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hidePivotFieldList="1"/>
  <mc:AlternateContent xmlns:mc="http://schemas.openxmlformats.org/markup-compatibility/2006">
    <mc:Choice Requires="x15">
      <x15ac:absPath xmlns:x15ac="http://schemas.microsoft.com/office/spreadsheetml/2010/11/ac" url="D:\diploma\alfa\04 Оптимизация сметы\"/>
    </mc:Choice>
  </mc:AlternateContent>
  <xr:revisionPtr revIDLastSave="0" documentId="13_ncr:1_{31EF7E79-EB7F-4445-AF61-9BDDB362882B}" xr6:coauthVersionLast="45" xr6:coauthVersionMax="45" xr10:uidLastSave="{00000000-0000-0000-0000-000000000000}"/>
  <bookViews>
    <workbookView xWindow="-108" yWindow="-108" windowWidth="23256" windowHeight="12576" tabRatio="898" xr2:uid="{00000000-000D-0000-FFFF-FFFF00000000}"/>
  </bookViews>
  <sheets>
    <sheet name="Смета ЕР (общ) " sheetId="51" r:id="rId1"/>
    <sheet name="Радиаторы" sheetId="54" r:id="rId2"/>
    <sheet name="Лючек напольный." sheetId="79" r:id="rId3"/>
    <sheet name="Проектирование до 100" sheetId="70" r:id="rId4"/>
    <sheet name="Проектирование 100-450" sheetId="71" r:id="rId5"/>
    <sheet name="Список и контакты поставщиков" sheetId="75" r:id="rId6"/>
    <sheet name="АПС, СОУЭ, ППА" sheetId="72" r:id="rId7"/>
    <sheet name="Освещение Рефлекта" sheetId="74" state="hidden" r:id="rId8"/>
    <sheet name="Светильники ЭТМ" sheetId="52" r:id="rId9"/>
    <sheet name="Сантехника" sheetId="55" r:id="rId10"/>
    <sheet name="Светильники Профдед н" sheetId="32" r:id="rId11"/>
    <sheet name="Двери Kapelli" sheetId="29" r:id="rId12"/>
    <sheet name="Броня" sheetId="53" r:id="rId13"/>
    <sheet name="Плитка СУ" sheetId="43" r:id="rId14"/>
    <sheet name="Бескаркасные двери и перегородк" sheetId="57" r:id="rId15"/>
    <sheet name="Kerama Marazzi" sheetId="20" r:id="rId16"/>
    <sheet name="Трансформируемая перегородка" sheetId="23" r:id="rId17"/>
    <sheet name="Стекл двери в алюм. (2)" sheetId="56" r:id="rId18"/>
    <sheet name="Щиты в сборе" sheetId="37" r:id="rId19"/>
    <sheet name="Розетки ДКС" sheetId="46" r:id="rId20"/>
    <sheet name="Тепловые завесы" sheetId="34" r:id="rId21"/>
    <sheet name=" Кондиционеры бытовые" sheetId="18" r:id="rId22"/>
    <sheet name="Кондиционеры Haier VRF" sheetId="26" r:id="rId23"/>
    <sheet name="Кондиционеры MDV VRF" sheetId="81" r:id="rId24"/>
    <sheet name="Вентмашины" sheetId="22" r:id="rId25"/>
    <sheet name="Для калькулятора" sheetId="17" state="hidden" r:id="rId26"/>
    <sheet name="ККО" sheetId="14" state="hidden" r:id="rId27"/>
    <sheet name="Ковролин кальк" sheetId="42" state="hidden" r:id="rId28"/>
    <sheet name="Стекл. перегородки" sheetId="59" r:id="rId29"/>
    <sheet name="Стекл. двери один в перегородку" sheetId="60" r:id="rId30"/>
    <sheet name="Стекл. дв. полут в проем " sheetId="61" r:id="rId31"/>
    <sheet name="Дерев. гл. скр. двери в проем" sheetId="62" r:id="rId32"/>
    <sheet name="Дерев. гл. двери в проем" sheetId="63" r:id="rId33"/>
    <sheet name="Акустические потолки" sheetId="64" r:id="rId34"/>
    <sheet name="Ковровая плитка" sheetId="65" r:id="rId35"/>
    <sheet name="ПВХ" sheetId="66" state="hidden" r:id="rId36"/>
    <sheet name="ПВХ " sheetId="67" r:id="rId37"/>
    <sheet name="Фальшпол" sheetId="68" r:id="rId38"/>
    <sheet name="Керамогранит" sheetId="77" r:id="rId39"/>
    <sheet name="Освещение" sheetId="78" r:id="rId40"/>
    <sheet name="Лист1" sheetId="76" state="hidden" r:id="rId41"/>
  </sheets>
  <externalReferences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</externalReferences>
  <definedNames>
    <definedName name="___PwC1" hidden="1">{#N/A,#N/A,FALSE,"NBU rates 1999"}</definedName>
    <definedName name="__DdeLink__2326_2541265958" localSheetId="11">'Двери Kapelli'!#REF!</definedName>
    <definedName name="__DdeLink__294_2844460511" localSheetId="11">'Двери Kapelli'!#REF!</definedName>
    <definedName name="__DdeLink__960_1832848366" localSheetId="11">'Двери Kapelli'!#REF!</definedName>
    <definedName name="__PwC1" hidden="1">{#N/A,#N/A,FALSE,"NBU rates 1999"}</definedName>
    <definedName name="_999997" localSheetId="0" hidden="1">'Смета ЕР (общ) '!$A$14:$P$1690</definedName>
    <definedName name="_FD2" localSheetId="38" hidden="1">#REF!</definedName>
    <definedName name="_FD2" hidden="1">#REF!</definedName>
    <definedName name="_Fill" hidden="1">'[1]Subfed SpB'!$V$1:$V$49</definedName>
    <definedName name="_FilterDatabase" localSheetId="21" hidden="1">' Кондиционеры бытовые'!$A$4:$N$79</definedName>
    <definedName name="_FilterDatabase" localSheetId="25" hidden="1">'Для калькулятора'!$A$2:$P$2</definedName>
    <definedName name="_FilterDatabase" localSheetId="38" hidden="1">Керамогранит!$A$31:$U$1196</definedName>
    <definedName name="_FilterDatabase" localSheetId="7" hidden="1">'Освещение Рефлекта'!$A$14:$K$402</definedName>
    <definedName name="_FilterDatabase" localSheetId="1" hidden="1">Радиаторы!$C$30:$BC$190</definedName>
    <definedName name="_FilterDatabase" localSheetId="9" hidden="1">Сантехника!$A$1:$N$35</definedName>
    <definedName name="_FilterDatabase" localSheetId="0" hidden="1">'Смета ЕР (общ) '!$A$14:$Q$1690</definedName>
    <definedName name="_FilterDatabase" hidden="1">#REF!</definedName>
    <definedName name="_Key1" localSheetId="38" hidden="1">#REF!</definedName>
    <definedName name="_Key1" hidden="1">#REF!</definedName>
    <definedName name="_Order1" hidden="1">255</definedName>
    <definedName name="_Order2" hidden="1">255</definedName>
    <definedName name="_Parse_In" localSheetId="38" hidden="1">#REF!</definedName>
    <definedName name="_Parse_In" hidden="1">#REF!</definedName>
    <definedName name="_pin" localSheetId="38" hidden="1">#REF!</definedName>
    <definedName name="_pin" hidden="1">#REF!</definedName>
    <definedName name="_PwC1" hidden="1">{#N/A,#N/A,FALSE,"NBU rates 1999"}</definedName>
    <definedName name="_Sort" localSheetId="38" hidden="1">#REF!</definedName>
    <definedName name="_Sort" hidden="1">#REF!</definedName>
    <definedName name="_xlnm._FilterDatabase" localSheetId="0" hidden="1">'Смета ЕР (общ) '!$A$14:$Q$1690</definedName>
    <definedName name="ABH_BD" hidden="1">{#N/A,#N/A,TRUE,"Лист1"}</definedName>
    <definedName name="AS2DocOpenMode" hidden="1">"AS2DocumentEdit"</definedName>
    <definedName name="AS2NamedRange" hidden="1">3</definedName>
    <definedName name="AS2ReportLS" hidden="1">1</definedName>
    <definedName name="AS2SyncStepLS" hidden="1">0</definedName>
    <definedName name="AS2TickmarkLS" localSheetId="38" hidden="1">#REF!</definedName>
    <definedName name="AS2TickmarkLS" hidden="1">#REF!</definedName>
    <definedName name="AS2VersionLS" hidden="1">300</definedName>
    <definedName name="asdsa" localSheetId="38" hidden="1">#REF!</definedName>
    <definedName name="asdsa" hidden="1">#REF!</definedName>
    <definedName name="bb" hidden="1">{#N/A,#N/A,TRUE,"Лист1"}</definedName>
    <definedName name="BG_Del" hidden="1">15</definedName>
    <definedName name="BG_Ins" hidden="1">4</definedName>
    <definedName name="BG_Mod" hidden="1">6</definedName>
    <definedName name="dfgh" localSheetId="38" hidden="1">#REF!</definedName>
    <definedName name="dfgh" hidden="1">#REF!</definedName>
    <definedName name="ewrw" hidden="1">'[2]GAAP 0302'!$A$1:$A$1480</definedName>
    <definedName name="Final_2006" hidden="1">{#N/A,#N/A,FALSE,"NBU rates 1999"}</definedName>
    <definedName name="hjhgjgj" hidden="1">{#N/A,#N/A,TRUE,"Лист1"}</definedName>
    <definedName name="HTML_CodePage" hidden="1">1251</definedName>
    <definedName name="HTML_Control" hidden="1">{"'Котировки'!$A$10:$E$131"}</definedName>
    <definedName name="HTML_Description" hidden="1">""</definedName>
    <definedName name="HTML_Email" hidden="1">""</definedName>
    <definedName name="HTML_Header" hidden="1">"Поступления"</definedName>
    <definedName name="HTML_LastUpdate" hidden="1">"08.10.98"</definedName>
    <definedName name="HTML_LineAfter" hidden="1">TRUE</definedName>
    <definedName name="HTML_LineBefore" hidden="1">TRUE</definedName>
    <definedName name="HTML_Name" hidden="1">"dmitriev"</definedName>
    <definedName name="HTML_OBDlg2" hidden="1">FALSE</definedName>
    <definedName name="HTML_OBDlg3" hidden="1">TRUE</definedName>
    <definedName name="HTML_OBDlg4" hidden="1">TRUE</definedName>
    <definedName name="HTML_OS" hidden="1">0</definedName>
    <definedName name="HTML_PathFile" hidden="1">"S:\SITE\Kot_vek.htm"</definedName>
    <definedName name="HTML_PathTemplate" hidden="1">"G:\TEMP\Котировки векселей.htm"</definedName>
    <definedName name="HTML_Title" hidden="1">"Свод 1998"</definedName>
    <definedName name="iosdjklfvijgaeop" localSheetId="38" hidden="1">#REF!</definedName>
    <definedName name="iosdjklfvijgaeop" hidden="1">#REF!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XITY" hidden="1">"c2182"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INT" hidden="1">"c373"</definedName>
    <definedName name="IQ_EBITDA_MARGIN" hidden="1">"c372"</definedName>
    <definedName name="IQ_EBITDA_OVER_TOTAL_IE" hidden="1">"c1371"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CURRENCY" hidden="1">"c2140"</definedName>
    <definedName name="IQ_EST_DATE" hidden="1">"c1634"</definedName>
    <definedName name="IQ_EST_EPS_DIFF" hidden="1">"c1864"</definedName>
    <definedName name="IQ_EST_EPS_GROWTH_1YR" hidden="1">"c1636"</definedName>
    <definedName name="IQ_EST_EPS_GROWTH_5YR" hidden="1">"c1655"</definedName>
    <definedName name="IQ_EST_EPS_GROWTH_Q_1YR" hidden="1">"c1641"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FO" hidden="1">"c1574"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ROSS_SPRD" hidden="1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PARENT" hidden="1">"c2144"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NSION" hidden="1">"c1031"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ENUE" hidden="1">"c1422"</definedName>
    <definedName name="IQ_REVISION_DATE_" hidden="1">38804.6174189815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TW" hidden="1">"c2166"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MPLOYEE_AVG" hidden="1">"c1225"</definedName>
    <definedName name="IQ_TEV_TOTAL_REV" hidden="1">"c1226"</definedName>
    <definedName name="IQ_TEV_TOTAL_REV_AVG" hidden="1">"c1227"</definedName>
    <definedName name="IQ_TEV_UFCF" hidden="1">"c2208"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LOW" hidden="1">"c1338"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jgjhg" localSheetId="38" hidden="1">#REF!</definedName>
    <definedName name="jgjhg" hidden="1">#REF!</definedName>
    <definedName name="jiogfx" hidden="1">{#N/A,#N/A,TRUE,"Лист1"}</definedName>
    <definedName name="jm" hidden="1">{#N/A,#N/A,TRUE,"Лист1"}</definedName>
    <definedName name="k" hidden="1">{#N/A,#N/A,TRUE,"Лист1"}</definedName>
    <definedName name="kiopiop5454" hidden="1">{#N/A,#N/A,FALSE,"NBU rates 1999"}</definedName>
    <definedName name="nos_op_ACCOUNT" hidden="1">[3]XLR_NoRangeSheet!$D$6</definedName>
    <definedName name="nos_op_DEP" hidden="1">[3]XLR_NoRangeSheet!$F$6</definedName>
    <definedName name="nos_op_MONTH" hidden="1">[3]XLR_NoRangeSheet!$B$6</definedName>
    <definedName name="nos_op_PODP1" hidden="1">[3]XLR_NoRangeSheet!$G$6</definedName>
    <definedName name="nos_op_PODP1_FIO" hidden="1">[3]XLR_NoRangeSheet!$H$6</definedName>
    <definedName name="nos_op_PODP2" hidden="1">[3]XLR_NoRangeSheet!$I$6</definedName>
    <definedName name="nos_op_PODP2_FIO" hidden="1">[3]XLR_NoRangeSheet!$J$6</definedName>
    <definedName name="nos_op_S10000" hidden="1">[3]XLR_NoRangeSheet!$E$6</definedName>
    <definedName name="nos_op_YEAR" hidden="1">[3]XLR_NoRangeSheet!$C$6</definedName>
    <definedName name="nos_vedd_DATE" localSheetId="38" hidden="1">#REF!</definedName>
    <definedName name="nos_vedd_DATE" hidden="1">#REF!</definedName>
    <definedName name="nos_vedd_DEP" localSheetId="38" hidden="1">#REF!</definedName>
    <definedName name="nos_vedd_DEP" hidden="1">#REF!</definedName>
    <definedName name="OLD" hidden="1">{#N/A,#N/A,TRUE,"Лист1"}</definedName>
    <definedName name="P" hidden="1">"dunstan"</definedName>
    <definedName name="pil" localSheetId="38" hidden="1">#REF!</definedName>
    <definedName name="pil" hidden="1">#REF!</definedName>
    <definedName name="pp" hidden="1">{#N/A,#N/A,FALSE,"REC";#N/A,#N/A,FALSE,"ASSETS";#N/A,#N/A,FALSE,"LIABILITIES";#N/A,#N/A,FALSE,"P&amp;L";#N/A,#N/A,FALSE,"FUNDS";#N/A,#N/A,FALSE,"CASH";#N/A,#N/A,FALSE,"1,2";#N/A,#N/A,FALSE,"3";#N/A,#N/A,FALSE,"4";#N/A,#N/A,FALSE,"5,6,7";#N/A,#N/A,FALSE,"8,9"}</definedName>
    <definedName name="Print_Area" localSheetId="32">'Дерев. гл. двери в проем'!$A$1:$H$44</definedName>
    <definedName name="Print_Area" localSheetId="31">'Дерев. гл. скр. двери в проем'!$A$1:$H$51</definedName>
    <definedName name="PwC" hidden="1">{#N/A,#N/A,FALSE,"NBU rates 1999"}</definedName>
    <definedName name="pws" hidden="1">{#N/A,#N/A,FALSE,"NBU rates 1999"}</definedName>
    <definedName name="QDATE_RDATE" hidden="1">[4]XLRpt_TempSheet!$B$13</definedName>
    <definedName name="qq" hidden="1">{#N/A,#N/A,TRUE,"Лист1"}</definedName>
    <definedName name="qwe" localSheetId="38" hidden="1">#REF!</definedName>
    <definedName name="qwe" hidden="1">#REF!</definedName>
    <definedName name="qwert" localSheetId="38" hidden="1">#REF!</definedName>
    <definedName name="qwert" hidden="1">#REF!</definedName>
    <definedName name="SAPBEXdnldView" hidden="1">"42NX8LOWPFQSO8JGCDJXG5MVQ"</definedName>
    <definedName name="SAPBEXhrIndnt" hidden="1">3</definedName>
    <definedName name="SAPBEXrevision" hidden="1">19</definedName>
    <definedName name="SAPBEXsysID" hidden="1">"PBW"</definedName>
    <definedName name="SAPBEXwbID" hidden="1">"8FKYDYVBV72AO73LRJJMO9M0P"</definedName>
    <definedName name="sdf" localSheetId="38" hidden="1">#REF!</definedName>
    <definedName name="sdf" hidden="1">#REF!</definedName>
    <definedName name="sdsss" localSheetId="38" hidden="1">#REF!</definedName>
    <definedName name="sdsss" hidden="1">#REF!</definedName>
    <definedName name="TextRefCopyRangeCount" hidden="1">11</definedName>
    <definedName name="tmp" hidden="1">{#N/A,#N/A,FALSE,"NBU rates 1999"}</definedName>
    <definedName name="trert" hidden="1">{#N/A,#N/A,TRUE,"Лист1"}</definedName>
    <definedName name="uytrr" hidden="1">{#N/A,#N/A,TRUE,"Лист1"}</definedName>
    <definedName name="vv" hidden="1">{#N/A,#N/A,TRUE,"Лист1"}</definedName>
    <definedName name="wrn" hidden="1">{#N/A,#N/A,TRUE,"Лист1"}</definedName>
    <definedName name="wrn.Aging._.and._.Trend._.Analysis." hidden="1">{#N/A,#N/A,FALSE,"Aging Summary";#N/A,#N/A,FALSE,"Ratio Analysis";#N/A,#N/A,FALSE,"Test 120 Day Accts";#N/A,#N/A,FALSE,"Tickmarks"}</definedName>
    <definedName name="wrn.ex." hidden="1">{#N/A,#N/A,FALSE,"NBU rates 1999"}</definedName>
    <definedName name="wrn.PL._.Report." hidden="1">{"Page1",#N/A,TRUE,"P&amp;LREP";"PAge 2",#N/A,TRUE,"P&amp;LREP";"Page3",#N/A,TRUE,"P&amp;LREP";"Page4",#N/A,TRUE,"P&amp;LREP"}</definedName>
    <definedName name="wrn.proba." hidden="1">{#N/A,#N/A,FALSE,"Ф_10";#N/A,#N/A,FALSE,"Ф_10v"}</definedName>
    <definedName name="wrn.SVERKA." hidden="1">{#N/A,#N/A,FALSE,"REC";#N/A,#N/A,FALSE,"ASSETS";#N/A,#N/A,FALSE,"LIABILITIES";#N/A,#N/A,FALSE,"P&amp;L";#N/A,#N/A,FALSE,"FUNDS";#N/A,#N/A,FALSE,"CASH";#N/A,#N/A,FALSE,"1,2";#N/A,#N/A,FALSE,"3";#N/A,#N/A,FALSE,"4";#N/A,#N/A,FALSE,"5,6,7";#N/A,#N/A,FALSE,"8,9"}</definedName>
    <definedName name="wrn.БЕЛЕБЕЕВСКИЙ._.МОЛОЧНЫЙ._.КОМБИНАТ." hidden="1">{#N/A,#N/A,TRUE,"Лист1"}</definedName>
    <definedName name="wrn.остаток._.по._.822._.счету." hidden="1">{#N/A,#N/A,FALSE,"Лист1"}</definedName>
    <definedName name="XLR_VERSION" hidden="1">[5]XLR_NoRangeSheet!$A$5</definedName>
    <definedName name="XLRPARAMS_ACCOUNT_NUM" hidden="1">[5]XLR_NoRangeSheet!$F$6</definedName>
    <definedName name="XLRPARAMS_ALL_SUM_NAT_AMOUNT" hidden="1">[6]XLR_NoRangeSheet!$X$6</definedName>
    <definedName name="XLRPARAMS_BALBEG" hidden="1">[7]XLR_NoRangeSheet!$Q$6</definedName>
    <definedName name="XLRPARAMS_BALEND" hidden="1">[7]XLR_NoRangeSheet!$R$6</definedName>
    <definedName name="XLRPARAMS_Beg_Date" hidden="1">[8]XLR_NoRangeSheet!$B$6</definedName>
    <definedName name="XLRPARAMS_BEG_REPORT_DATE" hidden="1">[9]XLR_NoRangeSheet!$Q$6</definedName>
    <definedName name="XLRPARAMS_EMPL_NAME" hidden="1">[10]XLR_NoRangeSheet!$U$6</definedName>
    <definedName name="XLRPARAMS_End_Date" hidden="1">[8]XLR_NoRangeSheet!$C$6</definedName>
    <definedName name="XLRPARAMS_END_REPORT_DATE" hidden="1">[9]XLR_NoRangeSheet!$R$6</definedName>
    <definedName name="XLRPARAMS_OP_DATE" hidden="1">[11]XLR_NoRangeSheet!$AC$6</definedName>
    <definedName name="XLRPARAMS_OUR_BANK_FULL_NAME" hidden="1">[5]XLR_NoRangeSheet!$D$6</definedName>
    <definedName name="XLRPARAMS_OUR_BANK_NAME" hidden="1">[5]XLR_NoRangeSheet!$C$6</definedName>
    <definedName name="XLRPARAMS_REAL_USER_NAME" hidden="1">[11]XLR_NoRangeSheet!$B$6</definedName>
    <definedName name="XLRPARAMS_REP_DATE" hidden="1">[12]XLR_NoRangeSheet!$Q$6</definedName>
    <definedName name="XLRPARAMS_REP_DATE_STR" hidden="1">[5]XLR_NoRangeSheet!$M$6</definedName>
    <definedName name="XLRPARAMS_REPORT_DATE" hidden="1">[10]XLR_NoRangeSheet!$T$6</definedName>
    <definedName name="XLRPARAMS_SELECT_DATE" hidden="1">[13]XLR_NoRangeSheet!$M$6</definedName>
    <definedName name="XLRPARAMS_TYPE_NAME" hidden="1">[7]XLR_NoRangeSheet!$P$6</definedName>
    <definedName name="XLRPARAMS_VDATEYEAR" hidden="1">[5]XLR_NoRangeSheet!$N$6</definedName>
    <definedName name="XLRPARAMS_VEUR_COURSE" hidden="1">[5]XLR_NoRangeSheet!$P$6</definedName>
    <definedName name="XLRPARAMS_VUSD_COURSE" hidden="1">[5]XLR_NoRangeSheet!$Q$6</definedName>
    <definedName name="XRefCopy1" localSheetId="38" hidden="1">#REF!</definedName>
    <definedName name="XRefCopy1" hidden="1">#REF!</definedName>
    <definedName name="XRefCopyRangeCount" hidden="1">1</definedName>
    <definedName name="yre\szccvvlll_ffff" hidden="1">{#N/A,#N/A,TRUE,"Лист1"}</definedName>
    <definedName name="yyyyyyy" hidden="1">{#N/A,#N/A,FALSE,"NBU rates 1999"}</definedName>
    <definedName name="Z_54F8E40F_201A_4EA4_854E_99CC4C9C88BC_.wvu.FilterData" hidden="1">#N/A</definedName>
    <definedName name="Z_54F8E40F_201A_4EA4_854E_99CC4C9C88BC_.wvu.PrintArea" hidden="1">#N/A</definedName>
    <definedName name="Z_54F8E40F_201A_4EA4_854E_99CC4C9C88BC_.wvu.PrintTitles" hidden="1">#N/A</definedName>
    <definedName name="Z_54F8E40F_201A_4EA4_854E_99CC4C9C88BC_.wvu.Rows" hidden="1">#N/A</definedName>
    <definedName name="Z_85B0ED75_B773_44FF_B36D_C46A7C8175E9_.wvu.PrintArea" localSheetId="38" hidden="1">#REF!</definedName>
    <definedName name="Z_85B0ED75_B773_44FF_B36D_C46A7C8175E9_.wvu.PrintArea" hidden="1">#REF!</definedName>
    <definedName name="Z_85B0ED75_B773_44FF_B36D_C46A7C8175E9_.wvu.PrintTitles" localSheetId="38" hidden="1">#REF!</definedName>
    <definedName name="Z_85B0ED75_B773_44FF_B36D_C46A7C8175E9_.wvu.PrintTitles" hidden="1">#REF!</definedName>
    <definedName name="вваыв" localSheetId="38" hidden="1">#REF!</definedName>
    <definedName name="вваыв" hidden="1">#REF!</definedName>
    <definedName name="ирп" hidden="1">{#N/A,#N/A,FALSE,"NBU rates 1999"}</definedName>
    <definedName name="классификатор" hidden="1">{#N/A,#N/A,TRUE,"Лист1"}</definedName>
    <definedName name="п" hidden="1">{"'Поступления'!$A$5:$L$302"}</definedName>
    <definedName name="ПРД1" hidden="1">{"'Поступления'!$A$5:$L$302"}</definedName>
    <definedName name="р" localSheetId="38" hidden="1">#REF!</definedName>
    <definedName name="р" hidden="1">#REF!</definedName>
    <definedName name="роп" hidden="1">{0,0,0,0}</definedName>
    <definedName name="рпр" hidden="1">{#N/A,#N/A,TRUE,"Лист1"}</definedName>
    <definedName name="укк" localSheetId="38" hidden="1">#REF!</definedName>
    <definedName name="укк" hidden="1">#REF!</definedName>
    <definedName name="фцв" localSheetId="38" hidden="1">#REF!</definedName>
    <definedName name="фцв" hidden="1">#REF!</definedName>
    <definedName name="щз" hidden="1">{#N/A,#N/A,TRUE,"Лист1"}</definedName>
    <definedName name="ЫВВЫВЫВ" localSheetId="38" hidden="1">#REF!</definedName>
    <definedName name="ЫВВЫВЫВ" hidden="1">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3" i="55" l="1"/>
  <c r="J4" i="55"/>
  <c r="K652" i="51" s="1"/>
  <c r="J5" i="55"/>
  <c r="K662" i="51" s="1"/>
  <c r="J6" i="55"/>
  <c r="J7" i="55"/>
  <c r="J8" i="55"/>
  <c r="K664" i="51" s="1"/>
  <c r="J9" i="55"/>
  <c r="M1342" i="51" s="1"/>
  <c r="J10" i="55"/>
  <c r="J11" i="55"/>
  <c r="K668" i="51" s="1"/>
  <c r="J12" i="55"/>
  <c r="J13" i="55"/>
  <c r="J14" i="55"/>
  <c r="J15" i="55"/>
  <c r="J16" i="55"/>
  <c r="J17" i="55"/>
  <c r="J18" i="55"/>
  <c r="J19" i="55"/>
  <c r="J20" i="55"/>
  <c r="J21" i="55"/>
  <c r="J22" i="55"/>
  <c r="J23" i="55"/>
  <c r="J24" i="55"/>
  <c r="J25" i="55"/>
  <c r="J26" i="55"/>
  <c r="J27" i="55"/>
  <c r="J28" i="55"/>
  <c r="J29" i="55"/>
  <c r="J30" i="55"/>
  <c r="J31" i="55"/>
  <c r="K653" i="51" s="1"/>
  <c r="J32" i="55"/>
  <c r="K654" i="51" s="1"/>
  <c r="J33" i="55"/>
  <c r="K656" i="51" s="1"/>
  <c r="J34" i="55"/>
  <c r="K655" i="51" s="1"/>
  <c r="J35" i="55"/>
  <c r="K657" i="51" s="1"/>
  <c r="E10" i="55"/>
  <c r="J2" i="55"/>
  <c r="K650" i="51" s="1"/>
  <c r="K651" i="51" l="1"/>
  <c r="K666" i="51"/>
  <c r="K658" i="51"/>
  <c r="K667" i="51"/>
  <c r="K659" i="51"/>
  <c r="K663" i="51"/>
  <c r="K661" i="51"/>
  <c r="N1575" i="51"/>
  <c r="O1575" i="51"/>
  <c r="N1576" i="51"/>
  <c r="O1576" i="51"/>
  <c r="N1577" i="51"/>
  <c r="O1577" i="51"/>
  <c r="N1578" i="51"/>
  <c r="O1578" i="51"/>
  <c r="N1579" i="51"/>
  <c r="O1579" i="51"/>
  <c r="N1580" i="51"/>
  <c r="O1580" i="51"/>
  <c r="N1581" i="51"/>
  <c r="O1581" i="51"/>
  <c r="N1582" i="51"/>
  <c r="O1582" i="51"/>
  <c r="N1583" i="51"/>
  <c r="O1583" i="51"/>
  <c r="N1584" i="51"/>
  <c r="O1584" i="51"/>
  <c r="N1585" i="51"/>
  <c r="O1585" i="51"/>
  <c r="N1586" i="51"/>
  <c r="O1586" i="51"/>
  <c r="N1587" i="51"/>
  <c r="O1587" i="51"/>
  <c r="N1588" i="51"/>
  <c r="O1588" i="51"/>
  <c r="N1589" i="51"/>
  <c r="O1589" i="51"/>
  <c r="N1590" i="51"/>
  <c r="O1590" i="51"/>
  <c r="N1591" i="51"/>
  <c r="O1591" i="51"/>
  <c r="N1592" i="51"/>
  <c r="O1592" i="51"/>
  <c r="E1437" i="51" l="1"/>
  <c r="E892" i="51"/>
  <c r="E893" i="51"/>
  <c r="E894" i="51"/>
  <c r="E895" i="51"/>
  <c r="E896" i="51"/>
  <c r="E1056" i="51"/>
  <c r="E1057" i="51"/>
  <c r="E1058" i="51"/>
  <c r="E1059" i="51"/>
  <c r="E1060" i="51"/>
  <c r="E1051" i="51"/>
  <c r="E1052" i="51"/>
  <c r="E1053" i="51"/>
  <c r="E1040" i="51"/>
  <c r="E1041" i="51"/>
  <c r="E1042" i="51"/>
  <c r="E1043" i="51"/>
  <c r="E1044" i="51"/>
  <c r="E1045" i="51"/>
  <c r="E1046" i="51"/>
  <c r="E1047" i="51"/>
  <c r="E1032" i="51"/>
  <c r="E1033" i="51"/>
  <c r="E1034" i="51"/>
  <c r="E1035" i="51"/>
  <c r="E1036" i="51"/>
  <c r="E1037" i="51"/>
  <c r="E1038" i="51"/>
  <c r="E1039" i="51"/>
  <c r="E1012" i="51"/>
  <c r="E1013" i="51"/>
  <c r="E1014" i="51"/>
  <c r="E1015" i="51"/>
  <c r="E1016" i="51"/>
  <c r="E1017" i="51"/>
  <c r="E1008" i="51"/>
  <c r="E1009" i="51"/>
  <c r="E1010" i="51"/>
  <c r="E1011" i="51"/>
  <c r="E1003" i="51"/>
  <c r="E1004" i="51"/>
  <c r="E1005" i="51"/>
  <c r="E1006" i="51"/>
  <c r="E1007" i="51"/>
  <c r="E990" i="51"/>
  <c r="E991" i="51"/>
  <c r="E992" i="51"/>
  <c r="E993" i="51"/>
  <c r="E994" i="51"/>
  <c r="E845" i="51"/>
  <c r="E758" i="51"/>
  <c r="E759" i="51"/>
  <c r="E1445" i="51"/>
  <c r="E1446" i="51"/>
  <c r="E1447" i="51"/>
  <c r="E1448" i="51"/>
  <c r="E1449" i="51"/>
  <c r="E1450" i="51"/>
  <c r="E1451" i="51"/>
  <c r="E1452" i="51"/>
  <c r="E1453" i="51"/>
  <c r="E1454" i="51"/>
  <c r="E1455" i="51"/>
  <c r="E1456" i="51"/>
  <c r="E1457" i="51"/>
  <c r="E1458" i="51"/>
  <c r="E1459" i="51"/>
  <c r="E1460" i="51"/>
  <c r="E1461" i="51"/>
  <c r="E1462" i="51"/>
  <c r="E1463" i="51"/>
  <c r="E1464" i="51"/>
  <c r="E1465" i="51"/>
  <c r="E1466" i="51"/>
  <c r="E1467" i="51"/>
  <c r="E1468" i="51"/>
  <c r="E1469" i="51"/>
  <c r="E1470" i="51"/>
  <c r="E1471" i="51"/>
  <c r="E1472" i="51"/>
  <c r="E1473" i="51"/>
  <c r="E1474" i="51"/>
  <c r="E1475" i="51"/>
  <c r="E1476" i="51"/>
  <c r="E1369" i="51"/>
  <c r="E1370" i="51"/>
  <c r="E1363" i="51"/>
  <c r="E1364" i="51"/>
  <c r="E1365" i="51"/>
  <c r="E1361" i="51"/>
  <c r="E1362" i="51"/>
  <c r="E1356" i="51"/>
  <c r="E1357" i="51"/>
  <c r="E544" i="51"/>
  <c r="E545" i="51"/>
  <c r="E511" i="51"/>
  <c r="E439" i="51"/>
  <c r="E1648" i="51"/>
  <c r="E1649" i="51"/>
  <c r="E1650" i="51"/>
  <c r="E1651" i="51"/>
  <c r="E1652" i="51"/>
  <c r="E1653" i="51"/>
  <c r="E1654" i="51"/>
  <c r="E1655" i="51"/>
  <c r="E1656" i="51"/>
  <c r="E1657" i="51"/>
  <c r="E1658" i="51"/>
  <c r="E1659" i="51"/>
  <c r="E1660" i="51"/>
  <c r="E1075" i="51"/>
  <c r="E325" i="51"/>
  <c r="E326" i="51"/>
  <c r="E327" i="51"/>
  <c r="E328" i="51"/>
  <c r="E329" i="51"/>
  <c r="E330" i="51"/>
  <c r="E331" i="51"/>
  <c r="E252" i="51"/>
  <c r="E666" i="51"/>
  <c r="E667" i="51"/>
  <c r="E668" i="51"/>
  <c r="E651" i="51"/>
  <c r="E652" i="51"/>
  <c r="E653" i="51"/>
  <c r="E654" i="51"/>
  <c r="E655" i="51"/>
  <c r="E656" i="51"/>
  <c r="E95" i="51"/>
  <c r="E35" i="51"/>
  <c r="E18" i="51"/>
  <c r="E761" i="51" l="1"/>
  <c r="E760" i="51"/>
  <c r="E762" i="51"/>
  <c r="E1478" i="51"/>
  <c r="E1477" i="51"/>
  <c r="E763" i="51" l="1"/>
  <c r="E1479" i="51"/>
  <c r="E764" i="51" l="1"/>
  <c r="E1480" i="51"/>
  <c r="L1032" i="51"/>
  <c r="N1032" i="51" s="1"/>
  <c r="L1033" i="51"/>
  <c r="N1033" i="51" s="1"/>
  <c r="L1034" i="51"/>
  <c r="N1034" i="51" s="1"/>
  <c r="L1035" i="51"/>
  <c r="N1035" i="51" s="1"/>
  <c r="L1036" i="51"/>
  <c r="N1036" i="51" s="1"/>
  <c r="L1037" i="51"/>
  <c r="N1037" i="51" s="1"/>
  <c r="L1038" i="51"/>
  <c r="N1038" i="51" s="1"/>
  <c r="L1039" i="51"/>
  <c r="N1039" i="51" s="1"/>
  <c r="M995" i="51"/>
  <c r="O995" i="51" s="1"/>
  <c r="L995" i="51"/>
  <c r="N995" i="51" s="1"/>
  <c r="E765" i="51" l="1"/>
  <c r="E1481" i="51"/>
  <c r="I12" i="81"/>
  <c r="I13" i="81"/>
  <c r="I14" i="81"/>
  <c r="I15" i="81"/>
  <c r="I16" i="81"/>
  <c r="I17" i="81"/>
  <c r="I18" i="81"/>
  <c r="I19" i="81"/>
  <c r="I20" i="81"/>
  <c r="I21" i="81"/>
  <c r="I22" i="81"/>
  <c r="I23" i="81"/>
  <c r="I24" i="81"/>
  <c r="I25" i="81"/>
  <c r="I26" i="81"/>
  <c r="I27" i="81"/>
  <c r="I11" i="81"/>
  <c r="J11" i="81" s="1"/>
  <c r="E766" i="51" l="1"/>
  <c r="E1482" i="51"/>
  <c r="L1040" i="51"/>
  <c r="N1040" i="51" s="1"/>
  <c r="L1041" i="51"/>
  <c r="N1041" i="51" s="1"/>
  <c r="L1042" i="51"/>
  <c r="N1042" i="51" s="1"/>
  <c r="L1043" i="51"/>
  <c r="N1043" i="51" s="1"/>
  <c r="L1044" i="51"/>
  <c r="N1044" i="51" s="1"/>
  <c r="L1045" i="51"/>
  <c r="N1045" i="51" s="1"/>
  <c r="L1046" i="51"/>
  <c r="N1046" i="51" s="1"/>
  <c r="L1047" i="51"/>
  <c r="N1047" i="51" s="1"/>
  <c r="L1051" i="51"/>
  <c r="N1051" i="51" s="1"/>
  <c r="L1052" i="51"/>
  <c r="N1052" i="51" s="1"/>
  <c r="L1053" i="51"/>
  <c r="N1053" i="51" s="1"/>
  <c r="E767" i="51" l="1"/>
  <c r="E1483" i="51"/>
  <c r="L1056" i="51"/>
  <c r="N1056" i="51" s="1"/>
  <c r="L1057" i="51"/>
  <c r="N1057" i="51" s="1"/>
  <c r="L1058" i="51"/>
  <c r="N1058" i="51" s="1"/>
  <c r="L1059" i="51"/>
  <c r="N1059" i="51" s="1"/>
  <c r="L1060" i="51"/>
  <c r="N1060" i="51" s="1"/>
  <c r="J228" i="81"/>
  <c r="J27" i="81"/>
  <c r="J12" i="81"/>
  <c r="J13" i="81"/>
  <c r="J14" i="81"/>
  <c r="J15" i="81"/>
  <c r="J16" i="81"/>
  <c r="J17" i="81"/>
  <c r="J18" i="81"/>
  <c r="J19" i="81"/>
  <c r="J20" i="81"/>
  <c r="J21" i="81"/>
  <c r="J22" i="81"/>
  <c r="J23" i="81"/>
  <c r="J24" i="81"/>
  <c r="J25" i="81"/>
  <c r="J26" i="81"/>
  <c r="E768" i="51" l="1"/>
  <c r="E1484" i="51"/>
  <c r="I317" i="81"/>
  <c r="J317" i="81" s="1"/>
  <c r="I316" i="81"/>
  <c r="J316" i="81" s="1"/>
  <c r="I315" i="81"/>
  <c r="J315" i="81" s="1"/>
  <c r="I314" i="81"/>
  <c r="J314" i="81" s="1"/>
  <c r="I313" i="81"/>
  <c r="J313" i="81" s="1"/>
  <c r="I312" i="81"/>
  <c r="J312" i="81" s="1"/>
  <c r="I311" i="81"/>
  <c r="J311" i="81" s="1"/>
  <c r="I310" i="81"/>
  <c r="J310" i="81" s="1"/>
  <c r="I308" i="81"/>
  <c r="J308" i="81" s="1"/>
  <c r="I307" i="81"/>
  <c r="J307" i="81" s="1"/>
  <c r="I306" i="81"/>
  <c r="J306" i="81" s="1"/>
  <c r="I305" i="81"/>
  <c r="J305" i="81" s="1"/>
  <c r="I304" i="81"/>
  <c r="J304" i="81" s="1"/>
  <c r="I302" i="81"/>
  <c r="J302" i="81" s="1"/>
  <c r="I300" i="81"/>
  <c r="J300" i="81" s="1"/>
  <c r="I299" i="81"/>
  <c r="J299" i="81" s="1"/>
  <c r="I298" i="81"/>
  <c r="J298" i="81" s="1"/>
  <c r="I296" i="81"/>
  <c r="J296" i="81" s="1"/>
  <c r="I295" i="81"/>
  <c r="J295" i="81" s="1"/>
  <c r="I294" i="81"/>
  <c r="J294" i="81" s="1"/>
  <c r="I293" i="81"/>
  <c r="J293" i="81" s="1"/>
  <c r="I292" i="81"/>
  <c r="J292" i="81" s="1"/>
  <c r="I291" i="81"/>
  <c r="J291" i="81" s="1"/>
  <c r="I290" i="81"/>
  <c r="J290" i="81" s="1"/>
  <c r="I288" i="81"/>
  <c r="J288" i="81" s="1"/>
  <c r="I286" i="81"/>
  <c r="J286" i="81" s="1"/>
  <c r="I285" i="81"/>
  <c r="J285" i="81" s="1"/>
  <c r="I284" i="81"/>
  <c r="J284" i="81" s="1"/>
  <c r="I283" i="81"/>
  <c r="J283" i="81" s="1"/>
  <c r="I282" i="81"/>
  <c r="J282" i="81" s="1"/>
  <c r="I281" i="81"/>
  <c r="J281" i="81" s="1"/>
  <c r="I280" i="81"/>
  <c r="J280" i="81" s="1"/>
  <c r="I278" i="81"/>
  <c r="J278" i="81" s="1"/>
  <c r="I277" i="81"/>
  <c r="J277" i="81" s="1"/>
  <c r="I276" i="81"/>
  <c r="J276" i="81" s="1"/>
  <c r="K1060" i="51" s="1"/>
  <c r="M1060" i="51" s="1"/>
  <c r="O1060" i="51" s="1"/>
  <c r="I275" i="81"/>
  <c r="J275" i="81" s="1"/>
  <c r="K1059" i="51" s="1"/>
  <c r="M1059" i="51" s="1"/>
  <c r="O1059" i="51" s="1"/>
  <c r="I274" i="81"/>
  <c r="J274" i="81" s="1"/>
  <c r="K1058" i="51" s="1"/>
  <c r="M1058" i="51" s="1"/>
  <c r="O1058" i="51" s="1"/>
  <c r="I273" i="81"/>
  <c r="J273" i="81" s="1"/>
  <c r="K1057" i="51" s="1"/>
  <c r="M1057" i="51" s="1"/>
  <c r="O1057" i="51" s="1"/>
  <c r="I272" i="81"/>
  <c r="J272" i="81" s="1"/>
  <c r="K1056" i="51" s="1"/>
  <c r="M1056" i="51" s="1"/>
  <c r="O1056" i="51" s="1"/>
  <c r="I268" i="81"/>
  <c r="J268" i="81" s="1"/>
  <c r="I267" i="81"/>
  <c r="J267" i="81" s="1"/>
  <c r="I266" i="81"/>
  <c r="J266" i="81" s="1"/>
  <c r="I265" i="81"/>
  <c r="J265" i="81" s="1"/>
  <c r="I264" i="81"/>
  <c r="J264" i="81" s="1"/>
  <c r="I263" i="81"/>
  <c r="J263" i="81" s="1"/>
  <c r="I262" i="81"/>
  <c r="J262" i="81" s="1"/>
  <c r="I261" i="81"/>
  <c r="J261" i="81" s="1"/>
  <c r="I260" i="81"/>
  <c r="J260" i="81" s="1"/>
  <c r="I259" i="81"/>
  <c r="J259" i="81" s="1"/>
  <c r="I256" i="81"/>
  <c r="J256" i="81" s="1"/>
  <c r="I255" i="81"/>
  <c r="J255" i="81" s="1"/>
  <c r="I254" i="81"/>
  <c r="J254" i="81" s="1"/>
  <c r="I253" i="81"/>
  <c r="J253" i="81" s="1"/>
  <c r="I252" i="81"/>
  <c r="J252" i="81" s="1"/>
  <c r="I251" i="81"/>
  <c r="J251" i="81" s="1"/>
  <c r="I250" i="81"/>
  <c r="J250" i="81" s="1"/>
  <c r="I247" i="81"/>
  <c r="J247" i="81" s="1"/>
  <c r="I246" i="81"/>
  <c r="J246" i="81" s="1"/>
  <c r="I245" i="81"/>
  <c r="J245" i="81" s="1"/>
  <c r="I244" i="81"/>
  <c r="J244" i="81" s="1"/>
  <c r="I243" i="81"/>
  <c r="J243" i="81" s="1"/>
  <c r="I242" i="81"/>
  <c r="J242" i="81" s="1"/>
  <c r="I241" i="81"/>
  <c r="J241" i="81" s="1"/>
  <c r="I238" i="81"/>
  <c r="J238" i="81" s="1"/>
  <c r="I237" i="81"/>
  <c r="J237" i="81" s="1"/>
  <c r="I236" i="81"/>
  <c r="J236" i="81" s="1"/>
  <c r="I235" i="81"/>
  <c r="J235" i="81" s="1"/>
  <c r="I234" i="81"/>
  <c r="J234" i="81" s="1"/>
  <c r="I233" i="81"/>
  <c r="J233" i="81" s="1"/>
  <c r="I232" i="81"/>
  <c r="J232" i="81" s="1"/>
  <c r="I229" i="81"/>
  <c r="J229" i="81" s="1"/>
  <c r="I227" i="81"/>
  <c r="J227" i="81" s="1"/>
  <c r="I226" i="81"/>
  <c r="J226" i="81" s="1"/>
  <c r="I225" i="81"/>
  <c r="J225" i="81" s="1"/>
  <c r="I224" i="81"/>
  <c r="J224" i="81" s="1"/>
  <c r="I223" i="81"/>
  <c r="J223" i="81" s="1"/>
  <c r="I222" i="81"/>
  <c r="J222" i="81" s="1"/>
  <c r="I219" i="81"/>
  <c r="J219" i="81" s="1"/>
  <c r="I218" i="81"/>
  <c r="J218" i="81" s="1"/>
  <c r="I216" i="81"/>
  <c r="J216" i="81" s="1"/>
  <c r="I215" i="81"/>
  <c r="J215" i="81" s="1"/>
  <c r="I214" i="81"/>
  <c r="J214" i="81" s="1"/>
  <c r="I213" i="81"/>
  <c r="J213" i="81" s="1"/>
  <c r="I212" i="81"/>
  <c r="J212" i="81" s="1"/>
  <c r="I211" i="81"/>
  <c r="J211" i="81" s="1"/>
  <c r="I210" i="81"/>
  <c r="J210" i="81" s="1"/>
  <c r="I207" i="81"/>
  <c r="J207" i="81" s="1"/>
  <c r="I206" i="81"/>
  <c r="J206" i="81" s="1"/>
  <c r="I205" i="81"/>
  <c r="J205" i="81" s="1"/>
  <c r="I204" i="81"/>
  <c r="J204" i="81" s="1"/>
  <c r="I203" i="81"/>
  <c r="J203" i="81" s="1"/>
  <c r="I202" i="81"/>
  <c r="J202" i="81" s="1"/>
  <c r="I201" i="81"/>
  <c r="J201" i="81" s="1"/>
  <c r="I200" i="81"/>
  <c r="J200" i="81" s="1"/>
  <c r="I197" i="81"/>
  <c r="J197" i="81" s="1"/>
  <c r="K1039" i="51" s="1"/>
  <c r="M1039" i="51" s="1"/>
  <c r="O1039" i="51" s="1"/>
  <c r="I196" i="81"/>
  <c r="J196" i="81" s="1"/>
  <c r="K1038" i="51" s="1"/>
  <c r="M1038" i="51" s="1"/>
  <c r="O1038" i="51" s="1"/>
  <c r="I195" i="81"/>
  <c r="J195" i="81" s="1"/>
  <c r="K1037" i="51" s="1"/>
  <c r="M1037" i="51" s="1"/>
  <c r="O1037" i="51" s="1"/>
  <c r="I194" i="81"/>
  <c r="J194" i="81" s="1"/>
  <c r="K1036" i="51" s="1"/>
  <c r="M1036" i="51" s="1"/>
  <c r="O1036" i="51" s="1"/>
  <c r="I193" i="81"/>
  <c r="J193" i="81" s="1"/>
  <c r="K1035" i="51" s="1"/>
  <c r="M1035" i="51" s="1"/>
  <c r="O1035" i="51" s="1"/>
  <c r="I192" i="81"/>
  <c r="J192" i="81" s="1"/>
  <c r="K1034" i="51" s="1"/>
  <c r="M1034" i="51" s="1"/>
  <c r="O1034" i="51" s="1"/>
  <c r="I191" i="81"/>
  <c r="J191" i="81" s="1"/>
  <c r="K1033" i="51" s="1"/>
  <c r="M1033" i="51" s="1"/>
  <c r="O1033" i="51" s="1"/>
  <c r="I190" i="81"/>
  <c r="J190" i="81" s="1"/>
  <c r="K1032" i="51" s="1"/>
  <c r="M1032" i="51" s="1"/>
  <c r="O1032" i="51" s="1"/>
  <c r="I187" i="81"/>
  <c r="J187" i="81" s="1"/>
  <c r="I186" i="81"/>
  <c r="J186" i="81" s="1"/>
  <c r="I185" i="81"/>
  <c r="J185" i="81" s="1"/>
  <c r="I184" i="81"/>
  <c r="J184" i="81" s="1"/>
  <c r="I183" i="81"/>
  <c r="J183" i="81" s="1"/>
  <c r="I182" i="81"/>
  <c r="J182" i="81" s="1"/>
  <c r="I181" i="81"/>
  <c r="J181" i="81" s="1"/>
  <c r="I180" i="81"/>
  <c r="J180" i="81" s="1"/>
  <c r="I177" i="81"/>
  <c r="J177" i="81" s="1"/>
  <c r="I176" i="81"/>
  <c r="J176" i="81" s="1"/>
  <c r="I175" i="81"/>
  <c r="J175" i="81" s="1"/>
  <c r="I174" i="81"/>
  <c r="J174" i="81" s="1"/>
  <c r="I173" i="81"/>
  <c r="J173" i="81" s="1"/>
  <c r="I170" i="81"/>
  <c r="J170" i="81" s="1"/>
  <c r="I169" i="81"/>
  <c r="J169" i="81" s="1"/>
  <c r="I168" i="81"/>
  <c r="J168" i="81" s="1"/>
  <c r="I167" i="81"/>
  <c r="J167" i="81" s="1"/>
  <c r="I166" i="81"/>
  <c r="J166" i="81" s="1"/>
  <c r="I165" i="81"/>
  <c r="J165" i="81" s="1"/>
  <c r="I164" i="81"/>
  <c r="J164" i="81" s="1"/>
  <c r="I163" i="81"/>
  <c r="J163" i="81" s="1"/>
  <c r="I162" i="81"/>
  <c r="J162" i="81" s="1"/>
  <c r="I161" i="81"/>
  <c r="J161" i="81" s="1"/>
  <c r="I160" i="81"/>
  <c r="J160" i="81" s="1"/>
  <c r="I159" i="81"/>
  <c r="J159" i="81" s="1"/>
  <c r="I158" i="81"/>
  <c r="J158" i="81" s="1"/>
  <c r="I157" i="81"/>
  <c r="J157" i="81" s="1"/>
  <c r="I156" i="81"/>
  <c r="J156" i="81" s="1"/>
  <c r="I155" i="81"/>
  <c r="J155" i="81" s="1"/>
  <c r="I152" i="81"/>
  <c r="J152" i="81" s="1"/>
  <c r="I151" i="81"/>
  <c r="J151" i="81" s="1"/>
  <c r="I150" i="81"/>
  <c r="J150" i="81" s="1"/>
  <c r="I149" i="81"/>
  <c r="J149" i="81" s="1"/>
  <c r="I148" i="81"/>
  <c r="J148" i="81" s="1"/>
  <c r="I147" i="81"/>
  <c r="J147" i="81" s="1"/>
  <c r="I146" i="81"/>
  <c r="J146" i="81" s="1"/>
  <c r="I145" i="81"/>
  <c r="J145" i="81" s="1"/>
  <c r="I144" i="81"/>
  <c r="J144" i="81" s="1"/>
  <c r="I143" i="81"/>
  <c r="J143" i="81" s="1"/>
  <c r="I142" i="81"/>
  <c r="J142" i="81" s="1"/>
  <c r="I141" i="81"/>
  <c r="J141" i="81" s="1"/>
  <c r="I140" i="81"/>
  <c r="J140" i="81" s="1"/>
  <c r="I137" i="81"/>
  <c r="J137" i="81" s="1"/>
  <c r="I136" i="81"/>
  <c r="J136" i="81" s="1"/>
  <c r="I135" i="81"/>
  <c r="J135" i="81" s="1"/>
  <c r="I134" i="81"/>
  <c r="J134" i="81" s="1"/>
  <c r="I133" i="81"/>
  <c r="J133" i="81" s="1"/>
  <c r="I132" i="81"/>
  <c r="J132" i="81" s="1"/>
  <c r="I131" i="81"/>
  <c r="J131" i="81" s="1"/>
  <c r="I130" i="81"/>
  <c r="J130" i="81" s="1"/>
  <c r="I129" i="81"/>
  <c r="J129" i="81" s="1"/>
  <c r="I128" i="81"/>
  <c r="J128" i="81" s="1"/>
  <c r="I125" i="81"/>
  <c r="J125" i="81" s="1"/>
  <c r="I124" i="81"/>
  <c r="J124" i="81" s="1"/>
  <c r="I122" i="81"/>
  <c r="J122" i="81" s="1"/>
  <c r="I121" i="81"/>
  <c r="J121" i="81" s="1"/>
  <c r="I120" i="81"/>
  <c r="J120" i="81" s="1"/>
  <c r="I119" i="81"/>
  <c r="J119" i="81" s="1"/>
  <c r="I118" i="81"/>
  <c r="J118" i="81" s="1"/>
  <c r="I117" i="81"/>
  <c r="J117" i="81" s="1"/>
  <c r="I116" i="81"/>
  <c r="J116" i="81" s="1"/>
  <c r="I115" i="81"/>
  <c r="J115" i="81" s="1"/>
  <c r="I114" i="81"/>
  <c r="J114" i="81" s="1"/>
  <c r="I113" i="81"/>
  <c r="J113" i="81" s="1"/>
  <c r="K1042" i="51" s="1"/>
  <c r="M1042" i="51" s="1"/>
  <c r="O1042" i="51" s="1"/>
  <c r="I112" i="81"/>
  <c r="J112" i="81" s="1"/>
  <c r="I111" i="81"/>
  <c r="J111" i="81" s="1"/>
  <c r="I108" i="81"/>
  <c r="J108" i="81" s="1"/>
  <c r="I107" i="81"/>
  <c r="I106" i="81"/>
  <c r="J106" i="81" s="1"/>
  <c r="I105" i="81"/>
  <c r="J105" i="81" s="1"/>
  <c r="I104" i="81"/>
  <c r="J104" i="81" s="1"/>
  <c r="I103" i="81"/>
  <c r="J103" i="81" s="1"/>
  <c r="I102" i="81"/>
  <c r="J102" i="81" s="1"/>
  <c r="I101" i="81"/>
  <c r="J101" i="81" s="1"/>
  <c r="I100" i="81"/>
  <c r="J100" i="81" s="1"/>
  <c r="I95" i="81"/>
  <c r="J95" i="81" s="1"/>
  <c r="I94" i="81"/>
  <c r="J94" i="81" s="1"/>
  <c r="I93" i="81"/>
  <c r="J93" i="81" s="1"/>
  <c r="I90" i="81"/>
  <c r="J90" i="81" s="1"/>
  <c r="I89" i="81"/>
  <c r="J89" i="81" s="1"/>
  <c r="I88" i="81"/>
  <c r="J88" i="81" s="1"/>
  <c r="I87" i="81"/>
  <c r="J87" i="81" s="1"/>
  <c r="I86" i="81"/>
  <c r="J86" i="81" s="1"/>
  <c r="I83" i="81"/>
  <c r="J83" i="81" s="1"/>
  <c r="I82" i="81"/>
  <c r="J82" i="81" s="1"/>
  <c r="I81" i="81"/>
  <c r="J81" i="81" s="1"/>
  <c r="I80" i="81"/>
  <c r="J80" i="81" s="1"/>
  <c r="I79" i="81"/>
  <c r="J79" i="81" s="1"/>
  <c r="I78" i="81"/>
  <c r="J78" i="81" s="1"/>
  <c r="I77" i="81"/>
  <c r="J77" i="81" s="1"/>
  <c r="K1053" i="51" s="1"/>
  <c r="M1053" i="51" s="1"/>
  <c r="O1053" i="51" s="1"/>
  <c r="I76" i="81"/>
  <c r="J76" i="81" s="1"/>
  <c r="K1052" i="51" s="1"/>
  <c r="M1052" i="51" s="1"/>
  <c r="O1052" i="51" s="1"/>
  <c r="I75" i="81"/>
  <c r="J75" i="81" s="1"/>
  <c r="K1051" i="51" s="1"/>
  <c r="M1051" i="51" s="1"/>
  <c r="O1051" i="51" s="1"/>
  <c r="I72" i="81"/>
  <c r="J72" i="81" s="1"/>
  <c r="I71" i="81"/>
  <c r="J71" i="81" s="1"/>
  <c r="I70" i="81"/>
  <c r="J70" i="81" s="1"/>
  <c r="I69" i="81"/>
  <c r="J69" i="81" s="1"/>
  <c r="I68" i="81"/>
  <c r="J68" i="81" s="1"/>
  <c r="I67" i="81"/>
  <c r="J67" i="81" s="1"/>
  <c r="I66" i="81"/>
  <c r="J66" i="81" s="1"/>
  <c r="I65" i="81"/>
  <c r="J65" i="81" s="1"/>
  <c r="I64" i="81"/>
  <c r="J64" i="81" s="1"/>
  <c r="I61" i="81"/>
  <c r="J61" i="81" s="1"/>
  <c r="I60" i="81"/>
  <c r="J60" i="81" s="1"/>
  <c r="I59" i="81"/>
  <c r="J59" i="81" s="1"/>
  <c r="I58" i="81"/>
  <c r="J58" i="81" s="1"/>
  <c r="I57" i="81"/>
  <c r="J57" i="81" s="1"/>
  <c r="I56" i="81"/>
  <c r="J56" i="81" s="1"/>
  <c r="I55" i="81"/>
  <c r="J55" i="81" s="1"/>
  <c r="I54" i="81"/>
  <c r="J54" i="81" s="1"/>
  <c r="I53" i="81"/>
  <c r="J53" i="81" s="1"/>
  <c r="I52" i="81"/>
  <c r="J52" i="81" s="1"/>
  <c r="I51" i="81"/>
  <c r="J51" i="81" s="1"/>
  <c r="I50" i="81"/>
  <c r="J50" i="81" s="1"/>
  <c r="I47" i="81"/>
  <c r="J47" i="81" s="1"/>
  <c r="I46" i="81"/>
  <c r="J46" i="81" s="1"/>
  <c r="I45" i="81"/>
  <c r="J45" i="81" s="1"/>
  <c r="I44" i="81"/>
  <c r="J44" i="81" s="1"/>
  <c r="I43" i="81"/>
  <c r="J43" i="81" s="1"/>
  <c r="I42" i="81"/>
  <c r="J42" i="81" s="1"/>
  <c r="I41" i="81"/>
  <c r="J41" i="81" s="1"/>
  <c r="I40" i="81"/>
  <c r="J40" i="81" s="1"/>
  <c r="I39" i="81"/>
  <c r="J39" i="81" s="1"/>
  <c r="I38" i="81"/>
  <c r="J38" i="81" s="1"/>
  <c r="I37" i="81"/>
  <c r="J37" i="81" s="1"/>
  <c r="I36" i="81"/>
  <c r="J36" i="81" s="1"/>
  <c r="I35" i="81"/>
  <c r="J35" i="81" s="1"/>
  <c r="I34" i="81"/>
  <c r="J34" i="81" s="1"/>
  <c r="I33" i="81"/>
  <c r="J33" i="81" s="1"/>
  <c r="I32" i="81"/>
  <c r="J32" i="81" s="1"/>
  <c r="I31" i="81"/>
  <c r="J31" i="81" s="1"/>
  <c r="I30" i="81"/>
  <c r="J30" i="81" s="1"/>
  <c r="L1017" i="51"/>
  <c r="N1017" i="51" s="1"/>
  <c r="L1016" i="51"/>
  <c r="N1016" i="51" s="1"/>
  <c r="L1012" i="51"/>
  <c r="N1012" i="51" s="1"/>
  <c r="L1013" i="51"/>
  <c r="N1013" i="51" s="1"/>
  <c r="L1014" i="51"/>
  <c r="N1014" i="51" s="1"/>
  <c r="L1015" i="51"/>
  <c r="N1015" i="51" s="1"/>
  <c r="L1003" i="51"/>
  <c r="N1003" i="51" s="1"/>
  <c r="L1004" i="51"/>
  <c r="N1004" i="51" s="1"/>
  <c r="L1005" i="51"/>
  <c r="N1005" i="51" s="1"/>
  <c r="L1006" i="51"/>
  <c r="N1006" i="51" s="1"/>
  <c r="L1007" i="51"/>
  <c r="N1007" i="51" s="1"/>
  <c r="L1008" i="51"/>
  <c r="N1008" i="51" s="1"/>
  <c r="L1009" i="51"/>
  <c r="N1009" i="51" s="1"/>
  <c r="L1010" i="51"/>
  <c r="N1010" i="51" s="1"/>
  <c r="L1011" i="51"/>
  <c r="N1011" i="51" s="1"/>
  <c r="L992" i="51"/>
  <c r="N992" i="51" s="1"/>
  <c r="L993" i="51"/>
  <c r="N993" i="51" s="1"/>
  <c r="L994" i="51"/>
  <c r="N994" i="51" s="1"/>
  <c r="L990" i="51"/>
  <c r="N990" i="51" s="1"/>
  <c r="L991" i="51"/>
  <c r="N991" i="51" s="1"/>
  <c r="K1045" i="51" l="1"/>
  <c r="M1045" i="51" s="1"/>
  <c r="O1045" i="51" s="1"/>
  <c r="K1040" i="51"/>
  <c r="M1040" i="51" s="1"/>
  <c r="O1040" i="51" s="1"/>
  <c r="K1046" i="51"/>
  <c r="M1046" i="51" s="1"/>
  <c r="O1046" i="51" s="1"/>
  <c r="K1044" i="51"/>
  <c r="M1044" i="51" s="1"/>
  <c r="O1044" i="51" s="1"/>
  <c r="K1041" i="51"/>
  <c r="M1041" i="51" s="1"/>
  <c r="O1041" i="51" s="1"/>
  <c r="K1043" i="51"/>
  <c r="M1043" i="51" s="1"/>
  <c r="O1043" i="51" s="1"/>
  <c r="K1047" i="51"/>
  <c r="M1047" i="51" s="1"/>
  <c r="O1047" i="51" s="1"/>
  <c r="E769" i="51"/>
  <c r="E1485" i="51"/>
  <c r="L845" i="51"/>
  <c r="N845" i="51" s="1"/>
  <c r="M845" i="51"/>
  <c r="O845" i="51" s="1"/>
  <c r="E770" i="51" l="1"/>
  <c r="E1486" i="51"/>
  <c r="L778" i="51"/>
  <c r="N778" i="51" s="1"/>
  <c r="L779" i="51"/>
  <c r="N779" i="51" s="1"/>
  <c r="L777" i="51"/>
  <c r="N777" i="51" s="1"/>
  <c r="BC194" i="54"/>
  <c r="K779" i="51" s="1"/>
  <c r="M779" i="51" s="1"/>
  <c r="O779" i="51" s="1"/>
  <c r="BC192" i="54"/>
  <c r="K777" i="51" s="1"/>
  <c r="M777" i="51" s="1"/>
  <c r="O777" i="51" s="1"/>
  <c r="BC193" i="54"/>
  <c r="K778" i="51" s="1"/>
  <c r="M778" i="51" s="1"/>
  <c r="O778" i="51" s="1"/>
  <c r="L776" i="51"/>
  <c r="J812" i="51"/>
  <c r="J811" i="51"/>
  <c r="J810" i="51"/>
  <c r="E771" i="51" l="1"/>
  <c r="E1487" i="51"/>
  <c r="J809" i="51"/>
  <c r="L809" i="51" s="1"/>
  <c r="N809" i="51" s="1"/>
  <c r="J808" i="51"/>
  <c r="L808" i="51" s="1"/>
  <c r="N808" i="51" s="1"/>
  <c r="J807" i="51"/>
  <c r="L807" i="51" s="1"/>
  <c r="N807" i="51" s="1"/>
  <c r="J806" i="51"/>
  <c r="L806" i="51" s="1"/>
  <c r="N806" i="51" s="1"/>
  <c r="J805" i="51"/>
  <c r="L805" i="51" s="1"/>
  <c r="N805" i="51" s="1"/>
  <c r="J804" i="51"/>
  <c r="L804" i="51" s="1"/>
  <c r="N804" i="51" s="1"/>
  <c r="J803" i="51"/>
  <c r="L803" i="51" s="1"/>
  <c r="N803" i="51" s="1"/>
  <c r="J802" i="51"/>
  <c r="L802" i="51" s="1"/>
  <c r="N802" i="51" s="1"/>
  <c r="J801" i="51"/>
  <c r="L801" i="51" s="1"/>
  <c r="N801" i="51" s="1"/>
  <c r="J800" i="51"/>
  <c r="L800" i="51" s="1"/>
  <c r="N800" i="51" s="1"/>
  <c r="J799" i="51"/>
  <c r="L799" i="51" s="1"/>
  <c r="N799" i="51" s="1"/>
  <c r="J798" i="51"/>
  <c r="L798" i="51" s="1"/>
  <c r="N798" i="51" s="1"/>
  <c r="J797" i="51"/>
  <c r="L797" i="51" s="1"/>
  <c r="N797" i="51" s="1"/>
  <c r="J796" i="51"/>
  <c r="L796" i="51" s="1"/>
  <c r="N796" i="51" s="1"/>
  <c r="J795" i="51"/>
  <c r="L795" i="51" s="1"/>
  <c r="N795" i="51" s="1"/>
  <c r="J794" i="51"/>
  <c r="L794" i="51" s="1"/>
  <c r="N794" i="51" s="1"/>
  <c r="J793" i="51"/>
  <c r="L793" i="51" s="1"/>
  <c r="N793" i="51" s="1"/>
  <c r="J792" i="51"/>
  <c r="L792" i="51" s="1"/>
  <c r="N792" i="51" s="1"/>
  <c r="J791" i="51"/>
  <c r="L791" i="51" s="1"/>
  <c r="N791" i="51" s="1"/>
  <c r="J790" i="51"/>
  <c r="L790" i="51" s="1"/>
  <c r="N790" i="51" s="1"/>
  <c r="J789" i="51"/>
  <c r="L789" i="51" s="1"/>
  <c r="N789" i="51" s="1"/>
  <c r="J788" i="51"/>
  <c r="L788" i="51" s="1"/>
  <c r="N788" i="51" s="1"/>
  <c r="J787" i="51"/>
  <c r="L787" i="51" s="1"/>
  <c r="N787" i="51" s="1"/>
  <c r="J786" i="51"/>
  <c r="L786" i="51" s="1"/>
  <c r="N786" i="51" s="1"/>
  <c r="J785" i="51"/>
  <c r="L785" i="51" s="1"/>
  <c r="N785" i="51" s="1"/>
  <c r="J784" i="51"/>
  <c r="L784" i="51" s="1"/>
  <c r="N784" i="51" s="1"/>
  <c r="J783" i="51"/>
  <c r="L783" i="51" s="1"/>
  <c r="N783" i="51" s="1"/>
  <c r="J782" i="51"/>
  <c r="L782" i="51" s="1"/>
  <c r="N782" i="51" s="1"/>
  <c r="J781" i="51"/>
  <c r="L781" i="51" s="1"/>
  <c r="N781" i="51" s="1"/>
  <c r="J780" i="51"/>
  <c r="L780" i="51" s="1"/>
  <c r="N780" i="51" s="1"/>
  <c r="L810" i="51"/>
  <c r="N810" i="51" s="1"/>
  <c r="BC191" i="54"/>
  <c r="K776" i="51" s="1"/>
  <c r="M776" i="51" s="1"/>
  <c r="O776" i="51" s="1"/>
  <c r="N776" i="51"/>
  <c r="L758" i="51"/>
  <c r="L759" i="51"/>
  <c r="N759" i="51" s="1"/>
  <c r="L760" i="51"/>
  <c r="N760" i="51" s="1"/>
  <c r="L761" i="51"/>
  <c r="N761" i="51" s="1"/>
  <c r="L762" i="51"/>
  <c r="N762" i="51" s="1"/>
  <c r="L763" i="51"/>
  <c r="N763" i="51" s="1"/>
  <c r="L764" i="51"/>
  <c r="N764" i="51" s="1"/>
  <c r="L765" i="51"/>
  <c r="L766" i="51"/>
  <c r="N766" i="51" s="1"/>
  <c r="L767" i="51"/>
  <c r="N767" i="51" s="1"/>
  <c r="L768" i="51"/>
  <c r="N768" i="51" s="1"/>
  <c r="L769" i="51"/>
  <c r="N769" i="51" s="1"/>
  <c r="L770" i="51"/>
  <c r="N770" i="51" s="1"/>
  <c r="L771" i="51"/>
  <c r="N771" i="51" s="1"/>
  <c r="L772" i="51"/>
  <c r="N772" i="51" s="1"/>
  <c r="L773" i="51"/>
  <c r="N773" i="51" s="1"/>
  <c r="L774" i="51"/>
  <c r="L775" i="51"/>
  <c r="N775" i="51" s="1"/>
  <c r="L811" i="51"/>
  <c r="N811" i="51" s="1"/>
  <c r="L812" i="51"/>
  <c r="N812" i="51" s="1"/>
  <c r="E772" i="51" l="1"/>
  <c r="E1488" i="51"/>
  <c r="BC190" i="54"/>
  <c r="K775" i="51" s="1"/>
  <c r="M775" i="51" s="1"/>
  <c r="O775" i="51" s="1"/>
  <c r="BC142" i="54"/>
  <c r="BC143" i="54"/>
  <c r="BC144" i="54"/>
  <c r="BC145" i="54"/>
  <c r="BC146" i="54"/>
  <c r="BC147" i="54"/>
  <c r="BC148" i="54"/>
  <c r="BC149" i="54"/>
  <c r="BC150" i="54"/>
  <c r="BC151" i="54"/>
  <c r="BC152" i="54"/>
  <c r="BC153" i="54"/>
  <c r="BC154" i="54"/>
  <c r="BC155" i="54"/>
  <c r="BC156" i="54"/>
  <c r="BC157" i="54"/>
  <c r="BC158" i="54"/>
  <c r="BC159" i="54"/>
  <c r="BC160" i="54"/>
  <c r="BC161" i="54"/>
  <c r="BC162" i="54"/>
  <c r="BC163" i="54"/>
  <c r="BC164" i="54"/>
  <c r="BC165" i="54"/>
  <c r="BC166" i="54"/>
  <c r="BC167" i="54"/>
  <c r="BC168" i="54"/>
  <c r="BC169" i="54"/>
  <c r="BC170" i="54"/>
  <c r="BC171" i="54"/>
  <c r="K758" i="51" s="1"/>
  <c r="M758" i="51" s="1"/>
  <c r="BC172" i="54"/>
  <c r="K759" i="51" s="1"/>
  <c r="M759" i="51" s="1"/>
  <c r="O759" i="51" s="1"/>
  <c r="BC173" i="54"/>
  <c r="K760" i="51" s="1"/>
  <c r="M760" i="51" s="1"/>
  <c r="O760" i="51" s="1"/>
  <c r="BC174" i="54"/>
  <c r="K761" i="51" s="1"/>
  <c r="M761" i="51" s="1"/>
  <c r="O761" i="51" s="1"/>
  <c r="BC175" i="54"/>
  <c r="K762" i="51" s="1"/>
  <c r="M762" i="51" s="1"/>
  <c r="O762" i="51" s="1"/>
  <c r="BC176" i="54"/>
  <c r="K763" i="51" s="1"/>
  <c r="M763" i="51" s="1"/>
  <c r="O763" i="51" s="1"/>
  <c r="BC177" i="54"/>
  <c r="K764" i="51" s="1"/>
  <c r="M764" i="51" s="1"/>
  <c r="O764" i="51" s="1"/>
  <c r="BC178" i="54"/>
  <c r="K765" i="51" s="1"/>
  <c r="M765" i="51" s="1"/>
  <c r="BC179" i="54"/>
  <c r="K766" i="51" s="1"/>
  <c r="M766" i="51" s="1"/>
  <c r="O766" i="51" s="1"/>
  <c r="BC180" i="54"/>
  <c r="K767" i="51" s="1"/>
  <c r="M767" i="51" s="1"/>
  <c r="O767" i="51" s="1"/>
  <c r="BC181" i="54"/>
  <c r="K768" i="51" s="1"/>
  <c r="M768" i="51" s="1"/>
  <c r="O768" i="51" s="1"/>
  <c r="BC182" i="54"/>
  <c r="K769" i="51" s="1"/>
  <c r="M769" i="51" s="1"/>
  <c r="O769" i="51" s="1"/>
  <c r="BC183" i="54"/>
  <c r="K770" i="51" s="1"/>
  <c r="M770" i="51" s="1"/>
  <c r="O770" i="51" s="1"/>
  <c r="BC184" i="54"/>
  <c r="K771" i="51" s="1"/>
  <c r="M771" i="51" s="1"/>
  <c r="O771" i="51" s="1"/>
  <c r="BC185" i="54"/>
  <c r="K772" i="51" s="1"/>
  <c r="M772" i="51" s="1"/>
  <c r="O772" i="51" s="1"/>
  <c r="BC186" i="54"/>
  <c r="K773" i="51" s="1"/>
  <c r="M773" i="51" s="1"/>
  <c r="O773" i="51" s="1"/>
  <c r="BC187" i="54"/>
  <c r="K774" i="51" s="1"/>
  <c r="M774" i="51" s="1"/>
  <c r="BC141" i="54"/>
  <c r="BC125" i="54"/>
  <c r="K802" i="51" s="1"/>
  <c r="M802" i="51" s="1"/>
  <c r="O802" i="51" s="1"/>
  <c r="BC126" i="54"/>
  <c r="K803" i="51" s="1"/>
  <c r="M803" i="51" s="1"/>
  <c r="O803" i="51" s="1"/>
  <c r="BC127" i="54"/>
  <c r="K804" i="51" s="1"/>
  <c r="M804" i="51" s="1"/>
  <c r="O804" i="51" s="1"/>
  <c r="BC128" i="54"/>
  <c r="K805" i="51" s="1"/>
  <c r="M805" i="51" s="1"/>
  <c r="O805" i="51" s="1"/>
  <c r="BC129" i="54"/>
  <c r="K806" i="51" s="1"/>
  <c r="M806" i="51" s="1"/>
  <c r="O806" i="51" s="1"/>
  <c r="BC130" i="54"/>
  <c r="K807" i="51" s="1"/>
  <c r="M807" i="51" s="1"/>
  <c r="O807" i="51" s="1"/>
  <c r="BC131" i="54"/>
  <c r="K808" i="51" s="1"/>
  <c r="M808" i="51" s="1"/>
  <c r="O808" i="51" s="1"/>
  <c r="BC132" i="54"/>
  <c r="K809" i="51" s="1"/>
  <c r="M809" i="51" s="1"/>
  <c r="O809" i="51" s="1"/>
  <c r="BC133" i="54"/>
  <c r="K810" i="51" s="1"/>
  <c r="M810" i="51" s="1"/>
  <c r="O810" i="51" s="1"/>
  <c r="BC134" i="54"/>
  <c r="K811" i="51" s="1"/>
  <c r="M811" i="51" s="1"/>
  <c r="O811" i="51" s="1"/>
  <c r="BC135" i="54"/>
  <c r="K812" i="51" s="1"/>
  <c r="M812" i="51" s="1"/>
  <c r="O812" i="51" s="1"/>
  <c r="BC136" i="54"/>
  <c r="BC137" i="54"/>
  <c r="BC138" i="54"/>
  <c r="BC124" i="54"/>
  <c r="K801" i="51" s="1"/>
  <c r="M801" i="51" s="1"/>
  <c r="O801" i="51" s="1"/>
  <c r="BC123" i="54"/>
  <c r="K800" i="51" s="1"/>
  <c r="M800" i="51" s="1"/>
  <c r="O800" i="51" s="1"/>
  <c r="BC122" i="54"/>
  <c r="K799" i="51" s="1"/>
  <c r="M799" i="51" s="1"/>
  <c r="O799" i="51" s="1"/>
  <c r="BC121" i="54"/>
  <c r="K798" i="51" s="1"/>
  <c r="M798" i="51" s="1"/>
  <c r="O798" i="51" s="1"/>
  <c r="BC120" i="54"/>
  <c r="K797" i="51" s="1"/>
  <c r="M797" i="51" s="1"/>
  <c r="O797" i="51" s="1"/>
  <c r="BC119" i="54"/>
  <c r="K796" i="51" s="1"/>
  <c r="M796" i="51" s="1"/>
  <c r="O796" i="51" s="1"/>
  <c r="BC118" i="54"/>
  <c r="K795" i="51" s="1"/>
  <c r="M795" i="51" s="1"/>
  <c r="O795" i="51" s="1"/>
  <c r="BC117" i="54"/>
  <c r="K794" i="51" s="1"/>
  <c r="M794" i="51" s="1"/>
  <c r="O794" i="51" s="1"/>
  <c r="BC116" i="54"/>
  <c r="K793" i="51" s="1"/>
  <c r="M793" i="51" s="1"/>
  <c r="O793" i="51" s="1"/>
  <c r="BC115" i="54"/>
  <c r="K792" i="51" s="1"/>
  <c r="M792" i="51" s="1"/>
  <c r="O792" i="51" s="1"/>
  <c r="BC114" i="54"/>
  <c r="K791" i="51" s="1"/>
  <c r="M791" i="51" s="1"/>
  <c r="O791" i="51" s="1"/>
  <c r="BC113" i="54"/>
  <c r="K790" i="51" s="1"/>
  <c r="M790" i="51" s="1"/>
  <c r="O790" i="51" s="1"/>
  <c r="BC112" i="54"/>
  <c r="K789" i="51" s="1"/>
  <c r="M789" i="51" s="1"/>
  <c r="O789" i="51" s="1"/>
  <c r="BC111" i="54"/>
  <c r="K788" i="51" s="1"/>
  <c r="M788" i="51" s="1"/>
  <c r="O788" i="51" s="1"/>
  <c r="BC110" i="54"/>
  <c r="K787" i="51" s="1"/>
  <c r="M787" i="51" s="1"/>
  <c r="O787" i="51" s="1"/>
  <c r="BC109" i="54"/>
  <c r="K786" i="51" s="1"/>
  <c r="M786" i="51" s="1"/>
  <c r="O786" i="51" s="1"/>
  <c r="BC108" i="54"/>
  <c r="K785" i="51" s="1"/>
  <c r="M785" i="51" s="1"/>
  <c r="O785" i="51" s="1"/>
  <c r="BC107" i="54"/>
  <c r="K784" i="51" s="1"/>
  <c r="M784" i="51" s="1"/>
  <c r="O784" i="51" s="1"/>
  <c r="BC106" i="54"/>
  <c r="K783" i="51" s="1"/>
  <c r="M783" i="51" s="1"/>
  <c r="O783" i="51" s="1"/>
  <c r="BC105" i="54"/>
  <c r="K782" i="51" s="1"/>
  <c r="M782" i="51" s="1"/>
  <c r="O782" i="51" s="1"/>
  <c r="BC104" i="54"/>
  <c r="K781" i="51" s="1"/>
  <c r="M781" i="51" s="1"/>
  <c r="O781" i="51" s="1"/>
  <c r="BC103" i="54"/>
  <c r="K780" i="51" s="1"/>
  <c r="M780" i="51" s="1"/>
  <c r="O780" i="51" s="1"/>
  <c r="BC102" i="54"/>
  <c r="BC101" i="54"/>
  <c r="BC100" i="54"/>
  <c r="BC99" i="54"/>
  <c r="BC98" i="54"/>
  <c r="BC97" i="54"/>
  <c r="BC96" i="54"/>
  <c r="BC95" i="54"/>
  <c r="BC64" i="54"/>
  <c r="BC65" i="54"/>
  <c r="BC66" i="54"/>
  <c r="BC67" i="54"/>
  <c r="BC68" i="54"/>
  <c r="BC69" i="54"/>
  <c r="BC70" i="54"/>
  <c r="BC71" i="54"/>
  <c r="BC72" i="54"/>
  <c r="BC73" i="54"/>
  <c r="BC74" i="54"/>
  <c r="BC75" i="54"/>
  <c r="BC76" i="54"/>
  <c r="BC77" i="54"/>
  <c r="BC78" i="54"/>
  <c r="BC79" i="54"/>
  <c r="BC80" i="54"/>
  <c r="BC81" i="54"/>
  <c r="BC82" i="54"/>
  <c r="BC83" i="54"/>
  <c r="BC84" i="54"/>
  <c r="BC85" i="54"/>
  <c r="BC86" i="54"/>
  <c r="BC87" i="54"/>
  <c r="BC88" i="54"/>
  <c r="BC89" i="54"/>
  <c r="BC90" i="54"/>
  <c r="BC91" i="54"/>
  <c r="BC92" i="54"/>
  <c r="BC63" i="54"/>
  <c r="BC62" i="54"/>
  <c r="BC61" i="54"/>
  <c r="BC60" i="54"/>
  <c r="BC59" i="54"/>
  <c r="BC58" i="54"/>
  <c r="BC57" i="54"/>
  <c r="BC56" i="54"/>
  <c r="BC55" i="54"/>
  <c r="BC54" i="54"/>
  <c r="BC53" i="54"/>
  <c r="BC52" i="54"/>
  <c r="BC51" i="54"/>
  <c r="BC50" i="54"/>
  <c r="BC49" i="54"/>
  <c r="BC33" i="54"/>
  <c r="K756" i="51" s="1"/>
  <c r="BC34" i="54"/>
  <c r="BC35" i="54"/>
  <c r="BC36" i="54"/>
  <c r="BC37" i="54"/>
  <c r="BC38" i="54"/>
  <c r="BC39" i="54"/>
  <c r="BC40" i="54"/>
  <c r="BC41" i="54"/>
  <c r="BC42" i="54"/>
  <c r="BC43" i="54"/>
  <c r="BC44" i="54"/>
  <c r="BC45" i="54"/>
  <c r="BC46" i="54"/>
  <c r="BC32" i="54"/>
  <c r="K755" i="51" s="1"/>
  <c r="K757" i="51" l="1"/>
  <c r="M757" i="51" s="1"/>
  <c r="E773" i="51"/>
  <c r="E1489" i="51"/>
  <c r="E774" i="51" l="1"/>
  <c r="E1490" i="51"/>
  <c r="E775" i="51" l="1"/>
  <c r="E1491" i="51"/>
  <c r="I774" i="51"/>
  <c r="N774" i="51" s="1"/>
  <c r="I765" i="51"/>
  <c r="I758" i="51"/>
  <c r="E776" i="51" l="1"/>
  <c r="E1492" i="51"/>
  <c r="O774" i="51"/>
  <c r="O765" i="51"/>
  <c r="N765" i="51"/>
  <c r="N758" i="51"/>
  <c r="O758" i="51"/>
  <c r="E777" i="51" l="1"/>
  <c r="E1493" i="51"/>
  <c r="T1196" i="77"/>
  <c r="U1196" i="77" s="1"/>
  <c r="T1195" i="77"/>
  <c r="U1195" i="77" s="1"/>
  <c r="T1194" i="77"/>
  <c r="U1194" i="77" s="1"/>
  <c r="T1193" i="77"/>
  <c r="U1193" i="77" s="1"/>
  <c r="T1192" i="77"/>
  <c r="U1192" i="77" s="1"/>
  <c r="T1191" i="77"/>
  <c r="U1191" i="77" s="1"/>
  <c r="T1190" i="77"/>
  <c r="U1190" i="77" s="1"/>
  <c r="T1189" i="77"/>
  <c r="U1189" i="77" s="1"/>
  <c r="T1188" i="77"/>
  <c r="U1188" i="77" s="1"/>
  <c r="T1187" i="77"/>
  <c r="U1187" i="77" s="1"/>
  <c r="T1186" i="77"/>
  <c r="U1186" i="77" s="1"/>
  <c r="T1185" i="77"/>
  <c r="U1185" i="77" s="1"/>
  <c r="T1184" i="77"/>
  <c r="U1184" i="77" s="1"/>
  <c r="T1183" i="77"/>
  <c r="U1183" i="77" s="1"/>
  <c r="T1182" i="77"/>
  <c r="U1182" i="77" s="1"/>
  <c r="T1181" i="77"/>
  <c r="U1181" i="77" s="1"/>
  <c r="T1180" i="77"/>
  <c r="U1180" i="77" s="1"/>
  <c r="T1179" i="77"/>
  <c r="U1179" i="77" s="1"/>
  <c r="T1178" i="77"/>
  <c r="U1178" i="77" s="1"/>
  <c r="T1177" i="77"/>
  <c r="U1177" i="77" s="1"/>
  <c r="T1176" i="77"/>
  <c r="U1176" i="77" s="1"/>
  <c r="T1175" i="77"/>
  <c r="U1175" i="77" s="1"/>
  <c r="T1174" i="77"/>
  <c r="U1174" i="77" s="1"/>
  <c r="T1173" i="77"/>
  <c r="U1173" i="77" s="1"/>
  <c r="T1172" i="77"/>
  <c r="U1172" i="77" s="1"/>
  <c r="T1171" i="77"/>
  <c r="U1171" i="77" s="1"/>
  <c r="T1170" i="77"/>
  <c r="U1170" i="77" s="1"/>
  <c r="T1169" i="77"/>
  <c r="U1169" i="77" s="1"/>
  <c r="T1168" i="77"/>
  <c r="U1168" i="77" s="1"/>
  <c r="T1167" i="77"/>
  <c r="U1167" i="77" s="1"/>
  <c r="T1166" i="77"/>
  <c r="U1166" i="77" s="1"/>
  <c r="T1165" i="77"/>
  <c r="U1165" i="77" s="1"/>
  <c r="T1164" i="77"/>
  <c r="U1164" i="77" s="1"/>
  <c r="T1163" i="77"/>
  <c r="U1163" i="77" s="1"/>
  <c r="T1162" i="77"/>
  <c r="U1162" i="77" s="1"/>
  <c r="T1161" i="77"/>
  <c r="U1161" i="77" s="1"/>
  <c r="T1160" i="77"/>
  <c r="U1160" i="77" s="1"/>
  <c r="T1159" i="77"/>
  <c r="U1159" i="77" s="1"/>
  <c r="T1158" i="77"/>
  <c r="U1158" i="77" s="1"/>
  <c r="T1157" i="77"/>
  <c r="U1157" i="77" s="1"/>
  <c r="T1156" i="77"/>
  <c r="U1156" i="77" s="1"/>
  <c r="T1155" i="77"/>
  <c r="U1155" i="77" s="1"/>
  <c r="T1154" i="77"/>
  <c r="U1154" i="77" s="1"/>
  <c r="T1153" i="77"/>
  <c r="U1153" i="77" s="1"/>
  <c r="T1152" i="77"/>
  <c r="U1152" i="77" s="1"/>
  <c r="T1151" i="77"/>
  <c r="U1151" i="77" s="1"/>
  <c r="T1150" i="77"/>
  <c r="U1150" i="77" s="1"/>
  <c r="T1149" i="77"/>
  <c r="U1149" i="77" s="1"/>
  <c r="T1148" i="77"/>
  <c r="U1148" i="77" s="1"/>
  <c r="T1147" i="77"/>
  <c r="U1147" i="77" s="1"/>
  <c r="T1146" i="77"/>
  <c r="U1146" i="77" s="1"/>
  <c r="T1145" i="77"/>
  <c r="U1145" i="77" s="1"/>
  <c r="T1144" i="77"/>
  <c r="U1144" i="77" s="1"/>
  <c r="T1143" i="77"/>
  <c r="U1143" i="77" s="1"/>
  <c r="T1142" i="77"/>
  <c r="U1142" i="77" s="1"/>
  <c r="T1141" i="77"/>
  <c r="U1141" i="77" s="1"/>
  <c r="T1140" i="77"/>
  <c r="U1140" i="77" s="1"/>
  <c r="T1139" i="77"/>
  <c r="U1139" i="77" s="1"/>
  <c r="T1138" i="77"/>
  <c r="U1138" i="77" s="1"/>
  <c r="T1137" i="77"/>
  <c r="U1137" i="77" s="1"/>
  <c r="T1136" i="77"/>
  <c r="U1136" i="77" s="1"/>
  <c r="T1135" i="77"/>
  <c r="U1135" i="77" s="1"/>
  <c r="T1134" i="77"/>
  <c r="U1134" i="77" s="1"/>
  <c r="T1133" i="77"/>
  <c r="U1133" i="77" s="1"/>
  <c r="T1132" i="77"/>
  <c r="U1132" i="77" s="1"/>
  <c r="T1131" i="77"/>
  <c r="U1131" i="77" s="1"/>
  <c r="T1130" i="77"/>
  <c r="U1130" i="77" s="1"/>
  <c r="T1129" i="77"/>
  <c r="U1129" i="77" s="1"/>
  <c r="T1128" i="77"/>
  <c r="U1128" i="77" s="1"/>
  <c r="T1127" i="77"/>
  <c r="U1127" i="77" s="1"/>
  <c r="T1126" i="77"/>
  <c r="U1126" i="77" s="1"/>
  <c r="T1125" i="77"/>
  <c r="U1125" i="77" s="1"/>
  <c r="T1124" i="77"/>
  <c r="U1124" i="77" s="1"/>
  <c r="T1123" i="77"/>
  <c r="U1123" i="77" s="1"/>
  <c r="T1122" i="77"/>
  <c r="U1122" i="77" s="1"/>
  <c r="T1121" i="77"/>
  <c r="U1121" i="77" s="1"/>
  <c r="T1120" i="77"/>
  <c r="U1120" i="77" s="1"/>
  <c r="T1119" i="77"/>
  <c r="U1119" i="77" s="1"/>
  <c r="T1118" i="77"/>
  <c r="U1118" i="77" s="1"/>
  <c r="T1117" i="77"/>
  <c r="U1117" i="77" s="1"/>
  <c r="T1116" i="77"/>
  <c r="U1116" i="77" s="1"/>
  <c r="T1115" i="77"/>
  <c r="U1115" i="77" s="1"/>
  <c r="T1114" i="77"/>
  <c r="U1114" i="77" s="1"/>
  <c r="T1113" i="77"/>
  <c r="U1113" i="77" s="1"/>
  <c r="T1112" i="77"/>
  <c r="U1112" i="77" s="1"/>
  <c r="T1111" i="77"/>
  <c r="U1111" i="77" s="1"/>
  <c r="T1110" i="77"/>
  <c r="U1110" i="77" s="1"/>
  <c r="T1109" i="77"/>
  <c r="U1109" i="77" s="1"/>
  <c r="T1108" i="77"/>
  <c r="U1108" i="77" s="1"/>
  <c r="T1107" i="77"/>
  <c r="U1107" i="77" s="1"/>
  <c r="T1106" i="77"/>
  <c r="U1106" i="77" s="1"/>
  <c r="T1105" i="77"/>
  <c r="U1105" i="77" s="1"/>
  <c r="T1104" i="77"/>
  <c r="U1104" i="77" s="1"/>
  <c r="T1103" i="77"/>
  <c r="U1103" i="77" s="1"/>
  <c r="T1102" i="77"/>
  <c r="U1102" i="77" s="1"/>
  <c r="T1101" i="77"/>
  <c r="U1101" i="77" s="1"/>
  <c r="T1100" i="77"/>
  <c r="U1100" i="77" s="1"/>
  <c r="T1099" i="77"/>
  <c r="U1099" i="77" s="1"/>
  <c r="T1098" i="77"/>
  <c r="U1098" i="77" s="1"/>
  <c r="T1097" i="77"/>
  <c r="U1097" i="77" s="1"/>
  <c r="T1096" i="77"/>
  <c r="U1096" i="77" s="1"/>
  <c r="T1095" i="77"/>
  <c r="U1095" i="77" s="1"/>
  <c r="T1094" i="77"/>
  <c r="U1094" i="77" s="1"/>
  <c r="T1093" i="77"/>
  <c r="U1093" i="77" s="1"/>
  <c r="T1092" i="77"/>
  <c r="U1092" i="77" s="1"/>
  <c r="T1091" i="77"/>
  <c r="U1091" i="77" s="1"/>
  <c r="T1090" i="77"/>
  <c r="U1090" i="77" s="1"/>
  <c r="T1089" i="77"/>
  <c r="U1089" i="77" s="1"/>
  <c r="T1088" i="77"/>
  <c r="U1088" i="77" s="1"/>
  <c r="T1087" i="77"/>
  <c r="U1087" i="77" s="1"/>
  <c r="T1086" i="77"/>
  <c r="U1086" i="77" s="1"/>
  <c r="T1085" i="77"/>
  <c r="U1085" i="77" s="1"/>
  <c r="T1084" i="77"/>
  <c r="U1084" i="77" s="1"/>
  <c r="T1083" i="77"/>
  <c r="U1083" i="77" s="1"/>
  <c r="T1082" i="77"/>
  <c r="U1082" i="77" s="1"/>
  <c r="T1081" i="77"/>
  <c r="U1081" i="77" s="1"/>
  <c r="T1080" i="77"/>
  <c r="U1080" i="77" s="1"/>
  <c r="T1079" i="77"/>
  <c r="U1079" i="77" s="1"/>
  <c r="T1078" i="77"/>
  <c r="U1078" i="77" s="1"/>
  <c r="T1077" i="77"/>
  <c r="U1077" i="77" s="1"/>
  <c r="T1076" i="77"/>
  <c r="U1076" i="77" s="1"/>
  <c r="T1075" i="77"/>
  <c r="U1075" i="77" s="1"/>
  <c r="T1074" i="77"/>
  <c r="U1074" i="77" s="1"/>
  <c r="T1073" i="77"/>
  <c r="U1073" i="77" s="1"/>
  <c r="T1072" i="77"/>
  <c r="U1072" i="77" s="1"/>
  <c r="T1071" i="77"/>
  <c r="U1071" i="77" s="1"/>
  <c r="T1070" i="77"/>
  <c r="U1070" i="77" s="1"/>
  <c r="T1069" i="77"/>
  <c r="U1069" i="77" s="1"/>
  <c r="T1068" i="77"/>
  <c r="U1068" i="77" s="1"/>
  <c r="T1067" i="77"/>
  <c r="U1067" i="77" s="1"/>
  <c r="T1066" i="77"/>
  <c r="U1066" i="77" s="1"/>
  <c r="T1065" i="77"/>
  <c r="U1065" i="77" s="1"/>
  <c r="T1064" i="77"/>
  <c r="U1064" i="77" s="1"/>
  <c r="T1063" i="77"/>
  <c r="U1063" i="77" s="1"/>
  <c r="T1062" i="77"/>
  <c r="U1062" i="77" s="1"/>
  <c r="T1061" i="77"/>
  <c r="U1061" i="77" s="1"/>
  <c r="T1060" i="77"/>
  <c r="U1060" i="77" s="1"/>
  <c r="T1059" i="77"/>
  <c r="U1059" i="77" s="1"/>
  <c r="T1058" i="77"/>
  <c r="U1058" i="77" s="1"/>
  <c r="T1057" i="77"/>
  <c r="U1057" i="77" s="1"/>
  <c r="T1056" i="77"/>
  <c r="U1056" i="77" s="1"/>
  <c r="T1055" i="77"/>
  <c r="U1055" i="77" s="1"/>
  <c r="T1054" i="77"/>
  <c r="U1054" i="77" s="1"/>
  <c r="T1053" i="77"/>
  <c r="U1053" i="77" s="1"/>
  <c r="T1052" i="77"/>
  <c r="U1052" i="77" s="1"/>
  <c r="T1051" i="77"/>
  <c r="U1051" i="77" s="1"/>
  <c r="T1050" i="77"/>
  <c r="U1050" i="77" s="1"/>
  <c r="T1049" i="77"/>
  <c r="U1049" i="77" s="1"/>
  <c r="T1048" i="77"/>
  <c r="U1048" i="77" s="1"/>
  <c r="T1047" i="77"/>
  <c r="U1047" i="77" s="1"/>
  <c r="T1046" i="77"/>
  <c r="U1046" i="77" s="1"/>
  <c r="T1045" i="77"/>
  <c r="U1045" i="77" s="1"/>
  <c r="T1044" i="77"/>
  <c r="U1044" i="77" s="1"/>
  <c r="T1043" i="77"/>
  <c r="U1043" i="77" s="1"/>
  <c r="T1042" i="77"/>
  <c r="U1042" i="77" s="1"/>
  <c r="T1041" i="77"/>
  <c r="U1041" i="77" s="1"/>
  <c r="T1040" i="77"/>
  <c r="U1040" i="77" s="1"/>
  <c r="T1039" i="77"/>
  <c r="U1039" i="77" s="1"/>
  <c r="T1038" i="77"/>
  <c r="U1038" i="77" s="1"/>
  <c r="T1037" i="77"/>
  <c r="U1037" i="77" s="1"/>
  <c r="T1036" i="77"/>
  <c r="U1036" i="77" s="1"/>
  <c r="T1035" i="77"/>
  <c r="U1035" i="77" s="1"/>
  <c r="T1034" i="77"/>
  <c r="U1034" i="77" s="1"/>
  <c r="T1033" i="77"/>
  <c r="U1033" i="77" s="1"/>
  <c r="T1032" i="77"/>
  <c r="U1032" i="77" s="1"/>
  <c r="T1031" i="77"/>
  <c r="U1031" i="77" s="1"/>
  <c r="T1030" i="77"/>
  <c r="U1030" i="77" s="1"/>
  <c r="T1029" i="77"/>
  <c r="U1029" i="77" s="1"/>
  <c r="T1028" i="77"/>
  <c r="U1028" i="77" s="1"/>
  <c r="T1027" i="77"/>
  <c r="U1027" i="77" s="1"/>
  <c r="T1026" i="77"/>
  <c r="U1026" i="77" s="1"/>
  <c r="T1025" i="77"/>
  <c r="U1025" i="77" s="1"/>
  <c r="T1024" i="77"/>
  <c r="U1024" i="77" s="1"/>
  <c r="T1023" i="77"/>
  <c r="U1023" i="77" s="1"/>
  <c r="T1022" i="77"/>
  <c r="U1022" i="77" s="1"/>
  <c r="T1021" i="77"/>
  <c r="U1021" i="77" s="1"/>
  <c r="T1020" i="77"/>
  <c r="U1020" i="77" s="1"/>
  <c r="T1019" i="77"/>
  <c r="U1019" i="77" s="1"/>
  <c r="T1018" i="77"/>
  <c r="U1018" i="77" s="1"/>
  <c r="T1017" i="77"/>
  <c r="U1017" i="77" s="1"/>
  <c r="T1016" i="77"/>
  <c r="U1016" i="77" s="1"/>
  <c r="T1015" i="77"/>
  <c r="U1015" i="77" s="1"/>
  <c r="T1014" i="77"/>
  <c r="U1014" i="77" s="1"/>
  <c r="T1013" i="77"/>
  <c r="U1013" i="77" s="1"/>
  <c r="T1012" i="77"/>
  <c r="U1012" i="77" s="1"/>
  <c r="T1011" i="77"/>
  <c r="U1011" i="77" s="1"/>
  <c r="T1010" i="77"/>
  <c r="U1010" i="77" s="1"/>
  <c r="T1009" i="77"/>
  <c r="U1009" i="77" s="1"/>
  <c r="T1008" i="77"/>
  <c r="U1008" i="77" s="1"/>
  <c r="T1007" i="77"/>
  <c r="U1007" i="77" s="1"/>
  <c r="T1006" i="77"/>
  <c r="U1006" i="77" s="1"/>
  <c r="T1005" i="77"/>
  <c r="U1005" i="77" s="1"/>
  <c r="T1004" i="77"/>
  <c r="U1004" i="77" s="1"/>
  <c r="T1003" i="77"/>
  <c r="U1003" i="77" s="1"/>
  <c r="T1002" i="77"/>
  <c r="U1002" i="77" s="1"/>
  <c r="T1001" i="77"/>
  <c r="U1001" i="77" s="1"/>
  <c r="T1000" i="77"/>
  <c r="U1000" i="77" s="1"/>
  <c r="T999" i="77"/>
  <c r="U999" i="77" s="1"/>
  <c r="T998" i="77"/>
  <c r="U998" i="77" s="1"/>
  <c r="T997" i="77"/>
  <c r="U997" i="77" s="1"/>
  <c r="T996" i="77"/>
  <c r="U996" i="77" s="1"/>
  <c r="T995" i="77"/>
  <c r="U995" i="77" s="1"/>
  <c r="T994" i="77"/>
  <c r="U994" i="77" s="1"/>
  <c r="T993" i="77"/>
  <c r="U993" i="77" s="1"/>
  <c r="T992" i="77"/>
  <c r="U992" i="77" s="1"/>
  <c r="T991" i="77"/>
  <c r="U991" i="77" s="1"/>
  <c r="T990" i="77"/>
  <c r="U990" i="77" s="1"/>
  <c r="T989" i="77"/>
  <c r="U989" i="77" s="1"/>
  <c r="T988" i="77"/>
  <c r="U988" i="77" s="1"/>
  <c r="T987" i="77"/>
  <c r="U987" i="77" s="1"/>
  <c r="T986" i="77"/>
  <c r="U986" i="77" s="1"/>
  <c r="T985" i="77"/>
  <c r="U985" i="77" s="1"/>
  <c r="T984" i="77"/>
  <c r="U984" i="77" s="1"/>
  <c r="T983" i="77"/>
  <c r="U983" i="77" s="1"/>
  <c r="T982" i="77"/>
  <c r="U982" i="77" s="1"/>
  <c r="T981" i="77"/>
  <c r="U981" i="77" s="1"/>
  <c r="T980" i="77"/>
  <c r="U980" i="77" s="1"/>
  <c r="T979" i="77"/>
  <c r="U979" i="77" s="1"/>
  <c r="T978" i="77"/>
  <c r="U978" i="77" s="1"/>
  <c r="T977" i="77"/>
  <c r="U977" i="77" s="1"/>
  <c r="T976" i="77"/>
  <c r="U976" i="77" s="1"/>
  <c r="T975" i="77"/>
  <c r="U975" i="77" s="1"/>
  <c r="T974" i="77"/>
  <c r="U974" i="77" s="1"/>
  <c r="T973" i="77"/>
  <c r="U973" i="77" s="1"/>
  <c r="T972" i="77"/>
  <c r="U972" i="77" s="1"/>
  <c r="T971" i="77"/>
  <c r="U971" i="77" s="1"/>
  <c r="T970" i="77"/>
  <c r="U970" i="77" s="1"/>
  <c r="T969" i="77"/>
  <c r="U969" i="77" s="1"/>
  <c r="T968" i="77"/>
  <c r="U968" i="77" s="1"/>
  <c r="T967" i="77"/>
  <c r="U967" i="77" s="1"/>
  <c r="T966" i="77"/>
  <c r="U966" i="77" s="1"/>
  <c r="T965" i="77"/>
  <c r="U965" i="77" s="1"/>
  <c r="T964" i="77"/>
  <c r="U964" i="77" s="1"/>
  <c r="T963" i="77"/>
  <c r="U963" i="77" s="1"/>
  <c r="T962" i="77"/>
  <c r="U962" i="77" s="1"/>
  <c r="T961" i="77"/>
  <c r="U961" i="77" s="1"/>
  <c r="T960" i="77"/>
  <c r="U960" i="77" s="1"/>
  <c r="T959" i="77"/>
  <c r="U959" i="77" s="1"/>
  <c r="T958" i="77"/>
  <c r="U958" i="77" s="1"/>
  <c r="T957" i="77"/>
  <c r="U957" i="77" s="1"/>
  <c r="T956" i="77"/>
  <c r="U956" i="77" s="1"/>
  <c r="T955" i="77"/>
  <c r="U955" i="77" s="1"/>
  <c r="T954" i="77"/>
  <c r="U954" i="77" s="1"/>
  <c r="T953" i="77"/>
  <c r="U953" i="77" s="1"/>
  <c r="T952" i="77"/>
  <c r="U952" i="77" s="1"/>
  <c r="T951" i="77"/>
  <c r="U951" i="77" s="1"/>
  <c r="T950" i="77"/>
  <c r="U950" i="77" s="1"/>
  <c r="T949" i="77"/>
  <c r="U949" i="77" s="1"/>
  <c r="T948" i="77"/>
  <c r="U948" i="77" s="1"/>
  <c r="T947" i="77"/>
  <c r="U947" i="77" s="1"/>
  <c r="T946" i="77"/>
  <c r="U946" i="77" s="1"/>
  <c r="T945" i="77"/>
  <c r="U945" i="77" s="1"/>
  <c r="T944" i="77"/>
  <c r="U944" i="77" s="1"/>
  <c r="T943" i="77"/>
  <c r="U943" i="77" s="1"/>
  <c r="T942" i="77"/>
  <c r="U942" i="77" s="1"/>
  <c r="T941" i="77"/>
  <c r="U941" i="77" s="1"/>
  <c r="T940" i="77"/>
  <c r="U940" i="77" s="1"/>
  <c r="T939" i="77"/>
  <c r="U939" i="77" s="1"/>
  <c r="T938" i="77"/>
  <c r="U938" i="77" s="1"/>
  <c r="T937" i="77"/>
  <c r="U937" i="77" s="1"/>
  <c r="T936" i="77"/>
  <c r="U936" i="77" s="1"/>
  <c r="T935" i="77"/>
  <c r="U935" i="77" s="1"/>
  <c r="T934" i="77"/>
  <c r="U934" i="77" s="1"/>
  <c r="T933" i="77"/>
  <c r="U933" i="77" s="1"/>
  <c r="T932" i="77"/>
  <c r="U932" i="77" s="1"/>
  <c r="T931" i="77"/>
  <c r="U931" i="77" s="1"/>
  <c r="T930" i="77"/>
  <c r="U930" i="77" s="1"/>
  <c r="T929" i="77"/>
  <c r="U929" i="77" s="1"/>
  <c r="T928" i="77"/>
  <c r="U928" i="77" s="1"/>
  <c r="T927" i="77"/>
  <c r="U927" i="77" s="1"/>
  <c r="T926" i="77"/>
  <c r="U926" i="77" s="1"/>
  <c r="T925" i="77"/>
  <c r="U925" i="77" s="1"/>
  <c r="T924" i="77"/>
  <c r="U924" i="77" s="1"/>
  <c r="T923" i="77"/>
  <c r="U923" i="77" s="1"/>
  <c r="T922" i="77"/>
  <c r="U922" i="77" s="1"/>
  <c r="T921" i="77"/>
  <c r="U921" i="77" s="1"/>
  <c r="T920" i="77"/>
  <c r="U920" i="77" s="1"/>
  <c r="T919" i="77"/>
  <c r="U919" i="77" s="1"/>
  <c r="T918" i="77"/>
  <c r="U918" i="77" s="1"/>
  <c r="T917" i="77"/>
  <c r="U917" i="77" s="1"/>
  <c r="T916" i="77"/>
  <c r="U916" i="77" s="1"/>
  <c r="T915" i="77"/>
  <c r="U915" i="77" s="1"/>
  <c r="T914" i="77"/>
  <c r="U914" i="77" s="1"/>
  <c r="T913" i="77"/>
  <c r="U913" i="77" s="1"/>
  <c r="T912" i="77"/>
  <c r="U912" i="77" s="1"/>
  <c r="T911" i="77"/>
  <c r="U911" i="77" s="1"/>
  <c r="T910" i="77"/>
  <c r="U910" i="77" s="1"/>
  <c r="T909" i="77"/>
  <c r="U909" i="77" s="1"/>
  <c r="T908" i="77"/>
  <c r="U908" i="77" s="1"/>
  <c r="T907" i="77"/>
  <c r="U907" i="77" s="1"/>
  <c r="T906" i="77"/>
  <c r="U906" i="77" s="1"/>
  <c r="T905" i="77"/>
  <c r="U905" i="77" s="1"/>
  <c r="T904" i="77"/>
  <c r="U904" i="77" s="1"/>
  <c r="T903" i="77"/>
  <c r="U903" i="77" s="1"/>
  <c r="T902" i="77"/>
  <c r="U902" i="77" s="1"/>
  <c r="T901" i="77"/>
  <c r="U901" i="77" s="1"/>
  <c r="T900" i="77"/>
  <c r="U900" i="77" s="1"/>
  <c r="T899" i="77"/>
  <c r="U899" i="77" s="1"/>
  <c r="T898" i="77"/>
  <c r="U898" i="77" s="1"/>
  <c r="T897" i="77"/>
  <c r="U897" i="77" s="1"/>
  <c r="T896" i="77"/>
  <c r="U896" i="77" s="1"/>
  <c r="T895" i="77"/>
  <c r="U895" i="77" s="1"/>
  <c r="T894" i="77"/>
  <c r="U894" i="77" s="1"/>
  <c r="T893" i="77"/>
  <c r="U893" i="77" s="1"/>
  <c r="T892" i="77"/>
  <c r="U892" i="77" s="1"/>
  <c r="T891" i="77"/>
  <c r="U891" i="77" s="1"/>
  <c r="T890" i="77"/>
  <c r="U890" i="77" s="1"/>
  <c r="T889" i="77"/>
  <c r="U889" i="77" s="1"/>
  <c r="T888" i="77"/>
  <c r="U888" i="77" s="1"/>
  <c r="T887" i="77"/>
  <c r="U887" i="77" s="1"/>
  <c r="T886" i="77"/>
  <c r="U886" i="77" s="1"/>
  <c r="T885" i="77"/>
  <c r="U885" i="77" s="1"/>
  <c r="T884" i="77"/>
  <c r="U884" i="77" s="1"/>
  <c r="T883" i="77"/>
  <c r="U883" i="77" s="1"/>
  <c r="T882" i="77"/>
  <c r="U882" i="77" s="1"/>
  <c r="T881" i="77"/>
  <c r="U881" i="77" s="1"/>
  <c r="T880" i="77"/>
  <c r="U880" i="77" s="1"/>
  <c r="T879" i="77"/>
  <c r="U879" i="77" s="1"/>
  <c r="T878" i="77"/>
  <c r="U878" i="77" s="1"/>
  <c r="T877" i="77"/>
  <c r="U877" i="77" s="1"/>
  <c r="T876" i="77"/>
  <c r="U876" i="77" s="1"/>
  <c r="T875" i="77"/>
  <c r="U875" i="77" s="1"/>
  <c r="T874" i="77"/>
  <c r="T873" i="77"/>
  <c r="U873" i="77" s="1"/>
  <c r="T872" i="77"/>
  <c r="U872" i="77" s="1"/>
  <c r="T871" i="77"/>
  <c r="U871" i="77" s="1"/>
  <c r="T870" i="77"/>
  <c r="U870" i="77" s="1"/>
  <c r="T869" i="77"/>
  <c r="D4" i="77" s="1"/>
  <c r="T868" i="77"/>
  <c r="U868" i="77" s="1"/>
  <c r="T867" i="77"/>
  <c r="U867" i="77" s="1"/>
  <c r="T866" i="77"/>
  <c r="U866" i="77" s="1"/>
  <c r="T865" i="77"/>
  <c r="U865" i="77" s="1"/>
  <c r="T864" i="77"/>
  <c r="U864" i="77" s="1"/>
  <c r="T863" i="77"/>
  <c r="U863" i="77" s="1"/>
  <c r="T862" i="77"/>
  <c r="U862" i="77" s="1"/>
  <c r="T861" i="77"/>
  <c r="U861" i="77" s="1"/>
  <c r="T860" i="77"/>
  <c r="U860" i="77" s="1"/>
  <c r="T859" i="77"/>
  <c r="U859" i="77" s="1"/>
  <c r="T858" i="77"/>
  <c r="U858" i="77" s="1"/>
  <c r="T857" i="77"/>
  <c r="U857" i="77" s="1"/>
  <c r="T856" i="77"/>
  <c r="U856" i="77" s="1"/>
  <c r="T855" i="77"/>
  <c r="U855" i="77" s="1"/>
  <c r="T854" i="77"/>
  <c r="U854" i="77" s="1"/>
  <c r="T853" i="77"/>
  <c r="U853" i="77" s="1"/>
  <c r="T852" i="77"/>
  <c r="U852" i="77" s="1"/>
  <c r="T851" i="77"/>
  <c r="U851" i="77" s="1"/>
  <c r="T850" i="77"/>
  <c r="U850" i="77" s="1"/>
  <c r="T849" i="77"/>
  <c r="U849" i="77" s="1"/>
  <c r="T848" i="77"/>
  <c r="U848" i="77" s="1"/>
  <c r="T847" i="77"/>
  <c r="U847" i="77" s="1"/>
  <c r="T846" i="77"/>
  <c r="U846" i="77" s="1"/>
  <c r="T845" i="77"/>
  <c r="U845" i="77" s="1"/>
  <c r="T844" i="77"/>
  <c r="U844" i="77" s="1"/>
  <c r="T843" i="77"/>
  <c r="U843" i="77" s="1"/>
  <c r="T842" i="77"/>
  <c r="U842" i="77" s="1"/>
  <c r="T841" i="77"/>
  <c r="U841" i="77" s="1"/>
  <c r="T840" i="77"/>
  <c r="U840" i="77" s="1"/>
  <c r="T839" i="77"/>
  <c r="U839" i="77" s="1"/>
  <c r="T838" i="77"/>
  <c r="U838" i="77" s="1"/>
  <c r="T837" i="77"/>
  <c r="U837" i="77" s="1"/>
  <c r="T836" i="77"/>
  <c r="U836" i="77" s="1"/>
  <c r="T835" i="77"/>
  <c r="U835" i="77" s="1"/>
  <c r="T834" i="77"/>
  <c r="U834" i="77" s="1"/>
  <c r="T833" i="77"/>
  <c r="U833" i="77" s="1"/>
  <c r="T832" i="77"/>
  <c r="U832" i="77" s="1"/>
  <c r="T831" i="77"/>
  <c r="U831" i="77" s="1"/>
  <c r="T830" i="77"/>
  <c r="U830" i="77" s="1"/>
  <c r="T829" i="77"/>
  <c r="U829" i="77" s="1"/>
  <c r="T828" i="77"/>
  <c r="U828" i="77" s="1"/>
  <c r="T827" i="77"/>
  <c r="U827" i="77" s="1"/>
  <c r="T826" i="77"/>
  <c r="U826" i="77" s="1"/>
  <c r="T825" i="77"/>
  <c r="U825" i="77" s="1"/>
  <c r="T824" i="77"/>
  <c r="U824" i="77" s="1"/>
  <c r="T823" i="77"/>
  <c r="U823" i="77" s="1"/>
  <c r="T822" i="77"/>
  <c r="U822" i="77" s="1"/>
  <c r="T821" i="77"/>
  <c r="U821" i="77" s="1"/>
  <c r="T820" i="77"/>
  <c r="U820" i="77" s="1"/>
  <c r="T819" i="77"/>
  <c r="U819" i="77" s="1"/>
  <c r="T818" i="77"/>
  <c r="U818" i="77" s="1"/>
  <c r="T817" i="77"/>
  <c r="U817" i="77" s="1"/>
  <c r="T816" i="77"/>
  <c r="U816" i="77" s="1"/>
  <c r="T815" i="77"/>
  <c r="U815" i="77" s="1"/>
  <c r="T814" i="77"/>
  <c r="U814" i="77" s="1"/>
  <c r="T813" i="77"/>
  <c r="U813" i="77" s="1"/>
  <c r="T812" i="77"/>
  <c r="U812" i="77" s="1"/>
  <c r="T811" i="77"/>
  <c r="U811" i="77" s="1"/>
  <c r="T810" i="77"/>
  <c r="U810" i="77" s="1"/>
  <c r="T809" i="77"/>
  <c r="U809" i="77" s="1"/>
  <c r="T808" i="77"/>
  <c r="U808" i="77" s="1"/>
  <c r="T807" i="77"/>
  <c r="U807" i="77" s="1"/>
  <c r="T806" i="77"/>
  <c r="U806" i="77" s="1"/>
  <c r="T805" i="77"/>
  <c r="U805" i="77" s="1"/>
  <c r="T804" i="77"/>
  <c r="U804" i="77" s="1"/>
  <c r="T803" i="77"/>
  <c r="U803" i="77" s="1"/>
  <c r="T802" i="77"/>
  <c r="U802" i="77" s="1"/>
  <c r="T801" i="77"/>
  <c r="U801" i="77" s="1"/>
  <c r="T800" i="77"/>
  <c r="U800" i="77" s="1"/>
  <c r="T799" i="77"/>
  <c r="U799" i="77" s="1"/>
  <c r="T798" i="77"/>
  <c r="U798" i="77" s="1"/>
  <c r="T797" i="77"/>
  <c r="U797" i="77" s="1"/>
  <c r="T796" i="77"/>
  <c r="U796" i="77" s="1"/>
  <c r="T795" i="77"/>
  <c r="U795" i="77" s="1"/>
  <c r="T794" i="77"/>
  <c r="U794" i="77" s="1"/>
  <c r="T793" i="77"/>
  <c r="U793" i="77" s="1"/>
  <c r="T792" i="77"/>
  <c r="U792" i="77" s="1"/>
  <c r="T791" i="77"/>
  <c r="U791" i="77" s="1"/>
  <c r="T790" i="77"/>
  <c r="U790" i="77" s="1"/>
  <c r="T789" i="77"/>
  <c r="U789" i="77" s="1"/>
  <c r="T788" i="77"/>
  <c r="U788" i="77" s="1"/>
  <c r="T787" i="77"/>
  <c r="U787" i="77" s="1"/>
  <c r="T786" i="77"/>
  <c r="U786" i="77" s="1"/>
  <c r="T785" i="77"/>
  <c r="U785" i="77" s="1"/>
  <c r="T784" i="77"/>
  <c r="U784" i="77" s="1"/>
  <c r="T783" i="77"/>
  <c r="U783" i="77" s="1"/>
  <c r="T782" i="77"/>
  <c r="U782" i="77" s="1"/>
  <c r="T781" i="77"/>
  <c r="U781" i="77" s="1"/>
  <c r="T780" i="77"/>
  <c r="U780" i="77" s="1"/>
  <c r="T779" i="77"/>
  <c r="U779" i="77" s="1"/>
  <c r="T778" i="77"/>
  <c r="U778" i="77" s="1"/>
  <c r="T777" i="77"/>
  <c r="U777" i="77" s="1"/>
  <c r="T776" i="77"/>
  <c r="U776" i="77" s="1"/>
  <c r="T775" i="77"/>
  <c r="U775" i="77" s="1"/>
  <c r="T774" i="77"/>
  <c r="U774" i="77" s="1"/>
  <c r="T773" i="77"/>
  <c r="U773" i="77" s="1"/>
  <c r="T772" i="77"/>
  <c r="U772" i="77" s="1"/>
  <c r="T771" i="77"/>
  <c r="U771" i="77" s="1"/>
  <c r="T770" i="77"/>
  <c r="U770" i="77" s="1"/>
  <c r="T769" i="77"/>
  <c r="U769" i="77" s="1"/>
  <c r="T768" i="77"/>
  <c r="U768" i="77" s="1"/>
  <c r="T767" i="77"/>
  <c r="U767" i="77" s="1"/>
  <c r="T766" i="77"/>
  <c r="U766" i="77" s="1"/>
  <c r="T765" i="77"/>
  <c r="U765" i="77" s="1"/>
  <c r="T764" i="77"/>
  <c r="U764" i="77" s="1"/>
  <c r="T763" i="77"/>
  <c r="U763" i="77" s="1"/>
  <c r="T762" i="77"/>
  <c r="U762" i="77" s="1"/>
  <c r="T761" i="77"/>
  <c r="U761" i="77" s="1"/>
  <c r="T760" i="77"/>
  <c r="U760" i="77" s="1"/>
  <c r="T759" i="77"/>
  <c r="U759" i="77" s="1"/>
  <c r="T758" i="77"/>
  <c r="U758" i="77" s="1"/>
  <c r="T757" i="77"/>
  <c r="U757" i="77" s="1"/>
  <c r="T756" i="77"/>
  <c r="U756" i="77" s="1"/>
  <c r="T755" i="77"/>
  <c r="U755" i="77" s="1"/>
  <c r="T754" i="77"/>
  <c r="U754" i="77" s="1"/>
  <c r="T753" i="77"/>
  <c r="U753" i="77" s="1"/>
  <c r="T752" i="77"/>
  <c r="U752" i="77" s="1"/>
  <c r="T751" i="77"/>
  <c r="U751" i="77" s="1"/>
  <c r="T750" i="77"/>
  <c r="U750" i="77" s="1"/>
  <c r="T749" i="77"/>
  <c r="U749" i="77" s="1"/>
  <c r="T748" i="77"/>
  <c r="U748" i="77" s="1"/>
  <c r="T747" i="77"/>
  <c r="U747" i="77" s="1"/>
  <c r="T746" i="77"/>
  <c r="U746" i="77" s="1"/>
  <c r="T745" i="77"/>
  <c r="U745" i="77" s="1"/>
  <c r="T744" i="77"/>
  <c r="U744" i="77" s="1"/>
  <c r="T743" i="77"/>
  <c r="U743" i="77" s="1"/>
  <c r="T742" i="77"/>
  <c r="U742" i="77" s="1"/>
  <c r="T741" i="77"/>
  <c r="U741" i="77" s="1"/>
  <c r="T740" i="77"/>
  <c r="U740" i="77" s="1"/>
  <c r="T739" i="77"/>
  <c r="U739" i="77" s="1"/>
  <c r="T738" i="77"/>
  <c r="U738" i="77" s="1"/>
  <c r="T737" i="77"/>
  <c r="U737" i="77" s="1"/>
  <c r="T736" i="77"/>
  <c r="U736" i="77" s="1"/>
  <c r="T735" i="77"/>
  <c r="U735" i="77" s="1"/>
  <c r="T734" i="77"/>
  <c r="U734" i="77" s="1"/>
  <c r="T733" i="77"/>
  <c r="U733" i="77" s="1"/>
  <c r="T732" i="77"/>
  <c r="U732" i="77" s="1"/>
  <c r="T731" i="77"/>
  <c r="U731" i="77" s="1"/>
  <c r="T730" i="77"/>
  <c r="U730" i="77" s="1"/>
  <c r="T729" i="77"/>
  <c r="U729" i="77" s="1"/>
  <c r="T728" i="77"/>
  <c r="U728" i="77" s="1"/>
  <c r="T727" i="77"/>
  <c r="U727" i="77" s="1"/>
  <c r="T726" i="77"/>
  <c r="U726" i="77" s="1"/>
  <c r="T725" i="77"/>
  <c r="U725" i="77" s="1"/>
  <c r="T724" i="77"/>
  <c r="U724" i="77" s="1"/>
  <c r="T723" i="77"/>
  <c r="U723" i="77" s="1"/>
  <c r="T722" i="77"/>
  <c r="U722" i="77" s="1"/>
  <c r="T721" i="77"/>
  <c r="U721" i="77" s="1"/>
  <c r="T720" i="77"/>
  <c r="U720" i="77" s="1"/>
  <c r="T719" i="77"/>
  <c r="U719" i="77" s="1"/>
  <c r="T718" i="77"/>
  <c r="U718" i="77" s="1"/>
  <c r="T717" i="77"/>
  <c r="U717" i="77" s="1"/>
  <c r="T716" i="77"/>
  <c r="U716" i="77" s="1"/>
  <c r="T715" i="77"/>
  <c r="U715" i="77" s="1"/>
  <c r="T714" i="77"/>
  <c r="U714" i="77" s="1"/>
  <c r="T713" i="77"/>
  <c r="U713" i="77" s="1"/>
  <c r="T712" i="77"/>
  <c r="U712" i="77" s="1"/>
  <c r="T711" i="77"/>
  <c r="U711" i="77" s="1"/>
  <c r="T710" i="77"/>
  <c r="U710" i="77" s="1"/>
  <c r="T709" i="77"/>
  <c r="U709" i="77" s="1"/>
  <c r="T708" i="77"/>
  <c r="U708" i="77" s="1"/>
  <c r="T707" i="77"/>
  <c r="U707" i="77" s="1"/>
  <c r="T706" i="77"/>
  <c r="U706" i="77" s="1"/>
  <c r="T705" i="77"/>
  <c r="U705" i="77" s="1"/>
  <c r="T704" i="77"/>
  <c r="U704" i="77" s="1"/>
  <c r="T703" i="77"/>
  <c r="U703" i="77" s="1"/>
  <c r="T702" i="77"/>
  <c r="U702" i="77" s="1"/>
  <c r="T701" i="77"/>
  <c r="U701" i="77" s="1"/>
  <c r="T700" i="77"/>
  <c r="U700" i="77" s="1"/>
  <c r="T699" i="77"/>
  <c r="U699" i="77" s="1"/>
  <c r="T698" i="77"/>
  <c r="U698" i="77" s="1"/>
  <c r="T697" i="77"/>
  <c r="U697" i="77" s="1"/>
  <c r="T696" i="77"/>
  <c r="U696" i="77" s="1"/>
  <c r="T695" i="77"/>
  <c r="U695" i="77" s="1"/>
  <c r="T694" i="77"/>
  <c r="U694" i="77" s="1"/>
  <c r="T693" i="77"/>
  <c r="U693" i="77" s="1"/>
  <c r="T692" i="77"/>
  <c r="U692" i="77" s="1"/>
  <c r="T691" i="77"/>
  <c r="U691" i="77" s="1"/>
  <c r="T690" i="77"/>
  <c r="U690" i="77" s="1"/>
  <c r="T689" i="77"/>
  <c r="U689" i="77" s="1"/>
  <c r="T688" i="77"/>
  <c r="U688" i="77" s="1"/>
  <c r="T687" i="77"/>
  <c r="U687" i="77" s="1"/>
  <c r="T686" i="77"/>
  <c r="U686" i="77" s="1"/>
  <c r="T685" i="77"/>
  <c r="U685" i="77" s="1"/>
  <c r="T684" i="77"/>
  <c r="U684" i="77" s="1"/>
  <c r="T683" i="77"/>
  <c r="U683" i="77" s="1"/>
  <c r="T682" i="77"/>
  <c r="U682" i="77" s="1"/>
  <c r="T681" i="77"/>
  <c r="U681" i="77" s="1"/>
  <c r="T680" i="77"/>
  <c r="U680" i="77" s="1"/>
  <c r="T679" i="77"/>
  <c r="U679" i="77" s="1"/>
  <c r="T678" i="77"/>
  <c r="U678" i="77" s="1"/>
  <c r="T677" i="77"/>
  <c r="U677" i="77" s="1"/>
  <c r="T676" i="77"/>
  <c r="U676" i="77" s="1"/>
  <c r="T675" i="77"/>
  <c r="U675" i="77" s="1"/>
  <c r="T674" i="77"/>
  <c r="U674" i="77" s="1"/>
  <c r="T673" i="77"/>
  <c r="U673" i="77" s="1"/>
  <c r="T672" i="77"/>
  <c r="U672" i="77" s="1"/>
  <c r="T671" i="77"/>
  <c r="U671" i="77" s="1"/>
  <c r="T670" i="77"/>
  <c r="U670" i="77" s="1"/>
  <c r="T669" i="77"/>
  <c r="U669" i="77" s="1"/>
  <c r="T668" i="77"/>
  <c r="U668" i="77" s="1"/>
  <c r="T667" i="77"/>
  <c r="U667" i="77" s="1"/>
  <c r="T666" i="77"/>
  <c r="U666" i="77" s="1"/>
  <c r="T665" i="77"/>
  <c r="U665" i="77" s="1"/>
  <c r="T664" i="77"/>
  <c r="U664" i="77" s="1"/>
  <c r="T663" i="77"/>
  <c r="U663" i="77" s="1"/>
  <c r="T662" i="77"/>
  <c r="U662" i="77" s="1"/>
  <c r="T661" i="77"/>
  <c r="U661" i="77" s="1"/>
  <c r="T660" i="77"/>
  <c r="U660" i="77" s="1"/>
  <c r="T659" i="77"/>
  <c r="U659" i="77" s="1"/>
  <c r="T658" i="77"/>
  <c r="U658" i="77" s="1"/>
  <c r="T657" i="77"/>
  <c r="U657" i="77" s="1"/>
  <c r="T656" i="77"/>
  <c r="U656" i="77" s="1"/>
  <c r="T655" i="77"/>
  <c r="U655" i="77" s="1"/>
  <c r="T654" i="77"/>
  <c r="U654" i="77" s="1"/>
  <c r="T653" i="77"/>
  <c r="U653" i="77" s="1"/>
  <c r="T652" i="77"/>
  <c r="U652" i="77" s="1"/>
  <c r="T651" i="77"/>
  <c r="U651" i="77" s="1"/>
  <c r="T650" i="77"/>
  <c r="U650" i="77" s="1"/>
  <c r="T649" i="77"/>
  <c r="U649" i="77" s="1"/>
  <c r="T648" i="77"/>
  <c r="U648" i="77" s="1"/>
  <c r="T647" i="77"/>
  <c r="U647" i="77" s="1"/>
  <c r="T646" i="77"/>
  <c r="U646" i="77" s="1"/>
  <c r="T645" i="77"/>
  <c r="U645" i="77" s="1"/>
  <c r="T644" i="77"/>
  <c r="U644" i="77" s="1"/>
  <c r="T643" i="77"/>
  <c r="U643" i="77" s="1"/>
  <c r="T642" i="77"/>
  <c r="U642" i="77" s="1"/>
  <c r="T641" i="77"/>
  <c r="U641" i="77" s="1"/>
  <c r="T640" i="77"/>
  <c r="U640" i="77" s="1"/>
  <c r="T639" i="77"/>
  <c r="U639" i="77" s="1"/>
  <c r="T638" i="77"/>
  <c r="U638" i="77" s="1"/>
  <c r="T637" i="77"/>
  <c r="U637" i="77" s="1"/>
  <c r="T636" i="77"/>
  <c r="U636" i="77" s="1"/>
  <c r="T635" i="77"/>
  <c r="U635" i="77" s="1"/>
  <c r="T634" i="77"/>
  <c r="U634" i="77" s="1"/>
  <c r="T633" i="77"/>
  <c r="U633" i="77" s="1"/>
  <c r="T632" i="77"/>
  <c r="U632" i="77" s="1"/>
  <c r="T631" i="77"/>
  <c r="U631" i="77" s="1"/>
  <c r="T630" i="77"/>
  <c r="U630" i="77" s="1"/>
  <c r="T629" i="77"/>
  <c r="U629" i="77" s="1"/>
  <c r="T628" i="77"/>
  <c r="U628" i="77" s="1"/>
  <c r="T627" i="77"/>
  <c r="U627" i="77" s="1"/>
  <c r="T626" i="77"/>
  <c r="U626" i="77" s="1"/>
  <c r="T625" i="77"/>
  <c r="U625" i="77" s="1"/>
  <c r="T624" i="77"/>
  <c r="U624" i="77" s="1"/>
  <c r="T623" i="77"/>
  <c r="U623" i="77" s="1"/>
  <c r="T622" i="77"/>
  <c r="U622" i="77" s="1"/>
  <c r="T621" i="77"/>
  <c r="U621" i="77" s="1"/>
  <c r="T620" i="77"/>
  <c r="U620" i="77" s="1"/>
  <c r="T619" i="77"/>
  <c r="U619" i="77" s="1"/>
  <c r="T618" i="77"/>
  <c r="U618" i="77" s="1"/>
  <c r="T617" i="77"/>
  <c r="U617" i="77" s="1"/>
  <c r="T616" i="77"/>
  <c r="U616" i="77" s="1"/>
  <c r="T615" i="77"/>
  <c r="U615" i="77" s="1"/>
  <c r="T614" i="77"/>
  <c r="U614" i="77" s="1"/>
  <c r="T613" i="77"/>
  <c r="U613" i="77" s="1"/>
  <c r="T612" i="77"/>
  <c r="U612" i="77" s="1"/>
  <c r="T611" i="77"/>
  <c r="U611" i="77" s="1"/>
  <c r="T610" i="77"/>
  <c r="U610" i="77" s="1"/>
  <c r="T609" i="77"/>
  <c r="U609" i="77" s="1"/>
  <c r="T608" i="77"/>
  <c r="U608" i="77" s="1"/>
  <c r="T607" i="77"/>
  <c r="U607" i="77" s="1"/>
  <c r="T606" i="77"/>
  <c r="U606" i="77" s="1"/>
  <c r="T605" i="77"/>
  <c r="U605" i="77" s="1"/>
  <c r="T604" i="77"/>
  <c r="U604" i="77" s="1"/>
  <c r="T603" i="77"/>
  <c r="U603" i="77" s="1"/>
  <c r="T602" i="77"/>
  <c r="U602" i="77" s="1"/>
  <c r="T601" i="77"/>
  <c r="U601" i="77" s="1"/>
  <c r="T600" i="77"/>
  <c r="U600" i="77" s="1"/>
  <c r="T599" i="77"/>
  <c r="U599" i="77" s="1"/>
  <c r="T598" i="77"/>
  <c r="U598" i="77" s="1"/>
  <c r="T597" i="77"/>
  <c r="U597" i="77" s="1"/>
  <c r="T596" i="77"/>
  <c r="U596" i="77" s="1"/>
  <c r="T595" i="77"/>
  <c r="U595" i="77" s="1"/>
  <c r="T594" i="77"/>
  <c r="U594" i="77" s="1"/>
  <c r="T593" i="77"/>
  <c r="U593" i="77" s="1"/>
  <c r="T592" i="77"/>
  <c r="U592" i="77" s="1"/>
  <c r="T591" i="77"/>
  <c r="U591" i="77" s="1"/>
  <c r="T590" i="77"/>
  <c r="U590" i="77" s="1"/>
  <c r="T589" i="77"/>
  <c r="U589" i="77" s="1"/>
  <c r="T588" i="77"/>
  <c r="U588" i="77" s="1"/>
  <c r="T587" i="77"/>
  <c r="U587" i="77" s="1"/>
  <c r="T586" i="77"/>
  <c r="U586" i="77" s="1"/>
  <c r="T585" i="77"/>
  <c r="U585" i="77" s="1"/>
  <c r="T584" i="77"/>
  <c r="U584" i="77" s="1"/>
  <c r="T583" i="77"/>
  <c r="U583" i="77" s="1"/>
  <c r="T582" i="77"/>
  <c r="U582" i="77" s="1"/>
  <c r="T581" i="77"/>
  <c r="U581" i="77" s="1"/>
  <c r="T580" i="77"/>
  <c r="U580" i="77" s="1"/>
  <c r="T579" i="77"/>
  <c r="U579" i="77" s="1"/>
  <c r="T578" i="77"/>
  <c r="U578" i="77" s="1"/>
  <c r="T577" i="77"/>
  <c r="U577" i="77" s="1"/>
  <c r="T576" i="77"/>
  <c r="U576" i="77" s="1"/>
  <c r="T575" i="77"/>
  <c r="U575" i="77" s="1"/>
  <c r="T574" i="77"/>
  <c r="U574" i="77" s="1"/>
  <c r="T573" i="77"/>
  <c r="U573" i="77" s="1"/>
  <c r="T572" i="77"/>
  <c r="U572" i="77" s="1"/>
  <c r="T571" i="77"/>
  <c r="U571" i="77" s="1"/>
  <c r="T570" i="77"/>
  <c r="U570" i="77" s="1"/>
  <c r="T569" i="77"/>
  <c r="U569" i="77" s="1"/>
  <c r="T568" i="77"/>
  <c r="U568" i="77" s="1"/>
  <c r="T567" i="77"/>
  <c r="U567" i="77" s="1"/>
  <c r="T566" i="77"/>
  <c r="U566" i="77" s="1"/>
  <c r="T565" i="77"/>
  <c r="U565" i="77" s="1"/>
  <c r="T564" i="77"/>
  <c r="U564" i="77" s="1"/>
  <c r="T563" i="77"/>
  <c r="U563" i="77" s="1"/>
  <c r="T562" i="77"/>
  <c r="U562" i="77" s="1"/>
  <c r="T561" i="77"/>
  <c r="U561" i="77" s="1"/>
  <c r="T560" i="77"/>
  <c r="U560" i="77" s="1"/>
  <c r="T559" i="77"/>
  <c r="U559" i="77" s="1"/>
  <c r="T558" i="77"/>
  <c r="U558" i="77" s="1"/>
  <c r="T557" i="77"/>
  <c r="U557" i="77" s="1"/>
  <c r="T556" i="77"/>
  <c r="U556" i="77" s="1"/>
  <c r="T555" i="77"/>
  <c r="U555" i="77" s="1"/>
  <c r="T554" i="77"/>
  <c r="U554" i="77" s="1"/>
  <c r="T553" i="77"/>
  <c r="U553" i="77" s="1"/>
  <c r="T552" i="77"/>
  <c r="U552" i="77" s="1"/>
  <c r="T551" i="77"/>
  <c r="U551" i="77" s="1"/>
  <c r="T550" i="77"/>
  <c r="U550" i="77" s="1"/>
  <c r="T549" i="77"/>
  <c r="U549" i="77" s="1"/>
  <c r="T548" i="77"/>
  <c r="U548" i="77" s="1"/>
  <c r="T547" i="77"/>
  <c r="U547" i="77" s="1"/>
  <c r="T546" i="77"/>
  <c r="U546" i="77" s="1"/>
  <c r="T545" i="77"/>
  <c r="U545" i="77" s="1"/>
  <c r="T544" i="77"/>
  <c r="U544" i="77" s="1"/>
  <c r="T543" i="77"/>
  <c r="U543" i="77" s="1"/>
  <c r="T542" i="77"/>
  <c r="U542" i="77" s="1"/>
  <c r="T541" i="77"/>
  <c r="U541" i="77" s="1"/>
  <c r="T540" i="77"/>
  <c r="U540" i="77" s="1"/>
  <c r="T539" i="77"/>
  <c r="U539" i="77" s="1"/>
  <c r="T538" i="77"/>
  <c r="U538" i="77" s="1"/>
  <c r="T537" i="77"/>
  <c r="U537" i="77" s="1"/>
  <c r="T536" i="77"/>
  <c r="U536" i="77" s="1"/>
  <c r="T535" i="77"/>
  <c r="U535" i="77" s="1"/>
  <c r="T534" i="77"/>
  <c r="U534" i="77" s="1"/>
  <c r="T533" i="77"/>
  <c r="U533" i="77" s="1"/>
  <c r="T532" i="77"/>
  <c r="U532" i="77" s="1"/>
  <c r="T531" i="77"/>
  <c r="U531" i="77" s="1"/>
  <c r="T530" i="77"/>
  <c r="U530" i="77" s="1"/>
  <c r="T529" i="77"/>
  <c r="U529" i="77" s="1"/>
  <c r="T528" i="77"/>
  <c r="U528" i="77" s="1"/>
  <c r="T527" i="77"/>
  <c r="U527" i="77" s="1"/>
  <c r="T526" i="77"/>
  <c r="U526" i="77" s="1"/>
  <c r="T525" i="77"/>
  <c r="U525" i="77" s="1"/>
  <c r="T524" i="77"/>
  <c r="U524" i="77" s="1"/>
  <c r="T523" i="77"/>
  <c r="U523" i="77" s="1"/>
  <c r="T522" i="77"/>
  <c r="U522" i="77" s="1"/>
  <c r="T521" i="77"/>
  <c r="U521" i="77" s="1"/>
  <c r="T520" i="77"/>
  <c r="U520" i="77" s="1"/>
  <c r="T519" i="77"/>
  <c r="U519" i="77" s="1"/>
  <c r="T518" i="77"/>
  <c r="U518" i="77" s="1"/>
  <c r="T517" i="77"/>
  <c r="U517" i="77" s="1"/>
  <c r="T516" i="77"/>
  <c r="U516" i="77" s="1"/>
  <c r="T515" i="77"/>
  <c r="U515" i="77" s="1"/>
  <c r="T514" i="77"/>
  <c r="U514" i="77" s="1"/>
  <c r="T513" i="77"/>
  <c r="U513" i="77" s="1"/>
  <c r="T512" i="77"/>
  <c r="U512" i="77" s="1"/>
  <c r="T511" i="77"/>
  <c r="U511" i="77" s="1"/>
  <c r="T510" i="77"/>
  <c r="U510" i="77" s="1"/>
  <c r="T509" i="77"/>
  <c r="U509" i="77" s="1"/>
  <c r="T508" i="77"/>
  <c r="U508" i="77" s="1"/>
  <c r="T507" i="77"/>
  <c r="U507" i="77" s="1"/>
  <c r="T506" i="77"/>
  <c r="U506" i="77" s="1"/>
  <c r="T505" i="77"/>
  <c r="U505" i="77" s="1"/>
  <c r="T504" i="77"/>
  <c r="U504" i="77" s="1"/>
  <c r="T503" i="77"/>
  <c r="U503" i="77" s="1"/>
  <c r="T502" i="77"/>
  <c r="U502" i="77" s="1"/>
  <c r="T501" i="77"/>
  <c r="U501" i="77" s="1"/>
  <c r="T500" i="77"/>
  <c r="U500" i="77" s="1"/>
  <c r="T499" i="77"/>
  <c r="U499" i="77" s="1"/>
  <c r="T498" i="77"/>
  <c r="U498" i="77" s="1"/>
  <c r="T497" i="77"/>
  <c r="U497" i="77" s="1"/>
  <c r="T496" i="77"/>
  <c r="U496" i="77" s="1"/>
  <c r="T495" i="77"/>
  <c r="U495" i="77" s="1"/>
  <c r="T494" i="77"/>
  <c r="U494" i="77" s="1"/>
  <c r="T493" i="77"/>
  <c r="U493" i="77" s="1"/>
  <c r="T492" i="77"/>
  <c r="U492" i="77" s="1"/>
  <c r="T491" i="77"/>
  <c r="U491" i="77" s="1"/>
  <c r="T490" i="77"/>
  <c r="U490" i="77" s="1"/>
  <c r="T489" i="77"/>
  <c r="U489" i="77" s="1"/>
  <c r="T488" i="77"/>
  <c r="U488" i="77" s="1"/>
  <c r="T487" i="77"/>
  <c r="U487" i="77" s="1"/>
  <c r="T486" i="77"/>
  <c r="U486" i="77" s="1"/>
  <c r="T485" i="77"/>
  <c r="U485" i="77" s="1"/>
  <c r="T484" i="77"/>
  <c r="U484" i="77" s="1"/>
  <c r="T483" i="77"/>
  <c r="U483" i="77" s="1"/>
  <c r="T482" i="77"/>
  <c r="U482" i="77" s="1"/>
  <c r="T481" i="77"/>
  <c r="U481" i="77" s="1"/>
  <c r="T480" i="77"/>
  <c r="U480" i="77" s="1"/>
  <c r="T479" i="77"/>
  <c r="U479" i="77" s="1"/>
  <c r="T478" i="77"/>
  <c r="U478" i="77" s="1"/>
  <c r="T477" i="77"/>
  <c r="U477" i="77" s="1"/>
  <c r="T476" i="77"/>
  <c r="U476" i="77" s="1"/>
  <c r="T475" i="77"/>
  <c r="U475" i="77" s="1"/>
  <c r="T474" i="77"/>
  <c r="U474" i="77" s="1"/>
  <c r="T473" i="77"/>
  <c r="U473" i="77" s="1"/>
  <c r="T472" i="77"/>
  <c r="U472" i="77" s="1"/>
  <c r="T471" i="77"/>
  <c r="U471" i="77" s="1"/>
  <c r="T470" i="77"/>
  <c r="U470" i="77" s="1"/>
  <c r="T469" i="77"/>
  <c r="U469" i="77" s="1"/>
  <c r="T468" i="77"/>
  <c r="U468" i="77" s="1"/>
  <c r="T467" i="77"/>
  <c r="U467" i="77" s="1"/>
  <c r="T466" i="77"/>
  <c r="U466" i="77" s="1"/>
  <c r="T465" i="77"/>
  <c r="U465" i="77" s="1"/>
  <c r="T464" i="77"/>
  <c r="U464" i="77" s="1"/>
  <c r="T463" i="77"/>
  <c r="U463" i="77" s="1"/>
  <c r="T462" i="77"/>
  <c r="U462" i="77" s="1"/>
  <c r="T461" i="77"/>
  <c r="U461" i="77" s="1"/>
  <c r="T460" i="77"/>
  <c r="U460" i="77" s="1"/>
  <c r="T459" i="77"/>
  <c r="U459" i="77" s="1"/>
  <c r="T458" i="77"/>
  <c r="U458" i="77" s="1"/>
  <c r="T457" i="77"/>
  <c r="U457" i="77" s="1"/>
  <c r="T456" i="77"/>
  <c r="U456" i="77" s="1"/>
  <c r="T455" i="77"/>
  <c r="U455" i="77" s="1"/>
  <c r="T454" i="77"/>
  <c r="U454" i="77" s="1"/>
  <c r="T453" i="77"/>
  <c r="U453" i="77" s="1"/>
  <c r="T452" i="77"/>
  <c r="U452" i="77" s="1"/>
  <c r="T451" i="77"/>
  <c r="U451" i="77" s="1"/>
  <c r="T450" i="77"/>
  <c r="U450" i="77" s="1"/>
  <c r="T449" i="77"/>
  <c r="U449" i="77" s="1"/>
  <c r="T448" i="77"/>
  <c r="U448" i="77" s="1"/>
  <c r="T447" i="77"/>
  <c r="U447" i="77" s="1"/>
  <c r="T446" i="77"/>
  <c r="U446" i="77" s="1"/>
  <c r="T445" i="77"/>
  <c r="U445" i="77" s="1"/>
  <c r="T444" i="77"/>
  <c r="U444" i="77" s="1"/>
  <c r="T443" i="77"/>
  <c r="U443" i="77" s="1"/>
  <c r="T442" i="77"/>
  <c r="U442" i="77" s="1"/>
  <c r="T441" i="77"/>
  <c r="U441" i="77" s="1"/>
  <c r="T440" i="77"/>
  <c r="U440" i="77" s="1"/>
  <c r="T439" i="77"/>
  <c r="U439" i="77" s="1"/>
  <c r="T438" i="77"/>
  <c r="U438" i="77" s="1"/>
  <c r="T437" i="77"/>
  <c r="U437" i="77" s="1"/>
  <c r="T436" i="77"/>
  <c r="U436" i="77" s="1"/>
  <c r="T435" i="77"/>
  <c r="U435" i="77" s="1"/>
  <c r="T434" i="77"/>
  <c r="U434" i="77" s="1"/>
  <c r="T433" i="77"/>
  <c r="U433" i="77" s="1"/>
  <c r="T432" i="77"/>
  <c r="U432" i="77" s="1"/>
  <c r="T431" i="77"/>
  <c r="U431" i="77" s="1"/>
  <c r="T430" i="77"/>
  <c r="U430" i="77" s="1"/>
  <c r="T429" i="77"/>
  <c r="U429" i="77" s="1"/>
  <c r="T428" i="77"/>
  <c r="U428" i="77" s="1"/>
  <c r="T427" i="77"/>
  <c r="U427" i="77" s="1"/>
  <c r="T426" i="77"/>
  <c r="U426" i="77" s="1"/>
  <c r="T425" i="77"/>
  <c r="U425" i="77" s="1"/>
  <c r="T424" i="77"/>
  <c r="U424" i="77" s="1"/>
  <c r="T423" i="77"/>
  <c r="U423" i="77" s="1"/>
  <c r="T422" i="77"/>
  <c r="U422" i="77" s="1"/>
  <c r="T421" i="77"/>
  <c r="U421" i="77" s="1"/>
  <c r="T420" i="77"/>
  <c r="U420" i="77" s="1"/>
  <c r="T419" i="77"/>
  <c r="U419" i="77" s="1"/>
  <c r="T418" i="77"/>
  <c r="U418" i="77" s="1"/>
  <c r="T417" i="77"/>
  <c r="U417" i="77" s="1"/>
  <c r="T416" i="77"/>
  <c r="U416" i="77" s="1"/>
  <c r="T415" i="77"/>
  <c r="U415" i="77" s="1"/>
  <c r="T414" i="77"/>
  <c r="U414" i="77" s="1"/>
  <c r="T413" i="77"/>
  <c r="U413" i="77" s="1"/>
  <c r="T412" i="77"/>
  <c r="U412" i="77" s="1"/>
  <c r="T411" i="77"/>
  <c r="U411" i="77" s="1"/>
  <c r="T410" i="77"/>
  <c r="U410" i="77" s="1"/>
  <c r="T409" i="77"/>
  <c r="U409" i="77" s="1"/>
  <c r="T408" i="77"/>
  <c r="U408" i="77" s="1"/>
  <c r="T407" i="77"/>
  <c r="U407" i="77" s="1"/>
  <c r="T406" i="77"/>
  <c r="U406" i="77" s="1"/>
  <c r="T405" i="77"/>
  <c r="U405" i="77" s="1"/>
  <c r="T404" i="77"/>
  <c r="U404" i="77" s="1"/>
  <c r="T403" i="77"/>
  <c r="U403" i="77" s="1"/>
  <c r="T402" i="77"/>
  <c r="U402" i="77" s="1"/>
  <c r="T401" i="77"/>
  <c r="U401" i="77" s="1"/>
  <c r="T400" i="77"/>
  <c r="U400" i="77" s="1"/>
  <c r="T399" i="77"/>
  <c r="U399" i="77" s="1"/>
  <c r="T398" i="77"/>
  <c r="U398" i="77" s="1"/>
  <c r="T397" i="77"/>
  <c r="U397" i="77" s="1"/>
  <c r="T396" i="77"/>
  <c r="U396" i="77" s="1"/>
  <c r="T395" i="77"/>
  <c r="U395" i="77" s="1"/>
  <c r="T394" i="77"/>
  <c r="U394" i="77" s="1"/>
  <c r="T393" i="77"/>
  <c r="U393" i="77" s="1"/>
  <c r="T392" i="77"/>
  <c r="U392" i="77" s="1"/>
  <c r="T391" i="77"/>
  <c r="U391" i="77" s="1"/>
  <c r="T390" i="77"/>
  <c r="U390" i="77" s="1"/>
  <c r="T389" i="77"/>
  <c r="U389" i="77" s="1"/>
  <c r="T388" i="77"/>
  <c r="U388" i="77" s="1"/>
  <c r="T387" i="77"/>
  <c r="U387" i="77" s="1"/>
  <c r="T386" i="77"/>
  <c r="U386" i="77" s="1"/>
  <c r="T385" i="77"/>
  <c r="U385" i="77" s="1"/>
  <c r="T384" i="77"/>
  <c r="U384" i="77" s="1"/>
  <c r="T383" i="77"/>
  <c r="U383" i="77" s="1"/>
  <c r="T382" i="77"/>
  <c r="U382" i="77" s="1"/>
  <c r="T381" i="77"/>
  <c r="U381" i="77" s="1"/>
  <c r="T380" i="77"/>
  <c r="U380" i="77" s="1"/>
  <c r="T379" i="77"/>
  <c r="U379" i="77" s="1"/>
  <c r="T378" i="77"/>
  <c r="U378" i="77" s="1"/>
  <c r="T377" i="77"/>
  <c r="U377" i="77" s="1"/>
  <c r="T376" i="77"/>
  <c r="U376" i="77" s="1"/>
  <c r="T375" i="77"/>
  <c r="U375" i="77" s="1"/>
  <c r="T374" i="77"/>
  <c r="U374" i="77" s="1"/>
  <c r="T373" i="77"/>
  <c r="U373" i="77" s="1"/>
  <c r="T372" i="77"/>
  <c r="U372" i="77" s="1"/>
  <c r="T371" i="77"/>
  <c r="U371" i="77" s="1"/>
  <c r="T370" i="77"/>
  <c r="U370" i="77" s="1"/>
  <c r="T369" i="77"/>
  <c r="U369" i="77" s="1"/>
  <c r="T368" i="77"/>
  <c r="U368" i="77" s="1"/>
  <c r="T367" i="77"/>
  <c r="U367" i="77" s="1"/>
  <c r="T366" i="77"/>
  <c r="U366" i="77" s="1"/>
  <c r="T365" i="77"/>
  <c r="U365" i="77" s="1"/>
  <c r="T364" i="77"/>
  <c r="U364" i="77" s="1"/>
  <c r="T363" i="77"/>
  <c r="U363" i="77" s="1"/>
  <c r="T362" i="77"/>
  <c r="U362" i="77" s="1"/>
  <c r="T361" i="77"/>
  <c r="U361" i="77" s="1"/>
  <c r="T360" i="77"/>
  <c r="U360" i="77" s="1"/>
  <c r="T359" i="77"/>
  <c r="U359" i="77" s="1"/>
  <c r="T358" i="77"/>
  <c r="U358" i="77" s="1"/>
  <c r="T357" i="77"/>
  <c r="U357" i="77" s="1"/>
  <c r="T356" i="77"/>
  <c r="U356" i="77" s="1"/>
  <c r="T355" i="77"/>
  <c r="U355" i="77" s="1"/>
  <c r="T354" i="77"/>
  <c r="U354" i="77" s="1"/>
  <c r="T353" i="77"/>
  <c r="U353" i="77" s="1"/>
  <c r="T352" i="77"/>
  <c r="U352" i="77" s="1"/>
  <c r="T351" i="77"/>
  <c r="U351" i="77" s="1"/>
  <c r="T350" i="77"/>
  <c r="U350" i="77" s="1"/>
  <c r="T349" i="77"/>
  <c r="U349" i="77" s="1"/>
  <c r="T348" i="77"/>
  <c r="U348" i="77" s="1"/>
  <c r="T347" i="77"/>
  <c r="U347" i="77" s="1"/>
  <c r="T346" i="77"/>
  <c r="U346" i="77" s="1"/>
  <c r="T345" i="77"/>
  <c r="U345" i="77" s="1"/>
  <c r="T344" i="77"/>
  <c r="U344" i="77" s="1"/>
  <c r="T343" i="77"/>
  <c r="U343" i="77" s="1"/>
  <c r="T342" i="77"/>
  <c r="U342" i="77" s="1"/>
  <c r="T341" i="77"/>
  <c r="U341" i="77" s="1"/>
  <c r="T340" i="77"/>
  <c r="U340" i="77" s="1"/>
  <c r="T339" i="77"/>
  <c r="U339" i="77" s="1"/>
  <c r="T338" i="77"/>
  <c r="U338" i="77" s="1"/>
  <c r="T337" i="77"/>
  <c r="U337" i="77" s="1"/>
  <c r="T336" i="77"/>
  <c r="U336" i="77" s="1"/>
  <c r="T335" i="77"/>
  <c r="U335" i="77" s="1"/>
  <c r="T334" i="77"/>
  <c r="U334" i="77" s="1"/>
  <c r="T333" i="77"/>
  <c r="U333" i="77" s="1"/>
  <c r="T332" i="77"/>
  <c r="U332" i="77" s="1"/>
  <c r="T331" i="77"/>
  <c r="U331" i="77" s="1"/>
  <c r="T330" i="77"/>
  <c r="U330" i="77" s="1"/>
  <c r="T329" i="77"/>
  <c r="U329" i="77" s="1"/>
  <c r="T328" i="77"/>
  <c r="U328" i="77" s="1"/>
  <c r="T327" i="77"/>
  <c r="U327" i="77" s="1"/>
  <c r="T326" i="77"/>
  <c r="U326" i="77" s="1"/>
  <c r="T325" i="77"/>
  <c r="U325" i="77" s="1"/>
  <c r="T324" i="77"/>
  <c r="U324" i="77" s="1"/>
  <c r="T323" i="77"/>
  <c r="U323" i="77" s="1"/>
  <c r="T322" i="77"/>
  <c r="U322" i="77" s="1"/>
  <c r="T321" i="77"/>
  <c r="U321" i="77" s="1"/>
  <c r="T320" i="77"/>
  <c r="U320" i="77" s="1"/>
  <c r="T319" i="77"/>
  <c r="U319" i="77" s="1"/>
  <c r="T318" i="77"/>
  <c r="U318" i="77" s="1"/>
  <c r="T317" i="77"/>
  <c r="U317" i="77" s="1"/>
  <c r="T316" i="77"/>
  <c r="U316" i="77" s="1"/>
  <c r="T315" i="77"/>
  <c r="U315" i="77" s="1"/>
  <c r="T314" i="77"/>
  <c r="U314" i="77" s="1"/>
  <c r="T313" i="77"/>
  <c r="U313" i="77" s="1"/>
  <c r="T312" i="77"/>
  <c r="U312" i="77" s="1"/>
  <c r="T311" i="77"/>
  <c r="U311" i="77" s="1"/>
  <c r="T310" i="77"/>
  <c r="U310" i="77" s="1"/>
  <c r="T309" i="77"/>
  <c r="U309" i="77" s="1"/>
  <c r="T308" i="77"/>
  <c r="U308" i="77" s="1"/>
  <c r="T307" i="77"/>
  <c r="U307" i="77" s="1"/>
  <c r="T306" i="77"/>
  <c r="U306" i="77" s="1"/>
  <c r="T305" i="77"/>
  <c r="U305" i="77" s="1"/>
  <c r="T304" i="77"/>
  <c r="U304" i="77" s="1"/>
  <c r="T303" i="77"/>
  <c r="U303" i="77" s="1"/>
  <c r="T302" i="77"/>
  <c r="U302" i="77" s="1"/>
  <c r="T301" i="77"/>
  <c r="U301" i="77" s="1"/>
  <c r="T300" i="77"/>
  <c r="U300" i="77" s="1"/>
  <c r="T299" i="77"/>
  <c r="U299" i="77" s="1"/>
  <c r="T298" i="77"/>
  <c r="U298" i="77" s="1"/>
  <c r="T297" i="77"/>
  <c r="U297" i="77" s="1"/>
  <c r="T296" i="77"/>
  <c r="U296" i="77" s="1"/>
  <c r="T295" i="77"/>
  <c r="U295" i="77" s="1"/>
  <c r="T294" i="77"/>
  <c r="U294" i="77" s="1"/>
  <c r="T293" i="77"/>
  <c r="U293" i="77" s="1"/>
  <c r="T292" i="77"/>
  <c r="U292" i="77" s="1"/>
  <c r="T291" i="77"/>
  <c r="U291" i="77" s="1"/>
  <c r="T290" i="77"/>
  <c r="U290" i="77" s="1"/>
  <c r="T289" i="77"/>
  <c r="U289" i="77" s="1"/>
  <c r="T288" i="77"/>
  <c r="U288" i="77" s="1"/>
  <c r="T287" i="77"/>
  <c r="U287" i="77" s="1"/>
  <c r="T286" i="77"/>
  <c r="U286" i="77" s="1"/>
  <c r="T285" i="77"/>
  <c r="U285" i="77" s="1"/>
  <c r="T284" i="77"/>
  <c r="U284" i="77" s="1"/>
  <c r="T283" i="77"/>
  <c r="U283" i="77" s="1"/>
  <c r="T282" i="77"/>
  <c r="U282" i="77" s="1"/>
  <c r="T281" i="77"/>
  <c r="U281" i="77" s="1"/>
  <c r="T280" i="77"/>
  <c r="U280" i="77" s="1"/>
  <c r="T279" i="77"/>
  <c r="U279" i="77" s="1"/>
  <c r="T278" i="77"/>
  <c r="U278" i="77" s="1"/>
  <c r="T277" i="77"/>
  <c r="U277" i="77" s="1"/>
  <c r="T276" i="77"/>
  <c r="U276" i="77" s="1"/>
  <c r="T275" i="77"/>
  <c r="U275" i="77" s="1"/>
  <c r="T274" i="77"/>
  <c r="U274" i="77" s="1"/>
  <c r="T273" i="77"/>
  <c r="U273" i="77" s="1"/>
  <c r="T272" i="77"/>
  <c r="U272" i="77" s="1"/>
  <c r="T271" i="77"/>
  <c r="U271" i="77" s="1"/>
  <c r="T270" i="77"/>
  <c r="U270" i="77" s="1"/>
  <c r="T269" i="77"/>
  <c r="U269" i="77" s="1"/>
  <c r="T268" i="77"/>
  <c r="U268" i="77" s="1"/>
  <c r="T267" i="77"/>
  <c r="U267" i="77" s="1"/>
  <c r="T266" i="77"/>
  <c r="U266" i="77" s="1"/>
  <c r="T265" i="77"/>
  <c r="U265" i="77" s="1"/>
  <c r="T264" i="77"/>
  <c r="U264" i="77" s="1"/>
  <c r="T263" i="77"/>
  <c r="U263" i="77" s="1"/>
  <c r="T262" i="77"/>
  <c r="U262" i="77" s="1"/>
  <c r="T261" i="77"/>
  <c r="U261" i="77" s="1"/>
  <c r="T260" i="77"/>
  <c r="U260" i="77" s="1"/>
  <c r="T259" i="77"/>
  <c r="U259" i="77" s="1"/>
  <c r="T258" i="77"/>
  <c r="U258" i="77" s="1"/>
  <c r="T257" i="77"/>
  <c r="U257" i="77" s="1"/>
  <c r="T256" i="77"/>
  <c r="U256" i="77" s="1"/>
  <c r="T255" i="77"/>
  <c r="U255" i="77" s="1"/>
  <c r="T254" i="77"/>
  <c r="U254" i="77" s="1"/>
  <c r="T253" i="77"/>
  <c r="U253" i="77" s="1"/>
  <c r="T252" i="77"/>
  <c r="U252" i="77" s="1"/>
  <c r="T251" i="77"/>
  <c r="U251" i="77" s="1"/>
  <c r="T250" i="77"/>
  <c r="U250" i="77" s="1"/>
  <c r="T249" i="77"/>
  <c r="U249" i="77" s="1"/>
  <c r="T248" i="77"/>
  <c r="U248" i="77" s="1"/>
  <c r="T247" i="77"/>
  <c r="U247" i="77" s="1"/>
  <c r="T246" i="77"/>
  <c r="U246" i="77" s="1"/>
  <c r="T245" i="77"/>
  <c r="U245" i="77" s="1"/>
  <c r="T244" i="77"/>
  <c r="U244" i="77" s="1"/>
  <c r="T243" i="77"/>
  <c r="U243" i="77" s="1"/>
  <c r="T242" i="77"/>
  <c r="U242" i="77" s="1"/>
  <c r="T241" i="77"/>
  <c r="U241" i="77" s="1"/>
  <c r="T240" i="77"/>
  <c r="U240" i="77" s="1"/>
  <c r="T239" i="77"/>
  <c r="U239" i="77" s="1"/>
  <c r="T238" i="77"/>
  <c r="U238" i="77" s="1"/>
  <c r="T237" i="77"/>
  <c r="U237" i="77" s="1"/>
  <c r="T236" i="77"/>
  <c r="U236" i="77" s="1"/>
  <c r="T235" i="77"/>
  <c r="U235" i="77" s="1"/>
  <c r="T234" i="77"/>
  <c r="U234" i="77" s="1"/>
  <c r="T233" i="77"/>
  <c r="U233" i="77" s="1"/>
  <c r="T232" i="77"/>
  <c r="U232" i="77" s="1"/>
  <c r="T231" i="77"/>
  <c r="U231" i="77" s="1"/>
  <c r="T230" i="77"/>
  <c r="U230" i="77" s="1"/>
  <c r="T229" i="77"/>
  <c r="U229" i="77" s="1"/>
  <c r="T228" i="77"/>
  <c r="U228" i="77" s="1"/>
  <c r="T227" i="77"/>
  <c r="U227" i="77" s="1"/>
  <c r="T226" i="77"/>
  <c r="U226" i="77" s="1"/>
  <c r="T225" i="77"/>
  <c r="U225" i="77" s="1"/>
  <c r="T224" i="77"/>
  <c r="U224" i="77" s="1"/>
  <c r="T223" i="77"/>
  <c r="U223" i="77" s="1"/>
  <c r="T222" i="77"/>
  <c r="U222" i="77" s="1"/>
  <c r="T221" i="77"/>
  <c r="U221" i="77" s="1"/>
  <c r="T220" i="77"/>
  <c r="U220" i="77" s="1"/>
  <c r="T219" i="77"/>
  <c r="U219" i="77" s="1"/>
  <c r="T218" i="77"/>
  <c r="U218" i="77" s="1"/>
  <c r="T217" i="77"/>
  <c r="U217" i="77" s="1"/>
  <c r="T216" i="77"/>
  <c r="U216" i="77" s="1"/>
  <c r="T215" i="77"/>
  <c r="U215" i="77" s="1"/>
  <c r="T214" i="77"/>
  <c r="U214" i="77" s="1"/>
  <c r="T213" i="77"/>
  <c r="U213" i="77" s="1"/>
  <c r="T212" i="77"/>
  <c r="U212" i="77" s="1"/>
  <c r="T211" i="77"/>
  <c r="U211" i="77" s="1"/>
  <c r="T210" i="77"/>
  <c r="U210" i="77" s="1"/>
  <c r="T209" i="77"/>
  <c r="U209" i="77" s="1"/>
  <c r="T208" i="77"/>
  <c r="U208" i="77" s="1"/>
  <c r="T207" i="77"/>
  <c r="U207" i="77" s="1"/>
  <c r="T206" i="77"/>
  <c r="U206" i="77" s="1"/>
  <c r="T205" i="77"/>
  <c r="U205" i="77" s="1"/>
  <c r="T204" i="77"/>
  <c r="U204" i="77" s="1"/>
  <c r="T203" i="77"/>
  <c r="U203" i="77" s="1"/>
  <c r="T202" i="77"/>
  <c r="U202" i="77" s="1"/>
  <c r="T201" i="77"/>
  <c r="U201" i="77" s="1"/>
  <c r="T200" i="77"/>
  <c r="U200" i="77" s="1"/>
  <c r="T199" i="77"/>
  <c r="U199" i="77" s="1"/>
  <c r="T198" i="77"/>
  <c r="U198" i="77" s="1"/>
  <c r="T197" i="77"/>
  <c r="U197" i="77" s="1"/>
  <c r="T196" i="77"/>
  <c r="U196" i="77" s="1"/>
  <c r="T195" i="77"/>
  <c r="U195" i="77" s="1"/>
  <c r="T194" i="77"/>
  <c r="U194" i="77" s="1"/>
  <c r="T193" i="77"/>
  <c r="U193" i="77" s="1"/>
  <c r="T192" i="77"/>
  <c r="U192" i="77" s="1"/>
  <c r="T191" i="77"/>
  <c r="U191" i="77" s="1"/>
  <c r="T190" i="77"/>
  <c r="U190" i="77" s="1"/>
  <c r="T189" i="77"/>
  <c r="U189" i="77" s="1"/>
  <c r="T188" i="77"/>
  <c r="U188" i="77" s="1"/>
  <c r="T187" i="77"/>
  <c r="U187" i="77" s="1"/>
  <c r="T186" i="77"/>
  <c r="U186" i="77" s="1"/>
  <c r="T185" i="77"/>
  <c r="U185" i="77" s="1"/>
  <c r="T184" i="77"/>
  <c r="U184" i="77" s="1"/>
  <c r="T183" i="77"/>
  <c r="U183" i="77" s="1"/>
  <c r="T182" i="77"/>
  <c r="U182" i="77" s="1"/>
  <c r="T181" i="77"/>
  <c r="U181" i="77" s="1"/>
  <c r="T180" i="77"/>
  <c r="U180" i="77" s="1"/>
  <c r="T179" i="77"/>
  <c r="U179" i="77" s="1"/>
  <c r="T178" i="77"/>
  <c r="U178" i="77" s="1"/>
  <c r="T177" i="77"/>
  <c r="U177" i="77" s="1"/>
  <c r="T176" i="77"/>
  <c r="U176" i="77" s="1"/>
  <c r="T175" i="77"/>
  <c r="U175" i="77" s="1"/>
  <c r="T174" i="77"/>
  <c r="U174" i="77" s="1"/>
  <c r="T173" i="77"/>
  <c r="U173" i="77" s="1"/>
  <c r="T172" i="77"/>
  <c r="U172" i="77" s="1"/>
  <c r="T171" i="77"/>
  <c r="U171" i="77" s="1"/>
  <c r="T170" i="77"/>
  <c r="U170" i="77" s="1"/>
  <c r="T169" i="77"/>
  <c r="U169" i="77" s="1"/>
  <c r="T168" i="77"/>
  <c r="U168" i="77" s="1"/>
  <c r="T167" i="77"/>
  <c r="U167" i="77" s="1"/>
  <c r="T166" i="77"/>
  <c r="U166" i="77" s="1"/>
  <c r="T165" i="77"/>
  <c r="U165" i="77" s="1"/>
  <c r="T164" i="77"/>
  <c r="U164" i="77" s="1"/>
  <c r="T163" i="77"/>
  <c r="U163" i="77" s="1"/>
  <c r="T162" i="77"/>
  <c r="U162" i="77" s="1"/>
  <c r="T161" i="77"/>
  <c r="U161" i="77" s="1"/>
  <c r="T160" i="77"/>
  <c r="U160" i="77" s="1"/>
  <c r="T159" i="77"/>
  <c r="U159" i="77" s="1"/>
  <c r="T158" i="77"/>
  <c r="U158" i="77" s="1"/>
  <c r="T157" i="77"/>
  <c r="U157" i="77" s="1"/>
  <c r="T156" i="77"/>
  <c r="U156" i="77" s="1"/>
  <c r="T155" i="77"/>
  <c r="U155" i="77" s="1"/>
  <c r="T154" i="77"/>
  <c r="U154" i="77" s="1"/>
  <c r="T153" i="77"/>
  <c r="U153" i="77" s="1"/>
  <c r="T152" i="77"/>
  <c r="U152" i="77" s="1"/>
  <c r="T151" i="77"/>
  <c r="U151" i="77" s="1"/>
  <c r="T150" i="77"/>
  <c r="U150" i="77" s="1"/>
  <c r="T149" i="77"/>
  <c r="U149" i="77" s="1"/>
  <c r="T148" i="77"/>
  <c r="U148" i="77" s="1"/>
  <c r="T147" i="77"/>
  <c r="U147" i="77" s="1"/>
  <c r="T146" i="77"/>
  <c r="U146" i="77" s="1"/>
  <c r="T145" i="77"/>
  <c r="U145" i="77" s="1"/>
  <c r="T144" i="77"/>
  <c r="U144" i="77" s="1"/>
  <c r="T143" i="77"/>
  <c r="U143" i="77" s="1"/>
  <c r="T142" i="77"/>
  <c r="U142" i="77" s="1"/>
  <c r="T141" i="77"/>
  <c r="U141" i="77" s="1"/>
  <c r="T140" i="77"/>
  <c r="U140" i="77" s="1"/>
  <c r="T139" i="77"/>
  <c r="U139" i="77" s="1"/>
  <c r="T138" i="77"/>
  <c r="U138" i="77" s="1"/>
  <c r="T137" i="77"/>
  <c r="U137" i="77" s="1"/>
  <c r="T136" i="77"/>
  <c r="U136" i="77" s="1"/>
  <c r="T135" i="77"/>
  <c r="U135" i="77" s="1"/>
  <c r="T134" i="77"/>
  <c r="U134" i="77" s="1"/>
  <c r="T133" i="77"/>
  <c r="U133" i="77" s="1"/>
  <c r="T132" i="77"/>
  <c r="U132" i="77" s="1"/>
  <c r="T131" i="77"/>
  <c r="U131" i="77" s="1"/>
  <c r="T130" i="77"/>
  <c r="U130" i="77" s="1"/>
  <c r="T129" i="77"/>
  <c r="U129" i="77" s="1"/>
  <c r="T128" i="77"/>
  <c r="U128" i="77" s="1"/>
  <c r="T127" i="77"/>
  <c r="U127" i="77" s="1"/>
  <c r="T126" i="77"/>
  <c r="U126" i="77" s="1"/>
  <c r="T125" i="77"/>
  <c r="U125" i="77" s="1"/>
  <c r="T124" i="77"/>
  <c r="U124" i="77" s="1"/>
  <c r="T123" i="77"/>
  <c r="U123" i="77" s="1"/>
  <c r="T122" i="77"/>
  <c r="U122" i="77" s="1"/>
  <c r="T121" i="77"/>
  <c r="U121" i="77" s="1"/>
  <c r="T120" i="77"/>
  <c r="U120" i="77" s="1"/>
  <c r="T119" i="77"/>
  <c r="U119" i="77" s="1"/>
  <c r="T118" i="77"/>
  <c r="U118" i="77" s="1"/>
  <c r="T117" i="77"/>
  <c r="U117" i="77" s="1"/>
  <c r="T116" i="77"/>
  <c r="U116" i="77" s="1"/>
  <c r="T115" i="77"/>
  <c r="U115" i="77" s="1"/>
  <c r="T114" i="77"/>
  <c r="U114" i="77" s="1"/>
  <c r="T113" i="77"/>
  <c r="U113" i="77" s="1"/>
  <c r="T112" i="77"/>
  <c r="U112" i="77" s="1"/>
  <c r="T111" i="77"/>
  <c r="U111" i="77" s="1"/>
  <c r="T110" i="77"/>
  <c r="U110" i="77" s="1"/>
  <c r="T109" i="77"/>
  <c r="U109" i="77" s="1"/>
  <c r="T108" i="77"/>
  <c r="U108" i="77" s="1"/>
  <c r="T107" i="77"/>
  <c r="U107" i="77" s="1"/>
  <c r="T106" i="77"/>
  <c r="U106" i="77" s="1"/>
  <c r="T105" i="77"/>
  <c r="U105" i="77" s="1"/>
  <c r="T104" i="77"/>
  <c r="U104" i="77" s="1"/>
  <c r="T103" i="77"/>
  <c r="U103" i="77" s="1"/>
  <c r="T102" i="77"/>
  <c r="U102" i="77" s="1"/>
  <c r="T101" i="77"/>
  <c r="U101" i="77" s="1"/>
  <c r="T100" i="77"/>
  <c r="U100" i="77" s="1"/>
  <c r="T99" i="77"/>
  <c r="U99" i="77" s="1"/>
  <c r="T98" i="77"/>
  <c r="U98" i="77" s="1"/>
  <c r="T97" i="77"/>
  <c r="U97" i="77" s="1"/>
  <c r="T96" i="77"/>
  <c r="U96" i="77" s="1"/>
  <c r="T95" i="77"/>
  <c r="U95" i="77" s="1"/>
  <c r="T94" i="77"/>
  <c r="U94" i="77" s="1"/>
  <c r="T93" i="77"/>
  <c r="U93" i="77" s="1"/>
  <c r="T92" i="77"/>
  <c r="U92" i="77" s="1"/>
  <c r="T91" i="77"/>
  <c r="U91" i="77" s="1"/>
  <c r="T90" i="77"/>
  <c r="U90" i="77" s="1"/>
  <c r="T89" i="77"/>
  <c r="U89" i="77" s="1"/>
  <c r="T88" i="77"/>
  <c r="U88" i="77" s="1"/>
  <c r="T87" i="77"/>
  <c r="U87" i="77" s="1"/>
  <c r="T86" i="77"/>
  <c r="U86" i="77" s="1"/>
  <c r="T85" i="77"/>
  <c r="U85" i="77" s="1"/>
  <c r="T84" i="77"/>
  <c r="U84" i="77" s="1"/>
  <c r="T83" i="77"/>
  <c r="U83" i="77" s="1"/>
  <c r="T82" i="77"/>
  <c r="U82" i="77" s="1"/>
  <c r="T81" i="77"/>
  <c r="U81" i="77" s="1"/>
  <c r="T80" i="77"/>
  <c r="U80" i="77" s="1"/>
  <c r="T79" i="77"/>
  <c r="U79" i="77" s="1"/>
  <c r="T78" i="77"/>
  <c r="U78" i="77" s="1"/>
  <c r="T77" i="77"/>
  <c r="U77" i="77" s="1"/>
  <c r="T76" i="77"/>
  <c r="U76" i="77" s="1"/>
  <c r="T75" i="77"/>
  <c r="U75" i="77" s="1"/>
  <c r="T74" i="77"/>
  <c r="U74" i="77" s="1"/>
  <c r="T73" i="77"/>
  <c r="U73" i="77" s="1"/>
  <c r="T72" i="77"/>
  <c r="U72" i="77" s="1"/>
  <c r="T71" i="77"/>
  <c r="U71" i="77" s="1"/>
  <c r="T70" i="77"/>
  <c r="U70" i="77" s="1"/>
  <c r="T69" i="77"/>
  <c r="U69" i="77" s="1"/>
  <c r="T68" i="77"/>
  <c r="U68" i="77" s="1"/>
  <c r="T67" i="77"/>
  <c r="U67" i="77" s="1"/>
  <c r="T66" i="77"/>
  <c r="U66" i="77" s="1"/>
  <c r="T65" i="77"/>
  <c r="U65" i="77" s="1"/>
  <c r="T64" i="77"/>
  <c r="U64" i="77" s="1"/>
  <c r="T63" i="77"/>
  <c r="U63" i="77" s="1"/>
  <c r="T62" i="77"/>
  <c r="U62" i="77" s="1"/>
  <c r="T61" i="77"/>
  <c r="U61" i="77" s="1"/>
  <c r="T60" i="77"/>
  <c r="U60" i="77" s="1"/>
  <c r="T59" i="77"/>
  <c r="U59" i="77" s="1"/>
  <c r="T58" i="77"/>
  <c r="U58" i="77" s="1"/>
  <c r="T57" i="77"/>
  <c r="U57" i="77" s="1"/>
  <c r="T56" i="77"/>
  <c r="U56" i="77" s="1"/>
  <c r="T55" i="77"/>
  <c r="U55" i="77" s="1"/>
  <c r="T54" i="77"/>
  <c r="U54" i="77" s="1"/>
  <c r="T53" i="77"/>
  <c r="U53" i="77" s="1"/>
  <c r="T52" i="77"/>
  <c r="U52" i="77" s="1"/>
  <c r="T51" i="77"/>
  <c r="U51" i="77" s="1"/>
  <c r="T50" i="77"/>
  <c r="U50" i="77" s="1"/>
  <c r="T49" i="77"/>
  <c r="U49" i="77" s="1"/>
  <c r="T48" i="77"/>
  <c r="U48" i="77" s="1"/>
  <c r="T47" i="77"/>
  <c r="U47" i="77" s="1"/>
  <c r="T46" i="77"/>
  <c r="U46" i="77" s="1"/>
  <c r="T45" i="77"/>
  <c r="U45" i="77" s="1"/>
  <c r="T44" i="77"/>
  <c r="U44" i="77" s="1"/>
  <c r="T43" i="77"/>
  <c r="U43" i="77" s="1"/>
  <c r="T42" i="77"/>
  <c r="U42" i="77" s="1"/>
  <c r="T41" i="77"/>
  <c r="U41" i="77" s="1"/>
  <c r="T40" i="77"/>
  <c r="U40" i="77" s="1"/>
  <c r="T39" i="77"/>
  <c r="U39" i="77" s="1"/>
  <c r="T38" i="77"/>
  <c r="U38" i="77" s="1"/>
  <c r="T37" i="77"/>
  <c r="U37" i="77" s="1"/>
  <c r="T36" i="77"/>
  <c r="U36" i="77" s="1"/>
  <c r="T35" i="77"/>
  <c r="U35" i="77" s="1"/>
  <c r="T34" i="77"/>
  <c r="U34" i="77" s="1"/>
  <c r="T33" i="77"/>
  <c r="U33" i="77" s="1"/>
  <c r="T32" i="77"/>
  <c r="U32" i="77" s="1"/>
  <c r="E778" i="51" l="1"/>
  <c r="E1494" i="51"/>
  <c r="D8" i="77"/>
  <c r="D9" i="77"/>
  <c r="D7" i="77"/>
  <c r="D6" i="77"/>
  <c r="U869" i="77"/>
  <c r="D5" i="77"/>
  <c r="D3" i="77"/>
  <c r="U874" i="77"/>
  <c r="E779" i="51" l="1"/>
  <c r="E1495" i="51"/>
  <c r="G14" i="79"/>
  <c r="G15" i="79" s="1"/>
  <c r="K1618" i="51" s="1"/>
  <c r="M1618" i="51" s="1"/>
  <c r="O1618" i="51" s="1"/>
  <c r="H7" i="79"/>
  <c r="E780" i="51" l="1"/>
  <c r="E1496" i="51"/>
  <c r="H9" i="79"/>
  <c r="H11" i="79" s="1"/>
  <c r="E781" i="51" l="1"/>
  <c r="E1497" i="51"/>
  <c r="K439" i="51"/>
  <c r="M439" i="51" s="1"/>
  <c r="K438" i="51"/>
  <c r="M438" i="51" s="1"/>
  <c r="K437" i="51"/>
  <c r="M437" i="51" s="1"/>
  <c r="K436" i="51"/>
  <c r="M436" i="51" s="1"/>
  <c r="K435" i="51"/>
  <c r="M435" i="51" s="1"/>
  <c r="E782" i="51" l="1"/>
  <c r="E1498" i="51"/>
  <c r="L330" i="51"/>
  <c r="N330" i="51" s="1"/>
  <c r="L331" i="51"/>
  <c r="N331" i="51" s="1"/>
  <c r="AJ2" i="77"/>
  <c r="E783" i="51" l="1"/>
  <c r="E1499" i="51"/>
  <c r="C2" i="20"/>
  <c r="E784" i="51" l="1"/>
  <c r="E1500" i="51"/>
  <c r="M656" i="51"/>
  <c r="M655" i="51"/>
  <c r="M654" i="51"/>
  <c r="M653" i="51"/>
  <c r="M652" i="51"/>
  <c r="M651" i="51"/>
  <c r="L651" i="51"/>
  <c r="N651" i="51" s="1"/>
  <c r="L652" i="51"/>
  <c r="N652" i="51" s="1"/>
  <c r="L653" i="51"/>
  <c r="N653" i="51" s="1"/>
  <c r="L654" i="51"/>
  <c r="N654" i="51" s="1"/>
  <c r="L655" i="51"/>
  <c r="N655" i="51" s="1"/>
  <c r="L656" i="51"/>
  <c r="N656" i="51" s="1"/>
  <c r="L657" i="51"/>
  <c r="N657" i="51" s="1"/>
  <c r="L658" i="51"/>
  <c r="N658" i="51" s="1"/>
  <c r="L659" i="51"/>
  <c r="N659" i="51" s="1"/>
  <c r="E785" i="51" l="1"/>
  <c r="E1501" i="51"/>
  <c r="O655" i="51"/>
  <c r="O653" i="51"/>
  <c r="O654" i="51"/>
  <c r="O652" i="51"/>
  <c r="O651" i="51"/>
  <c r="O656" i="51"/>
  <c r="AJ3" i="77"/>
  <c r="AJ11" i="77" s="1"/>
  <c r="AJ12" i="77" s="1"/>
  <c r="E9" i="77" s="1"/>
  <c r="K331" i="51" s="1"/>
  <c r="M331" i="51" s="1"/>
  <c r="O331" i="51" s="1"/>
  <c r="AJ6" i="77"/>
  <c r="AJ5" i="77"/>
  <c r="AJ4" i="77"/>
  <c r="E786" i="51" l="1"/>
  <c r="E1502" i="51"/>
  <c r="AE2" i="77"/>
  <c r="AE6" i="77"/>
  <c r="AE5" i="77"/>
  <c r="AE4" i="77"/>
  <c r="AE3" i="77"/>
  <c r="E787" i="51" l="1"/>
  <c r="E1503" i="51"/>
  <c r="AE11" i="77"/>
  <c r="AE12" i="77" s="1"/>
  <c r="E8" i="77" s="1"/>
  <c r="K330" i="51" s="1"/>
  <c r="M330" i="51" s="1"/>
  <c r="O330" i="51" s="1"/>
  <c r="K1466" i="51"/>
  <c r="J1466" i="51" s="1"/>
  <c r="L1466" i="51" s="1"/>
  <c r="N1466" i="51" s="1"/>
  <c r="K1490" i="51"/>
  <c r="M1490" i="51" s="1"/>
  <c r="K1514" i="51"/>
  <c r="M1514" i="51" s="1"/>
  <c r="K1538" i="51"/>
  <c r="M1538" i="51" s="1"/>
  <c r="K1562" i="51"/>
  <c r="M1562" i="51" s="1"/>
  <c r="K1454" i="51"/>
  <c r="J1454" i="51" s="1"/>
  <c r="L1454" i="51" s="1"/>
  <c r="N1454" i="51" s="1"/>
  <c r="K1445" i="51"/>
  <c r="J1445" i="51" s="1"/>
  <c r="L1445" i="51" s="1"/>
  <c r="N1445" i="51" s="1"/>
  <c r="H15" i="78"/>
  <c r="K1446" i="51" s="1"/>
  <c r="M1446" i="51" s="1"/>
  <c r="H16" i="78"/>
  <c r="K1447" i="51" s="1"/>
  <c r="M1447" i="51" s="1"/>
  <c r="H17" i="78"/>
  <c r="K1448" i="51" s="1"/>
  <c r="J1448" i="51" s="1"/>
  <c r="L1448" i="51" s="1"/>
  <c r="N1448" i="51" s="1"/>
  <c r="H18" i="78"/>
  <c r="K1449" i="51" s="1"/>
  <c r="J1449" i="51" s="1"/>
  <c r="L1449" i="51" s="1"/>
  <c r="N1449" i="51" s="1"/>
  <c r="H19" i="78"/>
  <c r="K1450" i="51" s="1"/>
  <c r="J1450" i="51" s="1"/>
  <c r="L1450" i="51" s="1"/>
  <c r="N1450" i="51" s="1"/>
  <c r="H20" i="78"/>
  <c r="K1451" i="51" s="1"/>
  <c r="J1451" i="51" s="1"/>
  <c r="L1451" i="51" s="1"/>
  <c r="N1451" i="51" s="1"/>
  <c r="H21" i="78"/>
  <c r="K1452" i="51" s="1"/>
  <c r="J1452" i="51" s="1"/>
  <c r="L1452" i="51" s="1"/>
  <c r="N1452" i="51" s="1"/>
  <c r="H22" i="78"/>
  <c r="K1453" i="51" s="1"/>
  <c r="J1453" i="51" s="1"/>
  <c r="L1453" i="51" s="1"/>
  <c r="N1453" i="51" s="1"/>
  <c r="H23" i="78"/>
  <c r="H24" i="78"/>
  <c r="K1455" i="51" s="1"/>
  <c r="J1455" i="51" s="1"/>
  <c r="L1455" i="51" s="1"/>
  <c r="N1455" i="51" s="1"/>
  <c r="H25" i="78"/>
  <c r="K1456" i="51" s="1"/>
  <c r="M1456" i="51" s="1"/>
  <c r="H26" i="78"/>
  <c r="K1457" i="51" s="1"/>
  <c r="J1457" i="51" s="1"/>
  <c r="L1457" i="51" s="1"/>
  <c r="N1457" i="51" s="1"/>
  <c r="H27" i="78"/>
  <c r="K1458" i="51" s="1"/>
  <c r="J1458" i="51" s="1"/>
  <c r="L1458" i="51" s="1"/>
  <c r="N1458" i="51" s="1"/>
  <c r="H28" i="78"/>
  <c r="K1459" i="51" s="1"/>
  <c r="J1459" i="51" s="1"/>
  <c r="L1459" i="51" s="1"/>
  <c r="N1459" i="51" s="1"/>
  <c r="H29" i="78"/>
  <c r="K1460" i="51" s="1"/>
  <c r="M1460" i="51" s="1"/>
  <c r="H30" i="78"/>
  <c r="K1461" i="51" s="1"/>
  <c r="J1461" i="51" s="1"/>
  <c r="L1461" i="51" s="1"/>
  <c r="N1461" i="51" s="1"/>
  <c r="H31" i="78"/>
  <c r="K1462" i="51" s="1"/>
  <c r="J1462" i="51" s="1"/>
  <c r="L1462" i="51" s="1"/>
  <c r="N1462" i="51" s="1"/>
  <c r="H32" i="78"/>
  <c r="K1463" i="51" s="1"/>
  <c r="H33" i="78"/>
  <c r="K1464" i="51" s="1"/>
  <c r="J1464" i="51" s="1"/>
  <c r="L1464" i="51" s="1"/>
  <c r="N1464" i="51" s="1"/>
  <c r="H34" i="78"/>
  <c r="K1465" i="51" s="1"/>
  <c r="J1465" i="51" s="1"/>
  <c r="L1465" i="51" s="1"/>
  <c r="N1465" i="51" s="1"/>
  <c r="H35" i="78"/>
  <c r="H36" i="78"/>
  <c r="K1467" i="51" s="1"/>
  <c r="H37" i="78"/>
  <c r="K1468" i="51" s="1"/>
  <c r="J1468" i="51" s="1"/>
  <c r="L1468" i="51" s="1"/>
  <c r="N1468" i="51" s="1"/>
  <c r="H38" i="78"/>
  <c r="K1469" i="51" s="1"/>
  <c r="J1469" i="51" s="1"/>
  <c r="L1469" i="51" s="1"/>
  <c r="N1469" i="51" s="1"/>
  <c r="H39" i="78"/>
  <c r="K1470" i="51" s="1"/>
  <c r="J1470" i="51" s="1"/>
  <c r="L1470" i="51" s="1"/>
  <c r="N1470" i="51" s="1"/>
  <c r="H40" i="78"/>
  <c r="K1471" i="51" s="1"/>
  <c r="M1471" i="51" s="1"/>
  <c r="H41" i="78"/>
  <c r="K1472" i="51" s="1"/>
  <c r="M1472" i="51" s="1"/>
  <c r="H42" i="78"/>
  <c r="K1473" i="51" s="1"/>
  <c r="J1473" i="51" s="1"/>
  <c r="L1473" i="51" s="1"/>
  <c r="N1473" i="51" s="1"/>
  <c r="H43" i="78"/>
  <c r="K1474" i="51" s="1"/>
  <c r="J1474" i="51" s="1"/>
  <c r="L1474" i="51" s="1"/>
  <c r="N1474" i="51" s="1"/>
  <c r="H44" i="78"/>
  <c r="K1475" i="51" s="1"/>
  <c r="J1475" i="51" s="1"/>
  <c r="L1475" i="51" s="1"/>
  <c r="N1475" i="51" s="1"/>
  <c r="H45" i="78"/>
  <c r="K1476" i="51" s="1"/>
  <c r="M1476" i="51" s="1"/>
  <c r="H46" i="78"/>
  <c r="K1477" i="51" s="1"/>
  <c r="J1477" i="51" s="1"/>
  <c r="L1477" i="51" s="1"/>
  <c r="N1477" i="51" s="1"/>
  <c r="H47" i="78"/>
  <c r="K1478" i="51" s="1"/>
  <c r="J1478" i="51" s="1"/>
  <c r="L1478" i="51" s="1"/>
  <c r="N1478" i="51" s="1"/>
  <c r="H48" i="78"/>
  <c r="K1479" i="51" s="1"/>
  <c r="J1479" i="51" s="1"/>
  <c r="L1479" i="51" s="1"/>
  <c r="N1479" i="51" s="1"/>
  <c r="H49" i="78"/>
  <c r="K1480" i="51" s="1"/>
  <c r="J1480" i="51" s="1"/>
  <c r="L1480" i="51" s="1"/>
  <c r="N1480" i="51" s="1"/>
  <c r="H50" i="78"/>
  <c r="K1481" i="51" s="1"/>
  <c r="J1481" i="51" s="1"/>
  <c r="L1481" i="51" s="1"/>
  <c r="N1481" i="51" s="1"/>
  <c r="H51" i="78"/>
  <c r="K1482" i="51" s="1"/>
  <c r="J1482" i="51" s="1"/>
  <c r="L1482" i="51" s="1"/>
  <c r="N1482" i="51" s="1"/>
  <c r="H52" i="78"/>
  <c r="K1483" i="51" s="1"/>
  <c r="M1483" i="51" s="1"/>
  <c r="H53" i="78"/>
  <c r="K1484" i="51" s="1"/>
  <c r="J1484" i="51" s="1"/>
  <c r="L1484" i="51" s="1"/>
  <c r="N1484" i="51" s="1"/>
  <c r="H54" i="78"/>
  <c r="K1485" i="51" s="1"/>
  <c r="J1485" i="51" s="1"/>
  <c r="L1485" i="51" s="1"/>
  <c r="N1485" i="51" s="1"/>
  <c r="H55" i="78"/>
  <c r="K1486" i="51" s="1"/>
  <c r="J1486" i="51" s="1"/>
  <c r="L1486" i="51" s="1"/>
  <c r="N1486" i="51" s="1"/>
  <c r="H56" i="78"/>
  <c r="K1487" i="51" s="1"/>
  <c r="J1487" i="51" s="1"/>
  <c r="L1487" i="51" s="1"/>
  <c r="N1487" i="51" s="1"/>
  <c r="H57" i="78"/>
  <c r="K1488" i="51" s="1"/>
  <c r="J1488" i="51" s="1"/>
  <c r="L1488" i="51" s="1"/>
  <c r="N1488" i="51" s="1"/>
  <c r="H58" i="78"/>
  <c r="K1489" i="51" s="1"/>
  <c r="J1489" i="51" s="1"/>
  <c r="L1489" i="51" s="1"/>
  <c r="N1489" i="51" s="1"/>
  <c r="H59" i="78"/>
  <c r="H60" i="78"/>
  <c r="K1491" i="51" s="1"/>
  <c r="J1491" i="51" s="1"/>
  <c r="L1491" i="51" s="1"/>
  <c r="N1491" i="51" s="1"/>
  <c r="H61" i="78"/>
  <c r="K1492" i="51" s="1"/>
  <c r="M1492" i="51" s="1"/>
  <c r="H62" i="78"/>
  <c r="K1493" i="51" s="1"/>
  <c r="J1493" i="51" s="1"/>
  <c r="L1493" i="51" s="1"/>
  <c r="N1493" i="51" s="1"/>
  <c r="H63" i="78"/>
  <c r="K1494" i="51" s="1"/>
  <c r="J1494" i="51" s="1"/>
  <c r="L1494" i="51" s="1"/>
  <c r="N1494" i="51" s="1"/>
  <c r="H64" i="78"/>
  <c r="K1495" i="51" s="1"/>
  <c r="M1495" i="51" s="1"/>
  <c r="H65" i="78"/>
  <c r="K1496" i="51" s="1"/>
  <c r="J1496" i="51" s="1"/>
  <c r="L1496" i="51" s="1"/>
  <c r="N1496" i="51" s="1"/>
  <c r="H66" i="78"/>
  <c r="K1497" i="51" s="1"/>
  <c r="J1497" i="51" s="1"/>
  <c r="L1497" i="51" s="1"/>
  <c r="N1497" i="51" s="1"/>
  <c r="H67" i="78"/>
  <c r="K1498" i="51" s="1"/>
  <c r="M1498" i="51" s="1"/>
  <c r="H68" i="78"/>
  <c r="K1499" i="51" s="1"/>
  <c r="J1499" i="51" s="1"/>
  <c r="L1499" i="51" s="1"/>
  <c r="N1499" i="51" s="1"/>
  <c r="H69" i="78"/>
  <c r="K1500" i="51" s="1"/>
  <c r="M1500" i="51" s="1"/>
  <c r="H70" i="78"/>
  <c r="K1501" i="51" s="1"/>
  <c r="J1501" i="51" s="1"/>
  <c r="L1501" i="51" s="1"/>
  <c r="N1501" i="51" s="1"/>
  <c r="H71" i="78"/>
  <c r="K1502" i="51" s="1"/>
  <c r="J1502" i="51" s="1"/>
  <c r="L1502" i="51" s="1"/>
  <c r="N1502" i="51" s="1"/>
  <c r="H72" i="78"/>
  <c r="K1503" i="51" s="1"/>
  <c r="J1503" i="51" s="1"/>
  <c r="L1503" i="51" s="1"/>
  <c r="N1503" i="51" s="1"/>
  <c r="H73" i="78"/>
  <c r="K1504" i="51" s="1"/>
  <c r="J1504" i="51" s="1"/>
  <c r="L1504" i="51" s="1"/>
  <c r="N1504" i="51" s="1"/>
  <c r="H74" i="78"/>
  <c r="K1505" i="51" s="1"/>
  <c r="J1505" i="51" s="1"/>
  <c r="L1505" i="51" s="1"/>
  <c r="N1505" i="51" s="1"/>
  <c r="H75" i="78"/>
  <c r="K1506" i="51" s="1"/>
  <c r="M1506" i="51" s="1"/>
  <c r="H76" i="78"/>
  <c r="K1507" i="51" s="1"/>
  <c r="J1507" i="51" s="1"/>
  <c r="L1507" i="51" s="1"/>
  <c r="N1507" i="51" s="1"/>
  <c r="H77" i="78"/>
  <c r="K1508" i="51" s="1"/>
  <c r="M1508" i="51" s="1"/>
  <c r="H78" i="78"/>
  <c r="K1509" i="51" s="1"/>
  <c r="J1509" i="51" s="1"/>
  <c r="L1509" i="51" s="1"/>
  <c r="N1509" i="51" s="1"/>
  <c r="H79" i="78"/>
  <c r="K1510" i="51" s="1"/>
  <c r="J1510" i="51" s="1"/>
  <c r="L1510" i="51" s="1"/>
  <c r="N1510" i="51" s="1"/>
  <c r="H80" i="78"/>
  <c r="K1511" i="51" s="1"/>
  <c r="M1511" i="51" s="1"/>
  <c r="H81" i="78"/>
  <c r="K1512" i="51" s="1"/>
  <c r="J1512" i="51" s="1"/>
  <c r="L1512" i="51" s="1"/>
  <c r="N1512" i="51" s="1"/>
  <c r="H82" i="78"/>
  <c r="K1513" i="51" s="1"/>
  <c r="J1513" i="51" s="1"/>
  <c r="L1513" i="51" s="1"/>
  <c r="N1513" i="51" s="1"/>
  <c r="H83" i="78"/>
  <c r="H84" i="78"/>
  <c r="K1515" i="51" s="1"/>
  <c r="J1515" i="51" s="1"/>
  <c r="L1515" i="51" s="1"/>
  <c r="N1515" i="51" s="1"/>
  <c r="H85" i="78"/>
  <c r="K1516" i="51" s="1"/>
  <c r="J1516" i="51" s="1"/>
  <c r="L1516" i="51" s="1"/>
  <c r="N1516" i="51" s="1"/>
  <c r="H86" i="78"/>
  <c r="K1517" i="51" s="1"/>
  <c r="J1517" i="51" s="1"/>
  <c r="L1517" i="51" s="1"/>
  <c r="N1517" i="51" s="1"/>
  <c r="H87" i="78"/>
  <c r="K1518" i="51" s="1"/>
  <c r="J1518" i="51" s="1"/>
  <c r="L1518" i="51" s="1"/>
  <c r="N1518" i="51" s="1"/>
  <c r="H88" i="78"/>
  <c r="K1519" i="51" s="1"/>
  <c r="J1519" i="51" s="1"/>
  <c r="L1519" i="51" s="1"/>
  <c r="N1519" i="51" s="1"/>
  <c r="H89" i="78"/>
  <c r="K1520" i="51" s="1"/>
  <c r="M1520" i="51" s="1"/>
  <c r="H90" i="78"/>
  <c r="K1521" i="51" s="1"/>
  <c r="J1521" i="51" s="1"/>
  <c r="L1521" i="51" s="1"/>
  <c r="N1521" i="51" s="1"/>
  <c r="H91" i="78"/>
  <c r="K1522" i="51" s="1"/>
  <c r="M1522" i="51" s="1"/>
  <c r="H92" i="78"/>
  <c r="K1523" i="51" s="1"/>
  <c r="M1523" i="51" s="1"/>
  <c r="H93" i="78"/>
  <c r="K1524" i="51" s="1"/>
  <c r="J1524" i="51" s="1"/>
  <c r="L1524" i="51" s="1"/>
  <c r="N1524" i="51" s="1"/>
  <c r="H94" i="78"/>
  <c r="K1525" i="51" s="1"/>
  <c r="J1525" i="51" s="1"/>
  <c r="L1525" i="51" s="1"/>
  <c r="N1525" i="51" s="1"/>
  <c r="H95" i="78"/>
  <c r="K1526" i="51" s="1"/>
  <c r="J1526" i="51" s="1"/>
  <c r="L1526" i="51" s="1"/>
  <c r="N1526" i="51" s="1"/>
  <c r="H96" i="78"/>
  <c r="K1527" i="51" s="1"/>
  <c r="J1527" i="51" s="1"/>
  <c r="L1527" i="51" s="1"/>
  <c r="N1527" i="51" s="1"/>
  <c r="H97" i="78"/>
  <c r="K1528" i="51" s="1"/>
  <c r="J1528" i="51" s="1"/>
  <c r="L1528" i="51" s="1"/>
  <c r="N1528" i="51" s="1"/>
  <c r="H98" i="78"/>
  <c r="K1529" i="51" s="1"/>
  <c r="J1529" i="51" s="1"/>
  <c r="L1529" i="51" s="1"/>
  <c r="N1529" i="51" s="1"/>
  <c r="H99" i="78"/>
  <c r="K1530" i="51" s="1"/>
  <c r="M1530" i="51" s="1"/>
  <c r="H100" i="78"/>
  <c r="K1531" i="51" s="1"/>
  <c r="J1531" i="51" s="1"/>
  <c r="L1531" i="51" s="1"/>
  <c r="N1531" i="51" s="1"/>
  <c r="H101" i="78"/>
  <c r="K1532" i="51" s="1"/>
  <c r="J1532" i="51" s="1"/>
  <c r="L1532" i="51" s="1"/>
  <c r="N1532" i="51" s="1"/>
  <c r="H102" i="78"/>
  <c r="K1533" i="51" s="1"/>
  <c r="J1533" i="51" s="1"/>
  <c r="L1533" i="51" s="1"/>
  <c r="N1533" i="51" s="1"/>
  <c r="H103" i="78"/>
  <c r="K1534" i="51" s="1"/>
  <c r="J1534" i="51" s="1"/>
  <c r="L1534" i="51" s="1"/>
  <c r="N1534" i="51" s="1"/>
  <c r="H104" i="78"/>
  <c r="K1535" i="51" s="1"/>
  <c r="M1535" i="51" s="1"/>
  <c r="H105" i="78"/>
  <c r="K1536" i="51" s="1"/>
  <c r="M1536" i="51" s="1"/>
  <c r="H106" i="78"/>
  <c r="K1537" i="51" s="1"/>
  <c r="J1537" i="51" s="1"/>
  <c r="L1537" i="51" s="1"/>
  <c r="N1537" i="51" s="1"/>
  <c r="H107" i="78"/>
  <c r="H108" i="78"/>
  <c r="K1539" i="51" s="1"/>
  <c r="M1539" i="51" s="1"/>
  <c r="H109" i="78"/>
  <c r="K1540" i="51" s="1"/>
  <c r="J1540" i="51" s="1"/>
  <c r="L1540" i="51" s="1"/>
  <c r="N1540" i="51" s="1"/>
  <c r="H110" i="78"/>
  <c r="K1541" i="51" s="1"/>
  <c r="J1541" i="51" s="1"/>
  <c r="L1541" i="51" s="1"/>
  <c r="N1541" i="51" s="1"/>
  <c r="H111" i="78"/>
  <c r="K1542" i="51" s="1"/>
  <c r="J1542" i="51" s="1"/>
  <c r="L1542" i="51" s="1"/>
  <c r="N1542" i="51" s="1"/>
  <c r="H112" i="78"/>
  <c r="K1543" i="51" s="1"/>
  <c r="J1543" i="51" s="1"/>
  <c r="L1543" i="51" s="1"/>
  <c r="N1543" i="51" s="1"/>
  <c r="H113" i="78"/>
  <c r="K1544" i="51" s="1"/>
  <c r="M1544" i="51" s="1"/>
  <c r="H114" i="78"/>
  <c r="K1545" i="51" s="1"/>
  <c r="J1545" i="51" s="1"/>
  <c r="L1545" i="51" s="1"/>
  <c r="N1545" i="51" s="1"/>
  <c r="H115" i="78"/>
  <c r="K1546" i="51" s="1"/>
  <c r="M1546" i="51" s="1"/>
  <c r="H116" i="78"/>
  <c r="K1547" i="51" s="1"/>
  <c r="J1547" i="51" s="1"/>
  <c r="L1547" i="51" s="1"/>
  <c r="N1547" i="51" s="1"/>
  <c r="H117" i="78"/>
  <c r="K1548" i="51" s="1"/>
  <c r="M1548" i="51" s="1"/>
  <c r="H118" i="78"/>
  <c r="K1549" i="51" s="1"/>
  <c r="J1549" i="51" s="1"/>
  <c r="L1549" i="51" s="1"/>
  <c r="N1549" i="51" s="1"/>
  <c r="H119" i="78"/>
  <c r="K1550" i="51" s="1"/>
  <c r="J1550" i="51" s="1"/>
  <c r="L1550" i="51" s="1"/>
  <c r="N1550" i="51" s="1"/>
  <c r="H120" i="78"/>
  <c r="K1551" i="51" s="1"/>
  <c r="M1551" i="51" s="1"/>
  <c r="H121" i="78"/>
  <c r="K1552" i="51" s="1"/>
  <c r="J1552" i="51" s="1"/>
  <c r="L1552" i="51" s="1"/>
  <c r="N1552" i="51" s="1"/>
  <c r="H122" i="78"/>
  <c r="K1553" i="51" s="1"/>
  <c r="J1553" i="51" s="1"/>
  <c r="L1553" i="51" s="1"/>
  <c r="N1553" i="51" s="1"/>
  <c r="H123" i="78"/>
  <c r="K1554" i="51" s="1"/>
  <c r="M1554" i="51" s="1"/>
  <c r="H124" i="78"/>
  <c r="K1555" i="51" s="1"/>
  <c r="M1555" i="51" s="1"/>
  <c r="H125" i="78"/>
  <c r="K1556" i="51" s="1"/>
  <c r="M1556" i="51" s="1"/>
  <c r="H126" i="78"/>
  <c r="K1557" i="51" s="1"/>
  <c r="J1557" i="51" s="1"/>
  <c r="L1557" i="51" s="1"/>
  <c r="N1557" i="51" s="1"/>
  <c r="H127" i="78"/>
  <c r="K1558" i="51" s="1"/>
  <c r="J1558" i="51" s="1"/>
  <c r="L1558" i="51" s="1"/>
  <c r="N1558" i="51" s="1"/>
  <c r="H128" i="78"/>
  <c r="K1559" i="51" s="1"/>
  <c r="J1559" i="51" s="1"/>
  <c r="L1559" i="51" s="1"/>
  <c r="N1559" i="51" s="1"/>
  <c r="H129" i="78"/>
  <c r="K1560" i="51" s="1"/>
  <c r="J1560" i="51" s="1"/>
  <c r="L1560" i="51" s="1"/>
  <c r="N1560" i="51" s="1"/>
  <c r="H130" i="78"/>
  <c r="K1561" i="51" s="1"/>
  <c r="J1561" i="51" s="1"/>
  <c r="L1561" i="51" s="1"/>
  <c r="N1561" i="51" s="1"/>
  <c r="H131" i="78"/>
  <c r="H132" i="78"/>
  <c r="K1563" i="51" s="1"/>
  <c r="J1563" i="51" s="1"/>
  <c r="L1563" i="51" s="1"/>
  <c r="N1563" i="51" s="1"/>
  <c r="H133" i="78"/>
  <c r="K1564" i="51" s="1"/>
  <c r="M1564" i="51" s="1"/>
  <c r="H134" i="78"/>
  <c r="K1565" i="51" s="1"/>
  <c r="J1565" i="51" s="1"/>
  <c r="L1565" i="51" s="1"/>
  <c r="N1565" i="51" s="1"/>
  <c r="H135" i="78"/>
  <c r="K1566" i="51" s="1"/>
  <c r="J1566" i="51" s="1"/>
  <c r="L1566" i="51" s="1"/>
  <c r="N1566" i="51" s="1"/>
  <c r="H136" i="78"/>
  <c r="K1567" i="51" s="1"/>
  <c r="J1567" i="51" s="1"/>
  <c r="L1567" i="51" s="1"/>
  <c r="N1567" i="51" s="1"/>
  <c r="H137" i="78"/>
  <c r="K1568" i="51" s="1"/>
  <c r="J1568" i="51" s="1"/>
  <c r="L1568" i="51" s="1"/>
  <c r="N1568" i="51" s="1"/>
  <c r="H138" i="78"/>
  <c r="K1569" i="51" s="1"/>
  <c r="H139" i="78"/>
  <c r="K1570" i="51" s="1"/>
  <c r="H140" i="78"/>
  <c r="K1571" i="51" s="1"/>
  <c r="H141" i="78"/>
  <c r="K1572" i="51" s="1"/>
  <c r="H142" i="78"/>
  <c r="K1573" i="51" s="1"/>
  <c r="H14" i="78"/>
  <c r="G142" i="78"/>
  <c r="G138" i="78"/>
  <c r="G137" i="78"/>
  <c r="G136" i="78"/>
  <c r="G135" i="78"/>
  <c r="G134" i="78"/>
  <c r="G133" i="78"/>
  <c r="G132" i="78"/>
  <c r="G131" i="78"/>
  <c r="G130" i="78"/>
  <c r="G129" i="78"/>
  <c r="G128" i="78"/>
  <c r="G127" i="78"/>
  <c r="G126" i="78"/>
  <c r="G125" i="78"/>
  <c r="G124" i="78"/>
  <c r="G123" i="78"/>
  <c r="G122" i="78"/>
  <c r="G121" i="78"/>
  <c r="G120" i="78"/>
  <c r="G119" i="78"/>
  <c r="G118" i="78"/>
  <c r="G117" i="78"/>
  <c r="G116" i="78"/>
  <c r="G115" i="78"/>
  <c r="G114" i="78"/>
  <c r="G113" i="78"/>
  <c r="G112" i="78"/>
  <c r="G111" i="78"/>
  <c r="G110" i="78"/>
  <c r="G109" i="78"/>
  <c r="G108" i="78"/>
  <c r="G107" i="78"/>
  <c r="G106" i="78"/>
  <c r="G105" i="78"/>
  <c r="G104" i="78"/>
  <c r="G103" i="78"/>
  <c r="G102" i="78"/>
  <c r="G101" i="78"/>
  <c r="G100" i="78"/>
  <c r="G99" i="78"/>
  <c r="G98" i="78"/>
  <c r="G97" i="78"/>
  <c r="G96" i="78"/>
  <c r="G95" i="78"/>
  <c r="G94" i="78"/>
  <c r="G93" i="78"/>
  <c r="G92" i="78"/>
  <c r="G91" i="78"/>
  <c r="G90" i="78"/>
  <c r="G89" i="78"/>
  <c r="G88" i="78"/>
  <c r="G87" i="78"/>
  <c r="G86" i="78"/>
  <c r="G85" i="78"/>
  <c r="G84" i="78"/>
  <c r="G83" i="78"/>
  <c r="G82" i="78"/>
  <c r="G81" i="78"/>
  <c r="E80" i="78"/>
  <c r="G80" i="78" s="1"/>
  <c r="G79" i="78"/>
  <c r="G78" i="78"/>
  <c r="G77" i="78"/>
  <c r="G76" i="78"/>
  <c r="G75" i="78"/>
  <c r="G74" i="78"/>
  <c r="G73" i="78"/>
  <c r="G72" i="78"/>
  <c r="G71" i="78"/>
  <c r="G70" i="78"/>
  <c r="G69" i="78"/>
  <c r="G68" i="78"/>
  <c r="G67" i="78"/>
  <c r="G66" i="78"/>
  <c r="G65" i="78"/>
  <c r="G64" i="78"/>
  <c r="G63" i="78"/>
  <c r="G62" i="78"/>
  <c r="G61" i="78"/>
  <c r="G60" i="78"/>
  <c r="G59" i="78"/>
  <c r="G58" i="78"/>
  <c r="G57" i="78"/>
  <c r="G56" i="78"/>
  <c r="G55" i="78"/>
  <c r="G54" i="78"/>
  <c r="G53" i="78"/>
  <c r="G52" i="78"/>
  <c r="G51" i="78"/>
  <c r="G50" i="78"/>
  <c r="G49" i="78"/>
  <c r="G48" i="78"/>
  <c r="G47" i="78"/>
  <c r="G46" i="78"/>
  <c r="G45" i="78"/>
  <c r="G44" i="78"/>
  <c r="G43" i="78"/>
  <c r="G42" i="78"/>
  <c r="G41" i="78"/>
  <c r="G40" i="78"/>
  <c r="G39" i="78"/>
  <c r="G38" i="78"/>
  <c r="G37" i="78"/>
  <c r="G36" i="78"/>
  <c r="G35" i="78"/>
  <c r="G34" i="78"/>
  <c r="G33" i="78"/>
  <c r="G32" i="78"/>
  <c r="G31" i="78"/>
  <c r="G30" i="78"/>
  <c r="G29" i="78"/>
  <c r="G28" i="78"/>
  <c r="G27" i="78"/>
  <c r="G26" i="78"/>
  <c r="G25" i="78"/>
  <c r="G24" i="78"/>
  <c r="G23" i="78"/>
  <c r="G22" i="78"/>
  <c r="G21" i="78"/>
  <c r="G20" i="78"/>
  <c r="G19" i="78"/>
  <c r="G18" i="78"/>
  <c r="G17" i="78"/>
  <c r="G16" i="78"/>
  <c r="G15" i="78"/>
  <c r="G14" i="78"/>
  <c r="M1467" i="51" l="1"/>
  <c r="J1467" i="51"/>
  <c r="L1467" i="51" s="1"/>
  <c r="N1467" i="51" s="1"/>
  <c r="M1463" i="51"/>
  <c r="O1463" i="51" s="1"/>
  <c r="J1463" i="51"/>
  <c r="L1463" i="51" s="1"/>
  <c r="N1463" i="51" s="1"/>
  <c r="M1474" i="51"/>
  <c r="O1474" i="51" s="1"/>
  <c r="E788" i="51"/>
  <c r="E1504" i="51"/>
  <c r="M1487" i="51"/>
  <c r="O1487" i="51" s="1"/>
  <c r="M1527" i="51"/>
  <c r="J1551" i="51"/>
  <c r="L1551" i="51" s="1"/>
  <c r="N1551" i="51" s="1"/>
  <c r="M1491" i="51"/>
  <c r="O1491" i="51" s="1"/>
  <c r="J1511" i="51"/>
  <c r="L1511" i="51" s="1"/>
  <c r="N1511" i="51" s="1"/>
  <c r="M1519" i="51"/>
  <c r="O1519" i="51" s="1"/>
  <c r="J1495" i="51"/>
  <c r="L1495" i="51" s="1"/>
  <c r="N1495" i="51" s="1"/>
  <c r="M1507" i="51"/>
  <c r="O1507" i="51" s="1"/>
  <c r="M1458" i="51"/>
  <c r="O1458" i="51" s="1"/>
  <c r="M1567" i="51"/>
  <c r="O1567" i="51" s="1"/>
  <c r="J1535" i="51"/>
  <c r="L1535" i="51" s="1"/>
  <c r="N1535" i="51" s="1"/>
  <c r="M1543" i="51"/>
  <c r="O1543" i="51" s="1"/>
  <c r="M1503" i="51"/>
  <c r="O1503" i="51" s="1"/>
  <c r="J1483" i="51"/>
  <c r="L1483" i="51" s="1"/>
  <c r="N1483" i="51" s="1"/>
  <c r="M1563" i="51"/>
  <c r="O1563" i="51" s="1"/>
  <c r="M1455" i="51"/>
  <c r="O1455" i="51" s="1"/>
  <c r="J1536" i="51"/>
  <c r="L1536" i="51" s="1"/>
  <c r="N1536" i="51" s="1"/>
  <c r="M1547" i="51"/>
  <c r="O1547" i="51" s="1"/>
  <c r="J1555" i="51"/>
  <c r="L1555" i="51" s="1"/>
  <c r="N1555" i="51" s="1"/>
  <c r="J1492" i="51"/>
  <c r="L1492" i="51" s="1"/>
  <c r="N1492" i="51" s="1"/>
  <c r="M1559" i="51"/>
  <c r="O1559" i="51" s="1"/>
  <c r="M1516" i="51"/>
  <c r="O1516" i="51" s="1"/>
  <c r="M1499" i="51"/>
  <c r="O1499" i="51" s="1"/>
  <c r="M1479" i="51"/>
  <c r="O1479" i="51" s="1"/>
  <c r="M1531" i="51"/>
  <c r="O1531" i="51" s="1"/>
  <c r="M1515" i="51"/>
  <c r="O1515" i="51" s="1"/>
  <c r="M1494" i="51"/>
  <c r="O1494" i="51" s="1"/>
  <c r="M1475" i="51"/>
  <c r="O1475" i="51" s="1"/>
  <c r="M1459" i="51"/>
  <c r="O1459" i="51" s="1"/>
  <c r="J1539" i="51"/>
  <c r="L1539" i="51" s="1"/>
  <c r="N1539" i="51" s="1"/>
  <c r="J1523" i="51"/>
  <c r="L1523" i="51" s="1"/>
  <c r="N1523" i="51" s="1"/>
  <c r="J1490" i="51"/>
  <c r="L1490" i="51" s="1"/>
  <c r="N1490" i="51" s="1"/>
  <c r="J1471" i="51"/>
  <c r="L1471" i="51" s="1"/>
  <c r="N1471" i="51" s="1"/>
  <c r="M1540" i="51"/>
  <c r="O1540" i="51" s="1"/>
  <c r="M1484" i="51"/>
  <c r="O1484" i="51" s="1"/>
  <c r="M1532" i="51"/>
  <c r="O1532" i="51" s="1"/>
  <c r="M1464" i="51"/>
  <c r="O1464" i="51" s="1"/>
  <c r="J1556" i="51"/>
  <c r="L1556" i="51" s="1"/>
  <c r="N1556" i="51" s="1"/>
  <c r="J1564" i="51"/>
  <c r="L1564" i="51" s="1"/>
  <c r="N1564" i="51" s="1"/>
  <c r="M1526" i="51"/>
  <c r="O1526" i="51" s="1"/>
  <c r="J1562" i="51"/>
  <c r="L1562" i="51" s="1"/>
  <c r="N1562" i="51" s="1"/>
  <c r="M1482" i="51"/>
  <c r="O1482" i="51" s="1"/>
  <c r="M1558" i="51"/>
  <c r="O1558" i="51" s="1"/>
  <c r="M1486" i="51"/>
  <c r="O1486" i="51" s="1"/>
  <c r="M1470" i="51"/>
  <c r="O1470" i="51" s="1"/>
  <c r="M1462" i="51"/>
  <c r="O1462" i="51" s="1"/>
  <c r="M1524" i="51"/>
  <c r="O1524" i="51" s="1"/>
  <c r="M1504" i="51"/>
  <c r="O1504" i="51" s="1"/>
  <c r="M1496" i="51"/>
  <c r="O1496" i="51" s="1"/>
  <c r="M1488" i="51"/>
  <c r="O1488" i="51" s="1"/>
  <c r="J1544" i="51"/>
  <c r="L1544" i="51" s="1"/>
  <c r="N1544" i="51" s="1"/>
  <c r="J1500" i="51"/>
  <c r="L1500" i="51" s="1"/>
  <c r="N1500" i="51" s="1"/>
  <c r="J1472" i="51"/>
  <c r="L1472" i="51" s="1"/>
  <c r="N1472" i="51" s="1"/>
  <c r="J1460" i="51"/>
  <c r="L1460" i="51" s="1"/>
  <c r="N1460" i="51" s="1"/>
  <c r="M1528" i="51"/>
  <c r="O1528" i="51" s="1"/>
  <c r="M1468" i="51"/>
  <c r="O1468" i="51" s="1"/>
  <c r="M1448" i="51"/>
  <c r="O1448" i="51" s="1"/>
  <c r="J1520" i="51"/>
  <c r="L1520" i="51" s="1"/>
  <c r="N1520" i="51" s="1"/>
  <c r="J1508" i="51"/>
  <c r="L1508" i="51" s="1"/>
  <c r="N1508" i="51" s="1"/>
  <c r="M1568" i="51"/>
  <c r="O1568" i="51" s="1"/>
  <c r="M1560" i="51"/>
  <c r="O1560" i="51" s="1"/>
  <c r="M1552" i="51"/>
  <c r="O1552" i="51" s="1"/>
  <c r="M1480" i="51"/>
  <c r="O1480" i="51" s="1"/>
  <c r="J1548" i="51"/>
  <c r="L1548" i="51" s="1"/>
  <c r="N1548" i="51" s="1"/>
  <c r="J1476" i="51"/>
  <c r="L1476" i="51" s="1"/>
  <c r="N1476" i="51" s="1"/>
  <c r="J1530" i="51"/>
  <c r="L1530" i="51" s="1"/>
  <c r="N1530" i="51" s="1"/>
  <c r="M1542" i="51"/>
  <c r="O1542" i="51" s="1"/>
  <c r="M1510" i="51"/>
  <c r="O1510" i="51" s="1"/>
  <c r="M1478" i="51"/>
  <c r="O1478" i="51" s="1"/>
  <c r="M1466" i="51"/>
  <c r="O1466" i="51" s="1"/>
  <c r="M1450" i="51"/>
  <c r="O1450" i="51" s="1"/>
  <c r="J1546" i="51"/>
  <c r="L1546" i="51" s="1"/>
  <c r="N1546" i="51" s="1"/>
  <c r="M1457" i="51"/>
  <c r="O1457" i="51" s="1"/>
  <c r="J1514" i="51"/>
  <c r="L1514" i="51" s="1"/>
  <c r="N1514" i="51" s="1"/>
  <c r="M1512" i="51"/>
  <c r="O1512" i="51" s="1"/>
  <c r="M1452" i="51"/>
  <c r="O1452" i="51" s="1"/>
  <c r="J1447" i="51"/>
  <c r="L1447" i="51" s="1"/>
  <c r="N1447" i="51" s="1"/>
  <c r="J1446" i="51"/>
  <c r="L1446" i="51" s="1"/>
  <c r="N1446" i="51" s="1"/>
  <c r="J1522" i="51"/>
  <c r="L1522" i="51" s="1"/>
  <c r="N1522" i="51" s="1"/>
  <c r="J1506" i="51"/>
  <c r="L1506" i="51" s="1"/>
  <c r="N1506" i="51" s="1"/>
  <c r="M1566" i="51"/>
  <c r="O1566" i="51" s="1"/>
  <c r="M1550" i="51"/>
  <c r="O1550" i="51" s="1"/>
  <c r="M1534" i="51"/>
  <c r="O1534" i="51" s="1"/>
  <c r="M1518" i="51"/>
  <c r="O1518" i="51" s="1"/>
  <c r="M1502" i="51"/>
  <c r="O1502" i="51" s="1"/>
  <c r="M1454" i="51"/>
  <c r="O1454" i="51" s="1"/>
  <c r="M1445" i="51"/>
  <c r="O1445" i="51" s="1"/>
  <c r="J1554" i="51"/>
  <c r="L1554" i="51" s="1"/>
  <c r="N1554" i="51" s="1"/>
  <c r="J1538" i="51"/>
  <c r="L1538" i="51" s="1"/>
  <c r="N1538" i="51" s="1"/>
  <c r="J1498" i="51"/>
  <c r="L1498" i="51" s="1"/>
  <c r="N1498" i="51" s="1"/>
  <c r="O1551" i="51"/>
  <c r="O1522" i="51"/>
  <c r="O1511" i="51"/>
  <c r="O1506" i="51"/>
  <c r="O1500" i="51"/>
  <c r="O1495" i="51"/>
  <c r="O1490" i="51"/>
  <c r="O1530" i="51"/>
  <c r="O1520" i="51"/>
  <c r="O1483" i="51"/>
  <c r="O1472" i="51"/>
  <c r="O1467" i="51"/>
  <c r="O1456" i="51"/>
  <c r="O1564" i="51"/>
  <c r="O1554" i="51"/>
  <c r="O1544" i="51"/>
  <c r="O1539" i="51"/>
  <c r="O1514" i="51"/>
  <c r="O1508" i="51"/>
  <c r="O1498" i="51"/>
  <c r="O1492" i="51"/>
  <c r="O1476" i="51"/>
  <c r="O1471" i="51"/>
  <c r="O1460" i="51"/>
  <c r="O1562" i="51"/>
  <c r="O1556" i="51"/>
  <c r="O1536" i="51"/>
  <c r="O1446" i="51"/>
  <c r="O1555" i="51"/>
  <c r="O1546" i="51"/>
  <c r="O1535" i="51"/>
  <c r="O1548" i="51"/>
  <c r="O1538" i="51"/>
  <c r="O1527" i="51"/>
  <c r="O1523" i="51"/>
  <c r="O1447" i="51"/>
  <c r="M1545" i="51"/>
  <c r="M1565" i="51"/>
  <c r="M1561" i="51"/>
  <c r="M1501" i="51"/>
  <c r="M1497" i="51"/>
  <c r="M1517" i="51"/>
  <c r="M1513" i="51"/>
  <c r="M1473" i="51"/>
  <c r="M1549" i="51"/>
  <c r="M1533" i="51"/>
  <c r="M1529" i="51"/>
  <c r="M1485" i="51"/>
  <c r="M1481" i="51"/>
  <c r="M1453" i="51"/>
  <c r="M1449" i="51"/>
  <c r="M1557" i="51"/>
  <c r="M1541" i="51"/>
  <c r="M1525" i="51"/>
  <c r="M1509" i="51"/>
  <c r="M1493" i="51"/>
  <c r="M1477" i="51"/>
  <c r="M1469" i="51"/>
  <c r="M1465" i="51"/>
  <c r="M1553" i="51"/>
  <c r="M1537" i="51"/>
  <c r="M1521" i="51"/>
  <c r="M1505" i="51"/>
  <c r="M1489" i="51"/>
  <c r="M1461" i="51"/>
  <c r="J1456" i="51"/>
  <c r="L1456" i="51" s="1"/>
  <c r="N1456" i="51" s="1"/>
  <c r="M1451" i="51"/>
  <c r="G143" i="78"/>
  <c r="G144" i="78" s="1"/>
  <c r="E789" i="51" l="1"/>
  <c r="E1505" i="51"/>
  <c r="O1489" i="51"/>
  <c r="O1553" i="51"/>
  <c r="O1493" i="51"/>
  <c r="O1557" i="51"/>
  <c r="O1485" i="51"/>
  <c r="O1473" i="51"/>
  <c r="O1501" i="51"/>
  <c r="O1451" i="51"/>
  <c r="O1505" i="51"/>
  <c r="O1465" i="51"/>
  <c r="O1509" i="51"/>
  <c r="O1449" i="51"/>
  <c r="O1529" i="51"/>
  <c r="O1513" i="51"/>
  <c r="O1561" i="51"/>
  <c r="O1521" i="51"/>
  <c r="O1469" i="51"/>
  <c r="O1525" i="51"/>
  <c r="O1453" i="51"/>
  <c r="O1533" i="51"/>
  <c r="O1517" i="51"/>
  <c r="O1565" i="51"/>
  <c r="O1461" i="51"/>
  <c r="O1537" i="51"/>
  <c r="O1477" i="51"/>
  <c r="O1541" i="51"/>
  <c r="O1481" i="51"/>
  <c r="O1549" i="51"/>
  <c r="O1497" i="51"/>
  <c r="O1545" i="51"/>
  <c r="M342" i="51"/>
  <c r="Z2" i="77"/>
  <c r="U2" i="77"/>
  <c r="U3" i="77" s="1"/>
  <c r="Z6" i="77"/>
  <c r="Z5" i="77"/>
  <c r="Z4" i="77"/>
  <c r="U6" i="77"/>
  <c r="U5" i="77"/>
  <c r="U4" i="77"/>
  <c r="P2" i="77"/>
  <c r="P3" i="77" s="1"/>
  <c r="P6" i="77"/>
  <c r="P5" i="77"/>
  <c r="P4" i="77"/>
  <c r="K2" i="77"/>
  <c r="K3" i="77" s="1"/>
  <c r="F2" i="77"/>
  <c r="K6" i="77"/>
  <c r="K5" i="77"/>
  <c r="K4" i="77"/>
  <c r="K11" i="77" l="1"/>
  <c r="K12" i="77" s="1"/>
  <c r="E4" i="77" s="1"/>
  <c r="K326" i="51" s="1"/>
  <c r="E790" i="51"/>
  <c r="E1506" i="51"/>
  <c r="U11" i="77"/>
  <c r="U12" i="77" s="1"/>
  <c r="E6" i="77" s="1"/>
  <c r="K328" i="51" s="1"/>
  <c r="P11" i="77"/>
  <c r="P12" i="77" s="1"/>
  <c r="E5" i="77" s="1"/>
  <c r="K327" i="51" s="1"/>
  <c r="Z3" i="77"/>
  <c r="Z11" i="77" s="1"/>
  <c r="Z12" i="77" s="1"/>
  <c r="E791" i="51" l="1"/>
  <c r="E1507" i="51"/>
  <c r="E7" i="77"/>
  <c r="F6" i="77"/>
  <c r="F5" i="77"/>
  <c r="F4" i="77"/>
  <c r="F3" i="77"/>
  <c r="M326" i="51"/>
  <c r="M327" i="51"/>
  <c r="M328" i="51"/>
  <c r="L325" i="51"/>
  <c r="N325" i="51" s="1"/>
  <c r="L326" i="51"/>
  <c r="N326" i="51" s="1"/>
  <c r="L327" i="51"/>
  <c r="N327" i="51" s="1"/>
  <c r="L328" i="51"/>
  <c r="N328" i="51" s="1"/>
  <c r="L329" i="51"/>
  <c r="N329" i="51" s="1"/>
  <c r="L511" i="51"/>
  <c r="N511" i="51" s="1"/>
  <c r="J24" i="68"/>
  <c r="H31" i="68"/>
  <c r="H30" i="68"/>
  <c r="H29" i="68"/>
  <c r="H28" i="68"/>
  <c r="H27" i="68"/>
  <c r="H26" i="68"/>
  <c r="H25" i="68"/>
  <c r="H24" i="68"/>
  <c r="H32" i="68" s="1"/>
  <c r="H33" i="68" s="1"/>
  <c r="H16" i="68"/>
  <c r="H15" i="68"/>
  <c r="H14" i="68"/>
  <c r="H13" i="68"/>
  <c r="H12" i="68"/>
  <c r="H11" i="68"/>
  <c r="H10" i="68"/>
  <c r="J9" i="68"/>
  <c r="H9" i="68"/>
  <c r="H17" i="68" l="1"/>
  <c r="H18" i="68" s="1"/>
  <c r="J31" i="68"/>
  <c r="K511" i="51" s="1"/>
  <c r="M511" i="51" s="1"/>
  <c r="O511" i="51" s="1"/>
  <c r="E792" i="51"/>
  <c r="E1508" i="51"/>
  <c r="O328" i="51"/>
  <c r="O327" i="51"/>
  <c r="O326" i="51"/>
  <c r="F11" i="77"/>
  <c r="F12" i="77" s="1"/>
  <c r="E3" i="77" s="1"/>
  <c r="K329" i="51"/>
  <c r="M329" i="51" s="1"/>
  <c r="J17" i="68"/>
  <c r="K510" i="51" s="1"/>
  <c r="M510" i="51" s="1"/>
  <c r="O510" i="51" s="1"/>
  <c r="E793" i="51" l="1"/>
  <c r="E1509" i="51"/>
  <c r="O329" i="51"/>
  <c r="K325" i="51"/>
  <c r="M325" i="51" s="1"/>
  <c r="E17" i="65"/>
  <c r="D13" i="67"/>
  <c r="F14" i="67" s="1"/>
  <c r="L439" i="51"/>
  <c r="N439" i="51" s="1"/>
  <c r="H11" i="64"/>
  <c r="E794" i="51" l="1"/>
  <c r="E1510" i="51"/>
  <c r="O325" i="51"/>
  <c r="E795" i="51" l="1"/>
  <c r="E1511" i="51"/>
  <c r="O439" i="51"/>
  <c r="G16" i="74"/>
  <c r="G17" i="74"/>
  <c r="G18" i="74"/>
  <c r="G19" i="74"/>
  <c r="G20" i="74"/>
  <c r="G21" i="74"/>
  <c r="G22" i="74"/>
  <c r="G23" i="74"/>
  <c r="G24" i="74"/>
  <c r="G25" i="74"/>
  <c r="G26" i="74"/>
  <c r="G27" i="74"/>
  <c r="G28" i="74"/>
  <c r="G29" i="74"/>
  <c r="G30" i="74"/>
  <c r="G31" i="74"/>
  <c r="G32" i="74"/>
  <c r="G33" i="74"/>
  <c r="G34" i="74"/>
  <c r="G35" i="74"/>
  <c r="G36" i="74"/>
  <c r="G37" i="74"/>
  <c r="G38" i="74"/>
  <c r="G39" i="74"/>
  <c r="G40" i="74"/>
  <c r="G41" i="74"/>
  <c r="G42" i="74"/>
  <c r="G43" i="74"/>
  <c r="G44" i="74"/>
  <c r="G45" i="74"/>
  <c r="G46" i="74"/>
  <c r="G47" i="74"/>
  <c r="G48" i="74"/>
  <c r="G49" i="74"/>
  <c r="G50" i="74"/>
  <c r="G51" i="74"/>
  <c r="G52" i="74"/>
  <c r="G53" i="74"/>
  <c r="G54" i="74"/>
  <c r="G55" i="74"/>
  <c r="G56" i="74"/>
  <c r="G57" i="74"/>
  <c r="G58" i="74"/>
  <c r="G59" i="74"/>
  <c r="G60" i="74"/>
  <c r="G61" i="74"/>
  <c r="G62" i="74"/>
  <c r="G63" i="74"/>
  <c r="G64" i="74"/>
  <c r="G65" i="74"/>
  <c r="G66" i="74"/>
  <c r="G67" i="74"/>
  <c r="G68" i="74"/>
  <c r="G69" i="74"/>
  <c r="G70" i="74"/>
  <c r="G71" i="74"/>
  <c r="G72" i="74"/>
  <c r="G73" i="74"/>
  <c r="G74" i="74"/>
  <c r="G75" i="74"/>
  <c r="G76" i="74"/>
  <c r="G77" i="74"/>
  <c r="G78" i="74"/>
  <c r="G79" i="74"/>
  <c r="G80" i="74"/>
  <c r="G81" i="74"/>
  <c r="G82" i="74"/>
  <c r="G83" i="74"/>
  <c r="G84" i="74"/>
  <c r="G85" i="74"/>
  <c r="G86" i="74"/>
  <c r="G87" i="74"/>
  <c r="G88" i="74"/>
  <c r="G89" i="74"/>
  <c r="G90" i="74"/>
  <c r="G91" i="74"/>
  <c r="G92" i="74"/>
  <c r="G93" i="74"/>
  <c r="G94" i="74"/>
  <c r="G95" i="74"/>
  <c r="G96" i="74"/>
  <c r="G97" i="74"/>
  <c r="G98" i="74"/>
  <c r="G99" i="74"/>
  <c r="G100" i="74"/>
  <c r="G101" i="74"/>
  <c r="G102" i="74"/>
  <c r="G103" i="74"/>
  <c r="G104" i="74"/>
  <c r="G105" i="74"/>
  <c r="G106" i="74"/>
  <c r="G107" i="74"/>
  <c r="G108" i="74"/>
  <c r="G109" i="74"/>
  <c r="G110" i="74"/>
  <c r="G111" i="74"/>
  <c r="G112" i="74"/>
  <c r="G113" i="74"/>
  <c r="G114" i="74"/>
  <c r="G115" i="74"/>
  <c r="G116" i="74"/>
  <c r="G117" i="74"/>
  <c r="G118" i="74"/>
  <c r="G119" i="74"/>
  <c r="G120" i="74"/>
  <c r="G121" i="74"/>
  <c r="G122" i="74"/>
  <c r="G123" i="74"/>
  <c r="G124" i="74"/>
  <c r="G125" i="74"/>
  <c r="G126" i="74"/>
  <c r="G127" i="74"/>
  <c r="G128" i="74"/>
  <c r="G129" i="74"/>
  <c r="G130" i="74"/>
  <c r="G131" i="74"/>
  <c r="G132" i="74"/>
  <c r="G133" i="74"/>
  <c r="G134" i="74"/>
  <c r="G135" i="74"/>
  <c r="G136" i="74"/>
  <c r="G137" i="74"/>
  <c r="G138" i="74"/>
  <c r="G139" i="74"/>
  <c r="G140" i="74"/>
  <c r="G141" i="74"/>
  <c r="G142" i="74"/>
  <c r="G143" i="74"/>
  <c r="G144" i="74"/>
  <c r="G145" i="74"/>
  <c r="G146" i="74"/>
  <c r="G147" i="74"/>
  <c r="G148" i="74"/>
  <c r="G149" i="74"/>
  <c r="G150" i="74"/>
  <c r="G151" i="74"/>
  <c r="G152" i="74"/>
  <c r="G153" i="74"/>
  <c r="G154" i="74"/>
  <c r="G155" i="74"/>
  <c r="G156" i="74"/>
  <c r="G157" i="74"/>
  <c r="G158" i="74"/>
  <c r="G159" i="74"/>
  <c r="G160" i="74"/>
  <c r="G161" i="74"/>
  <c r="G162" i="74"/>
  <c r="G163" i="74"/>
  <c r="G164" i="74"/>
  <c r="G165" i="74"/>
  <c r="G166" i="74"/>
  <c r="G167" i="74"/>
  <c r="G168" i="74"/>
  <c r="G169" i="74"/>
  <c r="G170" i="74"/>
  <c r="G171" i="74"/>
  <c r="G172" i="74"/>
  <c r="G173" i="74"/>
  <c r="G174" i="74"/>
  <c r="G175" i="74"/>
  <c r="G176" i="74"/>
  <c r="G177" i="74"/>
  <c r="G178" i="74"/>
  <c r="G179" i="74"/>
  <c r="G180" i="74"/>
  <c r="G181" i="74"/>
  <c r="G182" i="74"/>
  <c r="G183" i="74"/>
  <c r="G184" i="74"/>
  <c r="G185" i="74"/>
  <c r="G186" i="74"/>
  <c r="G187" i="74"/>
  <c r="G188" i="74"/>
  <c r="G189" i="74"/>
  <c r="G190" i="74"/>
  <c r="G191" i="74"/>
  <c r="G192" i="74"/>
  <c r="G193" i="74"/>
  <c r="G194" i="74"/>
  <c r="G195" i="74"/>
  <c r="G196" i="74"/>
  <c r="G197" i="74"/>
  <c r="G198" i="74"/>
  <c r="G199" i="74"/>
  <c r="G200" i="74"/>
  <c r="G201" i="74"/>
  <c r="G202" i="74"/>
  <c r="G203" i="74"/>
  <c r="G204" i="74"/>
  <c r="G205" i="74"/>
  <c r="G206" i="74"/>
  <c r="G207" i="74"/>
  <c r="G208" i="74"/>
  <c r="G209" i="74"/>
  <c r="G210" i="74"/>
  <c r="G211" i="74"/>
  <c r="G212" i="74"/>
  <c r="G213" i="74"/>
  <c r="G214" i="74"/>
  <c r="G215" i="74"/>
  <c r="G216" i="74"/>
  <c r="G217" i="74"/>
  <c r="G218" i="74"/>
  <c r="G219" i="74"/>
  <c r="G220" i="74"/>
  <c r="G221" i="74"/>
  <c r="G222" i="74"/>
  <c r="G223" i="74"/>
  <c r="G224" i="74"/>
  <c r="G225" i="74"/>
  <c r="G226" i="74"/>
  <c r="G227" i="74"/>
  <c r="G228" i="74"/>
  <c r="G229" i="74"/>
  <c r="G230" i="74"/>
  <c r="G231" i="74"/>
  <c r="G232" i="74"/>
  <c r="G233" i="74"/>
  <c r="G234" i="74"/>
  <c r="G235" i="74"/>
  <c r="G236" i="74"/>
  <c r="G237" i="74"/>
  <c r="G238" i="74"/>
  <c r="G239" i="74"/>
  <c r="G240" i="74"/>
  <c r="G241" i="74"/>
  <c r="G242" i="74"/>
  <c r="G243" i="74"/>
  <c r="G244" i="74"/>
  <c r="G245" i="74"/>
  <c r="G246" i="74"/>
  <c r="G247" i="74"/>
  <c r="G248" i="74"/>
  <c r="G249" i="74"/>
  <c r="G250" i="74"/>
  <c r="G251" i="74"/>
  <c r="G252" i="74"/>
  <c r="G253" i="74"/>
  <c r="G254" i="74"/>
  <c r="G255" i="74"/>
  <c r="G256" i="74"/>
  <c r="G257" i="74"/>
  <c r="G258" i="74"/>
  <c r="G259" i="74"/>
  <c r="G260" i="74"/>
  <c r="G261" i="74"/>
  <c r="G262" i="74"/>
  <c r="G263" i="74"/>
  <c r="G264" i="74"/>
  <c r="G265" i="74"/>
  <c r="G266" i="74"/>
  <c r="G267" i="74"/>
  <c r="G268" i="74"/>
  <c r="G269" i="74"/>
  <c r="G270" i="74"/>
  <c r="G271" i="74"/>
  <c r="G272" i="74"/>
  <c r="G273" i="74"/>
  <c r="G274" i="74"/>
  <c r="G275" i="74"/>
  <c r="G276" i="74"/>
  <c r="G277" i="74"/>
  <c r="G278" i="74"/>
  <c r="G279" i="74"/>
  <c r="G280" i="74"/>
  <c r="G281" i="74"/>
  <c r="G282" i="74"/>
  <c r="G283" i="74"/>
  <c r="G284" i="74"/>
  <c r="G285" i="74"/>
  <c r="G286" i="74"/>
  <c r="G287" i="74"/>
  <c r="G288" i="74"/>
  <c r="G289" i="74"/>
  <c r="G290" i="74"/>
  <c r="G291" i="74"/>
  <c r="G292" i="74"/>
  <c r="G293" i="74"/>
  <c r="G294" i="74"/>
  <c r="G295" i="74"/>
  <c r="G296" i="74"/>
  <c r="G297" i="74"/>
  <c r="G298" i="74"/>
  <c r="G299" i="74"/>
  <c r="G300" i="74"/>
  <c r="G301" i="74"/>
  <c r="G302" i="74"/>
  <c r="G303" i="74"/>
  <c r="G304" i="74"/>
  <c r="G305" i="74"/>
  <c r="G306" i="74"/>
  <c r="G307" i="74"/>
  <c r="G308" i="74"/>
  <c r="G309" i="74"/>
  <c r="G310" i="74"/>
  <c r="G311" i="74"/>
  <c r="G312" i="74"/>
  <c r="G313" i="74"/>
  <c r="G314" i="74"/>
  <c r="G315" i="74"/>
  <c r="G316" i="74"/>
  <c r="G317" i="74"/>
  <c r="G318" i="74"/>
  <c r="G319" i="74"/>
  <c r="G320" i="74"/>
  <c r="G321" i="74"/>
  <c r="G322" i="74"/>
  <c r="G323" i="74"/>
  <c r="G324" i="74"/>
  <c r="G325" i="74"/>
  <c r="G326" i="74"/>
  <c r="G327" i="74"/>
  <c r="G328" i="74"/>
  <c r="G329" i="74"/>
  <c r="G330" i="74"/>
  <c r="G331" i="74"/>
  <c r="G332" i="74"/>
  <c r="G333" i="74"/>
  <c r="G334" i="74"/>
  <c r="G335" i="74"/>
  <c r="G336" i="74"/>
  <c r="G337" i="74"/>
  <c r="G338" i="74"/>
  <c r="G339" i="74"/>
  <c r="G340" i="74"/>
  <c r="G341" i="74"/>
  <c r="G342" i="74"/>
  <c r="G343" i="74"/>
  <c r="G344" i="74"/>
  <c r="G345" i="74"/>
  <c r="G346" i="74"/>
  <c r="G347" i="74"/>
  <c r="G348" i="74"/>
  <c r="G349" i="74"/>
  <c r="G350" i="74"/>
  <c r="G351" i="74"/>
  <c r="G352" i="74"/>
  <c r="G353" i="74"/>
  <c r="G354" i="74"/>
  <c r="G355" i="74"/>
  <c r="G356" i="74"/>
  <c r="G357" i="74"/>
  <c r="G358" i="74"/>
  <c r="G359" i="74"/>
  <c r="G360" i="74"/>
  <c r="G361" i="74"/>
  <c r="G362" i="74"/>
  <c r="G363" i="74"/>
  <c r="G364" i="74"/>
  <c r="G365" i="74"/>
  <c r="G366" i="74"/>
  <c r="G367" i="74"/>
  <c r="G368" i="74"/>
  <c r="G369" i="74"/>
  <c r="G370" i="74"/>
  <c r="G371" i="74"/>
  <c r="G372" i="74"/>
  <c r="G373" i="74"/>
  <c r="G374" i="74"/>
  <c r="G375" i="74"/>
  <c r="G376" i="74"/>
  <c r="G377" i="74"/>
  <c r="G378" i="74"/>
  <c r="G379" i="74"/>
  <c r="G380" i="74"/>
  <c r="G381" i="74"/>
  <c r="G382" i="74"/>
  <c r="G383" i="74"/>
  <c r="G384" i="74"/>
  <c r="G385" i="74"/>
  <c r="G386" i="74"/>
  <c r="G387" i="74"/>
  <c r="G388" i="74"/>
  <c r="G389" i="74"/>
  <c r="G390" i="74"/>
  <c r="G391" i="74"/>
  <c r="G392" i="74"/>
  <c r="G393" i="74"/>
  <c r="G394" i="74"/>
  <c r="G395" i="74"/>
  <c r="G396" i="74"/>
  <c r="G397" i="74"/>
  <c r="G398" i="74"/>
  <c r="G399" i="74"/>
  <c r="G400" i="74"/>
  <c r="G401" i="74"/>
  <c r="G402" i="74"/>
  <c r="G15" i="74"/>
  <c r="E796" i="51" l="1"/>
  <c r="E1512" i="51"/>
  <c r="F21" i="43"/>
  <c r="F24" i="43"/>
  <c r="F23" i="43"/>
  <c r="F22" i="43"/>
  <c r="F6" i="43"/>
  <c r="F5" i="43"/>
  <c r="F4" i="43"/>
  <c r="E797" i="51" l="1"/>
  <c r="E1513" i="51"/>
  <c r="F18" i="65"/>
  <c r="E798" i="51" l="1"/>
  <c r="E1514" i="51"/>
  <c r="L95" i="51"/>
  <c r="N95" i="51" s="1"/>
  <c r="M95" i="51"/>
  <c r="O95" i="51" s="1"/>
  <c r="E799" i="51" l="1"/>
  <c r="E1515" i="51"/>
  <c r="E800" i="51" l="1"/>
  <c r="E1516" i="51"/>
  <c r="N68" i="18"/>
  <c r="N67" i="18"/>
  <c r="N65" i="18"/>
  <c r="N62" i="18"/>
  <c r="N61" i="18"/>
  <c r="N58" i="18"/>
  <c r="N57" i="18"/>
  <c r="N56" i="18"/>
  <c r="N55" i="18"/>
  <c r="N48" i="18"/>
  <c r="N47" i="18"/>
  <c r="N46" i="18"/>
  <c r="N45" i="18"/>
  <c r="N44" i="18"/>
  <c r="N43" i="18"/>
  <c r="N42" i="18"/>
  <c r="N41" i="18"/>
  <c r="N40" i="18"/>
  <c r="N39" i="18"/>
  <c r="N38" i="18"/>
  <c r="N37" i="18"/>
  <c r="N36" i="18"/>
  <c r="N35" i="18"/>
  <c r="N34" i="18"/>
  <c r="N33" i="18"/>
  <c r="N32" i="18"/>
  <c r="N26" i="18"/>
  <c r="K1011" i="51" s="1"/>
  <c r="M1011" i="51" s="1"/>
  <c r="O1011" i="51" s="1"/>
  <c r="N18" i="18"/>
  <c r="N16" i="18"/>
  <c r="K1017" i="51" s="1"/>
  <c r="M1017" i="51" s="1"/>
  <c r="O1017" i="51" s="1"/>
  <c r="E801" i="51" l="1"/>
  <c r="E1517" i="51"/>
  <c r="K34" i="37"/>
  <c r="K33" i="37"/>
  <c r="K32" i="37"/>
  <c r="K31" i="37"/>
  <c r="K30" i="37"/>
  <c r="K29" i="37"/>
  <c r="K28" i="37"/>
  <c r="K27" i="37"/>
  <c r="K26" i="37"/>
  <c r="K25" i="37"/>
  <c r="K24" i="37"/>
  <c r="E802" i="51" l="1"/>
  <c r="E1518" i="51"/>
  <c r="L666" i="51"/>
  <c r="N666" i="51" s="1"/>
  <c r="L667" i="51"/>
  <c r="N667" i="51" s="1"/>
  <c r="L668" i="51"/>
  <c r="N668" i="51" s="1"/>
  <c r="M668" i="51"/>
  <c r="M667" i="51"/>
  <c r="M666" i="51"/>
  <c r="E803" i="51" l="1"/>
  <c r="E1519" i="51"/>
  <c r="O668" i="51"/>
  <c r="O667" i="51"/>
  <c r="O666" i="51"/>
  <c r="L544" i="51"/>
  <c r="M544" i="51"/>
  <c r="L545" i="51"/>
  <c r="N545" i="51" s="1"/>
  <c r="M545" i="51"/>
  <c r="O545" i="51" s="1"/>
  <c r="E804" i="51" l="1"/>
  <c r="E1520" i="51"/>
  <c r="N544" i="51"/>
  <c r="O544" i="51"/>
  <c r="M1075" i="51"/>
  <c r="O1075" i="51" s="1"/>
  <c r="L1075" i="51"/>
  <c r="N1075" i="51" s="1"/>
  <c r="L896" i="51"/>
  <c r="N896" i="51" s="1"/>
  <c r="M896" i="51"/>
  <c r="O896" i="51" s="1"/>
  <c r="L894" i="51"/>
  <c r="N894" i="51" s="1"/>
  <c r="M894" i="51"/>
  <c r="O894" i="51" s="1"/>
  <c r="E805" i="51" l="1"/>
  <c r="E1521" i="51"/>
  <c r="L892" i="51"/>
  <c r="M892" i="51"/>
  <c r="L893" i="51"/>
  <c r="M893" i="51"/>
  <c r="L895" i="51"/>
  <c r="N895" i="51" s="1"/>
  <c r="M895" i="51"/>
  <c r="O895" i="51" s="1"/>
  <c r="E806" i="51" l="1"/>
  <c r="E1522" i="51"/>
  <c r="O893" i="51"/>
  <c r="N893" i="51"/>
  <c r="O892" i="51"/>
  <c r="N892" i="51"/>
  <c r="L252" i="51"/>
  <c r="N252" i="51" s="1"/>
  <c r="M252" i="51"/>
  <c r="O252" i="51" s="1"/>
  <c r="E807" i="51" l="1"/>
  <c r="E1523" i="51"/>
  <c r="L1650" i="51"/>
  <c r="L1651" i="51"/>
  <c r="L1652" i="51"/>
  <c r="N1652" i="51" s="1"/>
  <c r="L1653" i="51"/>
  <c r="N1653" i="51" s="1"/>
  <c r="L1654" i="51"/>
  <c r="N1654" i="51" s="1"/>
  <c r="L1655" i="51"/>
  <c r="N1655" i="51" s="1"/>
  <c r="L1656" i="51"/>
  <c r="N1656" i="51" s="1"/>
  <c r="L1657" i="51"/>
  <c r="N1657" i="51" s="1"/>
  <c r="L1658" i="51"/>
  <c r="N1658" i="51" s="1"/>
  <c r="L1659" i="51"/>
  <c r="N1659" i="51" s="1"/>
  <c r="L1660" i="51"/>
  <c r="N1660" i="51" s="1"/>
  <c r="L1649" i="51"/>
  <c r="K1660" i="51"/>
  <c r="M1660" i="51" s="1"/>
  <c r="O1660" i="51" s="1"/>
  <c r="K1659" i="51"/>
  <c r="M1659" i="51" s="1"/>
  <c r="O1659" i="51" s="1"/>
  <c r="K1658" i="51"/>
  <c r="M1658" i="51" s="1"/>
  <c r="O1658" i="51" s="1"/>
  <c r="K1657" i="51"/>
  <c r="M1657" i="51" s="1"/>
  <c r="O1657" i="51" s="1"/>
  <c r="K1656" i="51"/>
  <c r="M1656" i="51" s="1"/>
  <c r="O1656" i="51" s="1"/>
  <c r="K1655" i="51"/>
  <c r="M1655" i="51" s="1"/>
  <c r="O1655" i="51" s="1"/>
  <c r="K1654" i="51"/>
  <c r="M1654" i="51" s="1"/>
  <c r="O1654" i="51" s="1"/>
  <c r="K1653" i="51"/>
  <c r="M1653" i="51" s="1"/>
  <c r="O1653" i="51" s="1"/>
  <c r="K1652" i="51"/>
  <c r="M1652" i="51" s="1"/>
  <c r="O1652" i="51" s="1"/>
  <c r="K1651" i="51"/>
  <c r="M1651" i="51" s="1"/>
  <c r="K1650" i="51"/>
  <c r="M1650" i="51" s="1"/>
  <c r="K1649" i="51"/>
  <c r="M1649" i="51" s="1"/>
  <c r="E808" i="51" l="1"/>
  <c r="E1524" i="51"/>
  <c r="O1649" i="51"/>
  <c r="O1650" i="51"/>
  <c r="O1651" i="51"/>
  <c r="N1651" i="51"/>
  <c r="N1649" i="51"/>
  <c r="N1650" i="51"/>
  <c r="L1369" i="51"/>
  <c r="N1369" i="51" s="1"/>
  <c r="M1369" i="51"/>
  <c r="O1369" i="51" s="1"/>
  <c r="L1370" i="51"/>
  <c r="N1370" i="51" s="1"/>
  <c r="M1370" i="51"/>
  <c r="O1370" i="51" s="1"/>
  <c r="L1371" i="51"/>
  <c r="N1371" i="51" s="1"/>
  <c r="M1371" i="51"/>
  <c r="O1371" i="51" s="1"/>
  <c r="L1361" i="51"/>
  <c r="N1361" i="51" s="1"/>
  <c r="M1361" i="51"/>
  <c r="O1361" i="51" s="1"/>
  <c r="L1364" i="51"/>
  <c r="N1364" i="51" s="1"/>
  <c r="M1364" i="51"/>
  <c r="O1364" i="51" s="1"/>
  <c r="L1365" i="51"/>
  <c r="N1365" i="51" s="1"/>
  <c r="M1365" i="51"/>
  <c r="O1365" i="51" s="1"/>
  <c r="L1356" i="51"/>
  <c r="M1356" i="51"/>
  <c r="L1357" i="51"/>
  <c r="M1357" i="51"/>
  <c r="E809" i="51" l="1"/>
  <c r="E1525" i="51"/>
  <c r="O1648" i="51"/>
  <c r="N1648" i="51"/>
  <c r="O1356" i="51"/>
  <c r="O1357" i="51"/>
  <c r="N1356" i="51"/>
  <c r="N1357" i="51"/>
  <c r="E810" i="51" l="1"/>
  <c r="E1526" i="51"/>
  <c r="M1382" i="51"/>
  <c r="O1382" i="51" s="1"/>
  <c r="L1382" i="51"/>
  <c r="N1382" i="51" s="1"/>
  <c r="E812" i="51" l="1"/>
  <c r="E811" i="51"/>
  <c r="E1527" i="51"/>
  <c r="E1569" i="51"/>
  <c r="E1570" i="51"/>
  <c r="E1571" i="51"/>
  <c r="E1572" i="51"/>
  <c r="E1573" i="51"/>
  <c r="E1574" i="51"/>
  <c r="E1528" i="51" l="1"/>
  <c r="M1569" i="51"/>
  <c r="M1572" i="51"/>
  <c r="E1529" i="51" l="1"/>
  <c r="O1569" i="51"/>
  <c r="O1572" i="51"/>
  <c r="J1571" i="51"/>
  <c r="L1571" i="51" s="1"/>
  <c r="N1571" i="51" s="1"/>
  <c r="M1571" i="51"/>
  <c r="J1573" i="51"/>
  <c r="L1573" i="51" s="1"/>
  <c r="N1573" i="51" s="1"/>
  <c r="M1573" i="51"/>
  <c r="J1570" i="51"/>
  <c r="L1570" i="51" s="1"/>
  <c r="N1570" i="51" s="1"/>
  <c r="M1570" i="51"/>
  <c r="J1569" i="51"/>
  <c r="L1569" i="51" s="1"/>
  <c r="N1569" i="51" s="1"/>
  <c r="J1572" i="51"/>
  <c r="L1572" i="51" s="1"/>
  <c r="N1572" i="51" s="1"/>
  <c r="E1530" i="51" l="1"/>
  <c r="O1573" i="51"/>
  <c r="O1570" i="51"/>
  <c r="O1571" i="51"/>
  <c r="H15" i="74"/>
  <c r="H16" i="74"/>
  <c r="H17" i="74"/>
  <c r="H18" i="74"/>
  <c r="H19" i="74"/>
  <c r="H20" i="74"/>
  <c r="H21" i="74"/>
  <c r="H22" i="74"/>
  <c r="H23" i="74"/>
  <c r="H24" i="74"/>
  <c r="H25" i="74"/>
  <c r="H26" i="74"/>
  <c r="H27" i="74"/>
  <c r="H28" i="74"/>
  <c r="H29" i="74"/>
  <c r="H30" i="74"/>
  <c r="H31" i="74"/>
  <c r="H32" i="74"/>
  <c r="H33" i="74"/>
  <c r="H34" i="74"/>
  <c r="H35" i="74"/>
  <c r="H36" i="74"/>
  <c r="H37" i="74"/>
  <c r="H38" i="74"/>
  <c r="H39" i="74"/>
  <c r="H40" i="74"/>
  <c r="H41" i="74"/>
  <c r="H42" i="74"/>
  <c r="H43" i="74"/>
  <c r="H44" i="74"/>
  <c r="H45" i="74"/>
  <c r="H46" i="74"/>
  <c r="H47" i="74"/>
  <c r="H48" i="74"/>
  <c r="H49" i="74"/>
  <c r="H50" i="74"/>
  <c r="H51" i="74"/>
  <c r="H52" i="74"/>
  <c r="H53" i="74"/>
  <c r="H54" i="74"/>
  <c r="H55" i="74"/>
  <c r="H56" i="74"/>
  <c r="H57" i="74"/>
  <c r="H58" i="74"/>
  <c r="H59" i="74"/>
  <c r="H60" i="74"/>
  <c r="H61" i="74"/>
  <c r="H62" i="74"/>
  <c r="H63" i="74"/>
  <c r="H64" i="74"/>
  <c r="H65" i="74"/>
  <c r="H66" i="74"/>
  <c r="H67" i="74"/>
  <c r="H68" i="74"/>
  <c r="H69" i="74"/>
  <c r="H70" i="74"/>
  <c r="H71" i="74"/>
  <c r="H72" i="74"/>
  <c r="H73" i="74"/>
  <c r="H74" i="74"/>
  <c r="H75" i="74"/>
  <c r="H76" i="74"/>
  <c r="H77" i="74"/>
  <c r="H78" i="74"/>
  <c r="H79" i="74"/>
  <c r="H80" i="74"/>
  <c r="H81" i="74"/>
  <c r="H82" i="74"/>
  <c r="H83" i="74"/>
  <c r="H84" i="74"/>
  <c r="H85" i="74"/>
  <c r="H86" i="74"/>
  <c r="H87" i="74"/>
  <c r="H88" i="74"/>
  <c r="H89" i="74"/>
  <c r="H90" i="74"/>
  <c r="H91" i="74"/>
  <c r="H92" i="74"/>
  <c r="H93" i="74"/>
  <c r="H94" i="74"/>
  <c r="H95" i="74"/>
  <c r="H96" i="74"/>
  <c r="H97" i="74"/>
  <c r="H98" i="74"/>
  <c r="H99" i="74"/>
  <c r="H100" i="74"/>
  <c r="H101" i="74"/>
  <c r="H102" i="74"/>
  <c r="H103" i="74"/>
  <c r="H104" i="74"/>
  <c r="H105" i="74"/>
  <c r="H106" i="74"/>
  <c r="H107" i="74"/>
  <c r="H108" i="74"/>
  <c r="H109" i="74"/>
  <c r="H110" i="74"/>
  <c r="H111" i="74"/>
  <c r="H112" i="74"/>
  <c r="H113" i="74"/>
  <c r="H114" i="74"/>
  <c r="H115" i="74"/>
  <c r="H116" i="74"/>
  <c r="H117" i="74"/>
  <c r="H118" i="74"/>
  <c r="H119" i="74"/>
  <c r="H120" i="74"/>
  <c r="H121" i="74"/>
  <c r="H122" i="74"/>
  <c r="H123" i="74"/>
  <c r="H124" i="74"/>
  <c r="H125" i="74"/>
  <c r="H126" i="74"/>
  <c r="H127" i="74"/>
  <c r="H128" i="74"/>
  <c r="H129" i="74"/>
  <c r="H130" i="74"/>
  <c r="H131" i="74"/>
  <c r="H132" i="74"/>
  <c r="H133" i="74"/>
  <c r="H134" i="74"/>
  <c r="H135" i="74"/>
  <c r="H136" i="74"/>
  <c r="H137" i="74"/>
  <c r="H138" i="74"/>
  <c r="H139" i="74"/>
  <c r="H140" i="74"/>
  <c r="H141" i="74"/>
  <c r="H142" i="74"/>
  <c r="H143" i="74"/>
  <c r="H144" i="74"/>
  <c r="H145" i="74"/>
  <c r="H146" i="74"/>
  <c r="H147" i="74"/>
  <c r="H148" i="74"/>
  <c r="H149" i="74"/>
  <c r="H150" i="74"/>
  <c r="H151" i="74"/>
  <c r="H152" i="74"/>
  <c r="H153" i="74"/>
  <c r="H154" i="74"/>
  <c r="H155" i="74"/>
  <c r="H156" i="74"/>
  <c r="H157" i="74"/>
  <c r="H158" i="74"/>
  <c r="H159" i="74"/>
  <c r="H160" i="74"/>
  <c r="H161" i="74"/>
  <c r="H162" i="74"/>
  <c r="H163" i="74"/>
  <c r="H164" i="74"/>
  <c r="H165" i="74"/>
  <c r="H166" i="74"/>
  <c r="H167" i="74"/>
  <c r="H168" i="74"/>
  <c r="H169" i="74"/>
  <c r="H170" i="74"/>
  <c r="H171" i="74"/>
  <c r="H172" i="74"/>
  <c r="H173" i="74"/>
  <c r="H174" i="74"/>
  <c r="H175" i="74"/>
  <c r="H176" i="74"/>
  <c r="H177" i="74"/>
  <c r="H178" i="74"/>
  <c r="H179" i="74"/>
  <c r="H180" i="74"/>
  <c r="H181" i="74"/>
  <c r="H182" i="74"/>
  <c r="H183" i="74"/>
  <c r="H184" i="74"/>
  <c r="H185" i="74"/>
  <c r="H186" i="74"/>
  <c r="H187" i="74"/>
  <c r="H188" i="74"/>
  <c r="H189" i="74"/>
  <c r="H190" i="74"/>
  <c r="H191" i="74"/>
  <c r="H192" i="74"/>
  <c r="H193" i="74"/>
  <c r="H194" i="74"/>
  <c r="H195" i="74"/>
  <c r="H196" i="74"/>
  <c r="H197" i="74"/>
  <c r="H198" i="74"/>
  <c r="H199" i="74"/>
  <c r="H200" i="74"/>
  <c r="H201" i="74"/>
  <c r="H202" i="74"/>
  <c r="H203" i="74"/>
  <c r="H204" i="74"/>
  <c r="H205" i="74"/>
  <c r="H206" i="74"/>
  <c r="H207" i="74"/>
  <c r="H208" i="74"/>
  <c r="H209" i="74"/>
  <c r="H210" i="74"/>
  <c r="H211" i="74"/>
  <c r="H212" i="74"/>
  <c r="H213" i="74"/>
  <c r="H214" i="74"/>
  <c r="H215" i="74"/>
  <c r="H216" i="74"/>
  <c r="H217" i="74"/>
  <c r="H218" i="74"/>
  <c r="H219" i="74"/>
  <c r="H220" i="74"/>
  <c r="H221" i="74"/>
  <c r="H222" i="74"/>
  <c r="H223" i="74"/>
  <c r="H224" i="74"/>
  <c r="H225" i="74"/>
  <c r="H226" i="74"/>
  <c r="H227" i="74"/>
  <c r="H228" i="74"/>
  <c r="H229" i="74"/>
  <c r="H230" i="74"/>
  <c r="H231" i="74"/>
  <c r="H232" i="74"/>
  <c r="H233" i="74"/>
  <c r="H234" i="74"/>
  <c r="H235" i="74"/>
  <c r="H236" i="74"/>
  <c r="H237" i="74"/>
  <c r="H238" i="74"/>
  <c r="H239" i="74"/>
  <c r="H240" i="74"/>
  <c r="H241" i="74"/>
  <c r="H242" i="74"/>
  <c r="H243" i="74"/>
  <c r="H244" i="74"/>
  <c r="H245" i="74"/>
  <c r="H246" i="74"/>
  <c r="H247" i="74"/>
  <c r="H248" i="74"/>
  <c r="H249" i="74"/>
  <c r="H250" i="74"/>
  <c r="H251" i="74"/>
  <c r="H252" i="74"/>
  <c r="H253" i="74"/>
  <c r="H254" i="74"/>
  <c r="H255" i="74"/>
  <c r="H256" i="74"/>
  <c r="H257" i="74"/>
  <c r="H258" i="74"/>
  <c r="H259" i="74"/>
  <c r="H260" i="74"/>
  <c r="H261" i="74"/>
  <c r="H262" i="74"/>
  <c r="H263" i="74"/>
  <c r="H264" i="74"/>
  <c r="H265" i="74"/>
  <c r="H266" i="74"/>
  <c r="H267" i="74"/>
  <c r="H268" i="74"/>
  <c r="H269" i="74"/>
  <c r="H270" i="74"/>
  <c r="H271" i="74"/>
  <c r="H272" i="74"/>
  <c r="H273" i="74"/>
  <c r="H274" i="74"/>
  <c r="H275" i="74"/>
  <c r="H276" i="74"/>
  <c r="H277" i="74"/>
  <c r="H278" i="74"/>
  <c r="H279" i="74"/>
  <c r="H280" i="74"/>
  <c r="H281" i="74"/>
  <c r="H282" i="74"/>
  <c r="H283" i="74"/>
  <c r="H284" i="74"/>
  <c r="H285" i="74"/>
  <c r="H286" i="74"/>
  <c r="H287" i="74"/>
  <c r="H288" i="74"/>
  <c r="H289" i="74"/>
  <c r="H290" i="74"/>
  <c r="H291" i="74"/>
  <c r="H292" i="74"/>
  <c r="H293" i="74"/>
  <c r="H294" i="74"/>
  <c r="H295" i="74"/>
  <c r="H296" i="74"/>
  <c r="H297" i="74"/>
  <c r="H298" i="74"/>
  <c r="H299" i="74"/>
  <c r="H300" i="74"/>
  <c r="H301" i="74"/>
  <c r="H302" i="74"/>
  <c r="H303" i="74"/>
  <c r="H304" i="74"/>
  <c r="H305" i="74"/>
  <c r="H306" i="74"/>
  <c r="H307" i="74"/>
  <c r="H308" i="74"/>
  <c r="H309" i="74"/>
  <c r="H310" i="74"/>
  <c r="H311" i="74"/>
  <c r="H312" i="74"/>
  <c r="H313" i="74"/>
  <c r="H314" i="74"/>
  <c r="H315" i="74"/>
  <c r="H316" i="74"/>
  <c r="H317" i="74"/>
  <c r="H318" i="74"/>
  <c r="H319" i="74"/>
  <c r="H320" i="74"/>
  <c r="H321" i="74"/>
  <c r="H322" i="74"/>
  <c r="H323" i="74"/>
  <c r="H324" i="74"/>
  <c r="H325" i="74"/>
  <c r="H326" i="74"/>
  <c r="H327" i="74"/>
  <c r="H328" i="74"/>
  <c r="H329" i="74"/>
  <c r="H330" i="74"/>
  <c r="H331" i="74"/>
  <c r="H332" i="74"/>
  <c r="H333" i="74"/>
  <c r="H334" i="74"/>
  <c r="H335" i="74"/>
  <c r="H336" i="74"/>
  <c r="H337" i="74"/>
  <c r="H338" i="74"/>
  <c r="H339" i="74"/>
  <c r="H340" i="74"/>
  <c r="H341" i="74"/>
  <c r="H342" i="74"/>
  <c r="H343" i="74"/>
  <c r="H344" i="74"/>
  <c r="H345" i="74"/>
  <c r="H346" i="74"/>
  <c r="H347" i="74"/>
  <c r="H348" i="74"/>
  <c r="H349" i="74"/>
  <c r="H350" i="74"/>
  <c r="H351" i="74"/>
  <c r="H352" i="74"/>
  <c r="H353" i="74"/>
  <c r="H354" i="74"/>
  <c r="H355" i="74"/>
  <c r="H356" i="74"/>
  <c r="H357" i="74"/>
  <c r="H358" i="74"/>
  <c r="H359" i="74"/>
  <c r="H360" i="74"/>
  <c r="H361" i="74"/>
  <c r="H362" i="74"/>
  <c r="H363" i="74"/>
  <c r="H364" i="74"/>
  <c r="H365" i="74"/>
  <c r="H366" i="74"/>
  <c r="H367" i="74"/>
  <c r="H368" i="74"/>
  <c r="H369" i="74"/>
  <c r="H370" i="74"/>
  <c r="H371" i="74"/>
  <c r="H372" i="74"/>
  <c r="H373" i="74"/>
  <c r="H374" i="74"/>
  <c r="H375" i="74"/>
  <c r="H376" i="74"/>
  <c r="H377" i="74"/>
  <c r="H378" i="74"/>
  <c r="H379" i="74"/>
  <c r="H380" i="74"/>
  <c r="H381" i="74"/>
  <c r="H382" i="74"/>
  <c r="H383" i="74"/>
  <c r="H384" i="74"/>
  <c r="H385" i="74"/>
  <c r="H386" i="74"/>
  <c r="H387" i="74"/>
  <c r="H388" i="74"/>
  <c r="H389" i="74"/>
  <c r="H390" i="74"/>
  <c r="H391" i="74"/>
  <c r="H392" i="74"/>
  <c r="H393" i="74"/>
  <c r="H394" i="74"/>
  <c r="H395" i="74"/>
  <c r="H396" i="74"/>
  <c r="H397" i="74"/>
  <c r="H398" i="74"/>
  <c r="H399" i="74"/>
  <c r="H400" i="74"/>
  <c r="H401" i="74"/>
  <c r="H402" i="74"/>
  <c r="E1531" i="51" l="1"/>
  <c r="M1574" i="51"/>
  <c r="O1574" i="51" s="1"/>
  <c r="L1574" i="51"/>
  <c r="N1574" i="51" s="1"/>
  <c r="L1444" i="51"/>
  <c r="N1444" i="51" s="1"/>
  <c r="L1443" i="51"/>
  <c r="N1443" i="51" s="1"/>
  <c r="L1442" i="51"/>
  <c r="N1442" i="51" s="1"/>
  <c r="O1441" i="51"/>
  <c r="N1441" i="51"/>
  <c r="L1441" i="51"/>
  <c r="L1440" i="51"/>
  <c r="N1440" i="51" s="1"/>
  <c r="O1439" i="51"/>
  <c r="N1439" i="51"/>
  <c r="L1439" i="51"/>
  <c r="O1438" i="51"/>
  <c r="N1438" i="51"/>
  <c r="L1438" i="51"/>
  <c r="O1437" i="51"/>
  <c r="N1437" i="51"/>
  <c r="L1437" i="51"/>
  <c r="E1532" i="51" l="1"/>
  <c r="L343" i="51"/>
  <c r="N343" i="51" s="1"/>
  <c r="E1533" i="51" l="1"/>
  <c r="E1628" i="51"/>
  <c r="E1627" i="51"/>
  <c r="E1626" i="51"/>
  <c r="E1625" i="51"/>
  <c r="E1622" i="51"/>
  <c r="E1624" i="51"/>
  <c r="E1623" i="51"/>
  <c r="E1425" i="51"/>
  <c r="E1090" i="51"/>
  <c r="E1091" i="51"/>
  <c r="E1092" i="51"/>
  <c r="E1093" i="51"/>
  <c r="E1094" i="51"/>
  <c r="E1095" i="51"/>
  <c r="E1096" i="51"/>
  <c r="E1097" i="51"/>
  <c r="E1098" i="51"/>
  <c r="E1099" i="51"/>
  <c r="E1100" i="51"/>
  <c r="E1101" i="51"/>
  <c r="E1102" i="51"/>
  <c r="E1103" i="51"/>
  <c r="E1104" i="51"/>
  <c r="E1105" i="51"/>
  <c r="E1106" i="51"/>
  <c r="E1107" i="51"/>
  <c r="E1108" i="51"/>
  <c r="E1109" i="51"/>
  <c r="E1110" i="51"/>
  <c r="E1111" i="51"/>
  <c r="E1112" i="51"/>
  <c r="E1113" i="51"/>
  <c r="E1114" i="51"/>
  <c r="E1115" i="51"/>
  <c r="E1116" i="51"/>
  <c r="E1117" i="51"/>
  <c r="E1118" i="51"/>
  <c r="E1119" i="51"/>
  <c r="E1120" i="51"/>
  <c r="E1121" i="51"/>
  <c r="E1122" i="51"/>
  <c r="E1123" i="51"/>
  <c r="E1124" i="51"/>
  <c r="E1125" i="51"/>
  <c r="E1126" i="51"/>
  <c r="E1127" i="51"/>
  <c r="E1128" i="51"/>
  <c r="E1129" i="51"/>
  <c r="E1130" i="51"/>
  <c r="E1131" i="51"/>
  <c r="E1132" i="51"/>
  <c r="E1133" i="51"/>
  <c r="E1134" i="51"/>
  <c r="E1135" i="51"/>
  <c r="E1136" i="51"/>
  <c r="E1137" i="51"/>
  <c r="E1138" i="51"/>
  <c r="E1139" i="51"/>
  <c r="E1140" i="51"/>
  <c r="E1141" i="51"/>
  <c r="E1142" i="51"/>
  <c r="E1143" i="51"/>
  <c r="E1144" i="51"/>
  <c r="E1145" i="51"/>
  <c r="E1146" i="51"/>
  <c r="E1147" i="51"/>
  <c r="E1148" i="51"/>
  <c r="E1149" i="51"/>
  <c r="E1150" i="51"/>
  <c r="E1151" i="51"/>
  <c r="E1152" i="51"/>
  <c r="E1153" i="51"/>
  <c r="E1154" i="51"/>
  <c r="E1155" i="51"/>
  <c r="E1156" i="51"/>
  <c r="E1157" i="51"/>
  <c r="E1158" i="51"/>
  <c r="E1159" i="51"/>
  <c r="E1160" i="51"/>
  <c r="E1161" i="51"/>
  <c r="E1162" i="51"/>
  <c r="E1163" i="51"/>
  <c r="E1164" i="51"/>
  <c r="E1165" i="51"/>
  <c r="E1166" i="51"/>
  <c r="E1167" i="51"/>
  <c r="E1168" i="51"/>
  <c r="E1169" i="51"/>
  <c r="E1170" i="51"/>
  <c r="E1171" i="51"/>
  <c r="E1172" i="51"/>
  <c r="E1173" i="51"/>
  <c r="E1174" i="51"/>
  <c r="E1175" i="51"/>
  <c r="E1176" i="51"/>
  <c r="E1177" i="51"/>
  <c r="E1178" i="51"/>
  <c r="E1179" i="51"/>
  <c r="E1180" i="51"/>
  <c r="E1181" i="51"/>
  <c r="E1182" i="51"/>
  <c r="E1183" i="51"/>
  <c r="E1184" i="51"/>
  <c r="E1185" i="51"/>
  <c r="E1186" i="51"/>
  <c r="E1187" i="51"/>
  <c r="E1188" i="51"/>
  <c r="E1189" i="51"/>
  <c r="E1190" i="51"/>
  <c r="E1191" i="51"/>
  <c r="E1192" i="51"/>
  <c r="E1193" i="51"/>
  <c r="E1194" i="51"/>
  <c r="E1195" i="51"/>
  <c r="E1196" i="51"/>
  <c r="E1197" i="51"/>
  <c r="E1198" i="51"/>
  <c r="E1199" i="51"/>
  <c r="E1200" i="51"/>
  <c r="E1201" i="51"/>
  <c r="E1202" i="51"/>
  <c r="E1203" i="51"/>
  <c r="E1204" i="51"/>
  <c r="E1205" i="51"/>
  <c r="E1206" i="51"/>
  <c r="E1207" i="51"/>
  <c r="E1208" i="51"/>
  <c r="E1209" i="51"/>
  <c r="E1210" i="51"/>
  <c r="E1211" i="51"/>
  <c r="E1212" i="51"/>
  <c r="E1213" i="51"/>
  <c r="E1214" i="51"/>
  <c r="E1215" i="51"/>
  <c r="E1216" i="51"/>
  <c r="E1217" i="51"/>
  <c r="E1218" i="51"/>
  <c r="E1219" i="51"/>
  <c r="E1220" i="51"/>
  <c r="E1221" i="51"/>
  <c r="E1222" i="51"/>
  <c r="E1223" i="51"/>
  <c r="E1224" i="51"/>
  <c r="E1225" i="51"/>
  <c r="E1226" i="51"/>
  <c r="E1227" i="51"/>
  <c r="E1228" i="51"/>
  <c r="E1229" i="51"/>
  <c r="E1230" i="51"/>
  <c r="E1231" i="51"/>
  <c r="E1232" i="51"/>
  <c r="E1233" i="51"/>
  <c r="E1234" i="51"/>
  <c r="E1235" i="51"/>
  <c r="E1236" i="51"/>
  <c r="E1237" i="51"/>
  <c r="E1238" i="51"/>
  <c r="E1239" i="51"/>
  <c r="E1240" i="51"/>
  <c r="E1241" i="51"/>
  <c r="E1242" i="51"/>
  <c r="E1243" i="51"/>
  <c r="E1244" i="51"/>
  <c r="E1245" i="51"/>
  <c r="E1246" i="51"/>
  <c r="E1247" i="51"/>
  <c r="E1248" i="51"/>
  <c r="E1249" i="51"/>
  <c r="E1250" i="51"/>
  <c r="E1251" i="51"/>
  <c r="E1252" i="51"/>
  <c r="E1253" i="51"/>
  <c r="E1254" i="51"/>
  <c r="E1315" i="51"/>
  <c r="E1316" i="51"/>
  <c r="E1317" i="51"/>
  <c r="E1318" i="51"/>
  <c r="E1319" i="51"/>
  <c r="E1320" i="51"/>
  <c r="E1321" i="51"/>
  <c r="E1322" i="51"/>
  <c r="E1323" i="51"/>
  <c r="E1324" i="51"/>
  <c r="E1325" i="51"/>
  <c r="E1326" i="51"/>
  <c r="E1327" i="51"/>
  <c r="E1328" i="51"/>
  <c r="E1329" i="51"/>
  <c r="E1330" i="51"/>
  <c r="E1331" i="51"/>
  <c r="E1332" i="51"/>
  <c r="E1333" i="51"/>
  <c r="E1334" i="51"/>
  <c r="E1335" i="51"/>
  <c r="E1336" i="51"/>
  <c r="E1337" i="51"/>
  <c r="E1338" i="51"/>
  <c r="E1339" i="51"/>
  <c r="E1340" i="51"/>
  <c r="E1341" i="51"/>
  <c r="E1342" i="51"/>
  <c r="E1343" i="51"/>
  <c r="E1344" i="51"/>
  <c r="E1345" i="51"/>
  <c r="E1346" i="51"/>
  <c r="E1347" i="51"/>
  <c r="E1348" i="51"/>
  <c r="E1349" i="51"/>
  <c r="E1350" i="51"/>
  <c r="E1351" i="51"/>
  <c r="E1352" i="51"/>
  <c r="E1353" i="51"/>
  <c r="E1354" i="51"/>
  <c r="E1355" i="51"/>
  <c r="E1358" i="51"/>
  <c r="E1359" i="51"/>
  <c r="E1360" i="51"/>
  <c r="E1366" i="51"/>
  <c r="E1367" i="51"/>
  <c r="E1368" i="51"/>
  <c r="E1371" i="51"/>
  <c r="E1372" i="51"/>
  <c r="E1373" i="51"/>
  <c r="E1374" i="51"/>
  <c r="E1375" i="51"/>
  <c r="E1376" i="51"/>
  <c r="E1377" i="51"/>
  <c r="E1378" i="51"/>
  <c r="E1379" i="51"/>
  <c r="E1380" i="51"/>
  <c r="E1381" i="51"/>
  <c r="E1382" i="51"/>
  <c r="E1383" i="51"/>
  <c r="E1384" i="51"/>
  <c r="E1385" i="51"/>
  <c r="E1386" i="51"/>
  <c r="E1387" i="51"/>
  <c r="E1388" i="51"/>
  <c r="E1389" i="51"/>
  <c r="E1390" i="51"/>
  <c r="E1391" i="51"/>
  <c r="E1392" i="51"/>
  <c r="E1393" i="51"/>
  <c r="E1394" i="51"/>
  <c r="E1395" i="51"/>
  <c r="E1396" i="51"/>
  <c r="E1397" i="51"/>
  <c r="E1398" i="51"/>
  <c r="E1399" i="51"/>
  <c r="E1400" i="51"/>
  <c r="E1401" i="51"/>
  <c r="E1402" i="51"/>
  <c r="E1403" i="51"/>
  <c r="E1404" i="51"/>
  <c r="E1405" i="51"/>
  <c r="E1406" i="51"/>
  <c r="E1407" i="51"/>
  <c r="E1408" i="51"/>
  <c r="E1409" i="51"/>
  <c r="E1410" i="51"/>
  <c r="E1411" i="51"/>
  <c r="E1412" i="51"/>
  <c r="E1413" i="51"/>
  <c r="E1414" i="51"/>
  <c r="E1415" i="51"/>
  <c r="E1416" i="51"/>
  <c r="E1417" i="51"/>
  <c r="E1418" i="51"/>
  <c r="E1419" i="51"/>
  <c r="E1420" i="51"/>
  <c r="E1421" i="51"/>
  <c r="E1422" i="51"/>
  <c r="E1423" i="51"/>
  <c r="E1424" i="51"/>
  <c r="E1575" i="51"/>
  <c r="E1576" i="51"/>
  <c r="E1577" i="51"/>
  <c r="E1578" i="51"/>
  <c r="E1579" i="51"/>
  <c r="E1580" i="51"/>
  <c r="E1581" i="51"/>
  <c r="E1582" i="51"/>
  <c r="E1583" i="51"/>
  <c r="E1584" i="51"/>
  <c r="E1585" i="51"/>
  <c r="E1586" i="51"/>
  <c r="E1587" i="51"/>
  <c r="E1588" i="51"/>
  <c r="E1589" i="51"/>
  <c r="E1590" i="51"/>
  <c r="E1591" i="51"/>
  <c r="E1592" i="51"/>
  <c r="E1593" i="51"/>
  <c r="E1594" i="51"/>
  <c r="E1595" i="51"/>
  <c r="E1596" i="51"/>
  <c r="E1597" i="51"/>
  <c r="E1598" i="51"/>
  <c r="E1599" i="51"/>
  <c r="E1600" i="51"/>
  <c r="E1601" i="51"/>
  <c r="E1602" i="51"/>
  <c r="E1603" i="51"/>
  <c r="E1604" i="51"/>
  <c r="E1605" i="51"/>
  <c r="E1606" i="51"/>
  <c r="E1607" i="51"/>
  <c r="E1608" i="51"/>
  <c r="E1609" i="51"/>
  <c r="E1610" i="51"/>
  <c r="E1611" i="51"/>
  <c r="E1612" i="51"/>
  <c r="E1613" i="51"/>
  <c r="E1614" i="51"/>
  <c r="E1615" i="51"/>
  <c r="E1616" i="51"/>
  <c r="E1617" i="51"/>
  <c r="E1618" i="51"/>
  <c r="E1619" i="51"/>
  <c r="E1620" i="51"/>
  <c r="E1621" i="51"/>
  <c r="E1086" i="51"/>
  <c r="E1087" i="51"/>
  <c r="E999" i="51"/>
  <c r="E1000" i="51"/>
  <c r="E1001" i="51"/>
  <c r="E1002" i="51"/>
  <c r="E1018" i="51"/>
  <c r="E1019" i="51"/>
  <c r="E1020" i="51"/>
  <c r="E1021" i="51"/>
  <c r="E1022" i="51"/>
  <c r="E1023" i="51"/>
  <c r="E1024" i="51"/>
  <c r="E1025" i="51"/>
  <c r="E1026" i="51"/>
  <c r="E1027" i="51"/>
  <c r="E1028" i="51"/>
  <c r="E1029" i="51"/>
  <c r="E1030" i="51"/>
  <c r="E1031" i="51"/>
  <c r="E1050" i="51"/>
  <c r="E1054" i="51"/>
  <c r="E1055" i="51"/>
  <c r="E1061" i="51"/>
  <c r="E1062" i="51"/>
  <c r="E1063" i="51"/>
  <c r="E1064" i="51"/>
  <c r="E1065" i="51"/>
  <c r="E1066" i="51"/>
  <c r="E1067" i="51"/>
  <c r="E1068" i="51"/>
  <c r="E1069" i="51"/>
  <c r="E1070" i="51"/>
  <c r="E1071" i="51"/>
  <c r="E1072" i="51"/>
  <c r="E1073" i="51"/>
  <c r="E1074" i="51"/>
  <c r="E1076" i="51"/>
  <c r="E995" i="51"/>
  <c r="E996" i="51"/>
  <c r="E983" i="51"/>
  <c r="E984" i="51"/>
  <c r="E985" i="51"/>
  <c r="E986" i="51"/>
  <c r="E987" i="51"/>
  <c r="D913" i="51"/>
  <c r="D914" i="51" s="1"/>
  <c r="D915" i="51" s="1"/>
  <c r="D916" i="51" s="1"/>
  <c r="D917" i="51" s="1"/>
  <c r="D918" i="51" s="1"/>
  <c r="D919" i="51" s="1"/>
  <c r="D920" i="51" s="1"/>
  <c r="D921" i="51" s="1"/>
  <c r="D922" i="51" s="1"/>
  <c r="D923" i="51" s="1"/>
  <c r="D924" i="51" s="1"/>
  <c r="D925" i="51" s="1"/>
  <c r="D926" i="51" s="1"/>
  <c r="D927" i="51" s="1"/>
  <c r="D928" i="51" s="1"/>
  <c r="D929" i="51" s="1"/>
  <c r="D930" i="51" s="1"/>
  <c r="D931" i="51" s="1"/>
  <c r="D932" i="51" s="1"/>
  <c r="D933" i="51" s="1"/>
  <c r="D934" i="51" s="1"/>
  <c r="D935" i="51" s="1"/>
  <c r="D936" i="51" s="1"/>
  <c r="D937" i="51" s="1"/>
  <c r="D938" i="51" s="1"/>
  <c r="D939" i="51" s="1"/>
  <c r="D940" i="51" s="1"/>
  <c r="D941" i="51" s="1"/>
  <c r="D942" i="51" s="1"/>
  <c r="D943" i="51" s="1"/>
  <c r="D944" i="51" s="1"/>
  <c r="D945" i="51" s="1"/>
  <c r="D946" i="51" s="1"/>
  <c r="D947" i="51" s="1"/>
  <c r="D948" i="51" s="1"/>
  <c r="D949" i="51" s="1"/>
  <c r="D950" i="51" s="1"/>
  <c r="D951" i="51" s="1"/>
  <c r="D952" i="51" s="1"/>
  <c r="D953" i="51" s="1"/>
  <c r="D954" i="51" s="1"/>
  <c r="D955" i="51" s="1"/>
  <c r="D956" i="51" s="1"/>
  <c r="D957" i="51" s="1"/>
  <c r="D958" i="51" s="1"/>
  <c r="D959" i="51" s="1"/>
  <c r="D960" i="51" s="1"/>
  <c r="D961" i="51" s="1"/>
  <c r="D962" i="51" s="1"/>
  <c r="D963" i="51" s="1"/>
  <c r="D964" i="51" s="1"/>
  <c r="D965" i="51" s="1"/>
  <c r="D966" i="51" s="1"/>
  <c r="D967" i="51" s="1"/>
  <c r="D968" i="51" s="1"/>
  <c r="D969" i="51" s="1"/>
  <c r="D970" i="51" s="1"/>
  <c r="D971" i="51" s="1"/>
  <c r="D972" i="51" s="1"/>
  <c r="D973" i="51" s="1"/>
  <c r="D974" i="51" s="1"/>
  <c r="D975" i="51" s="1"/>
  <c r="D976" i="51" s="1"/>
  <c r="D977" i="51" s="1"/>
  <c r="D978" i="51" s="1"/>
  <c r="D979" i="51" s="1"/>
  <c r="E909" i="51"/>
  <c r="E890" i="51"/>
  <c r="E891" i="51"/>
  <c r="E897" i="51"/>
  <c r="E898" i="51"/>
  <c r="E899" i="51"/>
  <c r="E900" i="51"/>
  <c r="E901" i="51"/>
  <c r="E902" i="51"/>
  <c r="E903" i="51"/>
  <c r="E904" i="51"/>
  <c r="E905" i="51"/>
  <c r="E906" i="51"/>
  <c r="E907" i="51"/>
  <c r="E908" i="51"/>
  <c r="E910" i="51"/>
  <c r="E980" i="51"/>
  <c r="E750" i="51"/>
  <c r="E749" i="51"/>
  <c r="E755" i="51"/>
  <c r="E756" i="51"/>
  <c r="E829" i="51"/>
  <c r="E830" i="51"/>
  <c r="E831" i="51"/>
  <c r="E832" i="51"/>
  <c r="E833" i="51"/>
  <c r="E834" i="51"/>
  <c r="E835" i="51"/>
  <c r="E836" i="51"/>
  <c r="E837" i="51"/>
  <c r="E838" i="51"/>
  <c r="E839" i="51"/>
  <c r="E840" i="51"/>
  <c r="E841" i="51"/>
  <c r="E842" i="51"/>
  <c r="E843" i="51"/>
  <c r="E844" i="51"/>
  <c r="E846" i="51"/>
  <c r="E847" i="51"/>
  <c r="E848" i="51"/>
  <c r="E849" i="51"/>
  <c r="E850" i="51"/>
  <c r="E851" i="51"/>
  <c r="E852" i="51"/>
  <c r="E853" i="51"/>
  <c r="E854" i="51"/>
  <c r="E855" i="51"/>
  <c r="E856" i="51"/>
  <c r="E857" i="51"/>
  <c r="E858" i="51"/>
  <c r="E859" i="51"/>
  <c r="E860" i="51"/>
  <c r="E861" i="51"/>
  <c r="E862" i="51"/>
  <c r="E863" i="51"/>
  <c r="E864" i="51"/>
  <c r="E865" i="51"/>
  <c r="E866" i="51"/>
  <c r="E867" i="51"/>
  <c r="E868" i="51"/>
  <c r="E869" i="51"/>
  <c r="E870" i="51"/>
  <c r="E871" i="51"/>
  <c r="E872" i="51"/>
  <c r="E873" i="51"/>
  <c r="E874" i="51"/>
  <c r="E875" i="51"/>
  <c r="E876" i="51"/>
  <c r="E877" i="51"/>
  <c r="E878" i="51"/>
  <c r="E681" i="51"/>
  <c r="E682" i="51"/>
  <c r="E676" i="51"/>
  <c r="E677" i="51"/>
  <c r="E650" i="51"/>
  <c r="E657" i="51"/>
  <c r="E693" i="51"/>
  <c r="E694" i="51"/>
  <c r="E695" i="51"/>
  <c r="E696" i="51"/>
  <c r="E1534" i="51" l="1"/>
  <c r="E1630" i="51"/>
  <c r="E1629" i="51"/>
  <c r="E1427" i="51"/>
  <c r="E1426" i="51"/>
  <c r="E1256" i="51"/>
  <c r="E1255" i="51"/>
  <c r="E911" i="51"/>
  <c r="E659" i="51"/>
  <c r="E658" i="51"/>
  <c r="E610" i="51"/>
  <c r="E611" i="51"/>
  <c r="E612" i="51"/>
  <c r="E613" i="51"/>
  <c r="E554" i="51"/>
  <c r="E541" i="51"/>
  <c r="E542" i="51"/>
  <c r="E543" i="51"/>
  <c r="E521" i="51"/>
  <c r="E522" i="51"/>
  <c r="E523" i="51"/>
  <c r="E524" i="51"/>
  <c r="E525" i="51"/>
  <c r="E526" i="51"/>
  <c r="E527" i="51"/>
  <c r="E528" i="51"/>
  <c r="E529" i="51"/>
  <c r="E530" i="51"/>
  <c r="E531" i="51"/>
  <c r="E532" i="51"/>
  <c r="E533" i="51"/>
  <c r="E534" i="51"/>
  <c r="E535" i="51"/>
  <c r="E536" i="51"/>
  <c r="E537" i="51"/>
  <c r="E538" i="51"/>
  <c r="D461" i="51"/>
  <c r="D462" i="51" s="1"/>
  <c r="E460" i="51"/>
  <c r="E459" i="51"/>
  <c r="E458" i="51"/>
  <c r="E457" i="51"/>
  <c r="E456" i="51"/>
  <c r="E455" i="51"/>
  <c r="E454" i="51"/>
  <c r="E453" i="51"/>
  <c r="E452" i="51"/>
  <c r="E451" i="51"/>
  <c r="E450" i="51"/>
  <c r="E449" i="51"/>
  <c r="E448" i="51"/>
  <c r="E447" i="51"/>
  <c r="E446" i="51"/>
  <c r="E445" i="51"/>
  <c r="E1535" i="51" l="1"/>
  <c r="E1631" i="51"/>
  <c r="E1428" i="51"/>
  <c r="E1257" i="51"/>
  <c r="E461" i="51"/>
  <c r="E912" i="51"/>
  <c r="E462" i="51"/>
  <c r="D463" i="51"/>
  <c r="E1536" i="51" l="1"/>
  <c r="E1632" i="51"/>
  <c r="E1429" i="51"/>
  <c r="E1258" i="51"/>
  <c r="E1048" i="51"/>
  <c r="E1049" i="51"/>
  <c r="E913" i="51"/>
  <c r="E463" i="51"/>
  <c r="D464" i="51"/>
  <c r="E1537" i="51" l="1"/>
  <c r="E1633" i="51"/>
  <c r="E1430" i="51"/>
  <c r="E1259" i="51"/>
  <c r="E914" i="51"/>
  <c r="E660" i="51"/>
  <c r="E464" i="51"/>
  <c r="D465" i="51"/>
  <c r="E1538" i="51" l="1"/>
  <c r="E1634" i="51"/>
  <c r="E1431" i="51"/>
  <c r="E1260" i="51"/>
  <c r="E915" i="51"/>
  <c r="E661" i="51"/>
  <c r="E465" i="51"/>
  <c r="D466" i="51"/>
  <c r="E1539" i="51" l="1"/>
  <c r="E1635" i="51"/>
  <c r="E1432" i="51"/>
  <c r="E1261" i="51"/>
  <c r="E916" i="51"/>
  <c r="E813" i="51"/>
  <c r="E662" i="51"/>
  <c r="D467" i="51"/>
  <c r="E466" i="51"/>
  <c r="E1540" i="51" l="1"/>
  <c r="E1636" i="51"/>
  <c r="E1433" i="51"/>
  <c r="E1262" i="51"/>
  <c r="E917" i="51"/>
  <c r="E814" i="51"/>
  <c r="E663" i="51"/>
  <c r="D468" i="51"/>
  <c r="E467" i="51"/>
  <c r="E1541" i="51" l="1"/>
  <c r="E1637" i="51"/>
  <c r="E1434" i="51"/>
  <c r="E1263" i="51"/>
  <c r="E918" i="51"/>
  <c r="E815" i="51"/>
  <c r="E665" i="51"/>
  <c r="E664" i="51"/>
  <c r="E468" i="51"/>
  <c r="D469" i="51"/>
  <c r="E1542" i="51" l="1"/>
  <c r="E1638" i="51"/>
  <c r="E1435" i="51"/>
  <c r="E1264" i="51"/>
  <c r="E919" i="51"/>
  <c r="E816" i="51"/>
  <c r="D470" i="51"/>
  <c r="E469" i="51"/>
  <c r="E1543" i="51" l="1"/>
  <c r="E1639" i="51"/>
  <c r="E1436" i="51"/>
  <c r="E1265" i="51"/>
  <c r="E920" i="51"/>
  <c r="E817" i="51"/>
  <c r="D471" i="51"/>
  <c r="E470" i="51"/>
  <c r="E1544" i="51" l="1"/>
  <c r="E1640" i="51"/>
  <c r="E1438" i="51"/>
  <c r="E1266" i="51"/>
  <c r="E921" i="51"/>
  <c r="E818" i="51"/>
  <c r="D472" i="51"/>
  <c r="E471" i="51"/>
  <c r="E1545" i="51" l="1"/>
  <c r="E1641" i="51"/>
  <c r="E1439" i="51"/>
  <c r="E1267" i="51"/>
  <c r="E922" i="51"/>
  <c r="E819" i="51"/>
  <c r="E472" i="51"/>
  <c r="D473" i="51"/>
  <c r="E1546" i="51" l="1"/>
  <c r="E1642" i="51"/>
  <c r="E1440" i="51"/>
  <c r="E1268" i="51"/>
  <c r="E923" i="51"/>
  <c r="E820" i="51"/>
  <c r="D474" i="51"/>
  <c r="E473" i="51"/>
  <c r="E1547" i="51" l="1"/>
  <c r="E1643" i="51"/>
  <c r="E1441" i="51"/>
  <c r="E1269" i="51"/>
  <c r="E924" i="51"/>
  <c r="E821" i="51"/>
  <c r="D475" i="51"/>
  <c r="E474" i="51"/>
  <c r="E1548" i="51" l="1"/>
  <c r="E1644" i="51"/>
  <c r="E1442" i="51"/>
  <c r="E1270" i="51"/>
  <c r="E925" i="51"/>
  <c r="E822" i="51"/>
  <c r="E475" i="51"/>
  <c r="D476" i="51"/>
  <c r="E1549" i="51" l="1"/>
  <c r="E1645" i="51"/>
  <c r="E1443" i="51"/>
  <c r="E1271" i="51"/>
  <c r="E926" i="51"/>
  <c r="E823" i="51"/>
  <c r="E476" i="51"/>
  <c r="D477" i="51"/>
  <c r="E1550" i="51" l="1"/>
  <c r="E1646" i="51"/>
  <c r="E1647" i="51"/>
  <c r="E1444" i="51"/>
  <c r="E1272" i="51"/>
  <c r="E927" i="51"/>
  <c r="E824" i="51"/>
  <c r="D478" i="51"/>
  <c r="E477" i="51"/>
  <c r="E1551" i="51" l="1"/>
  <c r="E1273" i="51"/>
  <c r="E928" i="51"/>
  <c r="E825" i="51"/>
  <c r="D479" i="51"/>
  <c r="E478" i="51"/>
  <c r="E1552" i="51" l="1"/>
  <c r="E1274" i="51"/>
  <c r="E929" i="51"/>
  <c r="E826" i="51"/>
  <c r="D480" i="51"/>
  <c r="E479" i="51"/>
  <c r="E1553" i="51" l="1"/>
  <c r="E1275" i="51"/>
  <c r="E930" i="51"/>
  <c r="E828" i="51"/>
  <c r="E827" i="51"/>
  <c r="D481" i="51"/>
  <c r="D482" i="51" s="1"/>
  <c r="E480" i="51"/>
  <c r="E1554" i="51" l="1"/>
  <c r="E1276" i="51"/>
  <c r="E931" i="51"/>
  <c r="E481" i="51"/>
  <c r="E1555" i="51" l="1"/>
  <c r="E1277" i="51"/>
  <c r="E932" i="51"/>
  <c r="E1556" i="51" l="1"/>
  <c r="E1278" i="51"/>
  <c r="E933" i="51"/>
  <c r="D483" i="51"/>
  <c r="E482" i="51"/>
  <c r="E1557" i="51" l="1"/>
  <c r="E1279" i="51"/>
  <c r="E934" i="51"/>
  <c r="E483" i="51"/>
  <c r="D484" i="51"/>
  <c r="E1558" i="51" l="1"/>
  <c r="E1280" i="51"/>
  <c r="E935" i="51"/>
  <c r="D485" i="51"/>
  <c r="E484" i="51"/>
  <c r="E1559" i="51" l="1"/>
  <c r="E1281" i="51"/>
  <c r="E936" i="51"/>
  <c r="D486" i="51"/>
  <c r="E485" i="51"/>
  <c r="E1560" i="51" l="1"/>
  <c r="E1282" i="51"/>
  <c r="E937" i="51"/>
  <c r="D487" i="51"/>
  <c r="E486" i="51"/>
  <c r="E1561" i="51" l="1"/>
  <c r="E1283" i="51"/>
  <c r="E938" i="51"/>
  <c r="D488" i="51"/>
  <c r="E487" i="51"/>
  <c r="E1562" i="51" l="1"/>
  <c r="E1284" i="51"/>
  <c r="E939" i="51"/>
  <c r="D489" i="51"/>
  <c r="E488" i="51"/>
  <c r="E1563" i="51" l="1"/>
  <c r="E1285" i="51"/>
  <c r="E940" i="51"/>
  <c r="D490" i="51"/>
  <c r="E489" i="51"/>
  <c r="E1564" i="51" l="1"/>
  <c r="E1286" i="51"/>
  <c r="E941" i="51"/>
  <c r="D491" i="51"/>
  <c r="E490" i="51"/>
  <c r="E1565" i="51" l="1"/>
  <c r="E1287" i="51"/>
  <c r="E942" i="51"/>
  <c r="D492" i="51"/>
  <c r="E491" i="51"/>
  <c r="E1566" i="51" l="1"/>
  <c r="E1288" i="51"/>
  <c r="E943" i="51"/>
  <c r="D493" i="51"/>
  <c r="E492" i="51"/>
  <c r="E1568" i="51" l="1"/>
  <c r="E1567" i="51"/>
  <c r="E1289" i="51"/>
  <c r="E944" i="51"/>
  <c r="D494" i="51"/>
  <c r="E493" i="51"/>
  <c r="E1290" i="51" l="1"/>
  <c r="E945" i="51"/>
  <c r="D495" i="51"/>
  <c r="E494" i="51"/>
  <c r="E1291" i="51" l="1"/>
  <c r="E946" i="51"/>
  <c r="D496" i="51"/>
  <c r="E495" i="51"/>
  <c r="E1292" i="51" l="1"/>
  <c r="E947" i="51"/>
  <c r="D497" i="51"/>
  <c r="E496" i="51"/>
  <c r="E1293" i="51" l="1"/>
  <c r="E948" i="51"/>
  <c r="D498" i="51"/>
  <c r="E497" i="51"/>
  <c r="E1294" i="51" l="1"/>
  <c r="E949" i="51"/>
  <c r="D499" i="51"/>
  <c r="E498" i="51"/>
  <c r="E1295" i="51" l="1"/>
  <c r="E950" i="51"/>
  <c r="D500" i="51"/>
  <c r="E499" i="51"/>
  <c r="E1296" i="51" l="1"/>
  <c r="E951" i="51"/>
  <c r="D501" i="51"/>
  <c r="E500" i="51"/>
  <c r="E1297" i="51" l="1"/>
  <c r="E952" i="51"/>
  <c r="D502" i="51"/>
  <c r="E501" i="51"/>
  <c r="E1298" i="51" l="1"/>
  <c r="E953" i="51"/>
  <c r="D503" i="51"/>
  <c r="E502" i="51"/>
  <c r="E1299" i="51" l="1"/>
  <c r="E954" i="51"/>
  <c r="D504" i="51"/>
  <c r="E503" i="51"/>
  <c r="E1300" i="51" l="1"/>
  <c r="E955" i="51"/>
  <c r="D505" i="51"/>
  <c r="E504" i="51"/>
  <c r="E1301" i="51" l="1"/>
  <c r="E956" i="51"/>
  <c r="D506" i="51"/>
  <c r="E505" i="51"/>
  <c r="E1302" i="51" l="1"/>
  <c r="E957" i="51"/>
  <c r="D507" i="51"/>
  <c r="E506" i="51"/>
  <c r="E1303" i="51" l="1"/>
  <c r="E958" i="51"/>
  <c r="D508" i="51"/>
  <c r="E507" i="51"/>
  <c r="E1304" i="51" l="1"/>
  <c r="E959" i="51"/>
  <c r="D509" i="51"/>
  <c r="E508" i="51"/>
  <c r="E1305" i="51" l="1"/>
  <c r="E960" i="51"/>
  <c r="D510" i="51"/>
  <c r="E509" i="51"/>
  <c r="E1306" i="51" l="1"/>
  <c r="E961" i="51"/>
  <c r="D512" i="51"/>
  <c r="E510" i="51"/>
  <c r="E1307" i="51" l="1"/>
  <c r="E962" i="51"/>
  <c r="D513" i="51"/>
  <c r="E512" i="51"/>
  <c r="E1308" i="51" l="1"/>
  <c r="E963" i="51"/>
  <c r="D514" i="51"/>
  <c r="E513" i="51"/>
  <c r="E444" i="51"/>
  <c r="E435" i="51"/>
  <c r="E436" i="51"/>
  <c r="E437" i="51"/>
  <c r="E438" i="51"/>
  <c r="E420" i="51"/>
  <c r="E421" i="51"/>
  <c r="E422" i="51"/>
  <c r="E423" i="51"/>
  <c r="E424" i="51"/>
  <c r="E425" i="51"/>
  <c r="E410" i="51"/>
  <c r="E409" i="51"/>
  <c r="E408" i="51"/>
  <c r="E407" i="51"/>
  <c r="E406" i="51"/>
  <c r="E405" i="51"/>
  <c r="E404" i="51"/>
  <c r="E403" i="51"/>
  <c r="E402" i="51"/>
  <c r="E401" i="51"/>
  <c r="E400" i="51"/>
  <c r="E399" i="51"/>
  <c r="E398" i="51"/>
  <c r="E397" i="51"/>
  <c r="E396" i="51"/>
  <c r="E395" i="51"/>
  <c r="E394" i="51"/>
  <c r="E393" i="51"/>
  <c r="E392" i="51"/>
  <c r="E391" i="51"/>
  <c r="E383" i="51"/>
  <c r="E384" i="51"/>
  <c r="E372" i="51"/>
  <c r="E371" i="51"/>
  <c r="E365" i="51"/>
  <c r="E366" i="51"/>
  <c r="E355" i="51"/>
  <c r="E323" i="51"/>
  <c r="E324" i="51"/>
  <c r="E332" i="51"/>
  <c r="E333" i="51"/>
  <c r="E334" i="51"/>
  <c r="E335" i="51"/>
  <c r="E336" i="51"/>
  <c r="E337" i="51"/>
  <c r="E338" i="51"/>
  <c r="E339" i="51"/>
  <c r="E340" i="51"/>
  <c r="E341" i="51"/>
  <c r="E342" i="51"/>
  <c r="E343" i="51"/>
  <c r="E300" i="51"/>
  <c r="E301" i="51"/>
  <c r="E302" i="51"/>
  <c r="E303" i="51"/>
  <c r="E304" i="51"/>
  <c r="E305" i="51"/>
  <c r="E306" i="51"/>
  <c r="E307" i="51"/>
  <c r="E308" i="51"/>
  <c r="E309" i="51"/>
  <c r="E289" i="51"/>
  <c r="E290" i="51"/>
  <c r="E291" i="51"/>
  <c r="E292" i="51"/>
  <c r="E293" i="51"/>
  <c r="E294" i="51"/>
  <c r="E260" i="51"/>
  <c r="E265" i="51"/>
  <c r="E266" i="51"/>
  <c r="E267" i="51"/>
  <c r="E247" i="51"/>
  <c r="E234" i="51"/>
  <c r="E390" i="51"/>
  <c r="E389" i="51"/>
  <c r="E388" i="51"/>
  <c r="E387" i="51"/>
  <c r="E386" i="51"/>
  <c r="E385" i="51"/>
  <c r="E382" i="51"/>
  <c r="E381" i="51"/>
  <c r="E380" i="51"/>
  <c r="E379" i="51"/>
  <c r="E378" i="51"/>
  <c r="E375" i="51"/>
  <c r="E374" i="51"/>
  <c r="E373" i="51"/>
  <c r="E370" i="51"/>
  <c r="E369" i="51"/>
  <c r="E368" i="51"/>
  <c r="E367" i="51"/>
  <c r="E364" i="51"/>
  <c r="E363" i="51"/>
  <c r="E362" i="51"/>
  <c r="E361" i="51"/>
  <c r="E359" i="51"/>
  <c r="E360" i="51"/>
  <c r="E358" i="51"/>
  <c r="E357" i="51"/>
  <c r="E356" i="51"/>
  <c r="E354" i="51"/>
  <c r="E353" i="51"/>
  <c r="E346" i="51"/>
  <c r="E352" i="51"/>
  <c r="E351" i="51"/>
  <c r="E350" i="51"/>
  <c r="E349" i="51"/>
  <c r="E348" i="51"/>
  <c r="E347" i="51"/>
  <c r="E1309" i="51" l="1"/>
  <c r="E964" i="51"/>
  <c r="D515" i="51"/>
  <c r="E514" i="51"/>
  <c r="E110" i="51"/>
  <c r="E54" i="51"/>
  <c r="E52" i="51"/>
  <c r="E26" i="51"/>
  <c r="E27" i="51"/>
  <c r="E28" i="51"/>
  <c r="E29" i="51"/>
  <c r="E30" i="51"/>
  <c r="E31" i="51"/>
  <c r="E32" i="51"/>
  <c r="E33" i="51"/>
  <c r="E34" i="51"/>
  <c r="E36" i="51"/>
  <c r="E37" i="51"/>
  <c r="E38" i="51"/>
  <c r="E39" i="51"/>
  <c r="E40" i="51"/>
  <c r="E41" i="51"/>
  <c r="E42" i="51"/>
  <c r="E43" i="51"/>
  <c r="E44" i="51"/>
  <c r="E45" i="51"/>
  <c r="E46" i="51"/>
  <c r="E47" i="51"/>
  <c r="E48" i="51"/>
  <c r="E49" i="51"/>
  <c r="E50" i="51"/>
  <c r="E51" i="51"/>
  <c r="E53" i="51"/>
  <c r="E101" i="51"/>
  <c r="E102" i="51"/>
  <c r="E103" i="51"/>
  <c r="E104" i="51"/>
  <c r="E105" i="51"/>
  <c r="E106" i="51"/>
  <c r="E107" i="51"/>
  <c r="E84" i="51"/>
  <c r="E1310" i="51" l="1"/>
  <c r="E965" i="51"/>
  <c r="D516" i="51"/>
  <c r="E515" i="51"/>
  <c r="E59" i="51"/>
  <c r="E61" i="51"/>
  <c r="E56" i="51"/>
  <c r="E55" i="51"/>
  <c r="L693" i="51"/>
  <c r="N693" i="51" s="1"/>
  <c r="M693" i="51"/>
  <c r="O693" i="51" s="1"/>
  <c r="L694" i="51"/>
  <c r="N694" i="51" s="1"/>
  <c r="M694" i="51"/>
  <c r="O694" i="51" s="1"/>
  <c r="L695" i="51"/>
  <c r="N695" i="51" s="1"/>
  <c r="M695" i="51"/>
  <c r="O695" i="51" s="1"/>
  <c r="L681" i="51"/>
  <c r="N681" i="51" s="1"/>
  <c r="M681" i="51"/>
  <c r="O681" i="51" s="1"/>
  <c r="L682" i="51"/>
  <c r="N682" i="51" s="1"/>
  <c r="M682" i="51"/>
  <c r="O682" i="51" s="1"/>
  <c r="L683" i="51"/>
  <c r="N683" i="51" s="1"/>
  <c r="M683" i="51"/>
  <c r="O683" i="51" s="1"/>
  <c r="M535" i="51"/>
  <c r="M69" i="51"/>
  <c r="O69" i="51" s="1"/>
  <c r="M70" i="51"/>
  <c r="O70" i="51" s="1"/>
  <c r="M71" i="51"/>
  <c r="O71" i="51" s="1"/>
  <c r="M72" i="51"/>
  <c r="O72" i="51" s="1"/>
  <c r="M73" i="51"/>
  <c r="O73" i="51" s="1"/>
  <c r="M74" i="51"/>
  <c r="O74" i="51" s="1"/>
  <c r="M75" i="51"/>
  <c r="O75" i="51" s="1"/>
  <c r="M76" i="51"/>
  <c r="O76" i="51" s="1"/>
  <c r="L1610" i="51"/>
  <c r="N1610" i="51" s="1"/>
  <c r="M1610" i="51"/>
  <c r="O1610" i="51" s="1"/>
  <c r="L1611" i="51"/>
  <c r="N1611" i="51" s="1"/>
  <c r="M1611" i="51"/>
  <c r="O1611" i="51" s="1"/>
  <c r="L833" i="51"/>
  <c r="N833" i="51" s="1"/>
  <c r="M833" i="51"/>
  <c r="O833" i="51" s="1"/>
  <c r="L834" i="51"/>
  <c r="N834" i="51" s="1"/>
  <c r="M834" i="51"/>
  <c r="O834" i="51" s="1"/>
  <c r="L835" i="51"/>
  <c r="N835" i="51" s="1"/>
  <c r="M835" i="51"/>
  <c r="O835" i="51" s="1"/>
  <c r="L521" i="51"/>
  <c r="N521" i="51" s="1"/>
  <c r="L522" i="51"/>
  <c r="N522" i="51" s="1"/>
  <c r="L444" i="51"/>
  <c r="N444" i="51" s="1"/>
  <c r="M444" i="51"/>
  <c r="O444" i="51" s="1"/>
  <c r="J72" i="51"/>
  <c r="L72" i="51" s="1"/>
  <c r="N72" i="51" s="1"/>
  <c r="J73" i="51"/>
  <c r="L73" i="51" s="1"/>
  <c r="N73" i="51" s="1"/>
  <c r="J74" i="51"/>
  <c r="L74" i="51" s="1"/>
  <c r="N74" i="51" s="1"/>
  <c r="J75" i="51"/>
  <c r="L75" i="51" s="1"/>
  <c r="N75" i="51" s="1"/>
  <c r="J76" i="51"/>
  <c r="L76" i="51" s="1"/>
  <c r="N76" i="51" s="1"/>
  <c r="J71" i="51"/>
  <c r="L71" i="51" s="1"/>
  <c r="N71" i="51" s="1"/>
  <c r="J70" i="51"/>
  <c r="L70" i="51" s="1"/>
  <c r="N70" i="51" s="1"/>
  <c r="J69" i="51"/>
  <c r="L69" i="51" s="1"/>
  <c r="N69" i="51" s="1"/>
  <c r="J32" i="51"/>
  <c r="L32" i="51" s="1"/>
  <c r="N32" i="51" s="1"/>
  <c r="J33" i="51"/>
  <c r="L33" i="51" s="1"/>
  <c r="N33" i="51" s="1"/>
  <c r="J34" i="51"/>
  <c r="L34" i="51" s="1"/>
  <c r="N34" i="51" s="1"/>
  <c r="J35" i="51"/>
  <c r="L35" i="51" s="1"/>
  <c r="N35" i="51" s="1"/>
  <c r="J36" i="51"/>
  <c r="L36" i="51" s="1"/>
  <c r="N36" i="51" s="1"/>
  <c r="J31" i="51"/>
  <c r="L31" i="51" s="1"/>
  <c r="N31" i="51" s="1"/>
  <c r="J30" i="51"/>
  <c r="L30" i="51" s="1"/>
  <c r="N30" i="51" s="1"/>
  <c r="J29" i="51"/>
  <c r="L29" i="51" s="1"/>
  <c r="N29" i="51" s="1"/>
  <c r="M29" i="51"/>
  <c r="O29" i="51" s="1"/>
  <c r="M30" i="51"/>
  <c r="O30" i="51" s="1"/>
  <c r="M31" i="51"/>
  <c r="O31" i="51" s="1"/>
  <c r="M32" i="51"/>
  <c r="O32" i="51" s="1"/>
  <c r="M33" i="51"/>
  <c r="O33" i="51" s="1"/>
  <c r="M34" i="51"/>
  <c r="O34" i="51" s="1"/>
  <c r="M35" i="51"/>
  <c r="O35" i="51" s="1"/>
  <c r="M36" i="51"/>
  <c r="O36" i="51" s="1"/>
  <c r="J37" i="51"/>
  <c r="F15" i="72"/>
  <c r="F23" i="72" s="1"/>
  <c r="C11" i="72"/>
  <c r="C3" i="72"/>
  <c r="E1311" i="51" l="1"/>
  <c r="E966" i="51"/>
  <c r="D517" i="51"/>
  <c r="E516" i="51"/>
  <c r="E60" i="51"/>
  <c r="E62" i="51"/>
  <c r="E58" i="51"/>
  <c r="E57" i="51"/>
  <c r="L676" i="51"/>
  <c r="N676" i="51" s="1"/>
  <c r="M676" i="51"/>
  <c r="O676" i="51" s="1"/>
  <c r="L677" i="51"/>
  <c r="N677" i="51" s="1"/>
  <c r="M677" i="51"/>
  <c r="O677" i="51" s="1"/>
  <c r="F16" i="67"/>
  <c r="F15" i="67"/>
  <c r="F16" i="66"/>
  <c r="F18" i="66" s="1"/>
  <c r="F17" i="66"/>
  <c r="F27" i="65"/>
  <c r="F28" i="65"/>
  <c r="F19" i="65"/>
  <c r="M26" i="51"/>
  <c r="O26" i="51" s="1"/>
  <c r="M27" i="51"/>
  <c r="O27" i="51" s="1"/>
  <c r="M28" i="51"/>
  <c r="O28" i="51" s="1"/>
  <c r="M37" i="51"/>
  <c r="O37" i="51" s="1"/>
  <c r="M38" i="51"/>
  <c r="O38" i="51" s="1"/>
  <c r="M39" i="51"/>
  <c r="O39" i="51" s="1"/>
  <c r="M40" i="51"/>
  <c r="O40" i="51" s="1"/>
  <c r="M41" i="51"/>
  <c r="O41" i="51" s="1"/>
  <c r="M42" i="51"/>
  <c r="O42" i="51" s="1"/>
  <c r="M43" i="51"/>
  <c r="O43" i="51" s="1"/>
  <c r="M44" i="51"/>
  <c r="O44" i="51" s="1"/>
  <c r="M45" i="51"/>
  <c r="O45" i="51" s="1"/>
  <c r="M46" i="51"/>
  <c r="O46" i="51" s="1"/>
  <c r="M47" i="51"/>
  <c r="O47" i="51" s="1"/>
  <c r="M48" i="51"/>
  <c r="O48" i="51" s="1"/>
  <c r="M49" i="51"/>
  <c r="O49" i="51" s="1"/>
  <c r="M50" i="51"/>
  <c r="O50" i="51" s="1"/>
  <c r="M51" i="51"/>
  <c r="O51" i="51" s="1"/>
  <c r="M52" i="51"/>
  <c r="O52" i="51" s="1"/>
  <c r="M53" i="51"/>
  <c r="O53" i="51" s="1"/>
  <c r="M54" i="51"/>
  <c r="O54" i="51" s="1"/>
  <c r="M55" i="51"/>
  <c r="O55" i="51" s="1"/>
  <c r="M56" i="51"/>
  <c r="O56" i="51" s="1"/>
  <c r="M57" i="51"/>
  <c r="O57" i="51" s="1"/>
  <c r="M58" i="51"/>
  <c r="O58" i="51" s="1"/>
  <c r="M59" i="51"/>
  <c r="O59" i="51" s="1"/>
  <c r="M60" i="51"/>
  <c r="O60" i="51" s="1"/>
  <c r="M61" i="51"/>
  <c r="O61" i="51" s="1"/>
  <c r="M62" i="51"/>
  <c r="O62" i="51" s="1"/>
  <c r="M63" i="51"/>
  <c r="O63" i="51" s="1"/>
  <c r="M64" i="51"/>
  <c r="O64" i="51" s="1"/>
  <c r="M65" i="51"/>
  <c r="O65" i="51" s="1"/>
  <c r="M66" i="51"/>
  <c r="O66" i="51" s="1"/>
  <c r="M67" i="51"/>
  <c r="O67" i="51" s="1"/>
  <c r="M68" i="51"/>
  <c r="O68" i="51" s="1"/>
  <c r="J60" i="51"/>
  <c r="L60" i="51" s="1"/>
  <c r="N60" i="51" s="1"/>
  <c r="J61" i="51"/>
  <c r="L61" i="51" s="1"/>
  <c r="N61" i="51" s="1"/>
  <c r="J62" i="51"/>
  <c r="L62" i="51" s="1"/>
  <c r="N62" i="51" s="1"/>
  <c r="J63" i="51"/>
  <c r="L63" i="51" s="1"/>
  <c r="N63" i="51" s="1"/>
  <c r="J64" i="51"/>
  <c r="L64" i="51" s="1"/>
  <c r="N64" i="51" s="1"/>
  <c r="J65" i="51"/>
  <c r="L65" i="51" s="1"/>
  <c r="N65" i="51" s="1"/>
  <c r="J66" i="51"/>
  <c r="L66" i="51" s="1"/>
  <c r="N66" i="51" s="1"/>
  <c r="J67" i="51"/>
  <c r="L67" i="51" s="1"/>
  <c r="N67" i="51" s="1"/>
  <c r="J68" i="51"/>
  <c r="L68" i="51" s="1"/>
  <c r="N68" i="51" s="1"/>
  <c r="J59" i="51"/>
  <c r="L59" i="51" s="1"/>
  <c r="N59" i="51" s="1"/>
  <c r="J58" i="51"/>
  <c r="L58" i="51" s="1"/>
  <c r="N58" i="51" s="1"/>
  <c r="J50" i="51"/>
  <c r="L50" i="51" s="1"/>
  <c r="N50" i="51" s="1"/>
  <c r="J51" i="51"/>
  <c r="L51" i="51" s="1"/>
  <c r="N51" i="51" s="1"/>
  <c r="J52" i="51"/>
  <c r="L52" i="51" s="1"/>
  <c r="N52" i="51" s="1"/>
  <c r="J53" i="51"/>
  <c r="L53" i="51" s="1"/>
  <c r="N53" i="51" s="1"/>
  <c r="J54" i="51"/>
  <c r="L54" i="51" s="1"/>
  <c r="N54" i="51" s="1"/>
  <c r="J55" i="51"/>
  <c r="L55" i="51" s="1"/>
  <c r="N55" i="51" s="1"/>
  <c r="J56" i="51"/>
  <c r="L56" i="51" s="1"/>
  <c r="N56" i="51" s="1"/>
  <c r="J57" i="51"/>
  <c r="L57" i="51" s="1"/>
  <c r="N57" i="51" s="1"/>
  <c r="J49" i="51"/>
  <c r="L49" i="51" s="1"/>
  <c r="N49" i="51" s="1"/>
  <c r="J38" i="51"/>
  <c r="L38" i="51" s="1"/>
  <c r="N38" i="51" s="1"/>
  <c r="L37" i="51"/>
  <c r="N37" i="51" s="1"/>
  <c r="J28" i="51"/>
  <c r="L28" i="51" s="1"/>
  <c r="N28" i="51" s="1"/>
  <c r="J20" i="51"/>
  <c r="J21" i="51"/>
  <c r="J22" i="51"/>
  <c r="J23" i="51"/>
  <c r="J24" i="51"/>
  <c r="J25" i="51"/>
  <c r="J26" i="51"/>
  <c r="L26" i="51" s="1"/>
  <c r="N26" i="51" s="1"/>
  <c r="J27" i="51"/>
  <c r="L27" i="51" s="1"/>
  <c r="N27" i="51" s="1"/>
  <c r="J19" i="51"/>
  <c r="J18" i="51"/>
  <c r="J17" i="51"/>
  <c r="J40" i="51"/>
  <c r="L40" i="51" s="1"/>
  <c r="N40" i="51" s="1"/>
  <c r="J41" i="51"/>
  <c r="L41" i="51" s="1"/>
  <c r="N41" i="51" s="1"/>
  <c r="J42" i="51"/>
  <c r="L42" i="51" s="1"/>
  <c r="N42" i="51" s="1"/>
  <c r="J43" i="51"/>
  <c r="L43" i="51" s="1"/>
  <c r="N43" i="51" s="1"/>
  <c r="J44" i="51"/>
  <c r="L44" i="51" s="1"/>
  <c r="N44" i="51" s="1"/>
  <c r="J45" i="51"/>
  <c r="L45" i="51" s="1"/>
  <c r="N45" i="51" s="1"/>
  <c r="J46" i="51"/>
  <c r="L46" i="51" s="1"/>
  <c r="N46" i="51" s="1"/>
  <c r="J47" i="51"/>
  <c r="L47" i="51" s="1"/>
  <c r="N47" i="51" s="1"/>
  <c r="J48" i="51"/>
  <c r="L48" i="51" s="1"/>
  <c r="N48" i="51" s="1"/>
  <c r="J39" i="51"/>
  <c r="L39" i="51" s="1"/>
  <c r="N39" i="51" s="1"/>
  <c r="F19" i="66" l="1"/>
  <c r="E1312" i="51"/>
  <c r="E967" i="51"/>
  <c r="D518" i="51"/>
  <c r="E518" i="51" s="1"/>
  <c r="E517" i="51"/>
  <c r="E63" i="51"/>
  <c r="F17" i="67"/>
  <c r="F29" i="65"/>
  <c r="F30" i="65" s="1"/>
  <c r="F31" i="65" s="1"/>
  <c r="F20" i="65"/>
  <c r="F21" i="65" s="1"/>
  <c r="F22" i="65" s="1"/>
  <c r="F20" i="66" l="1"/>
  <c r="F21" i="66" s="1"/>
  <c r="F18" i="67"/>
  <c r="F19" i="67" s="1"/>
  <c r="K482" i="51" s="1"/>
  <c r="M482" i="51" s="1"/>
  <c r="F32" i="65"/>
  <c r="K481" i="51" s="1"/>
  <c r="M481" i="51" s="1"/>
  <c r="F23" i="65"/>
  <c r="E1313" i="51"/>
  <c r="E1314" i="51"/>
  <c r="E968" i="51"/>
  <c r="E64" i="51"/>
  <c r="K480" i="51" l="1"/>
  <c r="M480" i="51" s="1"/>
  <c r="K479" i="51"/>
  <c r="M479" i="51" s="1"/>
  <c r="K478" i="51"/>
  <c r="M478" i="51" s="1"/>
  <c r="E969" i="51"/>
  <c r="E65" i="51"/>
  <c r="L19" i="51"/>
  <c r="E970" i="51" l="1"/>
  <c r="E66" i="51"/>
  <c r="G37" i="71"/>
  <c r="F37" i="71"/>
  <c r="G36" i="71"/>
  <c r="F36" i="71"/>
  <c r="B34" i="71"/>
  <c r="B33" i="71"/>
  <c r="B32" i="71"/>
  <c r="G28" i="71"/>
  <c r="D28" i="71"/>
  <c r="G27" i="71"/>
  <c r="F27" i="71"/>
  <c r="G26" i="71"/>
  <c r="F26" i="71"/>
  <c r="G25" i="71"/>
  <c r="F25" i="71"/>
  <c r="G24" i="71"/>
  <c r="F24" i="71"/>
  <c r="G23" i="71"/>
  <c r="F23" i="71"/>
  <c r="G22" i="71"/>
  <c r="F22" i="71"/>
  <c r="G21" i="71"/>
  <c r="F21" i="71"/>
  <c r="G20" i="71"/>
  <c r="F20" i="71"/>
  <c r="G19" i="71"/>
  <c r="F19" i="71"/>
  <c r="G18" i="71"/>
  <c r="F18" i="71"/>
  <c r="D4" i="71"/>
  <c r="D3" i="71"/>
  <c r="D33" i="71" s="1"/>
  <c r="F36" i="70"/>
  <c r="F35" i="70"/>
  <c r="B33" i="70"/>
  <c r="B32" i="70"/>
  <c r="B31" i="70"/>
  <c r="D27" i="70"/>
  <c r="E27" i="70" s="1"/>
  <c r="G27" i="70" s="1"/>
  <c r="F26" i="70"/>
  <c r="G26" i="70" s="1"/>
  <c r="F25" i="70"/>
  <c r="G25" i="70" s="1"/>
  <c r="F24" i="70"/>
  <c r="G24" i="70" s="1"/>
  <c r="F23" i="70"/>
  <c r="G23" i="70" s="1"/>
  <c r="F22" i="70"/>
  <c r="G22" i="70" s="1"/>
  <c r="F21" i="70"/>
  <c r="G21" i="70" s="1"/>
  <c r="F20" i="70"/>
  <c r="G20" i="70" s="1"/>
  <c r="F19" i="70"/>
  <c r="G19" i="70" s="1"/>
  <c r="F18" i="70"/>
  <c r="G18" i="70" s="1"/>
  <c r="F17" i="70"/>
  <c r="G17" i="70" s="1"/>
  <c r="D16" i="70"/>
  <c r="D15" i="70" s="1"/>
  <c r="D4" i="70"/>
  <c r="D3" i="70"/>
  <c r="G16" i="70" l="1"/>
  <c r="G15" i="70" s="1"/>
  <c r="G8" i="70"/>
  <c r="E971" i="51"/>
  <c r="E67" i="51"/>
  <c r="G9" i="70"/>
  <c r="D5" i="71"/>
  <c r="D32" i="70"/>
  <c r="D5" i="70"/>
  <c r="D31" i="70" s="1"/>
  <c r="E972" i="51" l="1"/>
  <c r="E68" i="51"/>
  <c r="D24" i="71"/>
  <c r="H24" i="71" s="1"/>
  <c r="D19" i="71"/>
  <c r="H19" i="71" s="1"/>
  <c r="D22" i="71"/>
  <c r="H22" i="71" s="1"/>
  <c r="D32" i="71"/>
  <c r="D27" i="71"/>
  <c r="H27" i="71" s="1"/>
  <c r="D26" i="71"/>
  <c r="H26" i="71" s="1"/>
  <c r="D25" i="71"/>
  <c r="H25" i="71" s="1"/>
  <c r="D23" i="71"/>
  <c r="H23" i="71" s="1"/>
  <c r="D21" i="71"/>
  <c r="H21" i="71" s="1"/>
  <c r="D20" i="71"/>
  <c r="H20" i="71" s="1"/>
  <c r="D18" i="71"/>
  <c r="D33" i="70"/>
  <c r="D35" i="70"/>
  <c r="D36" i="70"/>
  <c r="G36" i="70" s="1"/>
  <c r="E973" i="51" l="1"/>
  <c r="E69" i="51"/>
  <c r="D34" i="71"/>
  <c r="D37" i="71"/>
  <c r="H37" i="71" s="1"/>
  <c r="D36" i="71"/>
  <c r="H18" i="71"/>
  <c r="D17" i="71"/>
  <c r="D16" i="71" s="1"/>
  <c r="E28" i="71"/>
  <c r="H28" i="71" s="1"/>
  <c r="H9" i="71" s="1"/>
  <c r="G35" i="70"/>
  <c r="G34" i="70" s="1"/>
  <c r="G10" i="70" s="1"/>
  <c r="G11" i="70" s="1"/>
  <c r="D34" i="70"/>
  <c r="E974" i="51" l="1"/>
  <c r="E70" i="51"/>
  <c r="H17" i="71"/>
  <c r="H16" i="71" s="1"/>
  <c r="H8" i="71"/>
  <c r="H36" i="71"/>
  <c r="H35" i="71" s="1"/>
  <c r="H10" i="71" s="1"/>
  <c r="D35" i="71"/>
  <c r="E975" i="51" l="1"/>
  <c r="E71" i="51"/>
  <c r="H11" i="71"/>
  <c r="H12" i="71" s="1"/>
  <c r="E976" i="51" l="1"/>
  <c r="E72" i="51"/>
  <c r="E977" i="51" l="1"/>
  <c r="E73" i="51"/>
  <c r="L338" i="51"/>
  <c r="N338" i="51" s="1"/>
  <c r="M338" i="51"/>
  <c r="O338" i="51" s="1"/>
  <c r="L339" i="51"/>
  <c r="N339" i="51" s="1"/>
  <c r="M339" i="51"/>
  <c r="O339" i="51" s="1"/>
  <c r="L340" i="51"/>
  <c r="N340" i="51" s="1"/>
  <c r="M340" i="51"/>
  <c r="O340" i="51" s="1"/>
  <c r="L341" i="51"/>
  <c r="N341" i="51" s="1"/>
  <c r="M341" i="51"/>
  <c r="O341" i="51" s="1"/>
  <c r="L342" i="51"/>
  <c r="N342" i="51" s="1"/>
  <c r="M343" i="51"/>
  <c r="O342" i="51" s="1"/>
  <c r="E979" i="51" l="1"/>
  <c r="E978" i="51"/>
  <c r="E74" i="51"/>
  <c r="L914" i="51"/>
  <c r="N914" i="51" s="1"/>
  <c r="M914" i="51"/>
  <c r="O914" i="51" s="1"/>
  <c r="L915" i="51"/>
  <c r="N915" i="51" s="1"/>
  <c r="M915" i="51"/>
  <c r="O915" i="51" s="1"/>
  <c r="L916" i="51"/>
  <c r="N916" i="51" s="1"/>
  <c r="M916" i="51"/>
  <c r="O916" i="51" s="1"/>
  <c r="L960" i="51"/>
  <c r="N960" i="51" s="1"/>
  <c r="M960" i="51"/>
  <c r="O960" i="51" s="1"/>
  <c r="L961" i="51"/>
  <c r="N961" i="51" s="1"/>
  <c r="M961" i="51"/>
  <c r="O961" i="51" s="1"/>
  <c r="L962" i="51"/>
  <c r="N962" i="51" s="1"/>
  <c r="M962" i="51"/>
  <c r="O962" i="51" s="1"/>
  <c r="L963" i="51"/>
  <c r="N963" i="51" s="1"/>
  <c r="M963" i="51"/>
  <c r="O963" i="51" s="1"/>
  <c r="L964" i="51"/>
  <c r="N964" i="51" s="1"/>
  <c r="M964" i="51"/>
  <c r="O964" i="51" s="1"/>
  <c r="L965" i="51"/>
  <c r="N965" i="51" s="1"/>
  <c r="M965" i="51"/>
  <c r="O965" i="51" s="1"/>
  <c r="L966" i="51"/>
  <c r="N966" i="51" s="1"/>
  <c r="M966" i="51"/>
  <c r="O966" i="51" s="1"/>
  <c r="L967" i="51"/>
  <c r="N967" i="51" s="1"/>
  <c r="M967" i="51"/>
  <c r="O967" i="51" s="1"/>
  <c r="L968" i="51"/>
  <c r="N968" i="51" s="1"/>
  <c r="M968" i="51"/>
  <c r="O968" i="51" s="1"/>
  <c r="L969" i="51"/>
  <c r="N969" i="51" s="1"/>
  <c r="M969" i="51"/>
  <c r="O969" i="51" s="1"/>
  <c r="L970" i="51"/>
  <c r="N970" i="51" s="1"/>
  <c r="M970" i="51"/>
  <c r="O970" i="51" s="1"/>
  <c r="L971" i="51"/>
  <c r="N971" i="51" s="1"/>
  <c r="M971" i="51"/>
  <c r="O971" i="51" s="1"/>
  <c r="L972" i="51"/>
  <c r="N972" i="51" s="1"/>
  <c r="M972" i="51"/>
  <c r="O972" i="51" s="1"/>
  <c r="L973" i="51"/>
  <c r="N973" i="51" s="1"/>
  <c r="M973" i="51"/>
  <c r="O973" i="51" s="1"/>
  <c r="L974" i="51"/>
  <c r="N974" i="51" s="1"/>
  <c r="M974" i="51"/>
  <c r="O974" i="51" s="1"/>
  <c r="L975" i="51"/>
  <c r="N975" i="51" s="1"/>
  <c r="M975" i="51"/>
  <c r="O975" i="51" s="1"/>
  <c r="L976" i="51"/>
  <c r="N976" i="51" s="1"/>
  <c r="M976" i="51"/>
  <c r="O976" i="51" s="1"/>
  <c r="L977" i="51"/>
  <c r="N977" i="51" s="1"/>
  <c r="M977" i="51"/>
  <c r="O977" i="51" s="1"/>
  <c r="L978" i="51"/>
  <c r="N978" i="51" s="1"/>
  <c r="M978" i="51"/>
  <c r="O978" i="51" s="1"/>
  <c r="L984" i="51"/>
  <c r="N984" i="51" s="1"/>
  <c r="M984" i="51"/>
  <c r="O984" i="51" s="1"/>
  <c r="L985" i="51"/>
  <c r="N985" i="51" s="1"/>
  <c r="M985" i="51"/>
  <c r="O985" i="51" s="1"/>
  <c r="L917" i="51"/>
  <c r="N917" i="51" s="1"/>
  <c r="M917" i="51"/>
  <c r="O917" i="51" s="1"/>
  <c r="L918" i="51"/>
  <c r="N918" i="51" s="1"/>
  <c r="M918" i="51"/>
  <c r="O918" i="51" s="1"/>
  <c r="L919" i="51"/>
  <c r="N919" i="51" s="1"/>
  <c r="M919" i="51"/>
  <c r="O919" i="51" s="1"/>
  <c r="L920" i="51"/>
  <c r="N920" i="51" s="1"/>
  <c r="M920" i="51"/>
  <c r="O920" i="51" s="1"/>
  <c r="L921" i="51"/>
  <c r="N921" i="51" s="1"/>
  <c r="M921" i="51"/>
  <c r="O921" i="51" s="1"/>
  <c r="L922" i="51"/>
  <c r="N922" i="51" s="1"/>
  <c r="M922" i="51"/>
  <c r="O922" i="51" s="1"/>
  <c r="L923" i="51"/>
  <c r="N923" i="51" s="1"/>
  <c r="M923" i="51"/>
  <c r="O923" i="51" s="1"/>
  <c r="L924" i="51"/>
  <c r="N924" i="51" s="1"/>
  <c r="M924" i="51"/>
  <c r="O924" i="51" s="1"/>
  <c r="L925" i="51"/>
  <c r="N925" i="51" s="1"/>
  <c r="M925" i="51"/>
  <c r="O925" i="51" s="1"/>
  <c r="L926" i="51"/>
  <c r="N926" i="51" s="1"/>
  <c r="M926" i="51"/>
  <c r="O926" i="51" s="1"/>
  <c r="L927" i="51"/>
  <c r="N927" i="51" s="1"/>
  <c r="M927" i="51"/>
  <c r="O927" i="51" s="1"/>
  <c r="L928" i="51"/>
  <c r="N928" i="51" s="1"/>
  <c r="M928" i="51"/>
  <c r="O928" i="51" s="1"/>
  <c r="L929" i="51"/>
  <c r="N929" i="51" s="1"/>
  <c r="M929" i="51"/>
  <c r="O929" i="51" s="1"/>
  <c r="L930" i="51"/>
  <c r="N930" i="51" s="1"/>
  <c r="M930" i="51"/>
  <c r="O930" i="51" s="1"/>
  <c r="L931" i="51"/>
  <c r="N931" i="51" s="1"/>
  <c r="M931" i="51"/>
  <c r="O931" i="51" s="1"/>
  <c r="L932" i="51"/>
  <c r="N932" i="51" s="1"/>
  <c r="M932" i="51"/>
  <c r="O932" i="51" s="1"/>
  <c r="L933" i="51"/>
  <c r="N933" i="51" s="1"/>
  <c r="M933" i="51"/>
  <c r="O933" i="51" s="1"/>
  <c r="L934" i="51"/>
  <c r="N934" i="51" s="1"/>
  <c r="M934" i="51"/>
  <c r="O934" i="51" s="1"/>
  <c r="L935" i="51"/>
  <c r="N935" i="51" s="1"/>
  <c r="M935" i="51"/>
  <c r="O935" i="51" s="1"/>
  <c r="L936" i="51"/>
  <c r="N936" i="51" s="1"/>
  <c r="M936" i="51"/>
  <c r="O936" i="51" s="1"/>
  <c r="L937" i="51"/>
  <c r="N937" i="51" s="1"/>
  <c r="M937" i="51"/>
  <c r="O937" i="51" s="1"/>
  <c r="L938" i="51"/>
  <c r="N938" i="51" s="1"/>
  <c r="M938" i="51"/>
  <c r="O938" i="51" s="1"/>
  <c r="L939" i="51"/>
  <c r="N939" i="51" s="1"/>
  <c r="M939" i="51"/>
  <c r="O939" i="51" s="1"/>
  <c r="L940" i="51"/>
  <c r="N940" i="51" s="1"/>
  <c r="M940" i="51"/>
  <c r="O940" i="51" s="1"/>
  <c r="L941" i="51"/>
  <c r="N941" i="51" s="1"/>
  <c r="M941" i="51"/>
  <c r="O941" i="51" s="1"/>
  <c r="L942" i="51"/>
  <c r="N942" i="51" s="1"/>
  <c r="M942" i="51"/>
  <c r="O942" i="51" s="1"/>
  <c r="L943" i="51"/>
  <c r="N943" i="51" s="1"/>
  <c r="M943" i="51"/>
  <c r="O943" i="51" s="1"/>
  <c r="L944" i="51"/>
  <c r="N944" i="51" s="1"/>
  <c r="M944" i="51"/>
  <c r="O944" i="51" s="1"/>
  <c r="L945" i="51"/>
  <c r="N945" i="51" s="1"/>
  <c r="M945" i="51"/>
  <c r="O945" i="51" s="1"/>
  <c r="L946" i="51"/>
  <c r="N946" i="51" s="1"/>
  <c r="M946" i="51"/>
  <c r="O946" i="51" s="1"/>
  <c r="L947" i="51"/>
  <c r="N947" i="51" s="1"/>
  <c r="M947" i="51"/>
  <c r="O947" i="51" s="1"/>
  <c r="L948" i="51"/>
  <c r="N948" i="51" s="1"/>
  <c r="M948" i="51"/>
  <c r="O948" i="51" s="1"/>
  <c r="L955" i="51"/>
  <c r="N955" i="51" s="1"/>
  <c r="M955" i="51"/>
  <c r="O955" i="51" s="1"/>
  <c r="E75" i="51" l="1"/>
  <c r="E76" i="51"/>
  <c r="L908" i="51"/>
  <c r="N908" i="51" s="1"/>
  <c r="M908" i="51"/>
  <c r="O908" i="51" s="1"/>
  <c r="L909" i="51"/>
  <c r="N909" i="51" s="1"/>
  <c r="M909" i="51"/>
  <c r="O909" i="51" s="1"/>
  <c r="L910" i="51"/>
  <c r="N910" i="51" s="1"/>
  <c r="M910" i="51"/>
  <c r="O910" i="51" s="1"/>
  <c r="L911" i="51"/>
  <c r="N911" i="51" s="1"/>
  <c r="M911" i="51"/>
  <c r="O911" i="51" s="1"/>
  <c r="L912" i="51"/>
  <c r="N912" i="51" s="1"/>
  <c r="M912" i="51"/>
  <c r="O912" i="51" s="1"/>
  <c r="L913" i="51"/>
  <c r="N913" i="51" s="1"/>
  <c r="M913" i="51"/>
  <c r="O913" i="51" s="1"/>
  <c r="L956" i="51"/>
  <c r="N956" i="51" s="1"/>
  <c r="M956" i="51"/>
  <c r="O956" i="51" s="1"/>
  <c r="L957" i="51"/>
  <c r="N957" i="51" s="1"/>
  <c r="M957" i="51"/>
  <c r="O957" i="51" s="1"/>
  <c r="L958" i="51"/>
  <c r="N958" i="51" s="1"/>
  <c r="M958" i="51"/>
  <c r="O958" i="51" s="1"/>
  <c r="L959" i="51"/>
  <c r="N959" i="51" s="1"/>
  <c r="M959" i="51"/>
  <c r="O959" i="51" s="1"/>
  <c r="L949" i="51"/>
  <c r="N949" i="51" s="1"/>
  <c r="M949" i="51"/>
  <c r="O949" i="51" s="1"/>
  <c r="L950" i="51"/>
  <c r="N950" i="51" s="1"/>
  <c r="M950" i="51"/>
  <c r="O950" i="51" s="1"/>
  <c r="L951" i="51"/>
  <c r="N951" i="51" s="1"/>
  <c r="M951" i="51"/>
  <c r="O951" i="51" s="1"/>
  <c r="L952" i="51"/>
  <c r="N952" i="51" s="1"/>
  <c r="M952" i="51"/>
  <c r="O952" i="51" s="1"/>
  <c r="L953" i="51"/>
  <c r="N953" i="51" s="1"/>
  <c r="M953" i="51"/>
  <c r="O953" i="51" s="1"/>
  <c r="L954" i="51"/>
  <c r="N954" i="51" s="1"/>
  <c r="M954" i="51"/>
  <c r="O954" i="51" s="1"/>
  <c r="L983" i="51" l="1"/>
  <c r="N983" i="51" s="1"/>
  <c r="M983" i="51"/>
  <c r="O983" i="51" s="1"/>
  <c r="L986" i="51"/>
  <c r="N986" i="51" s="1"/>
  <c r="M986" i="51"/>
  <c r="O986" i="51" s="1"/>
  <c r="L1061" i="51"/>
  <c r="N1061" i="51" s="1"/>
  <c r="M1061" i="51"/>
  <c r="O1061" i="51" s="1"/>
  <c r="L1062" i="51"/>
  <c r="N1062" i="51" s="1"/>
  <c r="M1062" i="51"/>
  <c r="O1062" i="51" s="1"/>
  <c r="L1063" i="51"/>
  <c r="N1063" i="51" s="1"/>
  <c r="M1063" i="51"/>
  <c r="O1063" i="51" s="1"/>
  <c r="L1064" i="51"/>
  <c r="N1064" i="51" s="1"/>
  <c r="M1064" i="51"/>
  <c r="O1064" i="51" s="1"/>
  <c r="L1065" i="51"/>
  <c r="N1065" i="51" s="1"/>
  <c r="M1065" i="51"/>
  <c r="O1065" i="51" s="1"/>
  <c r="Q26" i="22" l="1"/>
  <c r="Q25" i="22"/>
  <c r="Q24" i="22"/>
  <c r="Q23" i="22"/>
  <c r="Q22" i="22"/>
  <c r="Q21" i="22"/>
  <c r="Q20" i="22"/>
  <c r="Q6" i="22"/>
  <c r="Q8" i="22"/>
  <c r="Q9" i="22"/>
  <c r="Q10" i="22"/>
  <c r="Q11" i="22"/>
  <c r="Q12" i="22"/>
  <c r="Q13" i="22"/>
  <c r="Q14" i="22"/>
  <c r="Q5" i="22"/>
  <c r="J5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4" i="26"/>
  <c r="N6" i="18"/>
  <c r="N7" i="18"/>
  <c r="N8" i="18"/>
  <c r="N9" i="18"/>
  <c r="N10" i="18"/>
  <c r="K1012" i="51" s="1"/>
  <c r="M1012" i="51" s="1"/>
  <c r="O1012" i="51" s="1"/>
  <c r="N11" i="18"/>
  <c r="K1013" i="51" s="1"/>
  <c r="M1013" i="51" s="1"/>
  <c r="O1013" i="51" s="1"/>
  <c r="N12" i="18"/>
  <c r="K1014" i="51" s="1"/>
  <c r="M1014" i="51" s="1"/>
  <c r="O1014" i="51" s="1"/>
  <c r="N13" i="18"/>
  <c r="N14" i="18"/>
  <c r="K1015" i="51" s="1"/>
  <c r="M1015" i="51" s="1"/>
  <c r="O1015" i="51" s="1"/>
  <c r="N15" i="18"/>
  <c r="K1016" i="51" s="1"/>
  <c r="M1016" i="51" s="1"/>
  <c r="O1016" i="51" s="1"/>
  <c r="N19" i="18"/>
  <c r="N20" i="18"/>
  <c r="N21" i="18"/>
  <c r="N23" i="18"/>
  <c r="K1008" i="51" s="1"/>
  <c r="M1008" i="51" s="1"/>
  <c r="O1008" i="51" s="1"/>
  <c r="N24" i="18"/>
  <c r="K1009" i="51" s="1"/>
  <c r="M1009" i="51" s="1"/>
  <c r="O1009" i="51" s="1"/>
  <c r="N25" i="18"/>
  <c r="K1010" i="51" s="1"/>
  <c r="M1010" i="51" s="1"/>
  <c r="O1010" i="51" s="1"/>
  <c r="N27" i="18"/>
  <c r="N28" i="18"/>
  <c r="N29" i="18"/>
  <c r="N30" i="18"/>
  <c r="N31" i="18"/>
  <c r="N49" i="18"/>
  <c r="N50" i="18"/>
  <c r="N51" i="18"/>
  <c r="N52" i="18"/>
  <c r="N53" i="18"/>
  <c r="N59" i="18"/>
  <c r="N60" i="18"/>
  <c r="N63" i="18"/>
  <c r="N64" i="18"/>
  <c r="N69" i="18"/>
  <c r="N70" i="18"/>
  <c r="N5" i="18"/>
  <c r="K6" i="18"/>
  <c r="K7" i="18"/>
  <c r="K8" i="18"/>
  <c r="K9" i="18"/>
  <c r="K10" i="18"/>
  <c r="K11" i="18"/>
  <c r="K12" i="18"/>
  <c r="K13" i="18"/>
  <c r="K14" i="18"/>
  <c r="K15" i="18"/>
  <c r="K16" i="18"/>
  <c r="K17" i="18"/>
  <c r="K18" i="18"/>
  <c r="K19" i="18"/>
  <c r="K20" i="18"/>
  <c r="K21" i="18"/>
  <c r="K22" i="18"/>
  <c r="K23" i="18"/>
  <c r="K24" i="18"/>
  <c r="K25" i="18"/>
  <c r="K26" i="18"/>
  <c r="K27" i="18"/>
  <c r="K28" i="18"/>
  <c r="K29" i="18"/>
  <c r="K30" i="18"/>
  <c r="K31" i="18"/>
  <c r="K32" i="18"/>
  <c r="K33" i="18"/>
  <c r="K34" i="18"/>
  <c r="K35" i="18"/>
  <c r="K36" i="18"/>
  <c r="K37" i="18"/>
  <c r="K38" i="18"/>
  <c r="K39" i="18"/>
  <c r="K40" i="18"/>
  <c r="K41" i="18"/>
  <c r="K42" i="18"/>
  <c r="K43" i="18"/>
  <c r="K44" i="18"/>
  <c r="K45" i="18"/>
  <c r="K46" i="18"/>
  <c r="K47" i="18"/>
  <c r="K48" i="18"/>
  <c r="K49" i="18"/>
  <c r="K50" i="18"/>
  <c r="K51" i="18"/>
  <c r="K52" i="18"/>
  <c r="K53" i="18"/>
  <c r="K54" i="18"/>
  <c r="K55" i="18"/>
  <c r="K56" i="18"/>
  <c r="K57" i="18"/>
  <c r="K58" i="18"/>
  <c r="K59" i="18"/>
  <c r="K60" i="18"/>
  <c r="K61" i="18"/>
  <c r="K62" i="18"/>
  <c r="K63" i="18"/>
  <c r="K64" i="18"/>
  <c r="K65" i="18"/>
  <c r="K66" i="18"/>
  <c r="K67" i="18"/>
  <c r="K68" i="18"/>
  <c r="K69" i="18"/>
  <c r="K70" i="18"/>
  <c r="K71" i="18"/>
  <c r="K72" i="18"/>
  <c r="K73" i="18"/>
  <c r="K74" i="18"/>
  <c r="K75" i="18"/>
  <c r="K5" i="18"/>
  <c r="F5" i="34"/>
  <c r="F6" i="34"/>
  <c r="F7" i="34"/>
  <c r="F4" i="34"/>
  <c r="K1006" i="51" l="1"/>
  <c r="M1006" i="51" s="1"/>
  <c r="O1006" i="51" s="1"/>
  <c r="K993" i="51"/>
  <c r="M993" i="51" s="1"/>
  <c r="O993" i="51" s="1"/>
  <c r="K1005" i="51"/>
  <c r="M1005" i="51" s="1"/>
  <c r="O1005" i="51" s="1"/>
  <c r="K992" i="51"/>
  <c r="M992" i="51" s="1"/>
  <c r="O992" i="51" s="1"/>
  <c r="K990" i="51"/>
  <c r="M990" i="51" s="1"/>
  <c r="O990" i="51" s="1"/>
  <c r="K1003" i="51"/>
  <c r="M1003" i="51" s="1"/>
  <c r="O1003" i="51" s="1"/>
  <c r="K1004" i="51"/>
  <c r="M1004" i="51" s="1"/>
  <c r="O1004" i="51" s="1"/>
  <c r="K991" i="51"/>
  <c r="M991" i="51" s="1"/>
  <c r="O991" i="51" s="1"/>
  <c r="K1007" i="51"/>
  <c r="M1007" i="51" s="1"/>
  <c r="O1007" i="51" s="1"/>
  <c r="K994" i="51"/>
  <c r="M994" i="51" s="1"/>
  <c r="O994" i="51" s="1"/>
  <c r="K889" i="51"/>
  <c r="M889" i="51" s="1"/>
  <c r="K1000" i="51"/>
  <c r="M1000" i="51" s="1"/>
  <c r="K1054" i="51"/>
  <c r="M1054" i="51" s="1"/>
  <c r="K1029" i="51"/>
  <c r="M1029" i="51" s="1"/>
  <c r="K1026" i="51"/>
  <c r="M1026" i="51" s="1"/>
  <c r="K1022" i="51"/>
  <c r="M1022" i="51" s="1"/>
  <c r="K1019" i="51"/>
  <c r="M1019" i="51" s="1"/>
  <c r="K1050" i="51"/>
  <c r="M1050" i="51" s="1"/>
  <c r="K885" i="51"/>
  <c r="M885" i="51" s="1"/>
  <c r="K882" i="51"/>
  <c r="M882" i="51" s="1"/>
  <c r="K888" i="51"/>
  <c r="M888" i="51" s="1"/>
  <c r="K1002" i="51"/>
  <c r="M1002" i="51" s="1"/>
  <c r="K999" i="51"/>
  <c r="M999" i="51" s="1"/>
  <c r="K1031" i="51"/>
  <c r="M1031" i="51" s="1"/>
  <c r="K1028" i="51"/>
  <c r="M1028" i="51" s="1"/>
  <c r="K1025" i="51"/>
  <c r="M1025" i="51" s="1"/>
  <c r="K1024" i="51"/>
  <c r="M1024" i="51" s="1"/>
  <c r="K1021" i="51"/>
  <c r="M1021" i="51" s="1"/>
  <c r="K1018" i="51"/>
  <c r="M1018" i="51" s="1"/>
  <c r="K1049" i="51"/>
  <c r="M1049" i="51" s="1"/>
  <c r="K884" i="51"/>
  <c r="M884" i="51" s="1"/>
  <c r="K881" i="51"/>
  <c r="M881" i="51" s="1"/>
  <c r="K998" i="51"/>
  <c r="M998" i="51" s="1"/>
  <c r="K886" i="51"/>
  <c r="M886" i="51" s="1"/>
  <c r="K887" i="51"/>
  <c r="M887" i="51" s="1"/>
  <c r="K1001" i="51"/>
  <c r="M1001" i="51" s="1"/>
  <c r="K1055" i="51"/>
  <c r="M1055" i="51" s="1"/>
  <c r="K1030" i="51"/>
  <c r="M1030" i="51" s="1"/>
  <c r="K1027" i="51"/>
  <c r="M1027" i="51" s="1"/>
  <c r="K1023" i="51"/>
  <c r="M1023" i="51" s="1"/>
  <c r="K1020" i="51"/>
  <c r="M1020" i="51" s="1"/>
  <c r="K1048" i="51"/>
  <c r="M1048" i="51" s="1"/>
  <c r="K883" i="51"/>
  <c r="M883" i="51" s="1"/>
  <c r="D12" i="46"/>
  <c r="D11" i="46"/>
  <c r="D3" i="46"/>
  <c r="D4" i="46"/>
  <c r="D5" i="46"/>
  <c r="D6" i="46"/>
  <c r="D7" i="46"/>
  <c r="D8" i="46"/>
  <c r="D9" i="46"/>
  <c r="D10" i="46"/>
  <c r="D13" i="46"/>
  <c r="K1389" i="51" l="1"/>
  <c r="K1380" i="51"/>
  <c r="M1380" i="51" s="1"/>
  <c r="K1390" i="51"/>
  <c r="K1379" i="51"/>
  <c r="M1379" i="51" s="1"/>
  <c r="L1618" i="51"/>
  <c r="N1618" i="51" s="1"/>
  <c r="M1620" i="51"/>
  <c r="O1620" i="51" s="1"/>
  <c r="L1620" i="51"/>
  <c r="N1620" i="51" s="1"/>
  <c r="M1394" i="51"/>
  <c r="O1394" i="51" s="1"/>
  <c r="L1394" i="51"/>
  <c r="N1394" i="51" s="1"/>
  <c r="M1391" i="51"/>
  <c r="O1391" i="51" s="1"/>
  <c r="M1392" i="51"/>
  <c r="O1392" i="51" s="1"/>
  <c r="M1393" i="51"/>
  <c r="O1393" i="51" s="1"/>
  <c r="L1391" i="51"/>
  <c r="N1391" i="51" s="1"/>
  <c r="L1392" i="51"/>
  <c r="N1392" i="51" s="1"/>
  <c r="L1393" i="51"/>
  <c r="N1393" i="51" s="1"/>
  <c r="M1344" i="51"/>
  <c r="O1344" i="51" s="1"/>
  <c r="M1345" i="51"/>
  <c r="O1345" i="51" s="1"/>
  <c r="L1344" i="51"/>
  <c r="N1344" i="51" s="1"/>
  <c r="L1345" i="51"/>
  <c r="N1345" i="51" s="1"/>
  <c r="M1374" i="51"/>
  <c r="O1374" i="51" s="1"/>
  <c r="M1375" i="51"/>
  <c r="O1375" i="51" s="1"/>
  <c r="L1374" i="51"/>
  <c r="N1374" i="51" s="1"/>
  <c r="L1375" i="51"/>
  <c r="N1375" i="51" s="1"/>
  <c r="M1299" i="51"/>
  <c r="O1299" i="51" s="1"/>
  <c r="M1300" i="51"/>
  <c r="O1300" i="51" s="1"/>
  <c r="M1301" i="51"/>
  <c r="O1301" i="51" s="1"/>
  <c r="M1302" i="51"/>
  <c r="O1302" i="51" s="1"/>
  <c r="M1303" i="51"/>
  <c r="O1303" i="51" s="1"/>
  <c r="M1304" i="51"/>
  <c r="O1304" i="51" s="1"/>
  <c r="M1305" i="51"/>
  <c r="O1305" i="51" s="1"/>
  <c r="M1306" i="51"/>
  <c r="O1306" i="51" s="1"/>
  <c r="M1307" i="51"/>
  <c r="O1307" i="51" s="1"/>
  <c r="M1308" i="51"/>
  <c r="O1308" i="51" s="1"/>
  <c r="M1309" i="51"/>
  <c r="O1309" i="51" s="1"/>
  <c r="M1310" i="51"/>
  <c r="O1310" i="51" s="1"/>
  <c r="M1311" i="51"/>
  <c r="O1311" i="51" s="1"/>
  <c r="M1312" i="51"/>
  <c r="O1312" i="51" s="1"/>
  <c r="M1313" i="51"/>
  <c r="O1313" i="51" s="1"/>
  <c r="M1314" i="51"/>
  <c r="O1314" i="51" s="1"/>
  <c r="L1296" i="51"/>
  <c r="N1296" i="51" s="1"/>
  <c r="L1297" i="51"/>
  <c r="N1297" i="51" s="1"/>
  <c r="L1298" i="51"/>
  <c r="N1298" i="51" s="1"/>
  <c r="L1299" i="51"/>
  <c r="N1299" i="51" s="1"/>
  <c r="L1300" i="51"/>
  <c r="N1300" i="51" s="1"/>
  <c r="L1301" i="51"/>
  <c r="N1301" i="51" s="1"/>
  <c r="L1302" i="51"/>
  <c r="N1302" i="51" s="1"/>
  <c r="L1303" i="51"/>
  <c r="N1303" i="51" s="1"/>
  <c r="L1304" i="51"/>
  <c r="N1304" i="51" s="1"/>
  <c r="L1305" i="51"/>
  <c r="N1305" i="51" s="1"/>
  <c r="L1306" i="51"/>
  <c r="N1306" i="51" s="1"/>
  <c r="L1307" i="51"/>
  <c r="N1307" i="51" s="1"/>
  <c r="L1308" i="51"/>
  <c r="N1308" i="51" s="1"/>
  <c r="L1309" i="51"/>
  <c r="N1309" i="51" s="1"/>
  <c r="L1310" i="51"/>
  <c r="N1310" i="51" s="1"/>
  <c r="L1311" i="51"/>
  <c r="N1311" i="51" s="1"/>
  <c r="L1312" i="51"/>
  <c r="N1312" i="51" s="1"/>
  <c r="L1313" i="51"/>
  <c r="N1313" i="51" s="1"/>
  <c r="L1314" i="51"/>
  <c r="N1314" i="51" s="1"/>
  <c r="M1298" i="51"/>
  <c r="O1298" i="51" s="1"/>
  <c r="M1297" i="51"/>
  <c r="O1297" i="51" s="1"/>
  <c r="M1296" i="51"/>
  <c r="O1296" i="51" s="1"/>
  <c r="J37" i="37" l="1"/>
  <c r="Q25" i="37"/>
  <c r="P25" i="37"/>
  <c r="M25" i="37"/>
  <c r="M26" i="37"/>
  <c r="M27" i="37"/>
  <c r="M28" i="37"/>
  <c r="M29" i="37"/>
  <c r="M30" i="37"/>
  <c r="M31" i="37"/>
  <c r="M32" i="37"/>
  <c r="M33" i="37"/>
  <c r="M34" i="37"/>
  <c r="M24" i="37"/>
  <c r="K1087" i="51" l="1"/>
  <c r="M1087" i="51" s="1"/>
  <c r="K1623" i="51"/>
  <c r="M1623" i="51" s="1"/>
  <c r="K1083" i="51"/>
  <c r="M1083" i="51" s="1"/>
  <c r="K1080" i="51"/>
  <c r="M1080" i="51" s="1"/>
  <c r="K1086" i="51"/>
  <c r="M1086" i="51" s="1"/>
  <c r="K1085" i="51"/>
  <c r="M1085" i="51" s="1"/>
  <c r="K1082" i="51"/>
  <c r="M1082" i="51" s="1"/>
  <c r="K1079" i="51"/>
  <c r="M1079" i="51" s="1"/>
  <c r="K1624" i="51"/>
  <c r="M1624" i="51" s="1"/>
  <c r="K1084" i="51"/>
  <c r="M1084" i="51" s="1"/>
  <c r="K1081" i="51"/>
  <c r="M1081" i="51" s="1"/>
  <c r="M659" i="51"/>
  <c r="M658" i="51"/>
  <c r="M657" i="51"/>
  <c r="M650" i="51"/>
  <c r="L650" i="51"/>
  <c r="N650" i="51" s="1"/>
  <c r="O657" i="51" l="1"/>
  <c r="O659" i="51"/>
  <c r="O658" i="51"/>
  <c r="O650" i="51"/>
  <c r="L482" i="51" l="1"/>
  <c r="N482" i="51" s="1"/>
  <c r="O482" i="51"/>
  <c r="I7" i="67"/>
  <c r="D3" i="67"/>
  <c r="D2" i="67"/>
  <c r="D1" i="67"/>
  <c r="H7" i="66"/>
  <c r="D5" i="66"/>
  <c r="D4" i="66"/>
  <c r="D3" i="66"/>
  <c r="D2" i="66"/>
  <c r="D1" i="66"/>
  <c r="B2" i="42" l="1"/>
  <c r="D2" i="42" s="1"/>
  <c r="H10" i="65"/>
  <c r="H9" i="65"/>
  <c r="H8" i="65"/>
  <c r="H7" i="65"/>
  <c r="H11" i="65" l="1"/>
  <c r="L478" i="51" l="1"/>
  <c r="N478" i="51" s="1"/>
  <c r="O478" i="51"/>
  <c r="L479" i="51"/>
  <c r="N479" i="51" s="1"/>
  <c r="O479" i="51"/>
  <c r="L480" i="51"/>
  <c r="N480" i="51" s="1"/>
  <c r="O480" i="51"/>
  <c r="L481" i="51"/>
  <c r="N481" i="51" s="1"/>
  <c r="O481" i="51"/>
  <c r="H10" i="64" l="1"/>
  <c r="H9" i="64"/>
  <c r="H8" i="64"/>
  <c r="H7" i="64"/>
  <c r="L435" i="51"/>
  <c r="N435" i="51" s="1"/>
  <c r="L436" i="51"/>
  <c r="N436" i="51" s="1"/>
  <c r="L437" i="51"/>
  <c r="N437" i="51" s="1"/>
  <c r="L438" i="51"/>
  <c r="N438" i="51" s="1"/>
  <c r="O435" i="51" l="1"/>
  <c r="O436" i="51"/>
  <c r="O437" i="51"/>
  <c r="O438" i="51"/>
  <c r="K384" i="51" l="1"/>
  <c r="M384" i="51" s="1"/>
  <c r="K383" i="51"/>
  <c r="M383" i="51" s="1"/>
  <c r="H8" i="63"/>
  <c r="H8" i="62"/>
  <c r="L383" i="51" l="1"/>
  <c r="N383" i="51" s="1"/>
  <c r="O383" i="51"/>
  <c r="L384" i="51"/>
  <c r="N384" i="51" s="1"/>
  <c r="O384" i="51"/>
  <c r="K365" i="51" l="1"/>
  <c r="M365" i="51" s="1"/>
  <c r="K366" i="51"/>
  <c r="M366" i="51" s="1"/>
  <c r="J366" i="51"/>
  <c r="H8" i="61"/>
  <c r="H8" i="60"/>
  <c r="L365" i="51"/>
  <c r="N365" i="51" s="1"/>
  <c r="K300" i="51"/>
  <c r="M300" i="51" s="1"/>
  <c r="H8" i="59"/>
  <c r="O366" i="51" l="1"/>
  <c r="O365" i="51"/>
  <c r="L366" i="51"/>
  <c r="N366" i="51" s="1"/>
  <c r="L300" i="51"/>
  <c r="N300" i="51" s="1"/>
  <c r="O300" i="51"/>
  <c r="L265" i="51" l="1"/>
  <c r="N265" i="51" s="1"/>
  <c r="M265" i="51"/>
  <c r="O265" i="51" s="1"/>
  <c r="E11" i="57"/>
  <c r="K297" i="51" s="1"/>
  <c r="E10" i="57"/>
  <c r="K296" i="51" s="1"/>
  <c r="E7" i="57"/>
  <c r="E8" i="57"/>
  <c r="E6" i="57"/>
  <c r="K351" i="51"/>
  <c r="D12" i="56"/>
  <c r="K363" i="51" s="1"/>
  <c r="M363" i="51" s="1"/>
  <c r="D13" i="56"/>
  <c r="K364" i="51" s="1"/>
  <c r="M364" i="51" s="1"/>
  <c r="D11" i="56"/>
  <c r="K362" i="51" s="1"/>
  <c r="M362" i="51" s="1"/>
  <c r="D7" i="56"/>
  <c r="K349" i="51" s="1"/>
  <c r="M349" i="51" s="1"/>
  <c r="D8" i="56"/>
  <c r="K350" i="51" s="1"/>
  <c r="M350" i="51" s="1"/>
  <c r="D9" i="56"/>
  <c r="D6" i="56"/>
  <c r="K348" i="51" s="1"/>
  <c r="M348" i="51" s="1"/>
  <c r="K360" i="51" l="1"/>
  <c r="M360" i="51" s="1"/>
  <c r="M297" i="51"/>
  <c r="K359" i="51"/>
  <c r="M359" i="51" s="1"/>
  <c r="K358" i="51"/>
  <c r="M358" i="51" s="1"/>
  <c r="M296" i="51"/>
  <c r="E12" i="57"/>
  <c r="K324" i="51" l="1"/>
  <c r="M324" i="51" s="1"/>
  <c r="L660" i="51"/>
  <c r="N660" i="51" s="1"/>
  <c r="L664" i="51"/>
  <c r="N664" i="51" s="1"/>
  <c r="M664" i="51" l="1"/>
  <c r="M662" i="51"/>
  <c r="M660" i="51"/>
  <c r="M665" i="51"/>
  <c r="M663" i="51"/>
  <c r="M661" i="51"/>
  <c r="O660" i="51" l="1"/>
  <c r="O664" i="51"/>
  <c r="M755" i="51"/>
  <c r="M756" i="51"/>
  <c r="F4" i="23"/>
  <c r="F5" i="23"/>
  <c r="F6" i="23"/>
  <c r="F7" i="23"/>
  <c r="F8" i="23"/>
  <c r="F9" i="23"/>
  <c r="F10" i="23"/>
  <c r="F11" i="23"/>
  <c r="F12" i="23"/>
  <c r="F3" i="23"/>
  <c r="L532" i="51"/>
  <c r="N532" i="51" s="1"/>
  <c r="F8" i="53"/>
  <c r="F9" i="53"/>
  <c r="F10" i="53"/>
  <c r="F11" i="53"/>
  <c r="F12" i="53"/>
  <c r="F13" i="53"/>
  <c r="F14" i="53"/>
  <c r="F15" i="53"/>
  <c r="F16" i="53"/>
  <c r="F17" i="53"/>
  <c r="F18" i="53"/>
  <c r="F19" i="53"/>
  <c r="F20" i="53"/>
  <c r="F21" i="53"/>
  <c r="F22" i="53"/>
  <c r="F23" i="53"/>
  <c r="F24" i="53"/>
  <c r="F25" i="53"/>
  <c r="F29" i="53"/>
  <c r="F30" i="53"/>
  <c r="F31" i="53"/>
  <c r="F7" i="53"/>
  <c r="K355" i="51" l="1"/>
  <c r="M355" i="51" s="1"/>
  <c r="K521" i="51"/>
  <c r="M521" i="51" s="1"/>
  <c r="K534" i="51"/>
  <c r="M534" i="51" s="1"/>
  <c r="K533" i="51"/>
  <c r="M533" i="51" s="1"/>
  <c r="K523" i="51"/>
  <c r="M523" i="51" s="1"/>
  <c r="K520" i="51"/>
  <c r="M520" i="51" s="1"/>
  <c r="K537" i="51"/>
  <c r="M537" i="51" s="1"/>
  <c r="K530" i="51"/>
  <c r="M530" i="51" s="1"/>
  <c r="K522" i="51"/>
  <c r="M522" i="51" s="1"/>
  <c r="K538" i="51"/>
  <c r="M538" i="51" s="1"/>
  <c r="K531" i="51"/>
  <c r="M531" i="51" s="1"/>
  <c r="K309" i="51"/>
  <c r="M309" i="51" s="1"/>
  <c r="K307" i="51"/>
  <c r="M307" i="51" s="1"/>
  <c r="K536" i="51"/>
  <c r="M536" i="51" s="1"/>
  <c r="K308" i="51"/>
  <c r="M308" i="51" s="1"/>
  <c r="K306" i="51"/>
  <c r="M306" i="51" s="1"/>
  <c r="K354" i="51"/>
  <c r="M354" i="51" s="1"/>
  <c r="K532" i="51"/>
  <c r="M532" i="51" s="1"/>
  <c r="K304" i="51"/>
  <c r="M304" i="51" s="1"/>
  <c r="K305" i="51"/>
  <c r="M305" i="51" s="1"/>
  <c r="O1424" i="51"/>
  <c r="N1424" i="51"/>
  <c r="L1424" i="51"/>
  <c r="O1436" i="51"/>
  <c r="N1436" i="51"/>
  <c r="L1436" i="51"/>
  <c r="O1435" i="51"/>
  <c r="N1435" i="51"/>
  <c r="L1435" i="51"/>
  <c r="O1434" i="51"/>
  <c r="N1434" i="51"/>
  <c r="L1434" i="51"/>
  <c r="O1433" i="51"/>
  <c r="N1433" i="51"/>
  <c r="L1433" i="51"/>
  <c r="O1432" i="51"/>
  <c r="N1432" i="51"/>
  <c r="L1432" i="51"/>
  <c r="O1431" i="51"/>
  <c r="N1431" i="51"/>
  <c r="L1431" i="51"/>
  <c r="O1430" i="51"/>
  <c r="N1430" i="51"/>
  <c r="L1430" i="51"/>
  <c r="O1429" i="51"/>
  <c r="N1429" i="51"/>
  <c r="L1429" i="51"/>
  <c r="O1423" i="51"/>
  <c r="N1423" i="51"/>
  <c r="L1423" i="51"/>
  <c r="O1428" i="51"/>
  <c r="N1428" i="51"/>
  <c r="L1428" i="51"/>
  <c r="O1427" i="51"/>
  <c r="N1427" i="51"/>
  <c r="L1427" i="51"/>
  <c r="O1426" i="51"/>
  <c r="N1426" i="51"/>
  <c r="L1426" i="51"/>
  <c r="O1425" i="51"/>
  <c r="N1425" i="51"/>
  <c r="L1425" i="51"/>
  <c r="L8" i="52"/>
  <c r="L9" i="52"/>
  <c r="L10" i="52"/>
  <c r="L11" i="52"/>
  <c r="L12" i="52"/>
  <c r="L13" i="52"/>
  <c r="L14" i="52"/>
  <c r="L15" i="52"/>
  <c r="L16" i="52"/>
  <c r="L17" i="52"/>
  <c r="L18" i="52"/>
  <c r="L19" i="52"/>
  <c r="L20" i="52"/>
  <c r="L21" i="52"/>
  <c r="L22" i="52"/>
  <c r="L7" i="52"/>
  <c r="F7" i="52"/>
  <c r="F8" i="52"/>
  <c r="F9" i="52"/>
  <c r="F10" i="52"/>
  <c r="F11" i="52"/>
  <c r="F12" i="52"/>
  <c r="F13" i="52"/>
  <c r="F14" i="52"/>
  <c r="F15" i="52"/>
  <c r="F16" i="52"/>
  <c r="F17" i="52"/>
  <c r="F18" i="52"/>
  <c r="F19" i="52"/>
  <c r="F20" i="52"/>
  <c r="F21" i="52"/>
  <c r="F22" i="52"/>
  <c r="I5" i="32"/>
  <c r="I6" i="32"/>
  <c r="I7" i="32"/>
  <c r="I8" i="32"/>
  <c r="I9" i="32"/>
  <c r="I10" i="32"/>
  <c r="I11" i="32"/>
  <c r="I4" i="32"/>
  <c r="O532" i="51" l="1"/>
  <c r="O521" i="51"/>
  <c r="O522" i="51"/>
  <c r="K1439" i="51"/>
  <c r="M1439" i="51" s="1"/>
  <c r="K1431" i="51"/>
  <c r="M1431" i="51" s="1"/>
  <c r="K1443" i="51"/>
  <c r="M1443" i="51" s="1"/>
  <c r="K1440" i="51"/>
  <c r="M1440" i="51" s="1"/>
  <c r="K1435" i="51"/>
  <c r="M1435" i="51" s="1"/>
  <c r="K1432" i="51"/>
  <c r="M1432" i="51" s="1"/>
  <c r="K1429" i="51"/>
  <c r="M1429" i="51" s="1"/>
  <c r="K1428" i="51"/>
  <c r="M1428" i="51" s="1"/>
  <c r="K1425" i="51"/>
  <c r="M1425" i="51" s="1"/>
  <c r="K1437" i="51"/>
  <c r="M1437" i="51" s="1"/>
  <c r="K1423" i="51"/>
  <c r="M1423" i="51" s="1"/>
  <c r="K1427" i="51"/>
  <c r="M1427" i="51" s="1"/>
  <c r="K1442" i="51"/>
  <c r="M1442" i="51" s="1"/>
  <c r="K1434" i="51"/>
  <c r="M1434" i="51" s="1"/>
  <c r="K1424" i="51"/>
  <c r="M1424" i="51" s="1"/>
  <c r="K1444" i="51"/>
  <c r="M1444" i="51" s="1"/>
  <c r="K1441" i="51"/>
  <c r="M1441" i="51" s="1"/>
  <c r="K1438" i="51"/>
  <c r="M1438" i="51" s="1"/>
  <c r="K1436" i="51"/>
  <c r="M1436" i="51" s="1"/>
  <c r="K1433" i="51"/>
  <c r="M1433" i="51" s="1"/>
  <c r="K1430" i="51"/>
  <c r="M1430" i="51" s="1"/>
  <c r="K1426" i="51"/>
  <c r="M1426" i="51" s="1"/>
  <c r="M1685" i="51"/>
  <c r="O1685" i="51" s="1"/>
  <c r="L1685" i="51"/>
  <c r="N1685" i="51" s="1"/>
  <c r="E1685" i="51"/>
  <c r="M1684" i="51"/>
  <c r="O1684" i="51" s="1"/>
  <c r="L1684" i="51"/>
  <c r="N1684" i="51" s="1"/>
  <c r="E1684" i="51"/>
  <c r="M1683" i="51"/>
  <c r="O1683" i="51" s="1"/>
  <c r="L1683" i="51"/>
  <c r="N1683" i="51" s="1"/>
  <c r="E1683" i="51"/>
  <c r="M1682" i="51"/>
  <c r="O1682" i="51" s="1"/>
  <c r="L1682" i="51"/>
  <c r="N1682" i="51" s="1"/>
  <c r="E1682" i="51"/>
  <c r="M1681" i="51"/>
  <c r="O1681" i="51" s="1"/>
  <c r="L1681" i="51"/>
  <c r="N1681" i="51" s="1"/>
  <c r="E1681" i="51"/>
  <c r="M1680" i="51"/>
  <c r="O1680" i="51" s="1"/>
  <c r="L1680" i="51"/>
  <c r="N1680" i="51" s="1"/>
  <c r="E1680" i="51"/>
  <c r="M1679" i="51"/>
  <c r="O1679" i="51" s="1"/>
  <c r="L1679" i="51"/>
  <c r="N1679" i="51" s="1"/>
  <c r="E1679" i="51"/>
  <c r="M1678" i="51"/>
  <c r="O1678" i="51" s="1"/>
  <c r="L1678" i="51"/>
  <c r="N1678" i="51" s="1"/>
  <c r="E1678" i="51"/>
  <c r="M1677" i="51"/>
  <c r="O1677" i="51" s="1"/>
  <c r="L1677" i="51"/>
  <c r="N1677" i="51" s="1"/>
  <c r="E1677" i="51"/>
  <c r="M1676" i="51"/>
  <c r="O1676" i="51" s="1"/>
  <c r="L1676" i="51"/>
  <c r="N1676" i="51" s="1"/>
  <c r="E1676" i="51"/>
  <c r="M1675" i="51"/>
  <c r="O1675" i="51" s="1"/>
  <c r="L1675" i="51"/>
  <c r="N1675" i="51" s="1"/>
  <c r="E1675" i="51"/>
  <c r="M1674" i="51"/>
  <c r="O1674" i="51" s="1"/>
  <c r="L1674" i="51"/>
  <c r="N1674" i="51" s="1"/>
  <c r="E1674" i="51"/>
  <c r="M1673" i="51"/>
  <c r="O1673" i="51" s="1"/>
  <c r="L1673" i="51"/>
  <c r="N1673" i="51" s="1"/>
  <c r="E1673" i="51"/>
  <c r="M1672" i="51"/>
  <c r="O1672" i="51" s="1"/>
  <c r="L1672" i="51"/>
  <c r="N1672" i="51" s="1"/>
  <c r="E1672" i="51"/>
  <c r="M1671" i="51"/>
  <c r="O1671" i="51" s="1"/>
  <c r="L1671" i="51"/>
  <c r="N1671" i="51" s="1"/>
  <c r="E1671" i="51"/>
  <c r="M1670" i="51"/>
  <c r="O1670" i="51" s="1"/>
  <c r="L1670" i="51"/>
  <c r="N1670" i="51" s="1"/>
  <c r="E1670" i="51"/>
  <c r="M1669" i="51"/>
  <c r="O1669" i="51" s="1"/>
  <c r="L1669" i="51"/>
  <c r="N1669" i="51" s="1"/>
  <c r="E1669" i="51"/>
  <c r="M1668" i="51"/>
  <c r="O1668" i="51" s="1"/>
  <c r="L1668" i="51"/>
  <c r="N1668" i="51" s="1"/>
  <c r="E1668" i="51"/>
  <c r="M1667" i="51"/>
  <c r="O1667" i="51" s="1"/>
  <c r="L1667" i="51"/>
  <c r="N1667" i="51" s="1"/>
  <c r="E1667" i="51"/>
  <c r="M1666" i="51"/>
  <c r="O1666" i="51" s="1"/>
  <c r="L1666" i="51"/>
  <c r="N1666" i="51" s="1"/>
  <c r="E1666" i="51"/>
  <c r="M1665" i="51"/>
  <c r="O1665" i="51" s="1"/>
  <c r="L1665" i="51"/>
  <c r="N1665" i="51" s="1"/>
  <c r="E1665" i="51"/>
  <c r="M1664" i="51"/>
  <c r="O1664" i="51" s="1"/>
  <c r="L1664" i="51"/>
  <c r="N1664" i="51" s="1"/>
  <c r="E1664" i="51"/>
  <c r="M1663" i="51"/>
  <c r="O1663" i="51" s="1"/>
  <c r="L1663" i="51"/>
  <c r="N1663" i="51" s="1"/>
  <c r="E1663" i="51"/>
  <c r="E1662" i="51"/>
  <c r="E1661" i="51"/>
  <c r="M1647" i="51"/>
  <c r="L1647" i="51"/>
  <c r="M1646" i="51"/>
  <c r="L1646" i="51"/>
  <c r="M1645" i="51"/>
  <c r="L1645" i="51"/>
  <c r="M1644" i="51"/>
  <c r="L1644" i="51"/>
  <c r="M1643" i="51"/>
  <c r="L1643" i="51"/>
  <c r="M1642" i="51"/>
  <c r="L1642" i="51"/>
  <c r="M1641" i="51"/>
  <c r="L1641" i="51"/>
  <c r="M1640" i="51"/>
  <c r="L1640" i="51"/>
  <c r="M1639" i="51"/>
  <c r="O1639" i="51" s="1"/>
  <c r="L1639" i="51"/>
  <c r="N1639" i="51" s="1"/>
  <c r="M1638" i="51"/>
  <c r="O1638" i="51" s="1"/>
  <c r="L1638" i="51"/>
  <c r="N1638" i="51" s="1"/>
  <c r="M1637" i="51"/>
  <c r="O1637" i="51" s="1"/>
  <c r="L1637" i="51"/>
  <c r="N1637" i="51" s="1"/>
  <c r="M1636" i="51"/>
  <c r="O1636" i="51" s="1"/>
  <c r="L1636" i="51"/>
  <c r="N1636" i="51" s="1"/>
  <c r="M1635" i="51"/>
  <c r="O1635" i="51" s="1"/>
  <c r="L1635" i="51"/>
  <c r="N1635" i="51" s="1"/>
  <c r="M1634" i="51"/>
  <c r="O1634" i="51" s="1"/>
  <c r="L1634" i="51"/>
  <c r="N1634" i="51" s="1"/>
  <c r="M1633" i="51"/>
  <c r="O1633" i="51" s="1"/>
  <c r="L1633" i="51"/>
  <c r="N1633" i="51" s="1"/>
  <c r="M1632" i="51"/>
  <c r="O1632" i="51" s="1"/>
  <c r="L1632" i="51"/>
  <c r="N1632" i="51" s="1"/>
  <c r="M1631" i="51"/>
  <c r="O1631" i="51" s="1"/>
  <c r="L1631" i="51"/>
  <c r="N1631" i="51" s="1"/>
  <c r="M1630" i="51"/>
  <c r="O1630" i="51" s="1"/>
  <c r="L1630" i="51"/>
  <c r="N1630" i="51" s="1"/>
  <c r="M1629" i="51"/>
  <c r="O1629" i="51" s="1"/>
  <c r="L1629" i="51"/>
  <c r="N1629" i="51" s="1"/>
  <c r="M1628" i="51"/>
  <c r="O1628" i="51" s="1"/>
  <c r="L1628" i="51"/>
  <c r="N1628" i="51" s="1"/>
  <c r="M1627" i="51"/>
  <c r="O1627" i="51" s="1"/>
  <c r="L1627" i="51"/>
  <c r="N1627" i="51" s="1"/>
  <c r="M1626" i="51"/>
  <c r="O1626" i="51" s="1"/>
  <c r="L1626" i="51"/>
  <c r="N1626" i="51" s="1"/>
  <c r="I1625" i="51"/>
  <c r="O1624" i="51"/>
  <c r="L1624" i="51"/>
  <c r="N1624" i="51" s="1"/>
  <c r="O1623" i="51"/>
  <c r="L1623" i="51"/>
  <c r="N1623" i="51" s="1"/>
  <c r="M1621" i="51"/>
  <c r="O1621" i="51" s="1"/>
  <c r="L1621" i="51"/>
  <c r="N1621" i="51" s="1"/>
  <c r="M1619" i="51"/>
  <c r="O1619" i="51" s="1"/>
  <c r="L1619" i="51"/>
  <c r="N1619" i="51" s="1"/>
  <c r="M1617" i="51"/>
  <c r="O1617" i="51" s="1"/>
  <c r="L1617" i="51"/>
  <c r="N1617" i="51" s="1"/>
  <c r="M1616" i="51"/>
  <c r="O1616" i="51" s="1"/>
  <c r="L1616" i="51"/>
  <c r="N1616" i="51" s="1"/>
  <c r="M1615" i="51"/>
  <c r="O1615" i="51" s="1"/>
  <c r="L1615" i="51"/>
  <c r="N1615" i="51" s="1"/>
  <c r="M1614" i="51"/>
  <c r="O1614" i="51" s="1"/>
  <c r="L1614" i="51"/>
  <c r="N1614" i="51" s="1"/>
  <c r="M1613" i="51"/>
  <c r="O1613" i="51" s="1"/>
  <c r="L1613" i="51"/>
  <c r="N1613" i="51" s="1"/>
  <c r="M1612" i="51"/>
  <c r="O1612" i="51" s="1"/>
  <c r="L1612" i="51"/>
  <c r="N1612" i="51" s="1"/>
  <c r="M1609" i="51"/>
  <c r="O1609" i="51" s="1"/>
  <c r="L1609" i="51"/>
  <c r="N1609" i="51" s="1"/>
  <c r="M1608" i="51"/>
  <c r="O1608" i="51" s="1"/>
  <c r="L1608" i="51"/>
  <c r="N1608" i="51" s="1"/>
  <c r="M1607" i="51"/>
  <c r="O1607" i="51" s="1"/>
  <c r="L1607" i="51"/>
  <c r="N1607" i="51" s="1"/>
  <c r="M1606" i="51"/>
  <c r="O1606" i="51" s="1"/>
  <c r="L1606" i="51"/>
  <c r="N1606" i="51" s="1"/>
  <c r="M1605" i="51"/>
  <c r="O1605" i="51" s="1"/>
  <c r="L1605" i="51"/>
  <c r="N1605" i="51" s="1"/>
  <c r="M1604" i="51"/>
  <c r="O1604" i="51" s="1"/>
  <c r="L1604" i="51"/>
  <c r="N1604" i="51" s="1"/>
  <c r="M1603" i="51"/>
  <c r="O1603" i="51" s="1"/>
  <c r="L1603" i="51"/>
  <c r="N1603" i="51" s="1"/>
  <c r="M1602" i="51"/>
  <c r="O1602" i="51" s="1"/>
  <c r="L1602" i="51"/>
  <c r="N1602" i="51" s="1"/>
  <c r="M1601" i="51"/>
  <c r="O1601" i="51" s="1"/>
  <c r="L1601" i="51"/>
  <c r="N1601" i="51" s="1"/>
  <c r="M1600" i="51"/>
  <c r="O1600" i="51" s="1"/>
  <c r="L1600" i="51"/>
  <c r="N1600" i="51" s="1"/>
  <c r="M1599" i="51"/>
  <c r="O1599" i="51" s="1"/>
  <c r="L1599" i="51"/>
  <c r="N1599" i="51" s="1"/>
  <c r="M1598" i="51"/>
  <c r="O1598" i="51" s="1"/>
  <c r="L1598" i="51"/>
  <c r="N1598" i="51" s="1"/>
  <c r="M1597" i="51"/>
  <c r="O1597" i="51" s="1"/>
  <c r="L1597" i="51"/>
  <c r="N1597" i="51" s="1"/>
  <c r="M1596" i="51"/>
  <c r="O1596" i="51" s="1"/>
  <c r="L1596" i="51"/>
  <c r="N1596" i="51" s="1"/>
  <c r="M1595" i="51"/>
  <c r="O1595" i="51" s="1"/>
  <c r="L1595" i="51"/>
  <c r="N1595" i="51" s="1"/>
  <c r="M1594" i="51"/>
  <c r="O1594" i="51" s="1"/>
  <c r="L1594" i="51"/>
  <c r="N1594" i="51" s="1"/>
  <c r="M1593" i="51"/>
  <c r="O1593" i="51" s="1"/>
  <c r="L1593" i="51"/>
  <c r="N1593" i="51" s="1"/>
  <c r="M1422" i="51"/>
  <c r="O1422" i="51" s="1"/>
  <c r="L1422" i="51"/>
  <c r="N1422" i="51" s="1"/>
  <c r="M1421" i="51"/>
  <c r="O1421" i="51" s="1"/>
  <c r="L1421" i="51"/>
  <c r="N1421" i="51" s="1"/>
  <c r="M1420" i="51"/>
  <c r="O1420" i="51" s="1"/>
  <c r="L1420" i="51"/>
  <c r="N1420" i="51" s="1"/>
  <c r="M1419" i="51"/>
  <c r="O1419" i="51" s="1"/>
  <c r="L1419" i="51"/>
  <c r="N1419" i="51" s="1"/>
  <c r="M1418" i="51"/>
  <c r="O1418" i="51" s="1"/>
  <c r="L1418" i="51"/>
  <c r="N1418" i="51" s="1"/>
  <c r="M1417" i="51"/>
  <c r="O1417" i="51" s="1"/>
  <c r="L1417" i="51"/>
  <c r="N1417" i="51" s="1"/>
  <c r="M1416" i="51"/>
  <c r="O1416" i="51" s="1"/>
  <c r="L1416" i="51"/>
  <c r="N1416" i="51" s="1"/>
  <c r="M1415" i="51"/>
  <c r="O1415" i="51" s="1"/>
  <c r="L1415" i="51"/>
  <c r="N1415" i="51" s="1"/>
  <c r="M1414" i="51"/>
  <c r="O1414" i="51" s="1"/>
  <c r="L1414" i="51"/>
  <c r="N1414" i="51" s="1"/>
  <c r="M1413" i="51"/>
  <c r="O1413" i="51" s="1"/>
  <c r="L1413" i="51"/>
  <c r="N1413" i="51" s="1"/>
  <c r="M1412" i="51"/>
  <c r="O1412" i="51" s="1"/>
  <c r="L1412" i="51"/>
  <c r="N1412" i="51" s="1"/>
  <c r="M1411" i="51"/>
  <c r="O1411" i="51" s="1"/>
  <c r="L1411" i="51"/>
  <c r="N1411" i="51" s="1"/>
  <c r="M1410" i="51"/>
  <c r="O1410" i="51" s="1"/>
  <c r="L1410" i="51"/>
  <c r="N1410" i="51" s="1"/>
  <c r="M1409" i="51"/>
  <c r="O1409" i="51" s="1"/>
  <c r="L1409" i="51"/>
  <c r="N1409" i="51" s="1"/>
  <c r="M1408" i="51"/>
  <c r="O1408" i="51" s="1"/>
  <c r="L1408" i="51"/>
  <c r="N1408" i="51" s="1"/>
  <c r="M1407" i="51"/>
  <c r="O1407" i="51" s="1"/>
  <c r="L1407" i="51"/>
  <c r="N1407" i="51" s="1"/>
  <c r="M1406" i="51"/>
  <c r="O1406" i="51" s="1"/>
  <c r="L1406" i="51"/>
  <c r="N1406" i="51" s="1"/>
  <c r="M1405" i="51"/>
  <c r="O1405" i="51" s="1"/>
  <c r="L1405" i="51"/>
  <c r="N1405" i="51" s="1"/>
  <c r="M1404" i="51"/>
  <c r="O1404" i="51" s="1"/>
  <c r="L1404" i="51"/>
  <c r="N1404" i="51" s="1"/>
  <c r="M1403" i="51"/>
  <c r="O1403" i="51" s="1"/>
  <c r="L1403" i="51"/>
  <c r="N1403" i="51" s="1"/>
  <c r="M1402" i="51"/>
  <c r="O1402" i="51" s="1"/>
  <c r="L1402" i="51"/>
  <c r="N1402" i="51" s="1"/>
  <c r="M1401" i="51"/>
  <c r="O1401" i="51" s="1"/>
  <c r="L1401" i="51"/>
  <c r="N1401" i="51" s="1"/>
  <c r="M1400" i="51"/>
  <c r="O1400" i="51" s="1"/>
  <c r="L1400" i="51"/>
  <c r="N1400" i="51" s="1"/>
  <c r="M1399" i="51"/>
  <c r="O1399" i="51" s="1"/>
  <c r="L1399" i="51"/>
  <c r="N1399" i="51" s="1"/>
  <c r="M1398" i="51"/>
  <c r="O1398" i="51" s="1"/>
  <c r="L1398" i="51"/>
  <c r="N1398" i="51" s="1"/>
  <c r="M1397" i="51"/>
  <c r="O1397" i="51" s="1"/>
  <c r="L1397" i="51"/>
  <c r="N1397" i="51" s="1"/>
  <c r="M1396" i="51"/>
  <c r="O1396" i="51" s="1"/>
  <c r="L1396" i="51"/>
  <c r="N1396" i="51" s="1"/>
  <c r="M1395" i="51"/>
  <c r="O1395" i="51" s="1"/>
  <c r="L1395" i="51"/>
  <c r="N1395" i="51" s="1"/>
  <c r="M1390" i="51"/>
  <c r="L1390" i="51"/>
  <c r="N1390" i="51" s="1"/>
  <c r="M1389" i="51"/>
  <c r="L1389" i="51"/>
  <c r="N1389" i="51" s="1"/>
  <c r="M1388" i="51"/>
  <c r="O1388" i="51" s="1"/>
  <c r="L1388" i="51"/>
  <c r="N1388" i="51" s="1"/>
  <c r="M1387" i="51"/>
  <c r="O1387" i="51" s="1"/>
  <c r="L1387" i="51"/>
  <c r="N1387" i="51" s="1"/>
  <c r="M1386" i="51"/>
  <c r="O1386" i="51" s="1"/>
  <c r="L1386" i="51"/>
  <c r="N1386" i="51" s="1"/>
  <c r="M1385" i="51"/>
  <c r="O1385" i="51" s="1"/>
  <c r="L1385" i="51"/>
  <c r="N1385" i="51" s="1"/>
  <c r="M1384" i="51"/>
  <c r="O1384" i="51" s="1"/>
  <c r="L1384" i="51"/>
  <c r="N1384" i="51" s="1"/>
  <c r="M1383" i="51"/>
  <c r="O1383" i="51" s="1"/>
  <c r="L1383" i="51"/>
  <c r="N1383" i="51" s="1"/>
  <c r="M1381" i="51"/>
  <c r="O1381" i="51" s="1"/>
  <c r="L1381" i="51"/>
  <c r="N1381" i="51" s="1"/>
  <c r="O1380" i="51"/>
  <c r="L1380" i="51"/>
  <c r="N1380" i="51" s="1"/>
  <c r="O1379" i="51"/>
  <c r="L1379" i="51"/>
  <c r="N1379" i="51" s="1"/>
  <c r="M1378" i="51"/>
  <c r="O1378" i="51" s="1"/>
  <c r="L1378" i="51"/>
  <c r="N1378" i="51" s="1"/>
  <c r="M1377" i="51"/>
  <c r="O1377" i="51" s="1"/>
  <c r="L1377" i="51"/>
  <c r="N1377" i="51" s="1"/>
  <c r="M1376" i="51"/>
  <c r="O1376" i="51" s="1"/>
  <c r="L1376" i="51"/>
  <c r="N1376" i="51" s="1"/>
  <c r="M1373" i="51"/>
  <c r="O1373" i="51" s="1"/>
  <c r="L1373" i="51"/>
  <c r="N1373" i="51" s="1"/>
  <c r="M1372" i="51"/>
  <c r="O1372" i="51" s="1"/>
  <c r="L1372" i="51"/>
  <c r="N1372" i="51" s="1"/>
  <c r="M1368" i="51"/>
  <c r="O1368" i="51" s="1"/>
  <c r="L1368" i="51"/>
  <c r="N1368" i="51" s="1"/>
  <c r="M1367" i="51"/>
  <c r="O1367" i="51" s="1"/>
  <c r="L1367" i="51"/>
  <c r="N1367" i="51" s="1"/>
  <c r="M1366" i="51"/>
  <c r="O1366" i="51" s="1"/>
  <c r="L1366" i="51"/>
  <c r="N1366" i="51" s="1"/>
  <c r="M1363" i="51"/>
  <c r="O1363" i="51" s="1"/>
  <c r="L1363" i="51"/>
  <c r="N1363" i="51" s="1"/>
  <c r="M1362" i="51"/>
  <c r="O1362" i="51" s="1"/>
  <c r="L1362" i="51"/>
  <c r="N1362" i="51" s="1"/>
  <c r="M1360" i="51"/>
  <c r="O1360" i="51" s="1"/>
  <c r="L1360" i="51"/>
  <c r="N1360" i="51" s="1"/>
  <c r="M1359" i="51"/>
  <c r="O1359" i="51" s="1"/>
  <c r="L1359" i="51"/>
  <c r="N1359" i="51" s="1"/>
  <c r="M1358" i="51"/>
  <c r="L1358" i="51"/>
  <c r="M1355" i="51"/>
  <c r="L1355" i="51"/>
  <c r="M1354" i="51"/>
  <c r="L1354" i="51"/>
  <c r="M1353" i="51"/>
  <c r="L1353" i="51"/>
  <c r="M1352" i="51"/>
  <c r="L1352" i="51"/>
  <c r="M1351" i="51"/>
  <c r="O1351" i="51" s="1"/>
  <c r="L1351" i="51"/>
  <c r="N1351" i="51" s="1"/>
  <c r="M1350" i="51"/>
  <c r="L1350" i="51"/>
  <c r="M1349" i="51"/>
  <c r="L1349" i="51"/>
  <c r="M1348" i="51"/>
  <c r="O1348" i="51" s="1"/>
  <c r="L1348" i="51"/>
  <c r="N1348" i="51" s="1"/>
  <c r="M1347" i="51"/>
  <c r="O1347" i="51" s="1"/>
  <c r="L1347" i="51"/>
  <c r="N1347" i="51" s="1"/>
  <c r="M1346" i="51"/>
  <c r="O1346" i="51" s="1"/>
  <c r="L1346" i="51"/>
  <c r="N1346" i="51" s="1"/>
  <c r="M1343" i="51"/>
  <c r="O1343" i="51" s="1"/>
  <c r="L1343" i="51"/>
  <c r="N1343" i="51" s="1"/>
  <c r="O1342" i="51"/>
  <c r="L1342" i="51"/>
  <c r="N1342" i="51" s="1"/>
  <c r="M1341" i="51"/>
  <c r="O1341" i="51" s="1"/>
  <c r="L1341" i="51"/>
  <c r="N1341" i="51" s="1"/>
  <c r="M1340" i="51"/>
  <c r="O1340" i="51" s="1"/>
  <c r="L1340" i="51"/>
  <c r="N1340" i="51" s="1"/>
  <c r="M1339" i="51"/>
  <c r="O1339" i="51" s="1"/>
  <c r="L1339" i="51"/>
  <c r="N1339" i="51" s="1"/>
  <c r="M1338" i="51"/>
  <c r="O1338" i="51" s="1"/>
  <c r="L1338" i="51"/>
  <c r="N1338" i="51" s="1"/>
  <c r="M1337" i="51"/>
  <c r="O1337" i="51" s="1"/>
  <c r="L1337" i="51"/>
  <c r="N1337" i="51" s="1"/>
  <c r="M1336" i="51"/>
  <c r="O1336" i="51" s="1"/>
  <c r="L1336" i="51"/>
  <c r="N1336" i="51" s="1"/>
  <c r="M1335" i="51"/>
  <c r="O1335" i="51" s="1"/>
  <c r="L1335" i="51"/>
  <c r="N1335" i="51" s="1"/>
  <c r="M1334" i="51"/>
  <c r="O1334" i="51" s="1"/>
  <c r="L1334" i="51"/>
  <c r="N1334" i="51" s="1"/>
  <c r="M1333" i="51"/>
  <c r="O1333" i="51" s="1"/>
  <c r="L1333" i="51"/>
  <c r="N1333" i="51" s="1"/>
  <c r="M1332" i="51"/>
  <c r="O1332" i="51" s="1"/>
  <c r="L1332" i="51"/>
  <c r="N1332" i="51" s="1"/>
  <c r="M1331" i="51"/>
  <c r="O1331" i="51" s="1"/>
  <c r="L1331" i="51"/>
  <c r="N1331" i="51" s="1"/>
  <c r="M1330" i="51"/>
  <c r="O1330" i="51" s="1"/>
  <c r="L1330" i="51"/>
  <c r="N1330" i="51" s="1"/>
  <c r="M1329" i="51"/>
  <c r="O1329" i="51" s="1"/>
  <c r="L1329" i="51"/>
  <c r="N1329" i="51" s="1"/>
  <c r="M1328" i="51"/>
  <c r="O1328" i="51" s="1"/>
  <c r="L1328" i="51"/>
  <c r="N1328" i="51" s="1"/>
  <c r="M1327" i="51"/>
  <c r="O1327" i="51" s="1"/>
  <c r="L1327" i="51"/>
  <c r="N1327" i="51" s="1"/>
  <c r="M1326" i="51"/>
  <c r="O1326" i="51" s="1"/>
  <c r="L1326" i="51"/>
  <c r="N1326" i="51" s="1"/>
  <c r="M1325" i="51"/>
  <c r="O1325" i="51" s="1"/>
  <c r="L1325" i="51"/>
  <c r="N1325" i="51" s="1"/>
  <c r="M1324" i="51"/>
  <c r="O1324" i="51" s="1"/>
  <c r="L1324" i="51"/>
  <c r="N1324" i="51" s="1"/>
  <c r="M1323" i="51"/>
  <c r="O1323" i="51" s="1"/>
  <c r="L1323" i="51"/>
  <c r="N1323" i="51" s="1"/>
  <c r="M1322" i="51"/>
  <c r="O1322" i="51" s="1"/>
  <c r="L1322" i="51"/>
  <c r="N1322" i="51" s="1"/>
  <c r="M1321" i="51"/>
  <c r="O1321" i="51" s="1"/>
  <c r="L1321" i="51"/>
  <c r="N1321" i="51" s="1"/>
  <c r="M1320" i="51"/>
  <c r="O1320" i="51" s="1"/>
  <c r="L1320" i="51"/>
  <c r="N1320" i="51" s="1"/>
  <c r="M1319" i="51"/>
  <c r="O1319" i="51" s="1"/>
  <c r="L1319" i="51"/>
  <c r="N1319" i="51" s="1"/>
  <c r="M1318" i="51"/>
  <c r="O1318" i="51" s="1"/>
  <c r="L1318" i="51"/>
  <c r="N1318" i="51" s="1"/>
  <c r="M1317" i="51"/>
  <c r="O1317" i="51" s="1"/>
  <c r="L1317" i="51"/>
  <c r="N1317" i="51" s="1"/>
  <c r="M1316" i="51"/>
  <c r="O1316" i="51" s="1"/>
  <c r="L1316" i="51"/>
  <c r="N1316" i="51" s="1"/>
  <c r="M1315" i="51"/>
  <c r="O1315" i="51" s="1"/>
  <c r="L1315" i="51"/>
  <c r="N1315" i="51" s="1"/>
  <c r="M1295" i="51"/>
  <c r="O1295" i="51" s="1"/>
  <c r="L1295" i="51"/>
  <c r="N1295" i="51" s="1"/>
  <c r="M1294" i="51"/>
  <c r="O1294" i="51" s="1"/>
  <c r="L1294" i="51"/>
  <c r="N1294" i="51" s="1"/>
  <c r="M1293" i="51"/>
  <c r="O1293" i="51" s="1"/>
  <c r="L1293" i="51"/>
  <c r="N1293" i="51" s="1"/>
  <c r="M1292" i="51"/>
  <c r="O1292" i="51" s="1"/>
  <c r="L1292" i="51"/>
  <c r="N1292" i="51" s="1"/>
  <c r="M1291" i="51"/>
  <c r="O1291" i="51" s="1"/>
  <c r="L1291" i="51"/>
  <c r="N1291" i="51" s="1"/>
  <c r="M1290" i="51"/>
  <c r="O1290" i="51" s="1"/>
  <c r="L1290" i="51"/>
  <c r="N1290" i="51" s="1"/>
  <c r="M1289" i="51"/>
  <c r="O1289" i="51" s="1"/>
  <c r="L1289" i="51"/>
  <c r="N1289" i="51" s="1"/>
  <c r="M1288" i="51"/>
  <c r="O1288" i="51" s="1"/>
  <c r="L1288" i="51"/>
  <c r="N1288" i="51" s="1"/>
  <c r="M1287" i="51"/>
  <c r="O1287" i="51" s="1"/>
  <c r="L1287" i="51"/>
  <c r="N1287" i="51" s="1"/>
  <c r="M1286" i="51"/>
  <c r="O1286" i="51" s="1"/>
  <c r="L1286" i="51"/>
  <c r="N1286" i="51" s="1"/>
  <c r="M1285" i="51"/>
  <c r="O1285" i="51" s="1"/>
  <c r="L1285" i="51"/>
  <c r="N1285" i="51" s="1"/>
  <c r="M1284" i="51"/>
  <c r="O1284" i="51" s="1"/>
  <c r="L1284" i="51"/>
  <c r="N1284" i="51" s="1"/>
  <c r="M1283" i="51"/>
  <c r="O1283" i="51" s="1"/>
  <c r="L1283" i="51"/>
  <c r="N1283" i="51" s="1"/>
  <c r="M1282" i="51"/>
  <c r="O1282" i="51" s="1"/>
  <c r="L1282" i="51"/>
  <c r="N1282" i="51" s="1"/>
  <c r="M1281" i="51"/>
  <c r="O1281" i="51" s="1"/>
  <c r="L1281" i="51"/>
  <c r="N1281" i="51" s="1"/>
  <c r="M1280" i="51"/>
  <c r="O1280" i="51" s="1"/>
  <c r="L1280" i="51"/>
  <c r="N1280" i="51" s="1"/>
  <c r="M1279" i="51"/>
  <c r="O1279" i="51" s="1"/>
  <c r="L1279" i="51"/>
  <c r="N1279" i="51" s="1"/>
  <c r="M1278" i="51"/>
  <c r="O1278" i="51" s="1"/>
  <c r="L1278" i="51"/>
  <c r="N1278" i="51" s="1"/>
  <c r="M1277" i="51"/>
  <c r="O1277" i="51" s="1"/>
  <c r="L1277" i="51"/>
  <c r="N1277" i="51" s="1"/>
  <c r="M1276" i="51"/>
  <c r="O1276" i="51" s="1"/>
  <c r="L1276" i="51"/>
  <c r="N1276" i="51" s="1"/>
  <c r="M1275" i="51"/>
  <c r="O1275" i="51" s="1"/>
  <c r="L1275" i="51"/>
  <c r="N1275" i="51" s="1"/>
  <c r="M1274" i="51"/>
  <c r="O1274" i="51" s="1"/>
  <c r="L1274" i="51"/>
  <c r="N1274" i="51" s="1"/>
  <c r="M1273" i="51"/>
  <c r="O1273" i="51" s="1"/>
  <c r="L1273" i="51"/>
  <c r="N1273" i="51" s="1"/>
  <c r="M1272" i="51"/>
  <c r="O1272" i="51" s="1"/>
  <c r="L1272" i="51"/>
  <c r="N1272" i="51" s="1"/>
  <c r="M1271" i="51"/>
  <c r="O1271" i="51" s="1"/>
  <c r="L1271" i="51"/>
  <c r="N1271" i="51" s="1"/>
  <c r="M1270" i="51"/>
  <c r="O1270" i="51" s="1"/>
  <c r="L1270" i="51"/>
  <c r="N1270" i="51" s="1"/>
  <c r="M1269" i="51"/>
  <c r="O1269" i="51" s="1"/>
  <c r="L1269" i="51"/>
  <c r="N1269" i="51" s="1"/>
  <c r="M1268" i="51"/>
  <c r="O1268" i="51" s="1"/>
  <c r="L1268" i="51"/>
  <c r="N1268" i="51" s="1"/>
  <c r="M1267" i="51"/>
  <c r="O1267" i="51" s="1"/>
  <c r="L1267" i="51"/>
  <c r="N1267" i="51" s="1"/>
  <c r="M1266" i="51"/>
  <c r="O1266" i="51" s="1"/>
  <c r="L1266" i="51"/>
  <c r="N1266" i="51" s="1"/>
  <c r="M1265" i="51"/>
  <c r="O1265" i="51" s="1"/>
  <c r="L1265" i="51"/>
  <c r="N1265" i="51" s="1"/>
  <c r="M1264" i="51"/>
  <c r="O1264" i="51" s="1"/>
  <c r="L1264" i="51"/>
  <c r="N1264" i="51" s="1"/>
  <c r="M1263" i="51"/>
  <c r="O1263" i="51" s="1"/>
  <c r="L1263" i="51"/>
  <c r="N1263" i="51" s="1"/>
  <c r="M1262" i="51"/>
  <c r="O1262" i="51" s="1"/>
  <c r="L1262" i="51"/>
  <c r="N1262" i="51" s="1"/>
  <c r="M1261" i="51"/>
  <c r="O1261" i="51" s="1"/>
  <c r="L1261" i="51"/>
  <c r="N1261" i="51" s="1"/>
  <c r="M1260" i="51"/>
  <c r="O1260" i="51" s="1"/>
  <c r="L1260" i="51"/>
  <c r="N1260" i="51" s="1"/>
  <c r="M1259" i="51"/>
  <c r="O1259" i="51" s="1"/>
  <c r="L1259" i="51"/>
  <c r="N1259" i="51" s="1"/>
  <c r="M1258" i="51"/>
  <c r="O1258" i="51" s="1"/>
  <c r="L1258" i="51"/>
  <c r="N1258" i="51" s="1"/>
  <c r="M1257" i="51"/>
  <c r="O1257" i="51" s="1"/>
  <c r="L1257" i="51"/>
  <c r="N1257" i="51" s="1"/>
  <c r="M1256" i="51"/>
  <c r="O1256" i="51" s="1"/>
  <c r="L1256" i="51"/>
  <c r="N1256" i="51" s="1"/>
  <c r="M1255" i="51"/>
  <c r="O1255" i="51" s="1"/>
  <c r="L1255" i="51"/>
  <c r="N1255" i="51" s="1"/>
  <c r="M1254" i="51"/>
  <c r="O1254" i="51" s="1"/>
  <c r="L1254" i="51"/>
  <c r="N1254" i="51" s="1"/>
  <c r="M1253" i="51"/>
  <c r="O1253" i="51" s="1"/>
  <c r="L1253" i="51"/>
  <c r="N1253" i="51" s="1"/>
  <c r="M1252" i="51"/>
  <c r="O1252" i="51" s="1"/>
  <c r="L1252" i="51"/>
  <c r="N1252" i="51" s="1"/>
  <c r="M1251" i="51"/>
  <c r="O1251" i="51" s="1"/>
  <c r="L1251" i="51"/>
  <c r="N1251" i="51" s="1"/>
  <c r="M1250" i="51"/>
  <c r="O1250" i="51" s="1"/>
  <c r="L1250" i="51"/>
  <c r="N1250" i="51" s="1"/>
  <c r="M1249" i="51"/>
  <c r="O1249" i="51" s="1"/>
  <c r="L1249" i="51"/>
  <c r="N1249" i="51" s="1"/>
  <c r="M1248" i="51"/>
  <c r="O1248" i="51" s="1"/>
  <c r="L1248" i="51"/>
  <c r="N1248" i="51" s="1"/>
  <c r="M1247" i="51"/>
  <c r="O1247" i="51" s="1"/>
  <c r="L1247" i="51"/>
  <c r="N1247" i="51" s="1"/>
  <c r="M1246" i="51"/>
  <c r="O1246" i="51" s="1"/>
  <c r="L1246" i="51"/>
  <c r="N1246" i="51" s="1"/>
  <c r="M1245" i="51"/>
  <c r="O1245" i="51" s="1"/>
  <c r="L1245" i="51"/>
  <c r="N1245" i="51" s="1"/>
  <c r="M1244" i="51"/>
  <c r="O1244" i="51" s="1"/>
  <c r="L1244" i="51"/>
  <c r="N1244" i="51" s="1"/>
  <c r="M1243" i="51"/>
  <c r="O1243" i="51" s="1"/>
  <c r="L1243" i="51"/>
  <c r="N1243" i="51" s="1"/>
  <c r="M1242" i="51"/>
  <c r="O1242" i="51" s="1"/>
  <c r="L1242" i="51"/>
  <c r="N1242" i="51" s="1"/>
  <c r="M1241" i="51"/>
  <c r="O1241" i="51" s="1"/>
  <c r="L1241" i="51"/>
  <c r="N1241" i="51" s="1"/>
  <c r="M1240" i="51"/>
  <c r="O1240" i="51" s="1"/>
  <c r="L1240" i="51"/>
  <c r="N1240" i="51" s="1"/>
  <c r="M1239" i="51"/>
  <c r="O1239" i="51" s="1"/>
  <c r="L1239" i="51"/>
  <c r="N1239" i="51" s="1"/>
  <c r="M1238" i="51"/>
  <c r="O1238" i="51" s="1"/>
  <c r="L1238" i="51"/>
  <c r="N1238" i="51" s="1"/>
  <c r="M1237" i="51"/>
  <c r="O1237" i="51" s="1"/>
  <c r="L1237" i="51"/>
  <c r="N1237" i="51" s="1"/>
  <c r="M1236" i="51"/>
  <c r="O1236" i="51" s="1"/>
  <c r="L1236" i="51"/>
  <c r="N1236" i="51" s="1"/>
  <c r="M1235" i="51"/>
  <c r="O1235" i="51" s="1"/>
  <c r="L1235" i="51"/>
  <c r="N1235" i="51" s="1"/>
  <c r="M1234" i="51"/>
  <c r="O1234" i="51" s="1"/>
  <c r="L1234" i="51"/>
  <c r="N1234" i="51" s="1"/>
  <c r="M1233" i="51"/>
  <c r="O1233" i="51" s="1"/>
  <c r="L1233" i="51"/>
  <c r="N1233" i="51" s="1"/>
  <c r="M1232" i="51"/>
  <c r="O1232" i="51" s="1"/>
  <c r="L1232" i="51"/>
  <c r="N1232" i="51" s="1"/>
  <c r="M1231" i="51"/>
  <c r="O1231" i="51" s="1"/>
  <c r="L1231" i="51"/>
  <c r="N1231" i="51" s="1"/>
  <c r="M1230" i="51"/>
  <c r="O1230" i="51" s="1"/>
  <c r="L1230" i="51"/>
  <c r="N1230" i="51" s="1"/>
  <c r="M1229" i="51"/>
  <c r="O1229" i="51" s="1"/>
  <c r="L1229" i="51"/>
  <c r="N1229" i="51" s="1"/>
  <c r="M1228" i="51"/>
  <c r="O1228" i="51" s="1"/>
  <c r="L1228" i="51"/>
  <c r="N1228" i="51" s="1"/>
  <c r="M1227" i="51"/>
  <c r="O1227" i="51" s="1"/>
  <c r="L1227" i="51"/>
  <c r="N1227" i="51" s="1"/>
  <c r="M1226" i="51"/>
  <c r="O1226" i="51" s="1"/>
  <c r="L1226" i="51"/>
  <c r="N1226" i="51" s="1"/>
  <c r="M1225" i="51"/>
  <c r="O1225" i="51" s="1"/>
  <c r="L1225" i="51"/>
  <c r="N1225" i="51" s="1"/>
  <c r="M1224" i="51"/>
  <c r="O1224" i="51" s="1"/>
  <c r="L1224" i="51"/>
  <c r="N1224" i="51" s="1"/>
  <c r="M1223" i="51"/>
  <c r="O1223" i="51" s="1"/>
  <c r="L1223" i="51"/>
  <c r="N1223" i="51" s="1"/>
  <c r="M1222" i="51"/>
  <c r="O1222" i="51" s="1"/>
  <c r="L1222" i="51"/>
  <c r="N1222" i="51" s="1"/>
  <c r="M1221" i="51"/>
  <c r="O1221" i="51" s="1"/>
  <c r="L1221" i="51"/>
  <c r="N1221" i="51" s="1"/>
  <c r="M1220" i="51"/>
  <c r="O1220" i="51" s="1"/>
  <c r="L1220" i="51"/>
  <c r="N1220" i="51" s="1"/>
  <c r="M1219" i="51"/>
  <c r="O1219" i="51" s="1"/>
  <c r="L1219" i="51"/>
  <c r="N1219" i="51" s="1"/>
  <c r="M1218" i="51"/>
  <c r="O1218" i="51" s="1"/>
  <c r="L1218" i="51"/>
  <c r="N1218" i="51" s="1"/>
  <c r="M1217" i="51"/>
  <c r="O1217" i="51" s="1"/>
  <c r="L1217" i="51"/>
  <c r="N1217" i="51" s="1"/>
  <c r="M1216" i="51"/>
  <c r="O1216" i="51" s="1"/>
  <c r="L1216" i="51"/>
  <c r="N1216" i="51" s="1"/>
  <c r="M1215" i="51"/>
  <c r="O1215" i="51" s="1"/>
  <c r="L1215" i="51"/>
  <c r="N1215" i="51" s="1"/>
  <c r="M1214" i="51"/>
  <c r="O1214" i="51" s="1"/>
  <c r="L1214" i="51"/>
  <c r="N1214" i="51" s="1"/>
  <c r="M1213" i="51"/>
  <c r="O1213" i="51" s="1"/>
  <c r="L1213" i="51"/>
  <c r="N1213" i="51" s="1"/>
  <c r="M1212" i="51"/>
  <c r="O1212" i="51" s="1"/>
  <c r="L1212" i="51"/>
  <c r="N1212" i="51" s="1"/>
  <c r="M1211" i="51"/>
  <c r="O1211" i="51" s="1"/>
  <c r="L1211" i="51"/>
  <c r="N1211" i="51" s="1"/>
  <c r="M1210" i="51"/>
  <c r="O1210" i="51" s="1"/>
  <c r="L1210" i="51"/>
  <c r="N1210" i="51" s="1"/>
  <c r="M1209" i="51"/>
  <c r="O1209" i="51" s="1"/>
  <c r="L1209" i="51"/>
  <c r="N1209" i="51" s="1"/>
  <c r="M1208" i="51"/>
  <c r="O1208" i="51" s="1"/>
  <c r="L1208" i="51"/>
  <c r="N1208" i="51" s="1"/>
  <c r="M1207" i="51"/>
  <c r="O1207" i="51" s="1"/>
  <c r="L1207" i="51"/>
  <c r="N1207" i="51" s="1"/>
  <c r="M1206" i="51"/>
  <c r="O1206" i="51" s="1"/>
  <c r="L1206" i="51"/>
  <c r="N1206" i="51" s="1"/>
  <c r="M1205" i="51"/>
  <c r="O1205" i="51" s="1"/>
  <c r="L1205" i="51"/>
  <c r="N1205" i="51" s="1"/>
  <c r="M1204" i="51"/>
  <c r="O1204" i="51" s="1"/>
  <c r="L1204" i="51"/>
  <c r="N1204" i="51" s="1"/>
  <c r="M1203" i="51"/>
  <c r="O1203" i="51" s="1"/>
  <c r="L1203" i="51"/>
  <c r="N1203" i="51" s="1"/>
  <c r="M1202" i="51"/>
  <c r="O1202" i="51" s="1"/>
  <c r="L1202" i="51"/>
  <c r="N1202" i="51" s="1"/>
  <c r="M1201" i="51"/>
  <c r="O1201" i="51" s="1"/>
  <c r="L1201" i="51"/>
  <c r="N1201" i="51" s="1"/>
  <c r="M1200" i="51"/>
  <c r="O1200" i="51" s="1"/>
  <c r="L1200" i="51"/>
  <c r="N1200" i="51" s="1"/>
  <c r="M1199" i="51"/>
  <c r="O1199" i="51" s="1"/>
  <c r="L1199" i="51"/>
  <c r="N1199" i="51" s="1"/>
  <c r="M1198" i="51"/>
  <c r="O1198" i="51" s="1"/>
  <c r="L1198" i="51"/>
  <c r="N1198" i="51" s="1"/>
  <c r="M1197" i="51"/>
  <c r="O1197" i="51" s="1"/>
  <c r="L1197" i="51"/>
  <c r="N1197" i="51" s="1"/>
  <c r="M1196" i="51"/>
  <c r="O1196" i="51" s="1"/>
  <c r="L1196" i="51"/>
  <c r="N1196" i="51" s="1"/>
  <c r="M1195" i="51"/>
  <c r="O1195" i="51" s="1"/>
  <c r="L1195" i="51"/>
  <c r="N1195" i="51" s="1"/>
  <c r="M1194" i="51"/>
  <c r="O1194" i="51" s="1"/>
  <c r="L1194" i="51"/>
  <c r="N1194" i="51" s="1"/>
  <c r="M1193" i="51"/>
  <c r="O1193" i="51" s="1"/>
  <c r="L1193" i="51"/>
  <c r="N1193" i="51" s="1"/>
  <c r="M1192" i="51"/>
  <c r="O1192" i="51" s="1"/>
  <c r="L1192" i="51"/>
  <c r="N1192" i="51" s="1"/>
  <c r="M1191" i="51"/>
  <c r="O1191" i="51" s="1"/>
  <c r="L1191" i="51"/>
  <c r="N1191" i="51" s="1"/>
  <c r="M1190" i="51"/>
  <c r="O1190" i="51" s="1"/>
  <c r="L1190" i="51"/>
  <c r="N1190" i="51" s="1"/>
  <c r="M1189" i="51"/>
  <c r="O1189" i="51" s="1"/>
  <c r="L1189" i="51"/>
  <c r="N1189" i="51" s="1"/>
  <c r="M1188" i="51"/>
  <c r="O1188" i="51" s="1"/>
  <c r="L1188" i="51"/>
  <c r="N1188" i="51" s="1"/>
  <c r="M1187" i="51"/>
  <c r="O1187" i="51" s="1"/>
  <c r="L1187" i="51"/>
  <c r="N1187" i="51" s="1"/>
  <c r="M1186" i="51"/>
  <c r="O1186" i="51" s="1"/>
  <c r="L1186" i="51"/>
  <c r="N1186" i="51" s="1"/>
  <c r="M1185" i="51"/>
  <c r="O1185" i="51" s="1"/>
  <c r="L1185" i="51"/>
  <c r="N1185" i="51" s="1"/>
  <c r="M1184" i="51"/>
  <c r="O1184" i="51" s="1"/>
  <c r="L1184" i="51"/>
  <c r="N1184" i="51" s="1"/>
  <c r="M1183" i="51"/>
  <c r="O1183" i="51" s="1"/>
  <c r="L1183" i="51"/>
  <c r="N1183" i="51" s="1"/>
  <c r="M1182" i="51"/>
  <c r="O1182" i="51" s="1"/>
  <c r="L1182" i="51"/>
  <c r="N1182" i="51" s="1"/>
  <c r="M1181" i="51"/>
  <c r="O1181" i="51" s="1"/>
  <c r="L1181" i="51"/>
  <c r="N1181" i="51" s="1"/>
  <c r="M1180" i="51"/>
  <c r="O1180" i="51" s="1"/>
  <c r="L1180" i="51"/>
  <c r="N1180" i="51" s="1"/>
  <c r="M1179" i="51"/>
  <c r="O1179" i="51" s="1"/>
  <c r="L1179" i="51"/>
  <c r="N1179" i="51" s="1"/>
  <c r="M1178" i="51"/>
  <c r="O1178" i="51" s="1"/>
  <c r="L1178" i="51"/>
  <c r="N1178" i="51" s="1"/>
  <c r="M1177" i="51"/>
  <c r="O1177" i="51" s="1"/>
  <c r="L1177" i="51"/>
  <c r="N1177" i="51" s="1"/>
  <c r="M1176" i="51"/>
  <c r="O1176" i="51" s="1"/>
  <c r="L1176" i="51"/>
  <c r="N1176" i="51" s="1"/>
  <c r="M1175" i="51"/>
  <c r="O1175" i="51" s="1"/>
  <c r="L1175" i="51"/>
  <c r="N1175" i="51" s="1"/>
  <c r="M1174" i="51"/>
  <c r="O1174" i="51" s="1"/>
  <c r="L1174" i="51"/>
  <c r="N1174" i="51" s="1"/>
  <c r="M1173" i="51"/>
  <c r="O1173" i="51" s="1"/>
  <c r="L1173" i="51"/>
  <c r="N1173" i="51" s="1"/>
  <c r="M1172" i="51"/>
  <c r="O1172" i="51" s="1"/>
  <c r="L1172" i="51"/>
  <c r="N1172" i="51" s="1"/>
  <c r="M1171" i="51"/>
  <c r="O1171" i="51" s="1"/>
  <c r="L1171" i="51"/>
  <c r="N1171" i="51" s="1"/>
  <c r="M1170" i="51"/>
  <c r="O1170" i="51" s="1"/>
  <c r="L1170" i="51"/>
  <c r="N1170" i="51" s="1"/>
  <c r="M1169" i="51"/>
  <c r="O1169" i="51" s="1"/>
  <c r="L1169" i="51"/>
  <c r="N1169" i="51" s="1"/>
  <c r="M1168" i="51"/>
  <c r="O1168" i="51" s="1"/>
  <c r="L1168" i="51"/>
  <c r="N1168" i="51" s="1"/>
  <c r="M1167" i="51"/>
  <c r="O1167" i="51" s="1"/>
  <c r="L1167" i="51"/>
  <c r="N1167" i="51" s="1"/>
  <c r="M1166" i="51"/>
  <c r="O1166" i="51" s="1"/>
  <c r="L1166" i="51"/>
  <c r="N1166" i="51" s="1"/>
  <c r="M1165" i="51"/>
  <c r="O1165" i="51" s="1"/>
  <c r="L1165" i="51"/>
  <c r="N1165" i="51" s="1"/>
  <c r="M1164" i="51"/>
  <c r="O1164" i="51" s="1"/>
  <c r="L1164" i="51"/>
  <c r="N1164" i="51" s="1"/>
  <c r="M1163" i="51"/>
  <c r="O1163" i="51" s="1"/>
  <c r="L1163" i="51"/>
  <c r="N1163" i="51" s="1"/>
  <c r="M1162" i="51"/>
  <c r="O1162" i="51" s="1"/>
  <c r="L1162" i="51"/>
  <c r="N1162" i="51" s="1"/>
  <c r="M1161" i="51"/>
  <c r="O1161" i="51" s="1"/>
  <c r="L1161" i="51"/>
  <c r="N1161" i="51" s="1"/>
  <c r="M1160" i="51"/>
  <c r="O1160" i="51" s="1"/>
  <c r="L1160" i="51"/>
  <c r="N1160" i="51" s="1"/>
  <c r="M1159" i="51"/>
  <c r="O1159" i="51" s="1"/>
  <c r="L1159" i="51"/>
  <c r="N1159" i="51" s="1"/>
  <c r="M1158" i="51"/>
  <c r="O1158" i="51" s="1"/>
  <c r="L1158" i="51"/>
  <c r="N1158" i="51" s="1"/>
  <c r="M1157" i="51"/>
  <c r="O1157" i="51" s="1"/>
  <c r="L1157" i="51"/>
  <c r="N1157" i="51" s="1"/>
  <c r="M1156" i="51"/>
  <c r="O1156" i="51" s="1"/>
  <c r="L1156" i="51"/>
  <c r="N1156" i="51" s="1"/>
  <c r="M1155" i="51"/>
  <c r="O1155" i="51" s="1"/>
  <c r="L1155" i="51"/>
  <c r="N1155" i="51" s="1"/>
  <c r="M1154" i="51"/>
  <c r="O1154" i="51" s="1"/>
  <c r="L1154" i="51"/>
  <c r="N1154" i="51" s="1"/>
  <c r="M1153" i="51"/>
  <c r="O1153" i="51" s="1"/>
  <c r="L1153" i="51"/>
  <c r="N1153" i="51" s="1"/>
  <c r="M1152" i="51"/>
  <c r="O1152" i="51" s="1"/>
  <c r="L1152" i="51"/>
  <c r="N1152" i="51" s="1"/>
  <c r="M1151" i="51"/>
  <c r="O1151" i="51" s="1"/>
  <c r="L1151" i="51"/>
  <c r="N1151" i="51" s="1"/>
  <c r="M1150" i="51"/>
  <c r="O1150" i="51" s="1"/>
  <c r="L1150" i="51"/>
  <c r="N1150" i="51" s="1"/>
  <c r="M1149" i="51"/>
  <c r="O1149" i="51" s="1"/>
  <c r="L1149" i="51"/>
  <c r="N1149" i="51" s="1"/>
  <c r="M1148" i="51"/>
  <c r="O1148" i="51" s="1"/>
  <c r="L1148" i="51"/>
  <c r="N1148" i="51" s="1"/>
  <c r="M1147" i="51"/>
  <c r="O1147" i="51" s="1"/>
  <c r="L1147" i="51"/>
  <c r="N1147" i="51" s="1"/>
  <c r="M1146" i="51"/>
  <c r="O1146" i="51" s="1"/>
  <c r="L1146" i="51"/>
  <c r="N1146" i="51" s="1"/>
  <c r="M1145" i="51"/>
  <c r="O1145" i="51" s="1"/>
  <c r="L1145" i="51"/>
  <c r="N1145" i="51" s="1"/>
  <c r="M1144" i="51"/>
  <c r="O1144" i="51" s="1"/>
  <c r="L1144" i="51"/>
  <c r="N1144" i="51" s="1"/>
  <c r="M1143" i="51"/>
  <c r="O1143" i="51" s="1"/>
  <c r="L1143" i="51"/>
  <c r="N1143" i="51" s="1"/>
  <c r="M1142" i="51"/>
  <c r="O1142" i="51" s="1"/>
  <c r="L1142" i="51"/>
  <c r="N1142" i="51" s="1"/>
  <c r="M1141" i="51"/>
  <c r="O1141" i="51" s="1"/>
  <c r="L1141" i="51"/>
  <c r="N1141" i="51" s="1"/>
  <c r="M1140" i="51"/>
  <c r="O1140" i="51" s="1"/>
  <c r="L1140" i="51"/>
  <c r="N1140" i="51" s="1"/>
  <c r="M1139" i="51"/>
  <c r="O1139" i="51" s="1"/>
  <c r="L1139" i="51"/>
  <c r="N1139" i="51" s="1"/>
  <c r="M1138" i="51"/>
  <c r="O1138" i="51" s="1"/>
  <c r="L1138" i="51"/>
  <c r="N1138" i="51" s="1"/>
  <c r="M1137" i="51"/>
  <c r="O1137" i="51" s="1"/>
  <c r="L1137" i="51"/>
  <c r="N1137" i="51" s="1"/>
  <c r="M1136" i="51"/>
  <c r="O1136" i="51" s="1"/>
  <c r="L1136" i="51"/>
  <c r="N1136" i="51" s="1"/>
  <c r="M1135" i="51"/>
  <c r="O1135" i="51" s="1"/>
  <c r="L1135" i="51"/>
  <c r="N1135" i="51" s="1"/>
  <c r="M1134" i="51"/>
  <c r="O1134" i="51" s="1"/>
  <c r="L1134" i="51"/>
  <c r="N1134" i="51" s="1"/>
  <c r="M1133" i="51"/>
  <c r="O1133" i="51" s="1"/>
  <c r="L1133" i="51"/>
  <c r="N1133" i="51" s="1"/>
  <c r="M1132" i="51"/>
  <c r="O1132" i="51" s="1"/>
  <c r="L1132" i="51"/>
  <c r="N1132" i="51" s="1"/>
  <c r="M1131" i="51"/>
  <c r="O1131" i="51" s="1"/>
  <c r="L1131" i="51"/>
  <c r="N1131" i="51" s="1"/>
  <c r="M1130" i="51"/>
  <c r="O1130" i="51" s="1"/>
  <c r="L1130" i="51"/>
  <c r="N1130" i="51" s="1"/>
  <c r="M1129" i="51"/>
  <c r="O1129" i="51" s="1"/>
  <c r="L1129" i="51"/>
  <c r="N1129" i="51" s="1"/>
  <c r="M1128" i="51"/>
  <c r="O1128" i="51" s="1"/>
  <c r="L1128" i="51"/>
  <c r="N1128" i="51" s="1"/>
  <c r="M1127" i="51"/>
  <c r="O1127" i="51" s="1"/>
  <c r="L1127" i="51"/>
  <c r="N1127" i="51" s="1"/>
  <c r="M1126" i="51"/>
  <c r="O1126" i="51" s="1"/>
  <c r="L1126" i="51"/>
  <c r="N1126" i="51" s="1"/>
  <c r="M1125" i="51"/>
  <c r="O1125" i="51" s="1"/>
  <c r="L1125" i="51"/>
  <c r="N1125" i="51" s="1"/>
  <c r="M1124" i="51"/>
  <c r="O1124" i="51" s="1"/>
  <c r="L1124" i="51"/>
  <c r="N1124" i="51" s="1"/>
  <c r="M1123" i="51"/>
  <c r="O1123" i="51" s="1"/>
  <c r="L1123" i="51"/>
  <c r="N1123" i="51" s="1"/>
  <c r="M1122" i="51"/>
  <c r="O1122" i="51" s="1"/>
  <c r="L1122" i="51"/>
  <c r="N1122" i="51" s="1"/>
  <c r="M1121" i="51"/>
  <c r="O1121" i="51" s="1"/>
  <c r="L1121" i="51"/>
  <c r="N1121" i="51" s="1"/>
  <c r="M1120" i="51"/>
  <c r="O1120" i="51" s="1"/>
  <c r="L1120" i="51"/>
  <c r="N1120" i="51" s="1"/>
  <c r="M1119" i="51"/>
  <c r="O1119" i="51" s="1"/>
  <c r="L1119" i="51"/>
  <c r="N1119" i="51" s="1"/>
  <c r="M1118" i="51"/>
  <c r="O1118" i="51" s="1"/>
  <c r="L1118" i="51"/>
  <c r="N1118" i="51" s="1"/>
  <c r="M1117" i="51"/>
  <c r="O1117" i="51" s="1"/>
  <c r="L1117" i="51"/>
  <c r="N1117" i="51" s="1"/>
  <c r="M1116" i="51"/>
  <c r="O1116" i="51" s="1"/>
  <c r="L1116" i="51"/>
  <c r="N1116" i="51" s="1"/>
  <c r="M1115" i="51"/>
  <c r="O1115" i="51" s="1"/>
  <c r="L1115" i="51"/>
  <c r="N1115" i="51" s="1"/>
  <c r="M1114" i="51"/>
  <c r="O1114" i="51" s="1"/>
  <c r="L1114" i="51"/>
  <c r="N1114" i="51" s="1"/>
  <c r="M1113" i="51"/>
  <c r="O1113" i="51" s="1"/>
  <c r="L1113" i="51"/>
  <c r="N1113" i="51" s="1"/>
  <c r="M1112" i="51"/>
  <c r="O1112" i="51" s="1"/>
  <c r="L1112" i="51"/>
  <c r="N1112" i="51" s="1"/>
  <c r="M1111" i="51"/>
  <c r="O1111" i="51" s="1"/>
  <c r="L1111" i="51"/>
  <c r="N1111" i="51" s="1"/>
  <c r="M1110" i="51"/>
  <c r="O1110" i="51" s="1"/>
  <c r="L1110" i="51"/>
  <c r="N1110" i="51" s="1"/>
  <c r="M1109" i="51"/>
  <c r="O1109" i="51" s="1"/>
  <c r="L1109" i="51"/>
  <c r="N1109" i="51" s="1"/>
  <c r="M1108" i="51"/>
  <c r="O1108" i="51" s="1"/>
  <c r="L1108" i="51"/>
  <c r="N1108" i="51" s="1"/>
  <c r="M1107" i="51"/>
  <c r="O1107" i="51" s="1"/>
  <c r="L1107" i="51"/>
  <c r="N1107" i="51" s="1"/>
  <c r="M1106" i="51"/>
  <c r="O1106" i="51" s="1"/>
  <c r="L1106" i="51"/>
  <c r="N1106" i="51" s="1"/>
  <c r="M1105" i="51"/>
  <c r="O1105" i="51" s="1"/>
  <c r="L1105" i="51"/>
  <c r="N1105" i="51" s="1"/>
  <c r="M1104" i="51"/>
  <c r="O1104" i="51" s="1"/>
  <c r="L1104" i="51"/>
  <c r="N1104" i="51" s="1"/>
  <c r="M1103" i="51"/>
  <c r="O1103" i="51" s="1"/>
  <c r="L1103" i="51"/>
  <c r="N1103" i="51" s="1"/>
  <c r="M1102" i="51"/>
  <c r="O1102" i="51" s="1"/>
  <c r="L1102" i="51"/>
  <c r="N1102" i="51" s="1"/>
  <c r="M1101" i="51"/>
  <c r="O1101" i="51" s="1"/>
  <c r="L1101" i="51"/>
  <c r="N1101" i="51" s="1"/>
  <c r="M1100" i="51"/>
  <c r="O1100" i="51" s="1"/>
  <c r="L1100" i="51"/>
  <c r="N1100" i="51" s="1"/>
  <c r="M1099" i="51"/>
  <c r="O1099" i="51" s="1"/>
  <c r="L1099" i="51"/>
  <c r="N1099" i="51" s="1"/>
  <c r="M1098" i="51"/>
  <c r="O1098" i="51" s="1"/>
  <c r="L1098" i="51"/>
  <c r="N1098" i="51" s="1"/>
  <c r="M1097" i="51"/>
  <c r="O1097" i="51" s="1"/>
  <c r="L1097" i="51"/>
  <c r="N1097" i="51" s="1"/>
  <c r="M1096" i="51"/>
  <c r="O1096" i="51" s="1"/>
  <c r="L1096" i="51"/>
  <c r="N1096" i="51" s="1"/>
  <c r="M1095" i="51"/>
  <c r="O1095" i="51" s="1"/>
  <c r="L1095" i="51"/>
  <c r="N1095" i="51" s="1"/>
  <c r="M1094" i="51"/>
  <c r="O1094" i="51" s="1"/>
  <c r="L1094" i="51"/>
  <c r="N1094" i="51" s="1"/>
  <c r="M1093" i="51"/>
  <c r="O1093" i="51" s="1"/>
  <c r="L1093" i="51"/>
  <c r="N1093" i="51" s="1"/>
  <c r="M1092" i="51"/>
  <c r="O1092" i="51" s="1"/>
  <c r="L1092" i="51"/>
  <c r="N1092" i="51" s="1"/>
  <c r="M1091" i="51"/>
  <c r="O1091" i="51" s="1"/>
  <c r="L1091" i="51"/>
  <c r="N1091" i="51" s="1"/>
  <c r="M1090" i="51"/>
  <c r="O1090" i="51" s="1"/>
  <c r="L1090" i="51"/>
  <c r="N1090" i="51" s="1"/>
  <c r="M1089" i="51"/>
  <c r="O1089" i="51" s="1"/>
  <c r="L1089" i="51"/>
  <c r="N1089" i="51" s="1"/>
  <c r="E1089" i="51"/>
  <c r="E1088" i="51"/>
  <c r="O1087" i="51"/>
  <c r="L1087" i="51"/>
  <c r="N1087" i="51" s="1"/>
  <c r="O1086" i="51"/>
  <c r="L1086" i="51"/>
  <c r="N1086" i="51" s="1"/>
  <c r="O1085" i="51"/>
  <c r="L1085" i="51"/>
  <c r="N1085" i="51" s="1"/>
  <c r="E1085" i="51"/>
  <c r="O1084" i="51"/>
  <c r="L1084" i="51"/>
  <c r="N1084" i="51" s="1"/>
  <c r="E1084" i="51"/>
  <c r="O1083" i="51"/>
  <c r="L1083" i="51"/>
  <c r="N1083" i="51" s="1"/>
  <c r="E1083" i="51"/>
  <c r="O1082" i="51"/>
  <c r="L1082" i="51"/>
  <c r="N1082" i="51" s="1"/>
  <c r="E1082" i="51"/>
  <c r="O1081" i="51"/>
  <c r="L1081" i="51"/>
  <c r="N1081" i="51" s="1"/>
  <c r="E1081" i="51"/>
  <c r="O1080" i="51"/>
  <c r="L1080" i="51"/>
  <c r="N1080" i="51" s="1"/>
  <c r="E1080" i="51"/>
  <c r="O1079" i="51"/>
  <c r="L1079" i="51"/>
  <c r="N1079" i="51" s="1"/>
  <c r="E1079" i="51"/>
  <c r="E1078" i="51"/>
  <c r="E1077" i="51"/>
  <c r="M1076" i="51"/>
  <c r="L1076" i="51"/>
  <c r="M1074" i="51"/>
  <c r="O1074" i="51" s="1"/>
  <c r="L1074" i="51"/>
  <c r="N1074" i="51" s="1"/>
  <c r="M1073" i="51"/>
  <c r="O1073" i="51" s="1"/>
  <c r="L1073" i="51"/>
  <c r="N1073" i="51" s="1"/>
  <c r="M1072" i="51"/>
  <c r="L1072" i="51"/>
  <c r="M1071" i="51"/>
  <c r="O1071" i="51" s="1"/>
  <c r="L1071" i="51"/>
  <c r="N1071" i="51" s="1"/>
  <c r="M1070" i="51"/>
  <c r="O1070" i="51" s="1"/>
  <c r="L1070" i="51"/>
  <c r="N1070" i="51" s="1"/>
  <c r="M1069" i="51"/>
  <c r="L1069" i="51"/>
  <c r="M1068" i="51"/>
  <c r="O1068" i="51" s="1"/>
  <c r="L1068" i="51"/>
  <c r="N1068" i="51" s="1"/>
  <c r="M1067" i="51"/>
  <c r="O1067" i="51" s="1"/>
  <c r="L1067" i="51"/>
  <c r="N1067" i="51" s="1"/>
  <c r="M1066" i="51"/>
  <c r="O1066" i="51" s="1"/>
  <c r="L1066" i="51"/>
  <c r="N1066" i="51" s="1"/>
  <c r="O1055" i="51"/>
  <c r="L1055" i="51"/>
  <c r="N1055" i="51" s="1"/>
  <c r="O1054" i="51"/>
  <c r="L1054" i="51"/>
  <c r="N1054" i="51" s="1"/>
  <c r="O1050" i="51"/>
  <c r="L1050" i="51"/>
  <c r="N1050" i="51" s="1"/>
  <c r="O1049" i="51"/>
  <c r="L1049" i="51"/>
  <c r="N1049" i="51" s="1"/>
  <c r="O1048" i="51"/>
  <c r="L1048" i="51"/>
  <c r="N1048" i="51" s="1"/>
  <c r="O1031" i="51"/>
  <c r="L1031" i="51"/>
  <c r="N1031" i="51" s="1"/>
  <c r="O1030" i="51"/>
  <c r="L1030" i="51"/>
  <c r="N1030" i="51" s="1"/>
  <c r="O1029" i="51"/>
  <c r="L1029" i="51"/>
  <c r="N1029" i="51" s="1"/>
  <c r="O1028" i="51"/>
  <c r="L1028" i="51"/>
  <c r="N1028" i="51" s="1"/>
  <c r="O1027" i="51"/>
  <c r="L1027" i="51"/>
  <c r="N1027" i="51" s="1"/>
  <c r="O1026" i="51"/>
  <c r="L1026" i="51"/>
  <c r="N1026" i="51" s="1"/>
  <c r="O1025" i="51"/>
  <c r="L1025" i="51"/>
  <c r="N1025" i="51" s="1"/>
  <c r="O1024" i="51"/>
  <c r="L1024" i="51"/>
  <c r="N1024" i="51" s="1"/>
  <c r="O1023" i="51"/>
  <c r="L1023" i="51"/>
  <c r="N1023" i="51" s="1"/>
  <c r="O1022" i="51"/>
  <c r="L1022" i="51"/>
  <c r="N1022" i="51" s="1"/>
  <c r="O1021" i="51"/>
  <c r="L1021" i="51"/>
  <c r="N1021" i="51" s="1"/>
  <c r="O1020" i="51"/>
  <c r="L1020" i="51"/>
  <c r="N1020" i="51" s="1"/>
  <c r="O1019" i="51"/>
  <c r="L1019" i="51"/>
  <c r="N1019" i="51" s="1"/>
  <c r="O1018" i="51"/>
  <c r="L1018" i="51"/>
  <c r="N1018" i="51" s="1"/>
  <c r="O1002" i="51"/>
  <c r="L1002" i="51"/>
  <c r="N1002" i="51" s="1"/>
  <c r="O1001" i="51"/>
  <c r="L1001" i="51"/>
  <c r="N1001" i="51" s="1"/>
  <c r="O1000" i="51"/>
  <c r="L1000" i="51"/>
  <c r="N1000" i="51" s="1"/>
  <c r="O999" i="51"/>
  <c r="L999" i="51"/>
  <c r="N999" i="51" s="1"/>
  <c r="O998" i="51"/>
  <c r="L998" i="51"/>
  <c r="N998" i="51" s="1"/>
  <c r="E998" i="51"/>
  <c r="E997" i="51"/>
  <c r="M996" i="51"/>
  <c r="O996" i="51" s="1"/>
  <c r="L996" i="51"/>
  <c r="N996" i="51" s="1"/>
  <c r="E989" i="51"/>
  <c r="E988" i="51"/>
  <c r="M987" i="51"/>
  <c r="O987" i="51" s="1"/>
  <c r="L987" i="51"/>
  <c r="N987" i="51" s="1"/>
  <c r="M982" i="51"/>
  <c r="O982" i="51" s="1"/>
  <c r="L982" i="51"/>
  <c r="N982" i="51" s="1"/>
  <c r="E982" i="51"/>
  <c r="E981" i="51"/>
  <c r="M980" i="51"/>
  <c r="L980" i="51"/>
  <c r="M979" i="51"/>
  <c r="O979" i="51" s="1"/>
  <c r="L979" i="51"/>
  <c r="N979" i="51" s="1"/>
  <c r="M907" i="51"/>
  <c r="O907" i="51" s="1"/>
  <c r="L907" i="51"/>
  <c r="N907" i="51" s="1"/>
  <c r="M906" i="51"/>
  <c r="O906" i="51" s="1"/>
  <c r="L906" i="51"/>
  <c r="N906" i="51" s="1"/>
  <c r="M905" i="51"/>
  <c r="O905" i="51" s="1"/>
  <c r="L905" i="51"/>
  <c r="N905" i="51" s="1"/>
  <c r="M904" i="51"/>
  <c r="O904" i="51" s="1"/>
  <c r="L904" i="51"/>
  <c r="N904" i="51" s="1"/>
  <c r="M903" i="51"/>
  <c r="O903" i="51" s="1"/>
  <c r="L903" i="51"/>
  <c r="N903" i="51" s="1"/>
  <c r="M902" i="51"/>
  <c r="O902" i="51" s="1"/>
  <c r="L902" i="51"/>
  <c r="N902" i="51" s="1"/>
  <c r="M901" i="51"/>
  <c r="O901" i="51" s="1"/>
  <c r="L901" i="51"/>
  <c r="N901" i="51" s="1"/>
  <c r="M900" i="51"/>
  <c r="L900" i="51"/>
  <c r="M899" i="51"/>
  <c r="O899" i="51" s="1"/>
  <c r="L899" i="51"/>
  <c r="N899" i="51" s="1"/>
  <c r="M898" i="51"/>
  <c r="O898" i="51" s="1"/>
  <c r="L898" i="51"/>
  <c r="N898" i="51" s="1"/>
  <c r="M897" i="51"/>
  <c r="O897" i="51" s="1"/>
  <c r="L897" i="51"/>
  <c r="N897" i="51" s="1"/>
  <c r="M891" i="51"/>
  <c r="L891" i="51"/>
  <c r="M890" i="51"/>
  <c r="L890" i="51"/>
  <c r="O889" i="51"/>
  <c r="L889" i="51"/>
  <c r="E889" i="51"/>
  <c r="O888" i="51"/>
  <c r="L888" i="51"/>
  <c r="N888" i="51" s="1"/>
  <c r="E888" i="51"/>
  <c r="O887" i="51"/>
  <c r="L887" i="51"/>
  <c r="N887" i="51" s="1"/>
  <c r="E887" i="51"/>
  <c r="O886" i="51"/>
  <c r="L886" i="51"/>
  <c r="N886" i="51" s="1"/>
  <c r="E886" i="51"/>
  <c r="O885" i="51"/>
  <c r="L885" i="51"/>
  <c r="N885" i="51" s="1"/>
  <c r="E885" i="51"/>
  <c r="O884" i="51"/>
  <c r="L884" i="51"/>
  <c r="N884" i="51" s="1"/>
  <c r="E884" i="51"/>
  <c r="O883" i="51"/>
  <c r="L883" i="51"/>
  <c r="N883" i="51" s="1"/>
  <c r="E883" i="51"/>
  <c r="O882" i="51"/>
  <c r="L882" i="51"/>
  <c r="N882" i="51" s="1"/>
  <c r="E882" i="51"/>
  <c r="O881" i="51"/>
  <c r="L881" i="51"/>
  <c r="N881" i="51" s="1"/>
  <c r="E881" i="51"/>
  <c r="E880" i="51"/>
  <c r="E879" i="51"/>
  <c r="M878" i="51"/>
  <c r="O878" i="51" s="1"/>
  <c r="L878" i="51"/>
  <c r="N878" i="51" s="1"/>
  <c r="M877" i="51"/>
  <c r="O877" i="51" s="1"/>
  <c r="L877" i="51"/>
  <c r="N877" i="51" s="1"/>
  <c r="M876" i="51"/>
  <c r="O876" i="51" s="1"/>
  <c r="L876" i="51"/>
  <c r="N876" i="51" s="1"/>
  <c r="M875" i="51"/>
  <c r="O875" i="51" s="1"/>
  <c r="L875" i="51"/>
  <c r="N875" i="51" s="1"/>
  <c r="M874" i="51"/>
  <c r="O874" i="51" s="1"/>
  <c r="L874" i="51"/>
  <c r="N874" i="51" s="1"/>
  <c r="M873" i="51"/>
  <c r="O873" i="51" s="1"/>
  <c r="L873" i="51"/>
  <c r="N873" i="51" s="1"/>
  <c r="M872" i="51"/>
  <c r="O872" i="51" s="1"/>
  <c r="L872" i="51"/>
  <c r="N872" i="51" s="1"/>
  <c r="M871" i="51"/>
  <c r="O871" i="51" s="1"/>
  <c r="L871" i="51"/>
  <c r="N871" i="51" s="1"/>
  <c r="M870" i="51"/>
  <c r="O870" i="51" s="1"/>
  <c r="L870" i="51"/>
  <c r="N870" i="51" s="1"/>
  <c r="M869" i="51"/>
  <c r="O869" i="51" s="1"/>
  <c r="L869" i="51"/>
  <c r="N869" i="51" s="1"/>
  <c r="M868" i="51"/>
  <c r="O868" i="51" s="1"/>
  <c r="L868" i="51"/>
  <c r="N868" i="51" s="1"/>
  <c r="M867" i="51"/>
  <c r="O867" i="51" s="1"/>
  <c r="L867" i="51"/>
  <c r="N867" i="51" s="1"/>
  <c r="M866" i="51"/>
  <c r="O866" i="51" s="1"/>
  <c r="L866" i="51"/>
  <c r="N866" i="51" s="1"/>
  <c r="M865" i="51"/>
  <c r="O865" i="51" s="1"/>
  <c r="L865" i="51"/>
  <c r="N865" i="51" s="1"/>
  <c r="M864" i="51"/>
  <c r="O864" i="51" s="1"/>
  <c r="L864" i="51"/>
  <c r="N864" i="51" s="1"/>
  <c r="M863" i="51"/>
  <c r="O863" i="51" s="1"/>
  <c r="L863" i="51"/>
  <c r="N863" i="51" s="1"/>
  <c r="M862" i="51"/>
  <c r="O862" i="51" s="1"/>
  <c r="L862" i="51"/>
  <c r="N862" i="51" s="1"/>
  <c r="M861" i="51"/>
  <c r="O861" i="51" s="1"/>
  <c r="L861" i="51"/>
  <c r="N861" i="51" s="1"/>
  <c r="M860" i="51"/>
  <c r="O860" i="51" s="1"/>
  <c r="L860" i="51"/>
  <c r="N860" i="51" s="1"/>
  <c r="M859" i="51"/>
  <c r="O859" i="51" s="1"/>
  <c r="L859" i="51"/>
  <c r="N859" i="51" s="1"/>
  <c r="M858" i="51"/>
  <c r="O858" i="51" s="1"/>
  <c r="L858" i="51"/>
  <c r="N858" i="51" s="1"/>
  <c r="M857" i="51"/>
  <c r="O857" i="51" s="1"/>
  <c r="L857" i="51"/>
  <c r="N857" i="51" s="1"/>
  <c r="M856" i="51"/>
  <c r="O856" i="51" s="1"/>
  <c r="L856" i="51"/>
  <c r="N856" i="51" s="1"/>
  <c r="M855" i="51"/>
  <c r="O855" i="51" s="1"/>
  <c r="L855" i="51"/>
  <c r="N855" i="51" s="1"/>
  <c r="M854" i="51"/>
  <c r="O854" i="51" s="1"/>
  <c r="L854" i="51"/>
  <c r="N854" i="51" s="1"/>
  <c r="M853" i="51"/>
  <c r="O853" i="51" s="1"/>
  <c r="L853" i="51"/>
  <c r="N853" i="51" s="1"/>
  <c r="M852" i="51"/>
  <c r="O852" i="51" s="1"/>
  <c r="L852" i="51"/>
  <c r="N852" i="51" s="1"/>
  <c r="M851" i="51"/>
  <c r="O851" i="51" s="1"/>
  <c r="L851" i="51"/>
  <c r="N851" i="51" s="1"/>
  <c r="M850" i="51"/>
  <c r="O850" i="51" s="1"/>
  <c r="L850" i="51"/>
  <c r="N850" i="51" s="1"/>
  <c r="M849" i="51"/>
  <c r="O849" i="51" s="1"/>
  <c r="L849" i="51"/>
  <c r="N849" i="51" s="1"/>
  <c r="M848" i="51"/>
  <c r="O848" i="51" s="1"/>
  <c r="L848" i="51"/>
  <c r="N848" i="51" s="1"/>
  <c r="M847" i="51"/>
  <c r="O847" i="51" s="1"/>
  <c r="L847" i="51"/>
  <c r="N847" i="51" s="1"/>
  <c r="M846" i="51"/>
  <c r="O846" i="51" s="1"/>
  <c r="L846" i="51"/>
  <c r="N846" i="51" s="1"/>
  <c r="M844" i="51"/>
  <c r="L844" i="51"/>
  <c r="M843" i="51"/>
  <c r="O843" i="51" s="1"/>
  <c r="L843" i="51"/>
  <c r="N843" i="51" s="1"/>
  <c r="M842" i="51"/>
  <c r="O842" i="51" s="1"/>
  <c r="L842" i="51"/>
  <c r="N842" i="51" s="1"/>
  <c r="M841" i="51"/>
  <c r="O841" i="51" s="1"/>
  <c r="L841" i="51"/>
  <c r="N841" i="51" s="1"/>
  <c r="M840" i="51"/>
  <c r="O840" i="51" s="1"/>
  <c r="L840" i="51"/>
  <c r="N840" i="51" s="1"/>
  <c r="M839" i="51"/>
  <c r="O839" i="51" s="1"/>
  <c r="L839" i="51"/>
  <c r="N839" i="51" s="1"/>
  <c r="M838" i="51"/>
  <c r="O838" i="51" s="1"/>
  <c r="L838" i="51"/>
  <c r="N838" i="51" s="1"/>
  <c r="M837" i="51"/>
  <c r="O837" i="51" s="1"/>
  <c r="L837" i="51"/>
  <c r="N837" i="51" s="1"/>
  <c r="M836" i="51"/>
  <c r="O836" i="51" s="1"/>
  <c r="L836" i="51"/>
  <c r="N836" i="51" s="1"/>
  <c r="M832" i="51"/>
  <c r="O832" i="51" s="1"/>
  <c r="L832" i="51"/>
  <c r="N832" i="51" s="1"/>
  <c r="M831" i="51"/>
  <c r="O831" i="51" s="1"/>
  <c r="L831" i="51"/>
  <c r="N831" i="51" s="1"/>
  <c r="M830" i="51"/>
  <c r="O830" i="51" s="1"/>
  <c r="L830" i="51"/>
  <c r="N830" i="51" s="1"/>
  <c r="M829" i="51"/>
  <c r="O829" i="51" s="1"/>
  <c r="L829" i="51"/>
  <c r="N829" i="51" s="1"/>
  <c r="M828" i="51"/>
  <c r="O828" i="51" s="1"/>
  <c r="L828" i="51"/>
  <c r="N828" i="51" s="1"/>
  <c r="M827" i="51"/>
  <c r="O827" i="51" s="1"/>
  <c r="L827" i="51"/>
  <c r="N827" i="51" s="1"/>
  <c r="M826" i="51"/>
  <c r="O826" i="51" s="1"/>
  <c r="L826" i="51"/>
  <c r="N826" i="51" s="1"/>
  <c r="M825" i="51"/>
  <c r="O825" i="51" s="1"/>
  <c r="L825" i="51"/>
  <c r="N825" i="51" s="1"/>
  <c r="M824" i="51"/>
  <c r="O824" i="51" s="1"/>
  <c r="L824" i="51"/>
  <c r="N824" i="51" s="1"/>
  <c r="M823" i="51"/>
  <c r="O823" i="51" s="1"/>
  <c r="L823" i="51"/>
  <c r="N823" i="51" s="1"/>
  <c r="M822" i="51"/>
  <c r="O822" i="51" s="1"/>
  <c r="L822" i="51"/>
  <c r="N822" i="51" s="1"/>
  <c r="M821" i="51"/>
  <c r="O821" i="51" s="1"/>
  <c r="L821" i="51"/>
  <c r="N821" i="51" s="1"/>
  <c r="M820" i="51"/>
  <c r="O820" i="51" s="1"/>
  <c r="L820" i="51"/>
  <c r="N820" i="51" s="1"/>
  <c r="M819" i="51"/>
  <c r="O819" i="51" s="1"/>
  <c r="L819" i="51"/>
  <c r="N819" i="51" s="1"/>
  <c r="M818" i="51"/>
  <c r="O818" i="51" s="1"/>
  <c r="L818" i="51"/>
  <c r="N818" i="51" s="1"/>
  <c r="M817" i="51"/>
  <c r="O817" i="51" s="1"/>
  <c r="L817" i="51"/>
  <c r="N817" i="51" s="1"/>
  <c r="M816" i="51"/>
  <c r="O816" i="51" s="1"/>
  <c r="L816" i="51"/>
  <c r="N816" i="51" s="1"/>
  <c r="M815" i="51"/>
  <c r="O815" i="51" s="1"/>
  <c r="L815" i="51"/>
  <c r="N815" i="51" s="1"/>
  <c r="M814" i="51"/>
  <c r="O814" i="51" s="1"/>
  <c r="L814" i="51"/>
  <c r="N814" i="51" s="1"/>
  <c r="M813" i="51"/>
  <c r="O813" i="51" s="1"/>
  <c r="L813" i="51"/>
  <c r="N813" i="51" s="1"/>
  <c r="O756" i="51"/>
  <c r="L756" i="51"/>
  <c r="N756" i="51" s="1"/>
  <c r="O755" i="51"/>
  <c r="L755" i="51"/>
  <c r="N755" i="51" s="1"/>
  <c r="O757" i="51"/>
  <c r="L757" i="51"/>
  <c r="N757" i="51" s="1"/>
  <c r="E757" i="51"/>
  <c r="M754" i="51"/>
  <c r="O754" i="51" s="1"/>
  <c r="L754" i="51"/>
  <c r="N754" i="51" s="1"/>
  <c r="E754" i="51"/>
  <c r="M753" i="51"/>
  <c r="O753" i="51" s="1"/>
  <c r="L753" i="51"/>
  <c r="N753" i="51" s="1"/>
  <c r="E753" i="51"/>
  <c r="E752" i="51"/>
  <c r="E751" i="51"/>
  <c r="M750" i="51"/>
  <c r="O750" i="51" s="1"/>
  <c r="L750" i="51"/>
  <c r="N750" i="51" s="1"/>
  <c r="M749" i="51"/>
  <c r="O749" i="51" s="1"/>
  <c r="L749" i="51"/>
  <c r="N749" i="51" s="1"/>
  <c r="E748" i="51"/>
  <c r="M747" i="51"/>
  <c r="O747" i="51" s="1"/>
  <c r="L747" i="51"/>
  <c r="N747" i="51" s="1"/>
  <c r="E747" i="51"/>
  <c r="M746" i="51"/>
  <c r="O746" i="51" s="1"/>
  <c r="L746" i="51"/>
  <c r="N746" i="51" s="1"/>
  <c r="E746" i="51"/>
  <c r="M745" i="51"/>
  <c r="O745" i="51" s="1"/>
  <c r="L745" i="51"/>
  <c r="N745" i="51" s="1"/>
  <c r="E745" i="51"/>
  <c r="M744" i="51"/>
  <c r="O744" i="51" s="1"/>
  <c r="L744" i="51"/>
  <c r="N744" i="51" s="1"/>
  <c r="E744" i="51"/>
  <c r="M743" i="51"/>
  <c r="O743" i="51" s="1"/>
  <c r="L743" i="51"/>
  <c r="N743" i="51" s="1"/>
  <c r="E743" i="51"/>
  <c r="M742" i="51"/>
  <c r="O742" i="51" s="1"/>
  <c r="L742" i="51"/>
  <c r="N742" i="51" s="1"/>
  <c r="E742" i="51"/>
  <c r="M741" i="51"/>
  <c r="O741" i="51" s="1"/>
  <c r="L741" i="51"/>
  <c r="N741" i="51" s="1"/>
  <c r="E741" i="51"/>
  <c r="M740" i="51"/>
  <c r="O740" i="51" s="1"/>
  <c r="L740" i="51"/>
  <c r="N740" i="51" s="1"/>
  <c r="E740" i="51"/>
  <c r="E739" i="51"/>
  <c r="M738" i="51"/>
  <c r="O738" i="51" s="1"/>
  <c r="L738" i="51"/>
  <c r="N738" i="51" s="1"/>
  <c r="E738" i="51"/>
  <c r="M737" i="51"/>
  <c r="O737" i="51" s="1"/>
  <c r="L737" i="51"/>
  <c r="N737" i="51" s="1"/>
  <c r="E737" i="51"/>
  <c r="M736" i="51"/>
  <c r="O736" i="51" s="1"/>
  <c r="L736" i="51"/>
  <c r="N736" i="51" s="1"/>
  <c r="E736" i="51"/>
  <c r="M735" i="51"/>
  <c r="O735" i="51" s="1"/>
  <c r="L735" i="51"/>
  <c r="N735" i="51" s="1"/>
  <c r="E735" i="51"/>
  <c r="M734" i="51"/>
  <c r="O734" i="51" s="1"/>
  <c r="L734" i="51"/>
  <c r="N734" i="51" s="1"/>
  <c r="E734" i="51"/>
  <c r="E733" i="51"/>
  <c r="M732" i="51"/>
  <c r="O732" i="51" s="1"/>
  <c r="L732" i="51"/>
  <c r="N732" i="51" s="1"/>
  <c r="E732" i="51"/>
  <c r="M731" i="51"/>
  <c r="O731" i="51" s="1"/>
  <c r="L731" i="51"/>
  <c r="N731" i="51" s="1"/>
  <c r="E731" i="51"/>
  <c r="M730" i="51"/>
  <c r="O730" i="51" s="1"/>
  <c r="L730" i="51"/>
  <c r="N730" i="51" s="1"/>
  <c r="E730" i="51"/>
  <c r="M729" i="51"/>
  <c r="O729" i="51" s="1"/>
  <c r="L729" i="51"/>
  <c r="N729" i="51" s="1"/>
  <c r="E729" i="51"/>
  <c r="M728" i="51"/>
  <c r="O728" i="51" s="1"/>
  <c r="L728" i="51"/>
  <c r="N728" i="51" s="1"/>
  <c r="E728" i="51"/>
  <c r="M727" i="51"/>
  <c r="O727" i="51" s="1"/>
  <c r="L727" i="51"/>
  <c r="N727" i="51" s="1"/>
  <c r="E727" i="51"/>
  <c r="M726" i="51"/>
  <c r="O726" i="51" s="1"/>
  <c r="L726" i="51"/>
  <c r="N726" i="51" s="1"/>
  <c r="E726" i="51"/>
  <c r="M725" i="51"/>
  <c r="O725" i="51" s="1"/>
  <c r="L725" i="51"/>
  <c r="N725" i="51" s="1"/>
  <c r="E725" i="51"/>
  <c r="M724" i="51"/>
  <c r="O724" i="51" s="1"/>
  <c r="L724" i="51"/>
  <c r="N724" i="51" s="1"/>
  <c r="E724" i="51"/>
  <c r="M723" i="51"/>
  <c r="O723" i="51" s="1"/>
  <c r="L723" i="51"/>
  <c r="N723" i="51" s="1"/>
  <c r="E723" i="51"/>
  <c r="M722" i="51"/>
  <c r="O722" i="51" s="1"/>
  <c r="L722" i="51"/>
  <c r="N722" i="51" s="1"/>
  <c r="E722" i="51"/>
  <c r="M721" i="51"/>
  <c r="O721" i="51" s="1"/>
  <c r="L721" i="51"/>
  <c r="N721" i="51" s="1"/>
  <c r="E721" i="51"/>
  <c r="M720" i="51"/>
  <c r="O720" i="51" s="1"/>
  <c r="L720" i="51"/>
  <c r="N720" i="51" s="1"/>
  <c r="E720" i="51"/>
  <c r="M719" i="51"/>
  <c r="O719" i="51" s="1"/>
  <c r="L719" i="51"/>
  <c r="N719" i="51" s="1"/>
  <c r="E719" i="51"/>
  <c r="M718" i="51"/>
  <c r="O718" i="51" s="1"/>
  <c r="L718" i="51"/>
  <c r="N718" i="51" s="1"/>
  <c r="E718" i="51"/>
  <c r="M717" i="51"/>
  <c r="O717" i="51" s="1"/>
  <c r="L717" i="51"/>
  <c r="N717" i="51" s="1"/>
  <c r="E717" i="51"/>
  <c r="M716" i="51"/>
  <c r="O716" i="51" s="1"/>
  <c r="L716" i="51"/>
  <c r="N716" i="51" s="1"/>
  <c r="E716" i="51"/>
  <c r="M715" i="51"/>
  <c r="O715" i="51" s="1"/>
  <c r="L715" i="51"/>
  <c r="N715" i="51" s="1"/>
  <c r="E715" i="51"/>
  <c r="M714" i="51"/>
  <c r="O714" i="51" s="1"/>
  <c r="L714" i="51"/>
  <c r="N714" i="51" s="1"/>
  <c r="E714" i="51"/>
  <c r="M713" i="51"/>
  <c r="O713" i="51" s="1"/>
  <c r="L713" i="51"/>
  <c r="N713" i="51" s="1"/>
  <c r="E713" i="51"/>
  <c r="M712" i="51"/>
  <c r="O712" i="51" s="1"/>
  <c r="L712" i="51"/>
  <c r="N712" i="51" s="1"/>
  <c r="E712" i="51"/>
  <c r="M711" i="51"/>
  <c r="O711" i="51" s="1"/>
  <c r="L711" i="51"/>
  <c r="N711" i="51" s="1"/>
  <c r="E711" i="51"/>
  <c r="M710" i="51"/>
  <c r="O710" i="51" s="1"/>
  <c r="L710" i="51"/>
  <c r="N710" i="51" s="1"/>
  <c r="E710" i="51"/>
  <c r="M709" i="51"/>
  <c r="O709" i="51" s="1"/>
  <c r="L709" i="51"/>
  <c r="N709" i="51" s="1"/>
  <c r="E709" i="51"/>
  <c r="M708" i="51"/>
  <c r="O708" i="51" s="1"/>
  <c r="L708" i="51"/>
  <c r="N708" i="51" s="1"/>
  <c r="E708" i="51"/>
  <c r="M707" i="51"/>
  <c r="O707" i="51" s="1"/>
  <c r="L707" i="51"/>
  <c r="N707" i="51" s="1"/>
  <c r="E707" i="51"/>
  <c r="M706" i="51"/>
  <c r="O706" i="51" s="1"/>
  <c r="L706" i="51"/>
  <c r="N706" i="51" s="1"/>
  <c r="E706" i="51"/>
  <c r="M705" i="51"/>
  <c r="O705" i="51" s="1"/>
  <c r="L705" i="51"/>
  <c r="N705" i="51" s="1"/>
  <c r="E705" i="51"/>
  <c r="M704" i="51"/>
  <c r="O704" i="51" s="1"/>
  <c r="L704" i="51"/>
  <c r="N704" i="51" s="1"/>
  <c r="E704" i="51"/>
  <c r="M703" i="51"/>
  <c r="O703" i="51" s="1"/>
  <c r="L703" i="51"/>
  <c r="N703" i="51" s="1"/>
  <c r="E703" i="51"/>
  <c r="M702" i="51"/>
  <c r="O702" i="51" s="1"/>
  <c r="L702" i="51"/>
  <c r="N702" i="51" s="1"/>
  <c r="E702" i="51"/>
  <c r="M701" i="51"/>
  <c r="O701" i="51" s="1"/>
  <c r="L701" i="51"/>
  <c r="N701" i="51" s="1"/>
  <c r="E701" i="51"/>
  <c r="M700" i="51"/>
  <c r="O700" i="51" s="1"/>
  <c r="L700" i="51"/>
  <c r="N700" i="51" s="1"/>
  <c r="E700" i="51"/>
  <c r="M699" i="51"/>
  <c r="O699" i="51" s="1"/>
  <c r="L699" i="51"/>
  <c r="N699" i="51" s="1"/>
  <c r="E699" i="51"/>
  <c r="M698" i="51"/>
  <c r="O698" i="51" s="1"/>
  <c r="L698" i="51"/>
  <c r="N698" i="51" s="1"/>
  <c r="E698" i="51"/>
  <c r="M697" i="51"/>
  <c r="O697" i="51" s="1"/>
  <c r="L697" i="51"/>
  <c r="N697" i="51" s="1"/>
  <c r="E697" i="51"/>
  <c r="M696" i="51"/>
  <c r="O696" i="51" s="1"/>
  <c r="L696" i="51"/>
  <c r="N696" i="51" s="1"/>
  <c r="M692" i="51"/>
  <c r="O692" i="51" s="1"/>
  <c r="L692" i="51"/>
  <c r="N692" i="51" s="1"/>
  <c r="E692" i="51"/>
  <c r="M691" i="51"/>
  <c r="O691" i="51" s="1"/>
  <c r="L691" i="51"/>
  <c r="N691" i="51" s="1"/>
  <c r="E691" i="51"/>
  <c r="M690" i="51"/>
  <c r="O690" i="51" s="1"/>
  <c r="L690" i="51"/>
  <c r="N690" i="51" s="1"/>
  <c r="E690" i="51"/>
  <c r="M689" i="51"/>
  <c r="O689" i="51" s="1"/>
  <c r="L689" i="51"/>
  <c r="N689" i="51" s="1"/>
  <c r="E689" i="51"/>
  <c r="M688" i="51"/>
  <c r="O688" i="51" s="1"/>
  <c r="L688" i="51"/>
  <c r="N688" i="51" s="1"/>
  <c r="E688" i="51"/>
  <c r="M687" i="51"/>
  <c r="O687" i="51" s="1"/>
  <c r="L687" i="51"/>
  <c r="N687" i="51" s="1"/>
  <c r="E687" i="51"/>
  <c r="M686" i="51"/>
  <c r="O686" i="51" s="1"/>
  <c r="L686" i="51"/>
  <c r="N686" i="51" s="1"/>
  <c r="E686" i="51"/>
  <c r="M685" i="51"/>
  <c r="O685" i="51" s="1"/>
  <c r="L685" i="51"/>
  <c r="N685" i="51" s="1"/>
  <c r="E685" i="51"/>
  <c r="M684" i="51"/>
  <c r="O684" i="51" s="1"/>
  <c r="L684" i="51"/>
  <c r="N684" i="51" s="1"/>
  <c r="E684" i="51"/>
  <c r="E683" i="51"/>
  <c r="M680" i="51"/>
  <c r="O680" i="51" s="1"/>
  <c r="L680" i="51"/>
  <c r="N680" i="51" s="1"/>
  <c r="E680" i="51"/>
  <c r="M679" i="51"/>
  <c r="O679" i="51" s="1"/>
  <c r="L679" i="51"/>
  <c r="N679" i="51" s="1"/>
  <c r="E679" i="51"/>
  <c r="M678" i="51"/>
  <c r="O678" i="51" s="1"/>
  <c r="L678" i="51"/>
  <c r="N678" i="51" s="1"/>
  <c r="E678" i="51"/>
  <c r="M675" i="51"/>
  <c r="O675" i="51" s="1"/>
  <c r="L675" i="51"/>
  <c r="N675" i="51" s="1"/>
  <c r="E675" i="51"/>
  <c r="M674" i="51"/>
  <c r="O674" i="51" s="1"/>
  <c r="L674" i="51"/>
  <c r="N674" i="51" s="1"/>
  <c r="E674" i="51"/>
  <c r="M673" i="51"/>
  <c r="O673" i="51" s="1"/>
  <c r="L673" i="51"/>
  <c r="N673" i="51" s="1"/>
  <c r="E673" i="51"/>
  <c r="M672" i="51"/>
  <c r="O672" i="51" s="1"/>
  <c r="L672" i="51"/>
  <c r="N672" i="51" s="1"/>
  <c r="E672" i="51"/>
  <c r="M671" i="51"/>
  <c r="O671" i="51" s="1"/>
  <c r="L671" i="51"/>
  <c r="N671" i="51" s="1"/>
  <c r="E671" i="51"/>
  <c r="M670" i="51"/>
  <c r="O670" i="51" s="1"/>
  <c r="L670" i="51"/>
  <c r="N670" i="51" s="1"/>
  <c r="E670" i="51"/>
  <c r="M669" i="51"/>
  <c r="O669" i="51" s="1"/>
  <c r="L669" i="51"/>
  <c r="N669" i="51" s="1"/>
  <c r="E669" i="51"/>
  <c r="O665" i="51"/>
  <c r="L665" i="51"/>
  <c r="N665" i="51" s="1"/>
  <c r="O663" i="51"/>
  <c r="L663" i="51"/>
  <c r="N663" i="51" s="1"/>
  <c r="O662" i="51"/>
  <c r="L662" i="51"/>
  <c r="N662" i="51" s="1"/>
  <c r="O661" i="51"/>
  <c r="L661" i="51"/>
  <c r="N661" i="51" s="1"/>
  <c r="M649" i="51"/>
  <c r="O649" i="51" s="1"/>
  <c r="L649" i="51"/>
  <c r="N649" i="51" s="1"/>
  <c r="E649" i="51"/>
  <c r="M648" i="51"/>
  <c r="O648" i="51" s="1"/>
  <c r="L648" i="51"/>
  <c r="N648" i="51" s="1"/>
  <c r="E648" i="51"/>
  <c r="M647" i="51"/>
  <c r="O647" i="51" s="1"/>
  <c r="L647" i="51"/>
  <c r="N647" i="51" s="1"/>
  <c r="E647" i="51"/>
  <c r="M646" i="51"/>
  <c r="O646" i="51" s="1"/>
  <c r="L646" i="51"/>
  <c r="N646" i="51" s="1"/>
  <c r="E646" i="51"/>
  <c r="M645" i="51"/>
  <c r="O645" i="51" s="1"/>
  <c r="L645" i="51"/>
  <c r="N645" i="51" s="1"/>
  <c r="E645" i="51"/>
  <c r="M644" i="51"/>
  <c r="O644" i="51" s="1"/>
  <c r="L644" i="51"/>
  <c r="N644" i="51" s="1"/>
  <c r="E644" i="51"/>
  <c r="M643" i="51"/>
  <c r="O643" i="51" s="1"/>
  <c r="L643" i="51"/>
  <c r="N643" i="51" s="1"/>
  <c r="E643" i="51"/>
  <c r="M642" i="51"/>
  <c r="O642" i="51" s="1"/>
  <c r="L642" i="51"/>
  <c r="N642" i="51" s="1"/>
  <c r="E642" i="51"/>
  <c r="M641" i="51"/>
  <c r="O641" i="51" s="1"/>
  <c r="L641" i="51"/>
  <c r="N641" i="51" s="1"/>
  <c r="E641" i="51"/>
  <c r="E640" i="51"/>
  <c r="E639" i="51"/>
  <c r="M638" i="51"/>
  <c r="O638" i="51" s="1"/>
  <c r="L638" i="51"/>
  <c r="N638" i="51" s="1"/>
  <c r="E638" i="51"/>
  <c r="M637" i="51"/>
  <c r="O637" i="51" s="1"/>
  <c r="L637" i="51"/>
  <c r="N637" i="51" s="1"/>
  <c r="E637" i="51"/>
  <c r="M636" i="51"/>
  <c r="O636" i="51" s="1"/>
  <c r="L636" i="51"/>
  <c r="N636" i="51" s="1"/>
  <c r="E636" i="51"/>
  <c r="M635" i="51"/>
  <c r="O635" i="51" s="1"/>
  <c r="L635" i="51"/>
  <c r="N635" i="51" s="1"/>
  <c r="E635" i="51"/>
  <c r="M634" i="51"/>
  <c r="O634" i="51" s="1"/>
  <c r="L634" i="51"/>
  <c r="N634" i="51" s="1"/>
  <c r="E634" i="51"/>
  <c r="M633" i="51"/>
  <c r="O633" i="51" s="1"/>
  <c r="L633" i="51"/>
  <c r="N633" i="51" s="1"/>
  <c r="E633" i="51"/>
  <c r="M632" i="51"/>
  <c r="O632" i="51" s="1"/>
  <c r="L632" i="51"/>
  <c r="N632" i="51" s="1"/>
  <c r="E632" i="51"/>
  <c r="M631" i="51"/>
  <c r="O631" i="51" s="1"/>
  <c r="L631" i="51"/>
  <c r="N631" i="51" s="1"/>
  <c r="E631" i="51"/>
  <c r="M630" i="51"/>
  <c r="O630" i="51" s="1"/>
  <c r="L630" i="51"/>
  <c r="N630" i="51" s="1"/>
  <c r="E630" i="51"/>
  <c r="M629" i="51"/>
  <c r="O629" i="51" s="1"/>
  <c r="L629" i="51"/>
  <c r="N629" i="51" s="1"/>
  <c r="E629" i="51"/>
  <c r="M628" i="51"/>
  <c r="O628" i="51" s="1"/>
  <c r="L628" i="51"/>
  <c r="N628" i="51" s="1"/>
  <c r="E628" i="51"/>
  <c r="M627" i="51"/>
  <c r="O627" i="51" s="1"/>
  <c r="L627" i="51"/>
  <c r="N627" i="51" s="1"/>
  <c r="E627" i="51"/>
  <c r="M626" i="51"/>
  <c r="O626" i="51" s="1"/>
  <c r="L626" i="51"/>
  <c r="N626" i="51" s="1"/>
  <c r="E626" i="51"/>
  <c r="M625" i="51"/>
  <c r="O625" i="51" s="1"/>
  <c r="L625" i="51"/>
  <c r="N625" i="51" s="1"/>
  <c r="E625" i="51"/>
  <c r="M624" i="51"/>
  <c r="O624" i="51" s="1"/>
  <c r="L624" i="51"/>
  <c r="N624" i="51" s="1"/>
  <c r="E624" i="51"/>
  <c r="M623" i="51"/>
  <c r="O623" i="51" s="1"/>
  <c r="L623" i="51"/>
  <c r="N623" i="51" s="1"/>
  <c r="E623" i="51"/>
  <c r="M622" i="51"/>
  <c r="O622" i="51" s="1"/>
  <c r="L622" i="51"/>
  <c r="N622" i="51" s="1"/>
  <c r="E622" i="51"/>
  <c r="E621" i="51"/>
  <c r="M620" i="51"/>
  <c r="O620" i="51" s="1"/>
  <c r="L620" i="51"/>
  <c r="N620" i="51" s="1"/>
  <c r="E620" i="51"/>
  <c r="M619" i="51"/>
  <c r="O619" i="51" s="1"/>
  <c r="L619" i="51"/>
  <c r="N619" i="51" s="1"/>
  <c r="E619" i="51"/>
  <c r="M618" i="51"/>
  <c r="O618" i="51" s="1"/>
  <c r="L618" i="51"/>
  <c r="N618" i="51" s="1"/>
  <c r="E618" i="51"/>
  <c r="M617" i="51"/>
  <c r="O617" i="51" s="1"/>
  <c r="L617" i="51"/>
  <c r="N617" i="51" s="1"/>
  <c r="E617" i="51"/>
  <c r="M616" i="51"/>
  <c r="O616" i="51" s="1"/>
  <c r="L616" i="51"/>
  <c r="N616" i="51" s="1"/>
  <c r="E616" i="51"/>
  <c r="M615" i="51"/>
  <c r="O615" i="51" s="1"/>
  <c r="L615" i="51"/>
  <c r="N615" i="51" s="1"/>
  <c r="E615" i="51"/>
  <c r="E614" i="51"/>
  <c r="M613" i="51"/>
  <c r="O613" i="51" s="1"/>
  <c r="L613" i="51"/>
  <c r="N613" i="51" s="1"/>
  <c r="M612" i="51"/>
  <c r="O612" i="51" s="1"/>
  <c r="L612" i="51"/>
  <c r="N612" i="51" s="1"/>
  <c r="M611" i="51"/>
  <c r="O611" i="51" s="1"/>
  <c r="L611" i="51"/>
  <c r="N611" i="51" s="1"/>
  <c r="M610" i="51"/>
  <c r="O610" i="51" s="1"/>
  <c r="L610" i="51"/>
  <c r="N610" i="51" s="1"/>
  <c r="M609" i="51"/>
  <c r="O609" i="51" s="1"/>
  <c r="L609" i="51"/>
  <c r="N609" i="51" s="1"/>
  <c r="E609" i="51"/>
  <c r="M608" i="51"/>
  <c r="O608" i="51" s="1"/>
  <c r="L608" i="51"/>
  <c r="N608" i="51" s="1"/>
  <c r="E608" i="51"/>
  <c r="M607" i="51"/>
  <c r="O607" i="51" s="1"/>
  <c r="L607" i="51"/>
  <c r="N607" i="51" s="1"/>
  <c r="E607" i="51"/>
  <c r="M606" i="51"/>
  <c r="O606" i="51" s="1"/>
  <c r="L606" i="51"/>
  <c r="N606" i="51" s="1"/>
  <c r="E606" i="51"/>
  <c r="M605" i="51"/>
  <c r="O605" i="51" s="1"/>
  <c r="L605" i="51"/>
  <c r="N605" i="51" s="1"/>
  <c r="E605" i="51"/>
  <c r="M604" i="51"/>
  <c r="O604" i="51" s="1"/>
  <c r="L604" i="51"/>
  <c r="N604" i="51" s="1"/>
  <c r="E604" i="51"/>
  <c r="M603" i="51"/>
  <c r="O603" i="51" s="1"/>
  <c r="L603" i="51"/>
  <c r="N603" i="51" s="1"/>
  <c r="E603" i="51"/>
  <c r="M602" i="51"/>
  <c r="O602" i="51" s="1"/>
  <c r="L602" i="51"/>
  <c r="N602" i="51" s="1"/>
  <c r="E602" i="51"/>
  <c r="M601" i="51"/>
  <c r="O601" i="51" s="1"/>
  <c r="L601" i="51"/>
  <c r="N601" i="51" s="1"/>
  <c r="E601" i="51"/>
  <c r="M600" i="51"/>
  <c r="O600" i="51" s="1"/>
  <c r="L600" i="51"/>
  <c r="N600" i="51" s="1"/>
  <c r="E600" i="51"/>
  <c r="M599" i="51"/>
  <c r="O599" i="51" s="1"/>
  <c r="L599" i="51"/>
  <c r="N599" i="51" s="1"/>
  <c r="E599" i="51"/>
  <c r="M598" i="51"/>
  <c r="O598" i="51" s="1"/>
  <c r="L598" i="51"/>
  <c r="N598" i="51" s="1"/>
  <c r="E598" i="51"/>
  <c r="M597" i="51"/>
  <c r="O597" i="51" s="1"/>
  <c r="L597" i="51"/>
  <c r="N597" i="51" s="1"/>
  <c r="E597" i="51"/>
  <c r="M596" i="51"/>
  <c r="O596" i="51" s="1"/>
  <c r="L596" i="51"/>
  <c r="N596" i="51" s="1"/>
  <c r="E596" i="51"/>
  <c r="M595" i="51"/>
  <c r="O595" i="51" s="1"/>
  <c r="L595" i="51"/>
  <c r="N595" i="51" s="1"/>
  <c r="E595" i="51"/>
  <c r="M594" i="51"/>
  <c r="O594" i="51" s="1"/>
  <c r="L594" i="51"/>
  <c r="N594" i="51" s="1"/>
  <c r="E594" i="51"/>
  <c r="M593" i="51"/>
  <c r="O593" i="51" s="1"/>
  <c r="L593" i="51"/>
  <c r="N593" i="51" s="1"/>
  <c r="E593" i="51"/>
  <c r="M592" i="51"/>
  <c r="O592" i="51" s="1"/>
  <c r="L592" i="51"/>
  <c r="N592" i="51" s="1"/>
  <c r="E592" i="51"/>
  <c r="M591" i="51"/>
  <c r="O591" i="51" s="1"/>
  <c r="L591" i="51"/>
  <c r="N591" i="51" s="1"/>
  <c r="E591" i="51"/>
  <c r="M590" i="51"/>
  <c r="O590" i="51" s="1"/>
  <c r="L590" i="51"/>
  <c r="N590" i="51" s="1"/>
  <c r="E590" i="51"/>
  <c r="M589" i="51"/>
  <c r="O589" i="51" s="1"/>
  <c r="L589" i="51"/>
  <c r="N589" i="51" s="1"/>
  <c r="E589" i="51"/>
  <c r="M588" i="51"/>
  <c r="O588" i="51" s="1"/>
  <c r="L588" i="51"/>
  <c r="N588" i="51" s="1"/>
  <c r="E588" i="51"/>
  <c r="E587" i="51"/>
  <c r="M586" i="51"/>
  <c r="O586" i="51" s="1"/>
  <c r="L586" i="51"/>
  <c r="N586" i="51" s="1"/>
  <c r="E586" i="51"/>
  <c r="M585" i="51"/>
  <c r="O585" i="51" s="1"/>
  <c r="L585" i="51"/>
  <c r="N585" i="51" s="1"/>
  <c r="E585" i="51"/>
  <c r="M584" i="51"/>
  <c r="O584" i="51" s="1"/>
  <c r="L584" i="51"/>
  <c r="N584" i="51" s="1"/>
  <c r="E584" i="51"/>
  <c r="M583" i="51"/>
  <c r="O583" i="51" s="1"/>
  <c r="L583" i="51"/>
  <c r="N583" i="51" s="1"/>
  <c r="E583" i="51"/>
  <c r="M582" i="51"/>
  <c r="O582" i="51" s="1"/>
  <c r="L582" i="51"/>
  <c r="N582" i="51" s="1"/>
  <c r="E582" i="51"/>
  <c r="M581" i="51"/>
  <c r="O581" i="51" s="1"/>
  <c r="L581" i="51"/>
  <c r="N581" i="51" s="1"/>
  <c r="E581" i="51"/>
  <c r="M580" i="51"/>
  <c r="O580" i="51" s="1"/>
  <c r="L580" i="51"/>
  <c r="N580" i="51" s="1"/>
  <c r="E580" i="51"/>
  <c r="M579" i="51"/>
  <c r="O579" i="51" s="1"/>
  <c r="L579" i="51"/>
  <c r="N579" i="51" s="1"/>
  <c r="E579" i="51"/>
  <c r="M578" i="51"/>
  <c r="O578" i="51" s="1"/>
  <c r="L578" i="51"/>
  <c r="N578" i="51" s="1"/>
  <c r="E578" i="51"/>
  <c r="M577" i="51"/>
  <c r="O577" i="51" s="1"/>
  <c r="L577" i="51"/>
  <c r="N577" i="51" s="1"/>
  <c r="E577" i="51"/>
  <c r="M576" i="51"/>
  <c r="O576" i="51" s="1"/>
  <c r="L576" i="51"/>
  <c r="N576" i="51" s="1"/>
  <c r="E576" i="51"/>
  <c r="M575" i="51"/>
  <c r="O575" i="51" s="1"/>
  <c r="L575" i="51"/>
  <c r="N575" i="51" s="1"/>
  <c r="E575" i="51"/>
  <c r="E574" i="51"/>
  <c r="E573" i="51"/>
  <c r="M572" i="51"/>
  <c r="O572" i="51" s="1"/>
  <c r="L572" i="51"/>
  <c r="N572" i="51" s="1"/>
  <c r="E572" i="51"/>
  <c r="M571" i="51"/>
  <c r="O571" i="51" s="1"/>
  <c r="L571" i="51"/>
  <c r="N571" i="51" s="1"/>
  <c r="E571" i="51"/>
  <c r="M570" i="51"/>
  <c r="O570" i="51" s="1"/>
  <c r="L570" i="51"/>
  <c r="N570" i="51" s="1"/>
  <c r="E570" i="51"/>
  <c r="M569" i="51"/>
  <c r="O569" i="51" s="1"/>
  <c r="L569" i="51"/>
  <c r="N569" i="51" s="1"/>
  <c r="E569" i="51"/>
  <c r="M568" i="51"/>
  <c r="O568" i="51" s="1"/>
  <c r="L568" i="51"/>
  <c r="N568" i="51" s="1"/>
  <c r="E568" i="51"/>
  <c r="M567" i="51"/>
  <c r="O567" i="51" s="1"/>
  <c r="L567" i="51"/>
  <c r="N567" i="51" s="1"/>
  <c r="E567" i="51"/>
  <c r="M566" i="51"/>
  <c r="O566" i="51" s="1"/>
  <c r="L566" i="51"/>
  <c r="N566" i="51" s="1"/>
  <c r="E566" i="51"/>
  <c r="M565" i="51"/>
  <c r="O565" i="51" s="1"/>
  <c r="L565" i="51"/>
  <c r="N565" i="51" s="1"/>
  <c r="E565" i="51"/>
  <c r="M564" i="51"/>
  <c r="O564" i="51" s="1"/>
  <c r="L564" i="51"/>
  <c r="N564" i="51" s="1"/>
  <c r="E564" i="51"/>
  <c r="M563" i="51"/>
  <c r="O563" i="51" s="1"/>
  <c r="L563" i="51"/>
  <c r="N563" i="51" s="1"/>
  <c r="E563" i="51"/>
  <c r="M562" i="51"/>
  <c r="O562" i="51" s="1"/>
  <c r="L562" i="51"/>
  <c r="N562" i="51" s="1"/>
  <c r="E562" i="51"/>
  <c r="M561" i="51"/>
  <c r="O561" i="51" s="1"/>
  <c r="L561" i="51"/>
  <c r="N561" i="51" s="1"/>
  <c r="E561" i="51"/>
  <c r="M560" i="51"/>
  <c r="O560" i="51" s="1"/>
  <c r="L560" i="51"/>
  <c r="N560" i="51" s="1"/>
  <c r="E560" i="51"/>
  <c r="M559" i="51"/>
  <c r="O559" i="51" s="1"/>
  <c r="L559" i="51"/>
  <c r="N559" i="51" s="1"/>
  <c r="E559" i="51"/>
  <c r="M558" i="51"/>
  <c r="O558" i="51" s="1"/>
  <c r="L558" i="51"/>
  <c r="N558" i="51" s="1"/>
  <c r="E558" i="51"/>
  <c r="M557" i="51"/>
  <c r="O557" i="51" s="1"/>
  <c r="L557" i="51"/>
  <c r="N557" i="51" s="1"/>
  <c r="E557" i="51"/>
  <c r="M556" i="51"/>
  <c r="O556" i="51" s="1"/>
  <c r="L556" i="51"/>
  <c r="N556" i="51" s="1"/>
  <c r="E556" i="51"/>
  <c r="M555" i="51"/>
  <c r="O555" i="51" s="1"/>
  <c r="L555" i="51"/>
  <c r="N555" i="51" s="1"/>
  <c r="E555" i="51"/>
  <c r="M554" i="51"/>
  <c r="O554" i="51" s="1"/>
  <c r="L554" i="51"/>
  <c r="N554" i="51" s="1"/>
  <c r="M553" i="51"/>
  <c r="O553" i="51" s="1"/>
  <c r="L553" i="51"/>
  <c r="N553" i="51" s="1"/>
  <c r="E553" i="51"/>
  <c r="M552" i="51"/>
  <c r="O552" i="51" s="1"/>
  <c r="L552" i="51"/>
  <c r="N552" i="51" s="1"/>
  <c r="E552" i="51"/>
  <c r="M551" i="51"/>
  <c r="O551" i="51" s="1"/>
  <c r="L551" i="51"/>
  <c r="N551" i="51" s="1"/>
  <c r="E551" i="51"/>
  <c r="M550" i="51"/>
  <c r="O550" i="51" s="1"/>
  <c r="L550" i="51"/>
  <c r="N550" i="51" s="1"/>
  <c r="E550" i="51"/>
  <c r="M549" i="51"/>
  <c r="O549" i="51" s="1"/>
  <c r="L549" i="51"/>
  <c r="N549" i="51" s="1"/>
  <c r="E549" i="51"/>
  <c r="M548" i="51"/>
  <c r="O548" i="51" s="1"/>
  <c r="L548" i="51"/>
  <c r="N548" i="51" s="1"/>
  <c r="E548" i="51"/>
  <c r="M547" i="51"/>
  <c r="O547" i="51" s="1"/>
  <c r="L547" i="51"/>
  <c r="N547" i="51" s="1"/>
  <c r="E547" i="51"/>
  <c r="M546" i="51"/>
  <c r="O546" i="51" s="1"/>
  <c r="L546" i="51"/>
  <c r="N546" i="51" s="1"/>
  <c r="E546" i="51"/>
  <c r="M543" i="51"/>
  <c r="L543" i="51"/>
  <c r="M542" i="51"/>
  <c r="O542" i="51" s="1"/>
  <c r="L542" i="51"/>
  <c r="N542" i="51" s="1"/>
  <c r="M540" i="51"/>
  <c r="O540" i="51" s="1"/>
  <c r="L540" i="51"/>
  <c r="N540" i="51" s="1"/>
  <c r="E540" i="51"/>
  <c r="E539" i="51"/>
  <c r="O538" i="51"/>
  <c r="L538" i="51"/>
  <c r="N538" i="51" s="1"/>
  <c r="O537" i="51"/>
  <c r="L537" i="51"/>
  <c r="N537" i="51" s="1"/>
  <c r="O536" i="51"/>
  <c r="L536" i="51"/>
  <c r="N536" i="51" s="1"/>
  <c r="O535" i="51"/>
  <c r="L535" i="51"/>
  <c r="N535" i="51" s="1"/>
  <c r="O534" i="51"/>
  <c r="L534" i="51"/>
  <c r="N534" i="51" s="1"/>
  <c r="O533" i="51"/>
  <c r="L533" i="51"/>
  <c r="N533" i="51" s="1"/>
  <c r="O531" i="51"/>
  <c r="L531" i="51"/>
  <c r="N531" i="51" s="1"/>
  <c r="O530" i="51"/>
  <c r="L530" i="51"/>
  <c r="N530" i="51" s="1"/>
  <c r="M529" i="51"/>
  <c r="O529" i="51" s="1"/>
  <c r="L529" i="51"/>
  <c r="N529" i="51" s="1"/>
  <c r="M528" i="51"/>
  <c r="O528" i="51" s="1"/>
  <c r="L528" i="51"/>
  <c r="N528" i="51" s="1"/>
  <c r="M527" i="51"/>
  <c r="O527" i="51" s="1"/>
  <c r="L527" i="51"/>
  <c r="N527" i="51" s="1"/>
  <c r="M526" i="51"/>
  <c r="O526" i="51" s="1"/>
  <c r="L526" i="51"/>
  <c r="N526" i="51" s="1"/>
  <c r="M525" i="51"/>
  <c r="O525" i="51" s="1"/>
  <c r="L525" i="51"/>
  <c r="N525" i="51" s="1"/>
  <c r="M524" i="51"/>
  <c r="O524" i="51" s="1"/>
  <c r="L524" i="51"/>
  <c r="N524" i="51" s="1"/>
  <c r="O523" i="51"/>
  <c r="L523" i="51"/>
  <c r="N523" i="51" s="1"/>
  <c r="O520" i="51"/>
  <c r="L520" i="51"/>
  <c r="N520" i="51" s="1"/>
  <c r="E520" i="51"/>
  <c r="E519" i="51"/>
  <c r="M518" i="51"/>
  <c r="O518" i="51" s="1"/>
  <c r="L518" i="51"/>
  <c r="N518" i="51" s="1"/>
  <c r="M517" i="51"/>
  <c r="O517" i="51" s="1"/>
  <c r="L517" i="51"/>
  <c r="N517" i="51" s="1"/>
  <c r="M516" i="51"/>
  <c r="O516" i="51" s="1"/>
  <c r="L516" i="51"/>
  <c r="N516" i="51" s="1"/>
  <c r="M515" i="51"/>
  <c r="O515" i="51" s="1"/>
  <c r="L515" i="51"/>
  <c r="N515" i="51" s="1"/>
  <c r="M514" i="51"/>
  <c r="O514" i="51" s="1"/>
  <c r="L514" i="51"/>
  <c r="N514" i="51" s="1"/>
  <c r="M513" i="51"/>
  <c r="O513" i="51" s="1"/>
  <c r="L513" i="51"/>
  <c r="N513" i="51" s="1"/>
  <c r="M512" i="51"/>
  <c r="O512" i="51" s="1"/>
  <c r="L512" i="51"/>
  <c r="N512" i="51" s="1"/>
  <c r="L510" i="51"/>
  <c r="N510" i="51" s="1"/>
  <c r="M509" i="51"/>
  <c r="L509" i="51"/>
  <c r="M508" i="51"/>
  <c r="L508" i="51"/>
  <c r="M507" i="51"/>
  <c r="O507" i="51" s="1"/>
  <c r="L507" i="51"/>
  <c r="N507" i="51" s="1"/>
  <c r="M506" i="51"/>
  <c r="O506" i="51" s="1"/>
  <c r="L506" i="51"/>
  <c r="N506" i="51" s="1"/>
  <c r="M505" i="51"/>
  <c r="O505" i="51" s="1"/>
  <c r="L505" i="51"/>
  <c r="N505" i="51" s="1"/>
  <c r="M504" i="51"/>
  <c r="O504" i="51" s="1"/>
  <c r="L504" i="51"/>
  <c r="N504" i="51" s="1"/>
  <c r="M503" i="51"/>
  <c r="O503" i="51" s="1"/>
  <c r="L503" i="51"/>
  <c r="N503" i="51" s="1"/>
  <c r="M502" i="51"/>
  <c r="O502" i="51" s="1"/>
  <c r="L502" i="51"/>
  <c r="N502" i="51" s="1"/>
  <c r="M501" i="51"/>
  <c r="O501" i="51" s="1"/>
  <c r="L501" i="51"/>
  <c r="N501" i="51" s="1"/>
  <c r="M500" i="51"/>
  <c r="O500" i="51" s="1"/>
  <c r="L500" i="51"/>
  <c r="N500" i="51" s="1"/>
  <c r="M499" i="51"/>
  <c r="O499" i="51" s="1"/>
  <c r="L499" i="51"/>
  <c r="N499" i="51" s="1"/>
  <c r="M498" i="51"/>
  <c r="O498" i="51" s="1"/>
  <c r="L498" i="51"/>
  <c r="N498" i="51" s="1"/>
  <c r="M497" i="51"/>
  <c r="O497" i="51" s="1"/>
  <c r="L497" i="51"/>
  <c r="N497" i="51" s="1"/>
  <c r="M496" i="51"/>
  <c r="O496" i="51" s="1"/>
  <c r="L496" i="51"/>
  <c r="N496" i="51" s="1"/>
  <c r="M495" i="51"/>
  <c r="O495" i="51" s="1"/>
  <c r="L495" i="51"/>
  <c r="N495" i="51" s="1"/>
  <c r="M494" i="51"/>
  <c r="O494" i="51" s="1"/>
  <c r="L494" i="51"/>
  <c r="N494" i="51" s="1"/>
  <c r="M493" i="51"/>
  <c r="O493" i="51" s="1"/>
  <c r="L493" i="51"/>
  <c r="N493" i="51" s="1"/>
  <c r="M492" i="51"/>
  <c r="O492" i="51" s="1"/>
  <c r="L492" i="51"/>
  <c r="N492" i="51" s="1"/>
  <c r="M491" i="51"/>
  <c r="O491" i="51" s="1"/>
  <c r="L491" i="51"/>
  <c r="N491" i="51" s="1"/>
  <c r="M490" i="51"/>
  <c r="O490" i="51" s="1"/>
  <c r="L490" i="51"/>
  <c r="N490" i="51" s="1"/>
  <c r="M489" i="51"/>
  <c r="O489" i="51" s="1"/>
  <c r="L489" i="51"/>
  <c r="N489" i="51" s="1"/>
  <c r="M488" i="51"/>
  <c r="O488" i="51" s="1"/>
  <c r="L488" i="51"/>
  <c r="N488" i="51" s="1"/>
  <c r="M487" i="51"/>
  <c r="O487" i="51" s="1"/>
  <c r="L487" i="51"/>
  <c r="N487" i="51" s="1"/>
  <c r="M486" i="51"/>
  <c r="O486" i="51" s="1"/>
  <c r="L486" i="51"/>
  <c r="N486" i="51" s="1"/>
  <c r="M485" i="51"/>
  <c r="O485" i="51" s="1"/>
  <c r="L485" i="51"/>
  <c r="N485" i="51" s="1"/>
  <c r="M484" i="51"/>
  <c r="O484" i="51" s="1"/>
  <c r="L484" i="51"/>
  <c r="N484" i="51" s="1"/>
  <c r="M483" i="51"/>
  <c r="O483" i="51" s="1"/>
  <c r="L483" i="51"/>
  <c r="N483" i="51" s="1"/>
  <c r="M477" i="51"/>
  <c r="O477" i="51" s="1"/>
  <c r="L477" i="51"/>
  <c r="N477" i="51" s="1"/>
  <c r="M476" i="51"/>
  <c r="O476" i="51" s="1"/>
  <c r="L476" i="51"/>
  <c r="N476" i="51" s="1"/>
  <c r="M475" i="51"/>
  <c r="O475" i="51" s="1"/>
  <c r="L475" i="51"/>
  <c r="N475" i="51" s="1"/>
  <c r="L474" i="51"/>
  <c r="M473" i="51"/>
  <c r="O473" i="51" s="1"/>
  <c r="L473" i="51"/>
  <c r="N473" i="51" s="1"/>
  <c r="M472" i="51"/>
  <c r="O472" i="51" s="1"/>
  <c r="L472" i="51"/>
  <c r="N472" i="51" s="1"/>
  <c r="M471" i="51"/>
  <c r="O471" i="51" s="1"/>
  <c r="L471" i="51"/>
  <c r="N471" i="51" s="1"/>
  <c r="M470" i="51"/>
  <c r="O470" i="51" s="1"/>
  <c r="L470" i="51"/>
  <c r="N470" i="51" s="1"/>
  <c r="M469" i="51"/>
  <c r="O469" i="51" s="1"/>
  <c r="L469" i="51"/>
  <c r="N469" i="51" s="1"/>
  <c r="M468" i="51"/>
  <c r="O468" i="51" s="1"/>
  <c r="L468" i="51"/>
  <c r="N468" i="51" s="1"/>
  <c r="M467" i="51"/>
  <c r="O467" i="51" s="1"/>
  <c r="L467" i="51"/>
  <c r="N467" i="51" s="1"/>
  <c r="M466" i="51"/>
  <c r="O466" i="51" s="1"/>
  <c r="L466" i="51"/>
  <c r="N466" i="51" s="1"/>
  <c r="M465" i="51"/>
  <c r="O465" i="51" s="1"/>
  <c r="L465" i="51"/>
  <c r="N465" i="51" s="1"/>
  <c r="M464" i="51"/>
  <c r="O464" i="51" s="1"/>
  <c r="L464" i="51"/>
  <c r="N464" i="51" s="1"/>
  <c r="M463" i="51"/>
  <c r="O463" i="51" s="1"/>
  <c r="L463" i="51"/>
  <c r="N463" i="51" s="1"/>
  <c r="M462" i="51"/>
  <c r="O462" i="51" s="1"/>
  <c r="L462" i="51"/>
  <c r="N462" i="51" s="1"/>
  <c r="M461" i="51"/>
  <c r="O461" i="51" s="1"/>
  <c r="L461" i="51"/>
  <c r="N461" i="51" s="1"/>
  <c r="M460" i="51"/>
  <c r="O460" i="51" s="1"/>
  <c r="L460" i="51"/>
  <c r="N460" i="51" s="1"/>
  <c r="M458" i="51"/>
  <c r="O458" i="51" s="1"/>
  <c r="L458" i="51"/>
  <c r="N458" i="51" s="1"/>
  <c r="M457" i="51"/>
  <c r="L457" i="51"/>
  <c r="M456" i="51"/>
  <c r="L456" i="51"/>
  <c r="M455" i="51"/>
  <c r="L455" i="51"/>
  <c r="M454" i="51"/>
  <c r="O454" i="51" s="1"/>
  <c r="L454" i="51"/>
  <c r="N454" i="51" s="1"/>
  <c r="M453" i="51"/>
  <c r="L453" i="51"/>
  <c r="M452" i="51"/>
  <c r="L452" i="51"/>
  <c r="M451" i="51"/>
  <c r="O451" i="51" s="1"/>
  <c r="L451" i="51"/>
  <c r="N451" i="51" s="1"/>
  <c r="M450" i="51"/>
  <c r="O450" i="51" s="1"/>
  <c r="L450" i="51"/>
  <c r="N450" i="51" s="1"/>
  <c r="M449" i="51"/>
  <c r="L449" i="51"/>
  <c r="M448" i="51"/>
  <c r="O448" i="51" s="1"/>
  <c r="L448" i="51"/>
  <c r="N448" i="51" s="1"/>
  <c r="M447" i="51"/>
  <c r="O447" i="51" s="1"/>
  <c r="L447" i="51"/>
  <c r="N447" i="51" s="1"/>
  <c r="M443" i="51"/>
  <c r="O443" i="51" s="1"/>
  <c r="L443" i="51"/>
  <c r="N443" i="51" s="1"/>
  <c r="E443" i="51"/>
  <c r="M442" i="51"/>
  <c r="O442" i="51" s="1"/>
  <c r="L442" i="51"/>
  <c r="N442" i="51" s="1"/>
  <c r="E442" i="51"/>
  <c r="M441" i="51"/>
  <c r="L441" i="51"/>
  <c r="E441" i="51"/>
  <c r="M440" i="51"/>
  <c r="L440" i="51"/>
  <c r="E440" i="51"/>
  <c r="M434" i="51"/>
  <c r="O434" i="51" s="1"/>
  <c r="L434" i="51"/>
  <c r="N434" i="51" s="1"/>
  <c r="E434" i="51"/>
  <c r="M433" i="51"/>
  <c r="O433" i="51" s="1"/>
  <c r="L433" i="51"/>
  <c r="N433" i="51" s="1"/>
  <c r="E433" i="51"/>
  <c r="M432" i="51"/>
  <c r="O432" i="51" s="1"/>
  <c r="L432" i="51"/>
  <c r="N432" i="51" s="1"/>
  <c r="E432" i="51"/>
  <c r="M431" i="51"/>
  <c r="O431" i="51" s="1"/>
  <c r="L431" i="51"/>
  <c r="N431" i="51" s="1"/>
  <c r="E431" i="51"/>
  <c r="M430" i="51"/>
  <c r="O430" i="51" s="1"/>
  <c r="L430" i="51"/>
  <c r="N430" i="51" s="1"/>
  <c r="E430" i="51"/>
  <c r="M429" i="51"/>
  <c r="O429" i="51" s="1"/>
  <c r="L429" i="51"/>
  <c r="N429" i="51" s="1"/>
  <c r="E429" i="51"/>
  <c r="M428" i="51"/>
  <c r="O428" i="51" s="1"/>
  <c r="L428" i="51"/>
  <c r="N428" i="51" s="1"/>
  <c r="E428" i="51"/>
  <c r="M427" i="51"/>
  <c r="O427" i="51" s="1"/>
  <c r="L427" i="51"/>
  <c r="N427" i="51" s="1"/>
  <c r="E427" i="51"/>
  <c r="M426" i="51"/>
  <c r="O426" i="51" s="1"/>
  <c r="L426" i="51"/>
  <c r="N426" i="51" s="1"/>
  <c r="E426" i="51"/>
  <c r="M425" i="51"/>
  <c r="O425" i="51" s="1"/>
  <c r="L425" i="51"/>
  <c r="N425" i="51" s="1"/>
  <c r="M424" i="51"/>
  <c r="O424" i="51" s="1"/>
  <c r="L424" i="51"/>
  <c r="N424" i="51" s="1"/>
  <c r="M423" i="51"/>
  <c r="O423" i="51" s="1"/>
  <c r="L423" i="51"/>
  <c r="N423" i="51" s="1"/>
  <c r="M422" i="51"/>
  <c r="L422" i="51"/>
  <c r="N422" i="51" s="1"/>
  <c r="M421" i="51"/>
  <c r="L421" i="51"/>
  <c r="N421" i="51" s="1"/>
  <c r="M420" i="51"/>
  <c r="L420" i="51"/>
  <c r="N420" i="51" s="1"/>
  <c r="M419" i="51"/>
  <c r="L419" i="51"/>
  <c r="N419" i="51" s="1"/>
  <c r="E419" i="51"/>
  <c r="M418" i="51"/>
  <c r="O418" i="51" s="1"/>
  <c r="L418" i="51"/>
  <c r="N418" i="51" s="1"/>
  <c r="E418" i="51"/>
  <c r="M417" i="51"/>
  <c r="O417" i="51" s="1"/>
  <c r="L417" i="51"/>
  <c r="N417" i="51" s="1"/>
  <c r="E417" i="51"/>
  <c r="M416" i="51"/>
  <c r="O416" i="51" s="1"/>
  <c r="L416" i="51"/>
  <c r="N416" i="51" s="1"/>
  <c r="E416" i="51"/>
  <c r="M415" i="51"/>
  <c r="O415" i="51" s="1"/>
  <c r="L415" i="51"/>
  <c r="N415" i="51" s="1"/>
  <c r="E415" i="51"/>
  <c r="M414" i="51"/>
  <c r="O414" i="51" s="1"/>
  <c r="L414" i="51"/>
  <c r="N414" i="51" s="1"/>
  <c r="E414" i="51"/>
  <c r="M413" i="51"/>
  <c r="O413" i="51" s="1"/>
  <c r="L413" i="51"/>
  <c r="N413" i="51" s="1"/>
  <c r="E413" i="51"/>
  <c r="M412" i="51"/>
  <c r="O412" i="51" s="1"/>
  <c r="L412" i="51"/>
  <c r="N412" i="51" s="1"/>
  <c r="E412" i="51"/>
  <c r="E411" i="51"/>
  <c r="M410" i="51"/>
  <c r="O410" i="51" s="1"/>
  <c r="L410" i="51"/>
  <c r="N410" i="51" s="1"/>
  <c r="M409" i="51"/>
  <c r="O409" i="51" s="1"/>
  <c r="L409" i="51"/>
  <c r="N409" i="51" s="1"/>
  <c r="M408" i="51"/>
  <c r="O408" i="51" s="1"/>
  <c r="L408" i="51"/>
  <c r="N408" i="51" s="1"/>
  <c r="M407" i="51"/>
  <c r="O407" i="51" s="1"/>
  <c r="L407" i="51"/>
  <c r="N407" i="51" s="1"/>
  <c r="M406" i="51"/>
  <c r="O406" i="51" s="1"/>
  <c r="L406" i="51"/>
  <c r="N406" i="51" s="1"/>
  <c r="M405" i="51"/>
  <c r="O405" i="51" s="1"/>
  <c r="L405" i="51"/>
  <c r="N405" i="51" s="1"/>
  <c r="M404" i="51"/>
  <c r="O404" i="51" s="1"/>
  <c r="L404" i="51"/>
  <c r="N404" i="51" s="1"/>
  <c r="M403" i="51"/>
  <c r="O403" i="51" s="1"/>
  <c r="L403" i="51"/>
  <c r="N403" i="51" s="1"/>
  <c r="M402" i="51"/>
  <c r="O402" i="51" s="1"/>
  <c r="L402" i="51"/>
  <c r="N402" i="51" s="1"/>
  <c r="M401" i="51"/>
  <c r="O401" i="51" s="1"/>
  <c r="L401" i="51"/>
  <c r="N401" i="51" s="1"/>
  <c r="M400" i="51"/>
  <c r="O400" i="51" s="1"/>
  <c r="L400" i="51"/>
  <c r="N400" i="51" s="1"/>
  <c r="M399" i="51"/>
  <c r="O399" i="51" s="1"/>
  <c r="L399" i="51"/>
  <c r="N399" i="51" s="1"/>
  <c r="M398" i="51"/>
  <c r="O398" i="51" s="1"/>
  <c r="L398" i="51"/>
  <c r="N398" i="51" s="1"/>
  <c r="M397" i="51"/>
  <c r="O397" i="51" s="1"/>
  <c r="L397" i="51"/>
  <c r="N397" i="51" s="1"/>
  <c r="M396" i="51"/>
  <c r="O396" i="51" s="1"/>
  <c r="L396" i="51"/>
  <c r="N396" i="51" s="1"/>
  <c r="M395" i="51"/>
  <c r="O395" i="51" s="1"/>
  <c r="L395" i="51"/>
  <c r="N395" i="51" s="1"/>
  <c r="M394" i="51"/>
  <c r="O394" i="51" s="1"/>
  <c r="L394" i="51"/>
  <c r="N394" i="51" s="1"/>
  <c r="M393" i="51"/>
  <c r="O393" i="51" s="1"/>
  <c r="L393" i="51"/>
  <c r="N393" i="51" s="1"/>
  <c r="M392" i="51"/>
  <c r="O392" i="51" s="1"/>
  <c r="L392" i="51"/>
  <c r="N392" i="51" s="1"/>
  <c r="M390" i="51"/>
  <c r="O390" i="51" s="1"/>
  <c r="L390" i="51"/>
  <c r="N390" i="51" s="1"/>
  <c r="M389" i="51"/>
  <c r="O389" i="51" s="1"/>
  <c r="L389" i="51"/>
  <c r="N389" i="51" s="1"/>
  <c r="M388" i="51"/>
  <c r="O388" i="51" s="1"/>
  <c r="L388" i="51"/>
  <c r="N388" i="51" s="1"/>
  <c r="M387" i="51"/>
  <c r="O387" i="51" s="1"/>
  <c r="L387" i="51"/>
  <c r="N387" i="51" s="1"/>
  <c r="L386" i="51"/>
  <c r="N386" i="51" s="1"/>
  <c r="M385" i="51"/>
  <c r="O385" i="51" s="1"/>
  <c r="L385" i="51"/>
  <c r="N385" i="51" s="1"/>
  <c r="M382" i="51"/>
  <c r="O382" i="51" s="1"/>
  <c r="L382" i="51"/>
  <c r="N382" i="51" s="1"/>
  <c r="M381" i="51"/>
  <c r="O381" i="51" s="1"/>
  <c r="L381" i="51"/>
  <c r="N381" i="51" s="1"/>
  <c r="M380" i="51"/>
  <c r="O380" i="51" s="1"/>
  <c r="L380" i="51"/>
  <c r="N380" i="51" s="1"/>
  <c r="M379" i="51"/>
  <c r="O379" i="51" s="1"/>
  <c r="L379" i="51"/>
  <c r="N379" i="51" s="1"/>
  <c r="M377" i="51"/>
  <c r="O377" i="51" s="1"/>
  <c r="L377" i="51"/>
  <c r="N377" i="51" s="1"/>
  <c r="E377" i="51"/>
  <c r="M376" i="51"/>
  <c r="O376" i="51" s="1"/>
  <c r="L376" i="51"/>
  <c r="N376" i="51" s="1"/>
  <c r="E376" i="51"/>
  <c r="M375" i="51"/>
  <c r="O375" i="51" s="1"/>
  <c r="L375" i="51"/>
  <c r="N375" i="51" s="1"/>
  <c r="M374" i="51"/>
  <c r="O374" i="51" s="1"/>
  <c r="L374" i="51"/>
  <c r="N374" i="51" s="1"/>
  <c r="M373" i="51"/>
  <c r="O373" i="51" s="1"/>
  <c r="L373" i="51"/>
  <c r="N373" i="51" s="1"/>
  <c r="M372" i="51"/>
  <c r="O372" i="51" s="1"/>
  <c r="L372" i="51"/>
  <c r="N372" i="51" s="1"/>
  <c r="M371" i="51"/>
  <c r="O371" i="51" s="1"/>
  <c r="L371" i="51"/>
  <c r="N371" i="51" s="1"/>
  <c r="M370" i="51"/>
  <c r="O370" i="51" s="1"/>
  <c r="L370" i="51"/>
  <c r="N370" i="51" s="1"/>
  <c r="M369" i="51"/>
  <c r="O369" i="51" s="1"/>
  <c r="L369" i="51"/>
  <c r="N369" i="51" s="1"/>
  <c r="M368" i="51"/>
  <c r="O368" i="51" s="1"/>
  <c r="L368" i="51"/>
  <c r="N368" i="51" s="1"/>
  <c r="O364" i="51"/>
  <c r="L364" i="51"/>
  <c r="N364" i="51" s="1"/>
  <c r="O363" i="51"/>
  <c r="L363" i="51"/>
  <c r="N363" i="51" s="1"/>
  <c r="O362" i="51"/>
  <c r="L362" i="51"/>
  <c r="N362" i="51" s="1"/>
  <c r="O360" i="51"/>
  <c r="L360" i="51"/>
  <c r="N360" i="51" s="1"/>
  <c r="O359" i="51"/>
  <c r="L359" i="51"/>
  <c r="N359" i="51" s="1"/>
  <c r="O358" i="51"/>
  <c r="L358" i="51"/>
  <c r="N358" i="51" s="1"/>
  <c r="M356" i="51"/>
  <c r="O356" i="51" s="1"/>
  <c r="L356" i="51"/>
  <c r="N356" i="51" s="1"/>
  <c r="O355" i="51"/>
  <c r="L355" i="51"/>
  <c r="N355" i="51" s="1"/>
  <c r="O354" i="51"/>
  <c r="L354" i="51"/>
  <c r="N354" i="51" s="1"/>
  <c r="M353" i="51"/>
  <c r="O353" i="51" s="1"/>
  <c r="L353" i="51"/>
  <c r="N353" i="51" s="1"/>
  <c r="M351" i="51"/>
  <c r="O351" i="51" s="1"/>
  <c r="L351" i="51"/>
  <c r="N351" i="51" s="1"/>
  <c r="O350" i="51"/>
  <c r="L350" i="51"/>
  <c r="N350" i="51" s="1"/>
  <c r="O349" i="51"/>
  <c r="L349" i="51"/>
  <c r="N349" i="51" s="1"/>
  <c r="O348" i="51"/>
  <c r="L348" i="51"/>
  <c r="N348" i="51" s="1"/>
  <c r="M345" i="51"/>
  <c r="O345" i="51" s="1"/>
  <c r="L345" i="51"/>
  <c r="N345" i="51" s="1"/>
  <c r="E345" i="51"/>
  <c r="M344" i="51"/>
  <c r="L344" i="51"/>
  <c r="N344" i="51" s="1"/>
  <c r="E344" i="51"/>
  <c r="M337" i="51"/>
  <c r="O337" i="51" s="1"/>
  <c r="L337" i="51"/>
  <c r="N337" i="51" s="1"/>
  <c r="M336" i="51"/>
  <c r="O336" i="51" s="1"/>
  <c r="L336" i="51"/>
  <c r="N336" i="51" s="1"/>
  <c r="M335" i="51"/>
  <c r="O335" i="51" s="1"/>
  <c r="L335" i="51"/>
  <c r="N335" i="51" s="1"/>
  <c r="M334" i="51"/>
  <c r="O334" i="51" s="1"/>
  <c r="L334" i="51"/>
  <c r="N334" i="51" s="1"/>
  <c r="M333" i="51"/>
  <c r="O333" i="51" s="1"/>
  <c r="L333" i="51"/>
  <c r="N333" i="51" s="1"/>
  <c r="M332" i="51"/>
  <c r="O332" i="51" s="1"/>
  <c r="L332" i="51"/>
  <c r="N332" i="51" s="1"/>
  <c r="O324" i="51"/>
  <c r="L324" i="51"/>
  <c r="N324" i="51" s="1"/>
  <c r="L323" i="51"/>
  <c r="N323" i="51" s="1"/>
  <c r="M322" i="51"/>
  <c r="O322" i="51" s="1"/>
  <c r="L322" i="51"/>
  <c r="N322" i="51" s="1"/>
  <c r="E322" i="51"/>
  <c r="L321" i="51"/>
  <c r="N321" i="51" s="1"/>
  <c r="E321" i="51"/>
  <c r="M320" i="51"/>
  <c r="O320" i="51" s="1"/>
  <c r="L320" i="51"/>
  <c r="N320" i="51" s="1"/>
  <c r="E320" i="51"/>
  <c r="M319" i="51"/>
  <c r="O319" i="51" s="1"/>
  <c r="L319" i="51"/>
  <c r="N319" i="51" s="1"/>
  <c r="E319" i="51"/>
  <c r="M318" i="51"/>
  <c r="O318" i="51" s="1"/>
  <c r="L318" i="51"/>
  <c r="N318" i="51" s="1"/>
  <c r="E318" i="51"/>
  <c r="M317" i="51"/>
  <c r="O317" i="51" s="1"/>
  <c r="L317" i="51"/>
  <c r="N317" i="51" s="1"/>
  <c r="E317" i="51"/>
  <c r="M316" i="51"/>
  <c r="O316" i="51" s="1"/>
  <c r="L316" i="51"/>
  <c r="N316" i="51" s="1"/>
  <c r="E316" i="51"/>
  <c r="M315" i="51"/>
  <c r="O315" i="51" s="1"/>
  <c r="L315" i="51"/>
  <c r="N315" i="51" s="1"/>
  <c r="E315" i="51"/>
  <c r="M314" i="51"/>
  <c r="O314" i="51" s="1"/>
  <c r="L314" i="51"/>
  <c r="N314" i="51" s="1"/>
  <c r="E314" i="51"/>
  <c r="M313" i="51"/>
  <c r="O313" i="51" s="1"/>
  <c r="L313" i="51"/>
  <c r="N313" i="51" s="1"/>
  <c r="E313" i="51"/>
  <c r="M312" i="51"/>
  <c r="O312" i="51" s="1"/>
  <c r="L312" i="51"/>
  <c r="N312" i="51" s="1"/>
  <c r="E312" i="51"/>
  <c r="M311" i="51"/>
  <c r="O311" i="51" s="1"/>
  <c r="L311" i="51"/>
  <c r="N311" i="51" s="1"/>
  <c r="E311" i="51"/>
  <c r="E310" i="51"/>
  <c r="O309" i="51"/>
  <c r="L309" i="51"/>
  <c r="N309" i="51" s="1"/>
  <c r="O308" i="51"/>
  <c r="L308" i="51"/>
  <c r="N308" i="51" s="1"/>
  <c r="O307" i="51"/>
  <c r="L307" i="51"/>
  <c r="N307" i="51" s="1"/>
  <c r="O306" i="51"/>
  <c r="L306" i="51"/>
  <c r="N306" i="51" s="1"/>
  <c r="O305" i="51"/>
  <c r="L305" i="51"/>
  <c r="N305" i="51" s="1"/>
  <c r="O304" i="51"/>
  <c r="L304" i="51"/>
  <c r="N304" i="51" s="1"/>
  <c r="M303" i="51"/>
  <c r="O303" i="51" s="1"/>
  <c r="L303" i="51"/>
  <c r="N303" i="51" s="1"/>
  <c r="M302" i="51"/>
  <c r="O302" i="51" s="1"/>
  <c r="L302" i="51"/>
  <c r="N302" i="51" s="1"/>
  <c r="M301" i="51"/>
  <c r="O301" i="51" s="1"/>
  <c r="L301" i="51"/>
  <c r="N301" i="51" s="1"/>
  <c r="M299" i="51"/>
  <c r="O299" i="51" s="1"/>
  <c r="L299" i="51"/>
  <c r="N299" i="51" s="1"/>
  <c r="E299" i="51"/>
  <c r="M298" i="51"/>
  <c r="O298" i="51" s="1"/>
  <c r="L298" i="51"/>
  <c r="N298" i="51" s="1"/>
  <c r="E298" i="51"/>
  <c r="O297" i="51"/>
  <c r="L297" i="51"/>
  <c r="N297" i="51" s="1"/>
  <c r="E297" i="51"/>
  <c r="O296" i="51"/>
  <c r="L296" i="51"/>
  <c r="N296" i="51" s="1"/>
  <c r="E296" i="51"/>
  <c r="E295" i="51"/>
  <c r="M294" i="51"/>
  <c r="O294" i="51" s="1"/>
  <c r="L294" i="51"/>
  <c r="N294" i="51" s="1"/>
  <c r="M266" i="51"/>
  <c r="O266" i="51" s="1"/>
  <c r="L266" i="51"/>
  <c r="N266" i="51" s="1"/>
  <c r="M293" i="51"/>
  <c r="O293" i="51" s="1"/>
  <c r="L293" i="51"/>
  <c r="N293" i="51" s="1"/>
  <c r="M292" i="51"/>
  <c r="O292" i="51" s="1"/>
  <c r="L292" i="51"/>
  <c r="N292" i="51" s="1"/>
  <c r="M291" i="51"/>
  <c r="O291" i="51" s="1"/>
  <c r="L291" i="51"/>
  <c r="N291" i="51" s="1"/>
  <c r="M290" i="51"/>
  <c r="O290" i="51" s="1"/>
  <c r="L290" i="51"/>
  <c r="N290" i="51" s="1"/>
  <c r="M289" i="51"/>
  <c r="O289" i="51" s="1"/>
  <c r="L289" i="51"/>
  <c r="N289" i="51" s="1"/>
  <c r="M288" i="51"/>
  <c r="O288" i="51" s="1"/>
  <c r="L288" i="51"/>
  <c r="N288" i="51" s="1"/>
  <c r="E288" i="51"/>
  <c r="M287" i="51"/>
  <c r="O287" i="51" s="1"/>
  <c r="L287" i="51"/>
  <c r="N287" i="51" s="1"/>
  <c r="E287" i="51"/>
  <c r="M286" i="51"/>
  <c r="O286" i="51" s="1"/>
  <c r="L286" i="51"/>
  <c r="N286" i="51" s="1"/>
  <c r="E286" i="51"/>
  <c r="M285" i="51"/>
  <c r="O285" i="51" s="1"/>
  <c r="L285" i="51"/>
  <c r="N285" i="51" s="1"/>
  <c r="E285" i="51"/>
  <c r="M284" i="51"/>
  <c r="O284" i="51" s="1"/>
  <c r="L284" i="51"/>
  <c r="N284" i="51" s="1"/>
  <c r="E284" i="51"/>
  <c r="M283" i="51"/>
  <c r="O283" i="51" s="1"/>
  <c r="L283" i="51"/>
  <c r="N283" i="51" s="1"/>
  <c r="E283" i="51"/>
  <c r="M282" i="51"/>
  <c r="O282" i="51" s="1"/>
  <c r="L282" i="51"/>
  <c r="N282" i="51" s="1"/>
  <c r="E282" i="51"/>
  <c r="M281" i="51"/>
  <c r="O281" i="51" s="1"/>
  <c r="L281" i="51"/>
  <c r="N281" i="51" s="1"/>
  <c r="E281" i="51"/>
  <c r="M280" i="51"/>
  <c r="O280" i="51" s="1"/>
  <c r="L280" i="51"/>
  <c r="N280" i="51" s="1"/>
  <c r="E280" i="51"/>
  <c r="M279" i="51"/>
  <c r="O279" i="51" s="1"/>
  <c r="L279" i="51"/>
  <c r="N279" i="51" s="1"/>
  <c r="E279" i="51"/>
  <c r="M278" i="51"/>
  <c r="O278" i="51" s="1"/>
  <c r="L278" i="51"/>
  <c r="N278" i="51" s="1"/>
  <c r="E278" i="51"/>
  <c r="M277" i="51"/>
  <c r="O277" i="51" s="1"/>
  <c r="L277" i="51"/>
  <c r="N277" i="51" s="1"/>
  <c r="E277" i="51"/>
  <c r="M276" i="51"/>
  <c r="O276" i="51" s="1"/>
  <c r="L276" i="51"/>
  <c r="N276" i="51" s="1"/>
  <c r="E276" i="51"/>
  <c r="M275" i="51"/>
  <c r="O275" i="51" s="1"/>
  <c r="L275" i="51"/>
  <c r="N275" i="51" s="1"/>
  <c r="E275" i="51"/>
  <c r="M274" i="51"/>
  <c r="O274" i="51" s="1"/>
  <c r="L274" i="51"/>
  <c r="N274" i="51" s="1"/>
  <c r="E274" i="51"/>
  <c r="M273" i="51"/>
  <c r="O273" i="51" s="1"/>
  <c r="L273" i="51"/>
  <c r="N273" i="51" s="1"/>
  <c r="E273" i="51"/>
  <c r="M272" i="51"/>
  <c r="O272" i="51" s="1"/>
  <c r="L272" i="51"/>
  <c r="N272" i="51" s="1"/>
  <c r="E272" i="51"/>
  <c r="M271" i="51"/>
  <c r="O271" i="51" s="1"/>
  <c r="L271" i="51"/>
  <c r="N271" i="51" s="1"/>
  <c r="E271" i="51"/>
  <c r="M270" i="51"/>
  <c r="O270" i="51" s="1"/>
  <c r="L270" i="51"/>
  <c r="N270" i="51" s="1"/>
  <c r="E270" i="51"/>
  <c r="M269" i="51"/>
  <c r="O269" i="51" s="1"/>
  <c r="L269" i="51"/>
  <c r="N269" i="51" s="1"/>
  <c r="E269" i="51"/>
  <c r="M268" i="51"/>
  <c r="O268" i="51" s="1"/>
  <c r="L268" i="51"/>
  <c r="N268" i="51" s="1"/>
  <c r="E268" i="51"/>
  <c r="M267" i="51"/>
  <c r="O267" i="51" s="1"/>
  <c r="L267" i="51"/>
  <c r="N267" i="51" s="1"/>
  <c r="M264" i="51"/>
  <c r="O264" i="51" s="1"/>
  <c r="L264" i="51"/>
  <c r="N264" i="51" s="1"/>
  <c r="E264" i="51"/>
  <c r="M263" i="51"/>
  <c r="O263" i="51" s="1"/>
  <c r="L263" i="51"/>
  <c r="N263" i="51" s="1"/>
  <c r="E263" i="51"/>
  <c r="M262" i="51"/>
  <c r="O262" i="51" s="1"/>
  <c r="L262" i="51"/>
  <c r="N262" i="51" s="1"/>
  <c r="E262" i="51"/>
  <c r="M261" i="51"/>
  <c r="O261" i="51" s="1"/>
  <c r="L261" i="51"/>
  <c r="N261" i="51" s="1"/>
  <c r="E261" i="51"/>
  <c r="M260" i="51"/>
  <c r="O260" i="51" s="1"/>
  <c r="L260" i="51"/>
  <c r="N260" i="51" s="1"/>
  <c r="M259" i="51"/>
  <c r="O259" i="51" s="1"/>
  <c r="L259" i="51"/>
  <c r="N259" i="51" s="1"/>
  <c r="E259" i="51"/>
  <c r="M258" i="51"/>
  <c r="O258" i="51" s="1"/>
  <c r="L258" i="51"/>
  <c r="N258" i="51" s="1"/>
  <c r="E258" i="51"/>
  <c r="M257" i="51"/>
  <c r="O257" i="51" s="1"/>
  <c r="L257" i="51"/>
  <c r="N257" i="51" s="1"/>
  <c r="E257" i="51"/>
  <c r="M256" i="51"/>
  <c r="O256" i="51" s="1"/>
  <c r="L256" i="51"/>
  <c r="N256" i="51" s="1"/>
  <c r="E256" i="51"/>
  <c r="M255" i="51"/>
  <c r="O255" i="51" s="1"/>
  <c r="L255" i="51"/>
  <c r="N255" i="51" s="1"/>
  <c r="E255" i="51"/>
  <c r="E254" i="51"/>
  <c r="E253" i="51"/>
  <c r="M251" i="51"/>
  <c r="O251" i="51" s="1"/>
  <c r="L251" i="51"/>
  <c r="N251" i="51" s="1"/>
  <c r="E251" i="51"/>
  <c r="M250" i="51"/>
  <c r="O250" i="51" s="1"/>
  <c r="L250" i="51"/>
  <c r="N250" i="51" s="1"/>
  <c r="E250" i="51"/>
  <c r="M249" i="51"/>
  <c r="O249" i="51" s="1"/>
  <c r="L249" i="51"/>
  <c r="N249" i="51" s="1"/>
  <c r="E249" i="51"/>
  <c r="M248" i="51"/>
  <c r="O248" i="51" s="1"/>
  <c r="L248" i="51"/>
  <c r="N248" i="51" s="1"/>
  <c r="E248" i="51"/>
  <c r="M247" i="51"/>
  <c r="O247" i="51" s="1"/>
  <c r="L247" i="51"/>
  <c r="N247" i="51" s="1"/>
  <c r="M246" i="51"/>
  <c r="O246" i="51" s="1"/>
  <c r="L246" i="51"/>
  <c r="N246" i="51" s="1"/>
  <c r="E246" i="51"/>
  <c r="M245" i="51"/>
  <c r="O245" i="51" s="1"/>
  <c r="L245" i="51"/>
  <c r="N245" i="51" s="1"/>
  <c r="E245" i="51"/>
  <c r="I244" i="51"/>
  <c r="E244" i="51"/>
  <c r="M243" i="51"/>
  <c r="L243" i="51"/>
  <c r="E243" i="51"/>
  <c r="M242" i="51"/>
  <c r="L242" i="51"/>
  <c r="E242" i="51"/>
  <c r="M241" i="51"/>
  <c r="L241" i="51"/>
  <c r="E241" i="51"/>
  <c r="M240" i="51"/>
  <c r="O240" i="51" s="1"/>
  <c r="L240" i="51"/>
  <c r="N240" i="51" s="1"/>
  <c r="E240" i="51"/>
  <c r="M239" i="51"/>
  <c r="L239" i="51"/>
  <c r="E239" i="51"/>
  <c r="M238" i="51"/>
  <c r="O238" i="51" s="1"/>
  <c r="L238" i="51"/>
  <c r="N238" i="51" s="1"/>
  <c r="E238" i="51"/>
  <c r="M237" i="51"/>
  <c r="L237" i="51"/>
  <c r="E237" i="51"/>
  <c r="M236" i="51"/>
  <c r="L236" i="51"/>
  <c r="E236" i="51"/>
  <c r="E235" i="51"/>
  <c r="M234" i="51"/>
  <c r="O234" i="51" s="1"/>
  <c r="L234" i="51"/>
  <c r="N234" i="51" s="1"/>
  <c r="M233" i="51"/>
  <c r="O233" i="51" s="1"/>
  <c r="L233" i="51"/>
  <c r="N233" i="51" s="1"/>
  <c r="E233" i="51"/>
  <c r="M232" i="51"/>
  <c r="O232" i="51" s="1"/>
  <c r="L232" i="51"/>
  <c r="N232" i="51" s="1"/>
  <c r="E232" i="51"/>
  <c r="M231" i="51"/>
  <c r="O231" i="51" s="1"/>
  <c r="L231" i="51"/>
  <c r="N231" i="51" s="1"/>
  <c r="E231" i="51"/>
  <c r="M230" i="51"/>
  <c r="O230" i="51" s="1"/>
  <c r="L230" i="51"/>
  <c r="N230" i="51" s="1"/>
  <c r="E230" i="51"/>
  <c r="M229" i="51"/>
  <c r="O229" i="51" s="1"/>
  <c r="L229" i="51"/>
  <c r="N229" i="51" s="1"/>
  <c r="E229" i="51"/>
  <c r="M228" i="51"/>
  <c r="O228" i="51" s="1"/>
  <c r="L228" i="51"/>
  <c r="N228" i="51" s="1"/>
  <c r="E228" i="51"/>
  <c r="M227" i="51"/>
  <c r="O227" i="51" s="1"/>
  <c r="L227" i="51"/>
  <c r="N227" i="51" s="1"/>
  <c r="E227" i="51"/>
  <c r="M226" i="51"/>
  <c r="O226" i="51" s="1"/>
  <c r="L226" i="51"/>
  <c r="N226" i="51" s="1"/>
  <c r="E226" i="51"/>
  <c r="M225" i="51"/>
  <c r="O225" i="51" s="1"/>
  <c r="L225" i="51"/>
  <c r="N225" i="51" s="1"/>
  <c r="E225" i="51"/>
  <c r="M224" i="51"/>
  <c r="O224" i="51" s="1"/>
  <c r="L224" i="51"/>
  <c r="N224" i="51" s="1"/>
  <c r="E224" i="51"/>
  <c r="M223" i="51"/>
  <c r="O223" i="51" s="1"/>
  <c r="L223" i="51"/>
  <c r="N223" i="51" s="1"/>
  <c r="E223" i="51"/>
  <c r="M222" i="51"/>
  <c r="O222" i="51" s="1"/>
  <c r="L222" i="51"/>
  <c r="N222" i="51" s="1"/>
  <c r="E222" i="51"/>
  <c r="I221" i="51"/>
  <c r="E221" i="51"/>
  <c r="M220" i="51"/>
  <c r="O220" i="51" s="1"/>
  <c r="L220" i="51"/>
  <c r="N220" i="51" s="1"/>
  <c r="E220" i="51"/>
  <c r="M219" i="51"/>
  <c r="O219" i="51" s="1"/>
  <c r="L219" i="51"/>
  <c r="N219" i="51" s="1"/>
  <c r="E219" i="51"/>
  <c r="M218" i="51"/>
  <c r="O218" i="51" s="1"/>
  <c r="L218" i="51"/>
  <c r="N218" i="51" s="1"/>
  <c r="E218" i="51"/>
  <c r="M217" i="51"/>
  <c r="O217" i="51" s="1"/>
  <c r="L217" i="51"/>
  <c r="N217" i="51" s="1"/>
  <c r="E217" i="51"/>
  <c r="M216" i="51"/>
  <c r="O216" i="51" s="1"/>
  <c r="L216" i="51"/>
  <c r="N216" i="51" s="1"/>
  <c r="E216" i="51"/>
  <c r="I215" i="51"/>
  <c r="E215" i="51"/>
  <c r="M214" i="51"/>
  <c r="O214" i="51" s="1"/>
  <c r="L214" i="51"/>
  <c r="N214" i="51" s="1"/>
  <c r="E214" i="51"/>
  <c r="M213" i="51"/>
  <c r="O213" i="51" s="1"/>
  <c r="L213" i="51"/>
  <c r="N213" i="51" s="1"/>
  <c r="E213" i="51"/>
  <c r="M212" i="51"/>
  <c r="O212" i="51" s="1"/>
  <c r="L212" i="51"/>
  <c r="N212" i="51" s="1"/>
  <c r="E212" i="51"/>
  <c r="M211" i="51"/>
  <c r="O211" i="51" s="1"/>
  <c r="L211" i="51"/>
  <c r="N211" i="51" s="1"/>
  <c r="E211" i="51"/>
  <c r="M210" i="51"/>
  <c r="O210" i="51" s="1"/>
  <c r="L210" i="51"/>
  <c r="N210" i="51" s="1"/>
  <c r="E210" i="51"/>
  <c r="M209" i="51"/>
  <c r="O209" i="51" s="1"/>
  <c r="L209" i="51"/>
  <c r="N209" i="51" s="1"/>
  <c r="E209" i="51"/>
  <c r="M208" i="51"/>
  <c r="O208" i="51" s="1"/>
  <c r="L208" i="51"/>
  <c r="N208" i="51" s="1"/>
  <c r="E208" i="51"/>
  <c r="M207" i="51"/>
  <c r="O207" i="51" s="1"/>
  <c r="L207" i="51"/>
  <c r="N207" i="51" s="1"/>
  <c r="E207" i="51"/>
  <c r="M206" i="51"/>
  <c r="O206" i="51" s="1"/>
  <c r="L206" i="51"/>
  <c r="N206" i="51" s="1"/>
  <c r="E206" i="51"/>
  <c r="I205" i="51"/>
  <c r="E205" i="51"/>
  <c r="M204" i="51"/>
  <c r="O204" i="51" s="1"/>
  <c r="L204" i="51"/>
  <c r="N204" i="51" s="1"/>
  <c r="E204" i="51"/>
  <c r="M203" i="51"/>
  <c r="O203" i="51" s="1"/>
  <c r="L203" i="51"/>
  <c r="N203" i="51" s="1"/>
  <c r="E203" i="51"/>
  <c r="M202" i="51"/>
  <c r="O202" i="51" s="1"/>
  <c r="L202" i="51"/>
  <c r="N202" i="51" s="1"/>
  <c r="E202" i="51"/>
  <c r="M201" i="51"/>
  <c r="O201" i="51" s="1"/>
  <c r="L201" i="51"/>
  <c r="N201" i="51" s="1"/>
  <c r="E201" i="51"/>
  <c r="M200" i="51"/>
  <c r="O200" i="51" s="1"/>
  <c r="L200" i="51"/>
  <c r="N200" i="51" s="1"/>
  <c r="E200" i="51"/>
  <c r="M199" i="51"/>
  <c r="O199" i="51" s="1"/>
  <c r="L199" i="51"/>
  <c r="N199" i="51" s="1"/>
  <c r="E199" i="51"/>
  <c r="M198" i="51"/>
  <c r="O198" i="51" s="1"/>
  <c r="L198" i="51"/>
  <c r="N198" i="51" s="1"/>
  <c r="E198" i="51"/>
  <c r="M197" i="51"/>
  <c r="O197" i="51" s="1"/>
  <c r="L197" i="51"/>
  <c r="N197" i="51" s="1"/>
  <c r="E197" i="51"/>
  <c r="M196" i="51"/>
  <c r="O196" i="51" s="1"/>
  <c r="L196" i="51"/>
  <c r="N196" i="51" s="1"/>
  <c r="E196" i="51"/>
  <c r="M195" i="51"/>
  <c r="O195" i="51" s="1"/>
  <c r="L195" i="51"/>
  <c r="N195" i="51" s="1"/>
  <c r="E195" i="51"/>
  <c r="M194" i="51"/>
  <c r="O194" i="51" s="1"/>
  <c r="L194" i="51"/>
  <c r="N194" i="51" s="1"/>
  <c r="E194" i="51"/>
  <c r="M193" i="51"/>
  <c r="O193" i="51" s="1"/>
  <c r="L193" i="51"/>
  <c r="N193" i="51" s="1"/>
  <c r="E193" i="51"/>
  <c r="M192" i="51"/>
  <c r="O192" i="51" s="1"/>
  <c r="L192" i="51"/>
  <c r="N192" i="51" s="1"/>
  <c r="E192" i="51"/>
  <c r="M191" i="51"/>
  <c r="O191" i="51" s="1"/>
  <c r="L191" i="51"/>
  <c r="N191" i="51" s="1"/>
  <c r="E191" i="51"/>
  <c r="I190" i="51"/>
  <c r="E190" i="51"/>
  <c r="M189" i="51"/>
  <c r="O189" i="51" s="1"/>
  <c r="L189" i="51"/>
  <c r="N189" i="51" s="1"/>
  <c r="E189" i="51"/>
  <c r="M188" i="51"/>
  <c r="O188" i="51" s="1"/>
  <c r="L188" i="51"/>
  <c r="N188" i="51" s="1"/>
  <c r="E188" i="51"/>
  <c r="M187" i="51"/>
  <c r="O187" i="51" s="1"/>
  <c r="L187" i="51"/>
  <c r="N187" i="51" s="1"/>
  <c r="E187" i="51"/>
  <c r="M186" i="51"/>
  <c r="O186" i="51" s="1"/>
  <c r="L186" i="51"/>
  <c r="N186" i="51" s="1"/>
  <c r="E186" i="51"/>
  <c r="M185" i="51"/>
  <c r="O185" i="51" s="1"/>
  <c r="L185" i="51"/>
  <c r="N185" i="51" s="1"/>
  <c r="E185" i="51"/>
  <c r="I184" i="51"/>
  <c r="E184" i="51"/>
  <c r="M183" i="51"/>
  <c r="O183" i="51" s="1"/>
  <c r="L183" i="51"/>
  <c r="N183" i="51" s="1"/>
  <c r="E183" i="51"/>
  <c r="M182" i="51"/>
  <c r="O182" i="51" s="1"/>
  <c r="L182" i="51"/>
  <c r="N182" i="51" s="1"/>
  <c r="E182" i="51"/>
  <c r="M181" i="51"/>
  <c r="O181" i="51" s="1"/>
  <c r="L181" i="51"/>
  <c r="N181" i="51" s="1"/>
  <c r="E181" i="51"/>
  <c r="M180" i="51"/>
  <c r="O180" i="51" s="1"/>
  <c r="L180" i="51"/>
  <c r="N180" i="51" s="1"/>
  <c r="E180" i="51"/>
  <c r="M179" i="51"/>
  <c r="O179" i="51" s="1"/>
  <c r="L179" i="51"/>
  <c r="N179" i="51" s="1"/>
  <c r="E179" i="51"/>
  <c r="M178" i="51"/>
  <c r="O178" i="51" s="1"/>
  <c r="L178" i="51"/>
  <c r="N178" i="51" s="1"/>
  <c r="E178" i="51"/>
  <c r="M177" i="51"/>
  <c r="O177" i="51" s="1"/>
  <c r="L177" i="51"/>
  <c r="N177" i="51" s="1"/>
  <c r="E177" i="51"/>
  <c r="M176" i="51"/>
  <c r="O176" i="51" s="1"/>
  <c r="L176" i="51"/>
  <c r="N176" i="51" s="1"/>
  <c r="E176" i="51"/>
  <c r="M175" i="51"/>
  <c r="O175" i="51" s="1"/>
  <c r="L175" i="51"/>
  <c r="N175" i="51" s="1"/>
  <c r="E175" i="51"/>
  <c r="I174" i="51"/>
  <c r="E174" i="51"/>
  <c r="M173" i="51"/>
  <c r="O173" i="51" s="1"/>
  <c r="L173" i="51"/>
  <c r="N173" i="51" s="1"/>
  <c r="E173" i="51"/>
  <c r="M172" i="51"/>
  <c r="O172" i="51" s="1"/>
  <c r="L172" i="51"/>
  <c r="N172" i="51" s="1"/>
  <c r="E172" i="51"/>
  <c r="M171" i="51"/>
  <c r="O171" i="51" s="1"/>
  <c r="L171" i="51"/>
  <c r="N171" i="51" s="1"/>
  <c r="E171" i="51"/>
  <c r="M170" i="51"/>
  <c r="O170" i="51" s="1"/>
  <c r="L170" i="51"/>
  <c r="N170" i="51" s="1"/>
  <c r="E170" i="51"/>
  <c r="M169" i="51"/>
  <c r="O169" i="51" s="1"/>
  <c r="L169" i="51"/>
  <c r="N169" i="51" s="1"/>
  <c r="E169" i="51"/>
  <c r="M168" i="51"/>
  <c r="O168" i="51" s="1"/>
  <c r="L168" i="51"/>
  <c r="N168" i="51" s="1"/>
  <c r="E168" i="51"/>
  <c r="M167" i="51"/>
  <c r="O167" i="51" s="1"/>
  <c r="L167" i="51"/>
  <c r="N167" i="51" s="1"/>
  <c r="E167" i="51"/>
  <c r="M166" i="51"/>
  <c r="O166" i="51" s="1"/>
  <c r="L166" i="51"/>
  <c r="N166" i="51" s="1"/>
  <c r="E166" i="51"/>
  <c r="M165" i="51"/>
  <c r="O165" i="51" s="1"/>
  <c r="L165" i="51"/>
  <c r="N165" i="51" s="1"/>
  <c r="E165" i="51"/>
  <c r="I164" i="51"/>
  <c r="E164" i="51"/>
  <c r="M163" i="51"/>
  <c r="O163" i="51" s="1"/>
  <c r="L163" i="51"/>
  <c r="N163" i="51" s="1"/>
  <c r="E163" i="51"/>
  <c r="M162" i="51"/>
  <c r="O162" i="51" s="1"/>
  <c r="L162" i="51"/>
  <c r="N162" i="51" s="1"/>
  <c r="E162" i="51"/>
  <c r="M161" i="51"/>
  <c r="O161" i="51" s="1"/>
  <c r="L161" i="51"/>
  <c r="N161" i="51" s="1"/>
  <c r="E161" i="51"/>
  <c r="M160" i="51"/>
  <c r="O160" i="51" s="1"/>
  <c r="L160" i="51"/>
  <c r="N160" i="51" s="1"/>
  <c r="E160" i="51"/>
  <c r="M159" i="51"/>
  <c r="O159" i="51" s="1"/>
  <c r="L159" i="51"/>
  <c r="N159" i="51" s="1"/>
  <c r="E159" i="51"/>
  <c r="M158" i="51"/>
  <c r="O158" i="51" s="1"/>
  <c r="L158" i="51"/>
  <c r="N158" i="51" s="1"/>
  <c r="E158" i="51"/>
  <c r="M157" i="51"/>
  <c r="O157" i="51" s="1"/>
  <c r="L157" i="51"/>
  <c r="N157" i="51" s="1"/>
  <c r="E157" i="51"/>
  <c r="M156" i="51"/>
  <c r="O156" i="51" s="1"/>
  <c r="L156" i="51"/>
  <c r="N156" i="51" s="1"/>
  <c r="E156" i="51"/>
  <c r="M155" i="51"/>
  <c r="O155" i="51" s="1"/>
  <c r="L155" i="51"/>
  <c r="N155" i="51" s="1"/>
  <c r="E155" i="51"/>
  <c r="M154" i="51"/>
  <c r="O154" i="51" s="1"/>
  <c r="L154" i="51"/>
  <c r="N154" i="51" s="1"/>
  <c r="E154" i="51"/>
  <c r="M153" i="51"/>
  <c r="O153" i="51" s="1"/>
  <c r="L153" i="51"/>
  <c r="N153" i="51" s="1"/>
  <c r="E153" i="51"/>
  <c r="M152" i="51"/>
  <c r="O152" i="51" s="1"/>
  <c r="L152" i="51"/>
  <c r="N152" i="51" s="1"/>
  <c r="E152" i="51"/>
  <c r="M151" i="51"/>
  <c r="O151" i="51" s="1"/>
  <c r="L151" i="51"/>
  <c r="N151" i="51" s="1"/>
  <c r="E151" i="51"/>
  <c r="M150" i="51"/>
  <c r="O150" i="51" s="1"/>
  <c r="L150" i="51"/>
  <c r="N150" i="51" s="1"/>
  <c r="E150" i="51"/>
  <c r="M149" i="51"/>
  <c r="O149" i="51" s="1"/>
  <c r="L149" i="51"/>
  <c r="N149" i="51" s="1"/>
  <c r="E149" i="51"/>
  <c r="M148" i="51"/>
  <c r="O148" i="51" s="1"/>
  <c r="L148" i="51"/>
  <c r="N148" i="51" s="1"/>
  <c r="E148" i="51"/>
  <c r="M147" i="51"/>
  <c r="O147" i="51" s="1"/>
  <c r="L147" i="51"/>
  <c r="N147" i="51" s="1"/>
  <c r="E147" i="51"/>
  <c r="I146" i="51"/>
  <c r="E146" i="51"/>
  <c r="M145" i="51"/>
  <c r="O145" i="51" s="1"/>
  <c r="L145" i="51"/>
  <c r="N145" i="51" s="1"/>
  <c r="E145" i="51"/>
  <c r="M144" i="51"/>
  <c r="O144" i="51" s="1"/>
  <c r="L144" i="51"/>
  <c r="N144" i="51" s="1"/>
  <c r="E144" i="51"/>
  <c r="M143" i="51"/>
  <c r="O143" i="51" s="1"/>
  <c r="L143" i="51"/>
  <c r="N143" i="51" s="1"/>
  <c r="E143" i="51"/>
  <c r="M142" i="51"/>
  <c r="O142" i="51" s="1"/>
  <c r="L142" i="51"/>
  <c r="N142" i="51" s="1"/>
  <c r="E142" i="51"/>
  <c r="M141" i="51"/>
  <c r="O141" i="51" s="1"/>
  <c r="L141" i="51"/>
  <c r="N141" i="51" s="1"/>
  <c r="E141" i="51"/>
  <c r="M140" i="51"/>
  <c r="O140" i="51" s="1"/>
  <c r="L140" i="51"/>
  <c r="N140" i="51" s="1"/>
  <c r="E140" i="51"/>
  <c r="M139" i="51"/>
  <c r="O139" i="51" s="1"/>
  <c r="L139" i="51"/>
  <c r="N139" i="51" s="1"/>
  <c r="E139" i="51"/>
  <c r="M138" i="51"/>
  <c r="O138" i="51" s="1"/>
  <c r="L138" i="51"/>
  <c r="N138" i="51" s="1"/>
  <c r="E138" i="51"/>
  <c r="M137" i="51"/>
  <c r="O137" i="51" s="1"/>
  <c r="L137" i="51"/>
  <c r="N137" i="51" s="1"/>
  <c r="E137" i="51"/>
  <c r="M136" i="51"/>
  <c r="O136" i="51" s="1"/>
  <c r="L136" i="51"/>
  <c r="N136" i="51" s="1"/>
  <c r="E136" i="51"/>
  <c r="M135" i="51"/>
  <c r="O135" i="51" s="1"/>
  <c r="L135" i="51"/>
  <c r="N135" i="51" s="1"/>
  <c r="E135" i="51"/>
  <c r="M134" i="51"/>
  <c r="O134" i="51" s="1"/>
  <c r="L134" i="51"/>
  <c r="N134" i="51" s="1"/>
  <c r="E134" i="51"/>
  <c r="M133" i="51"/>
  <c r="O133" i="51" s="1"/>
  <c r="L133" i="51"/>
  <c r="N133" i="51" s="1"/>
  <c r="E133" i="51"/>
  <c r="M132" i="51"/>
  <c r="O132" i="51" s="1"/>
  <c r="L132" i="51"/>
  <c r="N132" i="51" s="1"/>
  <c r="E132" i="51"/>
  <c r="M131" i="51"/>
  <c r="O131" i="51" s="1"/>
  <c r="L131" i="51"/>
  <c r="N131" i="51" s="1"/>
  <c r="E131" i="51"/>
  <c r="M130" i="51"/>
  <c r="L130" i="51"/>
  <c r="I128" i="51"/>
  <c r="E130" i="51"/>
  <c r="M129" i="51"/>
  <c r="O129" i="51" s="1"/>
  <c r="L129" i="51"/>
  <c r="N129" i="51" s="1"/>
  <c r="E129" i="51"/>
  <c r="E128" i="51"/>
  <c r="M127" i="51"/>
  <c r="O127" i="51" s="1"/>
  <c r="L127" i="51"/>
  <c r="N127" i="51" s="1"/>
  <c r="E127" i="51"/>
  <c r="M126" i="51"/>
  <c r="O126" i="51" s="1"/>
  <c r="L126" i="51"/>
  <c r="N126" i="51" s="1"/>
  <c r="E126" i="51"/>
  <c r="M125" i="51"/>
  <c r="O125" i="51" s="1"/>
  <c r="L125" i="51"/>
  <c r="N125" i="51" s="1"/>
  <c r="E125" i="51"/>
  <c r="M124" i="51"/>
  <c r="O124" i="51" s="1"/>
  <c r="L124" i="51"/>
  <c r="N124" i="51" s="1"/>
  <c r="E124" i="51"/>
  <c r="M123" i="51"/>
  <c r="O123" i="51" s="1"/>
  <c r="L123" i="51"/>
  <c r="N123" i="51" s="1"/>
  <c r="E123" i="51"/>
  <c r="M122" i="51"/>
  <c r="O122" i="51" s="1"/>
  <c r="L122" i="51"/>
  <c r="N122" i="51" s="1"/>
  <c r="E122" i="51"/>
  <c r="M121" i="51"/>
  <c r="O121" i="51" s="1"/>
  <c r="L121" i="51"/>
  <c r="N121" i="51" s="1"/>
  <c r="E121" i="51"/>
  <c r="M120" i="51"/>
  <c r="O120" i="51" s="1"/>
  <c r="L120" i="51"/>
  <c r="N120" i="51" s="1"/>
  <c r="E120" i="51"/>
  <c r="M119" i="51"/>
  <c r="O119" i="51" s="1"/>
  <c r="L119" i="51"/>
  <c r="N119" i="51" s="1"/>
  <c r="E119" i="51"/>
  <c r="M118" i="51"/>
  <c r="O118" i="51" s="1"/>
  <c r="L118" i="51"/>
  <c r="N118" i="51" s="1"/>
  <c r="E118" i="51"/>
  <c r="M117" i="51"/>
  <c r="O117" i="51" s="1"/>
  <c r="L117" i="51"/>
  <c r="N117" i="51" s="1"/>
  <c r="E117" i="51"/>
  <c r="M116" i="51"/>
  <c r="O116" i="51" s="1"/>
  <c r="L116" i="51"/>
  <c r="N116" i="51" s="1"/>
  <c r="E116" i="51"/>
  <c r="M115" i="51"/>
  <c r="O115" i="51" s="1"/>
  <c r="L115" i="51"/>
  <c r="N115" i="51" s="1"/>
  <c r="E115" i="51"/>
  <c r="M114" i="51"/>
  <c r="O114" i="51" s="1"/>
  <c r="L114" i="51"/>
  <c r="N114" i="51" s="1"/>
  <c r="E114" i="51"/>
  <c r="M113" i="51"/>
  <c r="O113" i="51" s="1"/>
  <c r="L113" i="51"/>
  <c r="N113" i="51" s="1"/>
  <c r="E113" i="51"/>
  <c r="I112" i="51"/>
  <c r="E112" i="51"/>
  <c r="M111" i="51"/>
  <c r="L111" i="51"/>
  <c r="E111" i="51"/>
  <c r="E109" i="51"/>
  <c r="M108" i="51"/>
  <c r="O108" i="51" s="1"/>
  <c r="L108" i="51"/>
  <c r="N108" i="51" s="1"/>
  <c r="E108" i="51"/>
  <c r="M107" i="51"/>
  <c r="O107" i="51" s="1"/>
  <c r="L107" i="51"/>
  <c r="N107" i="51" s="1"/>
  <c r="M106" i="51"/>
  <c r="O106" i="51" s="1"/>
  <c r="L106" i="51"/>
  <c r="N106" i="51" s="1"/>
  <c r="M105" i="51"/>
  <c r="O105" i="51" s="1"/>
  <c r="L105" i="51"/>
  <c r="N105" i="51" s="1"/>
  <c r="M104" i="51"/>
  <c r="O104" i="51" s="1"/>
  <c r="L104" i="51"/>
  <c r="N104" i="51" s="1"/>
  <c r="M103" i="51"/>
  <c r="O103" i="51" s="1"/>
  <c r="L103" i="51"/>
  <c r="N103" i="51" s="1"/>
  <c r="M102" i="51"/>
  <c r="O102" i="51" s="1"/>
  <c r="L102" i="51"/>
  <c r="N102" i="51" s="1"/>
  <c r="M101" i="51"/>
  <c r="O101" i="51" s="1"/>
  <c r="L101" i="51"/>
  <c r="N101" i="51" s="1"/>
  <c r="M100" i="51"/>
  <c r="O100" i="51" s="1"/>
  <c r="L100" i="51"/>
  <c r="N100" i="51" s="1"/>
  <c r="E100" i="51"/>
  <c r="M99" i="51"/>
  <c r="O99" i="51" s="1"/>
  <c r="L99" i="51"/>
  <c r="N99" i="51" s="1"/>
  <c r="E99" i="51"/>
  <c r="M98" i="51"/>
  <c r="O98" i="51" s="1"/>
  <c r="L98" i="51"/>
  <c r="N98" i="51" s="1"/>
  <c r="E98" i="51"/>
  <c r="M97" i="51"/>
  <c r="O97" i="51" s="1"/>
  <c r="L97" i="51"/>
  <c r="N97" i="51" s="1"/>
  <c r="E97" i="51"/>
  <c r="M96" i="51"/>
  <c r="O96" i="51" s="1"/>
  <c r="L96" i="51"/>
  <c r="N96" i="51" s="1"/>
  <c r="E96" i="51"/>
  <c r="M94" i="51"/>
  <c r="O94" i="51" s="1"/>
  <c r="L94" i="51"/>
  <c r="N94" i="51" s="1"/>
  <c r="E94" i="51"/>
  <c r="M93" i="51"/>
  <c r="O93" i="51" s="1"/>
  <c r="L93" i="51"/>
  <c r="N93" i="51" s="1"/>
  <c r="E93" i="51"/>
  <c r="M92" i="51"/>
  <c r="O92" i="51" s="1"/>
  <c r="L92" i="51"/>
  <c r="N92" i="51" s="1"/>
  <c r="E92" i="51"/>
  <c r="M91" i="51"/>
  <c r="O91" i="51" s="1"/>
  <c r="L91" i="51"/>
  <c r="N91" i="51" s="1"/>
  <c r="E91" i="51"/>
  <c r="M90" i="51"/>
  <c r="O90" i="51" s="1"/>
  <c r="L90" i="51"/>
  <c r="N90" i="51" s="1"/>
  <c r="E90" i="51"/>
  <c r="M89" i="51"/>
  <c r="O89" i="51" s="1"/>
  <c r="L89" i="51"/>
  <c r="N89" i="51" s="1"/>
  <c r="E89" i="51"/>
  <c r="M88" i="51"/>
  <c r="O88" i="51" s="1"/>
  <c r="L88" i="51"/>
  <c r="N88" i="51" s="1"/>
  <c r="E88" i="51"/>
  <c r="M87" i="51"/>
  <c r="O87" i="51" s="1"/>
  <c r="L87" i="51"/>
  <c r="N87" i="51" s="1"/>
  <c r="E87" i="51"/>
  <c r="M86" i="51"/>
  <c r="O86" i="51" s="1"/>
  <c r="L86" i="51"/>
  <c r="N86" i="51" s="1"/>
  <c r="E86" i="51"/>
  <c r="M85" i="51"/>
  <c r="O85" i="51" s="1"/>
  <c r="L85" i="51"/>
  <c r="N85" i="51" s="1"/>
  <c r="E85" i="51"/>
  <c r="M84" i="51"/>
  <c r="O84" i="51" s="1"/>
  <c r="L84" i="51"/>
  <c r="N84" i="51" s="1"/>
  <c r="M83" i="51"/>
  <c r="L83" i="51"/>
  <c r="E83" i="51"/>
  <c r="M82" i="51"/>
  <c r="O82" i="51" s="1"/>
  <c r="L82" i="51"/>
  <c r="N82" i="51" s="1"/>
  <c r="E82" i="51"/>
  <c r="M81" i="51"/>
  <c r="O81" i="51" s="1"/>
  <c r="L81" i="51"/>
  <c r="N81" i="51" s="1"/>
  <c r="E81" i="51"/>
  <c r="M80" i="51"/>
  <c r="O80" i="51" s="1"/>
  <c r="L80" i="51"/>
  <c r="N80" i="51" s="1"/>
  <c r="E80" i="51"/>
  <c r="M79" i="51"/>
  <c r="O79" i="51" s="1"/>
  <c r="L79" i="51"/>
  <c r="N79" i="51" s="1"/>
  <c r="E79" i="51"/>
  <c r="M78" i="51"/>
  <c r="O78" i="51" s="1"/>
  <c r="L78" i="51"/>
  <c r="N78" i="51" s="1"/>
  <c r="E78" i="51"/>
  <c r="M77" i="51"/>
  <c r="O77" i="51" s="1"/>
  <c r="L77" i="51"/>
  <c r="N77" i="51" s="1"/>
  <c r="E77" i="51"/>
  <c r="M25" i="51"/>
  <c r="L25" i="51"/>
  <c r="E25" i="51"/>
  <c r="M24" i="51"/>
  <c r="L24" i="51"/>
  <c r="E24" i="51"/>
  <c r="M23" i="51"/>
  <c r="L23" i="51"/>
  <c r="E23" i="51"/>
  <c r="M22" i="51"/>
  <c r="L22" i="51"/>
  <c r="E22" i="51"/>
  <c r="M21" i="51"/>
  <c r="L21" i="51"/>
  <c r="E21" i="51"/>
  <c r="M20" i="51"/>
  <c r="L20" i="51"/>
  <c r="E20" i="51"/>
  <c r="M19" i="51"/>
  <c r="N19" i="51"/>
  <c r="E19" i="51"/>
  <c r="M18" i="51"/>
  <c r="L18" i="51"/>
  <c r="M17" i="51"/>
  <c r="O17" i="51" s="1"/>
  <c r="L17" i="51"/>
  <c r="N17" i="51" s="1"/>
  <c r="E17" i="51"/>
  <c r="E16" i="51"/>
  <c r="E15" i="51"/>
  <c r="N18" i="51" l="1"/>
  <c r="O18" i="51"/>
  <c r="O19" i="51"/>
  <c r="O1390" i="51"/>
  <c r="O1442" i="51"/>
  <c r="O1444" i="51"/>
  <c r="O1440" i="51"/>
  <c r="O1389" i="51"/>
  <c r="O1443" i="51"/>
  <c r="N543" i="51"/>
  <c r="N539" i="51" s="1"/>
  <c r="I539" i="51" s="1"/>
  <c r="O543" i="51"/>
  <c r="O539" i="51" s="1"/>
  <c r="O891" i="51"/>
  <c r="O1350" i="51"/>
  <c r="O1352" i="51"/>
  <c r="O1358" i="51"/>
  <c r="N1642" i="51"/>
  <c r="N890" i="51"/>
  <c r="N1349" i="51"/>
  <c r="N1353" i="51"/>
  <c r="N1355" i="51"/>
  <c r="O1640" i="51"/>
  <c r="O1642" i="51"/>
  <c r="O1644" i="51"/>
  <c r="O1646" i="51"/>
  <c r="O1354" i="51"/>
  <c r="N1640" i="51"/>
  <c r="N1644" i="51"/>
  <c r="N1646" i="51"/>
  <c r="O890" i="51"/>
  <c r="N1072" i="51"/>
  <c r="O1349" i="51"/>
  <c r="O1353" i="51"/>
  <c r="O1355" i="51"/>
  <c r="N1641" i="51"/>
  <c r="N1643" i="51"/>
  <c r="N1645" i="51"/>
  <c r="N1647" i="51"/>
  <c r="N889" i="51"/>
  <c r="N891" i="51"/>
  <c r="O1072" i="51"/>
  <c r="N1350" i="51"/>
  <c r="N1352" i="51"/>
  <c r="N1354" i="51"/>
  <c r="N1358" i="51"/>
  <c r="O1641" i="51"/>
  <c r="O1643" i="51"/>
  <c r="O1645" i="51"/>
  <c r="O1647" i="51"/>
  <c r="O344" i="51"/>
  <c r="O343" i="51"/>
  <c r="O295" i="51"/>
  <c r="N361" i="51"/>
  <c r="I361" i="51" s="1"/>
  <c r="N378" i="51"/>
  <c r="I378" i="51" s="1"/>
  <c r="O391" i="51"/>
  <c r="N111" i="51"/>
  <c r="N110" i="51" s="1"/>
  <c r="O111" i="51"/>
  <c r="O110" i="51" s="1"/>
  <c r="O361" i="51"/>
  <c r="N347" i="51"/>
  <c r="N352" i="51"/>
  <c r="I352" i="51" s="1"/>
  <c r="N357" i="51"/>
  <c r="I357" i="51" s="1"/>
  <c r="N367" i="51"/>
  <c r="I367" i="51" s="1"/>
  <c r="O347" i="51"/>
  <c r="O352" i="51"/>
  <c r="O357" i="51"/>
  <c r="O367" i="51"/>
  <c r="N391" i="51"/>
  <c r="I391" i="51" s="1"/>
  <c r="N112" i="51"/>
  <c r="O112" i="51"/>
  <c r="N254" i="51"/>
  <c r="N310" i="51"/>
  <c r="I310" i="51" s="1"/>
  <c r="O254" i="51"/>
  <c r="N295" i="51"/>
  <c r="I295" i="51" s="1"/>
  <c r="N989" i="51"/>
  <c r="O989" i="51"/>
  <c r="N574" i="51"/>
  <c r="I110" i="51"/>
  <c r="N130" i="51"/>
  <c r="N128" i="51" s="1"/>
  <c r="O239" i="51"/>
  <c r="N21" i="51"/>
  <c r="O457" i="51"/>
  <c r="N23" i="51"/>
  <c r="O23" i="51"/>
  <c r="O980" i="51"/>
  <c r="N844" i="51"/>
  <c r="N752" i="51" s="1"/>
  <c r="N751" i="51" s="1"/>
  <c r="O900" i="51"/>
  <c r="N980" i="51"/>
  <c r="O419" i="51"/>
  <c r="O420" i="51"/>
  <c r="O421" i="51"/>
  <c r="O422" i="51"/>
  <c r="O456" i="51"/>
  <c r="N457" i="51"/>
  <c r="O981" i="51"/>
  <c r="O236" i="51"/>
  <c r="O25" i="51"/>
  <c r="N452" i="51"/>
  <c r="N441" i="51"/>
  <c r="O441" i="51"/>
  <c r="N20" i="51"/>
  <c r="O21" i="51"/>
  <c r="O452" i="51"/>
  <c r="N474" i="51"/>
  <c r="O1069" i="51"/>
  <c r="I16" i="51"/>
  <c r="F16" i="51" s="1"/>
  <c r="F17" i="51" s="1"/>
  <c r="F18" i="51" s="1"/>
  <c r="F19" i="51" s="1"/>
  <c r="F20" i="51" s="1"/>
  <c r="F21" i="51" s="1"/>
  <c r="F22" i="51" s="1"/>
  <c r="F23" i="51" s="1"/>
  <c r="F24" i="51" s="1"/>
  <c r="F25" i="51" s="1"/>
  <c r="F26" i="51" s="1"/>
  <c r="F27" i="51" s="1"/>
  <c r="F28" i="51" s="1"/>
  <c r="F29" i="51" s="1"/>
  <c r="F30" i="51" s="1"/>
  <c r="F31" i="51" s="1"/>
  <c r="F32" i="51" s="1"/>
  <c r="F33" i="51" s="1"/>
  <c r="F34" i="51" s="1"/>
  <c r="F35" i="51" s="1"/>
  <c r="F36" i="51" s="1"/>
  <c r="F37" i="51" s="1"/>
  <c r="F38" i="51" s="1"/>
  <c r="F39" i="51" s="1"/>
  <c r="F40" i="51" s="1"/>
  <c r="F41" i="51" s="1"/>
  <c r="F42" i="51" s="1"/>
  <c r="F43" i="51" s="1"/>
  <c r="F44" i="51" s="1"/>
  <c r="F45" i="51" s="1"/>
  <c r="F46" i="51" s="1"/>
  <c r="F47" i="51" s="1"/>
  <c r="F48" i="51" s="1"/>
  <c r="F49" i="51" s="1"/>
  <c r="F50" i="51" s="1"/>
  <c r="F51" i="51" s="1"/>
  <c r="F52" i="51" s="1"/>
  <c r="F53" i="51" s="1"/>
  <c r="F54" i="51" s="1"/>
  <c r="F55" i="51" s="1"/>
  <c r="F56" i="51" s="1"/>
  <c r="F57" i="51" s="1"/>
  <c r="F58" i="51" s="1"/>
  <c r="F59" i="51" s="1"/>
  <c r="F60" i="51" s="1"/>
  <c r="F61" i="51" s="1"/>
  <c r="F62" i="51" s="1"/>
  <c r="F63" i="51" s="1"/>
  <c r="F64" i="51" s="1"/>
  <c r="F65" i="51" s="1"/>
  <c r="F66" i="51" s="1"/>
  <c r="F67" i="51" s="1"/>
  <c r="F68" i="51" s="1"/>
  <c r="F69" i="51" s="1"/>
  <c r="F70" i="51" s="1"/>
  <c r="F71" i="51" s="1"/>
  <c r="F72" i="51" s="1"/>
  <c r="F73" i="51" s="1"/>
  <c r="F74" i="51" s="1"/>
  <c r="F75" i="51" s="1"/>
  <c r="F76" i="51" s="1"/>
  <c r="F77" i="51" s="1"/>
  <c r="F78" i="51" s="1"/>
  <c r="F79" i="51" s="1"/>
  <c r="F80" i="51" s="1"/>
  <c r="F81" i="51" s="1"/>
  <c r="F82" i="51" s="1"/>
  <c r="F83" i="51" s="1"/>
  <c r="F84" i="51" s="1"/>
  <c r="F85" i="51" s="1"/>
  <c r="F86" i="51" s="1"/>
  <c r="F87" i="51" s="1"/>
  <c r="F88" i="51" s="1"/>
  <c r="F89" i="51" s="1"/>
  <c r="F90" i="51" s="1"/>
  <c r="F91" i="51" s="1"/>
  <c r="F92" i="51" s="1"/>
  <c r="F93" i="51" s="1"/>
  <c r="F94" i="51" s="1"/>
  <c r="N509" i="51"/>
  <c r="N25" i="51"/>
  <c r="N83" i="51"/>
  <c r="N242" i="51"/>
  <c r="O440" i="51"/>
  <c r="O83" i="51"/>
  <c r="O242" i="51"/>
  <c r="O449" i="51"/>
  <c r="O453" i="51"/>
  <c r="O508" i="51"/>
  <c r="N456" i="51"/>
  <c r="N1076" i="51"/>
  <c r="N1069" i="51"/>
  <c r="O1078" i="51"/>
  <c r="N453" i="51"/>
  <c r="N244" i="51"/>
  <c r="O237" i="51"/>
  <c r="O164" i="51"/>
  <c r="N239" i="51"/>
  <c r="N739" i="51"/>
  <c r="I739" i="51" s="1"/>
  <c r="N519" i="51"/>
  <c r="I519" i="51" s="1"/>
  <c r="N508" i="51"/>
  <c r="O748" i="51"/>
  <c r="N1078" i="51"/>
  <c r="I1078" i="51" s="1"/>
  <c r="N640" i="51"/>
  <c r="I640" i="51" s="1"/>
  <c r="O739" i="51"/>
  <c r="O844" i="51"/>
  <c r="N1662" i="51"/>
  <c r="N1622" i="51"/>
  <c r="I1622" i="51" s="1"/>
  <c r="O1622" i="51"/>
  <c r="N146" i="51"/>
  <c r="N221" i="51"/>
  <c r="O130" i="51"/>
  <c r="O128" i="51" s="1"/>
  <c r="N164" i="51"/>
  <c r="N174" i="51"/>
  <c r="O221" i="51"/>
  <c r="O20" i="51"/>
  <c r="O24" i="51"/>
  <c r="O146" i="51"/>
  <c r="N22" i="51"/>
  <c r="O174" i="51"/>
  <c r="O205" i="51"/>
  <c r="O190" i="51"/>
  <c r="N205" i="51"/>
  <c r="O184" i="51"/>
  <c r="N190" i="51"/>
  <c r="N215" i="51"/>
  <c r="O244" i="51"/>
  <c r="N184" i="51"/>
  <c r="O215" i="51"/>
  <c r="O241" i="51"/>
  <c r="N241" i="51"/>
  <c r="O22" i="51"/>
  <c r="N24" i="51"/>
  <c r="I235" i="51"/>
  <c r="O243" i="51"/>
  <c r="N243" i="51"/>
  <c r="N236" i="51"/>
  <c r="O455" i="51"/>
  <c r="N455" i="51"/>
  <c r="O587" i="51"/>
  <c r="O519" i="51"/>
  <c r="N587" i="51"/>
  <c r="I587" i="51" s="1"/>
  <c r="N237" i="51"/>
  <c r="O574" i="51"/>
  <c r="O509" i="51"/>
  <c r="N748" i="51"/>
  <c r="I748" i="51" s="1"/>
  <c r="N440" i="51"/>
  <c r="N449" i="51"/>
  <c r="N614" i="51"/>
  <c r="I614" i="51" s="1"/>
  <c r="N621" i="51"/>
  <c r="I621" i="51" s="1"/>
  <c r="O614" i="51"/>
  <c r="O621" i="51"/>
  <c r="O640" i="51"/>
  <c r="N981" i="51"/>
  <c r="I981" i="51" s="1"/>
  <c r="N733" i="51"/>
  <c r="O733" i="51"/>
  <c r="O1076" i="51"/>
  <c r="N900" i="51"/>
  <c r="O1662" i="51"/>
  <c r="O1661" i="51" s="1"/>
  <c r="F96" i="51" l="1"/>
  <c r="F97" i="51" s="1"/>
  <c r="F98" i="51" s="1"/>
  <c r="F99" i="51" s="1"/>
  <c r="F100" i="51" s="1"/>
  <c r="F101" i="51" s="1"/>
  <c r="F102" i="51" s="1"/>
  <c r="F103" i="51" s="1"/>
  <c r="F104" i="51" s="1"/>
  <c r="F105" i="51" s="1"/>
  <c r="F106" i="51" s="1"/>
  <c r="F107" i="51" s="1"/>
  <c r="F108" i="51" s="1"/>
  <c r="F95" i="51"/>
  <c r="N1625" i="51"/>
  <c r="O1625" i="51"/>
  <c r="N1088" i="51"/>
  <c r="N446" i="51"/>
  <c r="N459" i="51"/>
  <c r="I459" i="51" s="1"/>
  <c r="O446" i="51"/>
  <c r="N346" i="51"/>
  <c r="I346" i="51" s="1"/>
  <c r="N16" i="51"/>
  <c r="N15" i="51" s="1"/>
  <c r="N235" i="51"/>
  <c r="N109" i="51" s="1"/>
  <c r="O16" i="51"/>
  <c r="O15" i="51" s="1"/>
  <c r="N1661" i="51"/>
  <c r="N997" i="51"/>
  <c r="N988" i="51" s="1"/>
  <c r="O997" i="51"/>
  <c r="O988" i="51" s="1"/>
  <c r="O752" i="51"/>
  <c r="O751" i="51" s="1"/>
  <c r="O573" i="51"/>
  <c r="N573" i="51"/>
  <c r="I573" i="51" s="1"/>
  <c r="O1088" i="51"/>
  <c r="O880" i="51"/>
  <c r="O879" i="51" s="1"/>
  <c r="N880" i="51"/>
  <c r="N879" i="51" s="1"/>
  <c r="O411" i="51"/>
  <c r="I1662" i="51"/>
  <c r="N411" i="51"/>
  <c r="I411" i="51" s="1"/>
  <c r="I15" i="51"/>
  <c r="O235" i="51"/>
  <c r="O639" i="51"/>
  <c r="I109" i="51"/>
  <c r="I254" i="51"/>
  <c r="I989" i="51"/>
  <c r="I574" i="51"/>
  <c r="I347" i="51"/>
  <c r="I733" i="51"/>
  <c r="N639" i="51"/>
  <c r="I639" i="51" s="1"/>
  <c r="I751" i="51"/>
  <c r="I752" i="51"/>
  <c r="F109" i="51" l="1"/>
  <c r="F110" i="51" s="1"/>
  <c r="F111" i="51" s="1"/>
  <c r="F112" i="51" s="1"/>
  <c r="F113" i="51" s="1"/>
  <c r="F114" i="51" s="1"/>
  <c r="F115" i="51" s="1"/>
  <c r="F116" i="51" s="1"/>
  <c r="F117" i="51" s="1"/>
  <c r="F118" i="51" s="1"/>
  <c r="F119" i="51" s="1"/>
  <c r="F120" i="51" s="1"/>
  <c r="F121" i="51" s="1"/>
  <c r="F122" i="51" s="1"/>
  <c r="F123" i="51" s="1"/>
  <c r="F124" i="51" s="1"/>
  <c r="F125" i="51" s="1"/>
  <c r="F126" i="51" s="1"/>
  <c r="F127" i="51" s="1"/>
  <c r="F128" i="51" s="1"/>
  <c r="F129" i="51" s="1"/>
  <c r="F130" i="51" s="1"/>
  <c r="F131" i="51" s="1"/>
  <c r="F132" i="51" s="1"/>
  <c r="F133" i="51" s="1"/>
  <c r="F134" i="51" s="1"/>
  <c r="F135" i="51" s="1"/>
  <c r="F136" i="51" s="1"/>
  <c r="F137" i="51" s="1"/>
  <c r="F138" i="51" s="1"/>
  <c r="F139" i="51" s="1"/>
  <c r="F140" i="51" s="1"/>
  <c r="F141" i="51" s="1"/>
  <c r="F142" i="51" s="1"/>
  <c r="F143" i="51" s="1"/>
  <c r="F144" i="51" s="1"/>
  <c r="F145" i="51" s="1"/>
  <c r="F146" i="51" s="1"/>
  <c r="F147" i="51" s="1"/>
  <c r="F148" i="51" s="1"/>
  <c r="F149" i="51" s="1"/>
  <c r="F150" i="51" s="1"/>
  <c r="F151" i="51" s="1"/>
  <c r="F152" i="51" s="1"/>
  <c r="F153" i="51" s="1"/>
  <c r="F154" i="51" s="1"/>
  <c r="F155" i="51" s="1"/>
  <c r="F156" i="51" s="1"/>
  <c r="F157" i="51" s="1"/>
  <c r="F158" i="51" s="1"/>
  <c r="F159" i="51" s="1"/>
  <c r="F160" i="51" s="1"/>
  <c r="F161" i="51" s="1"/>
  <c r="F162" i="51" s="1"/>
  <c r="F163" i="51" s="1"/>
  <c r="F164" i="51" s="1"/>
  <c r="F165" i="51" s="1"/>
  <c r="F166" i="51" s="1"/>
  <c r="F167" i="51" s="1"/>
  <c r="F168" i="51" s="1"/>
  <c r="F169" i="51" s="1"/>
  <c r="F170" i="51" s="1"/>
  <c r="F171" i="51" s="1"/>
  <c r="F172" i="51" s="1"/>
  <c r="F173" i="51" s="1"/>
  <c r="F174" i="51" s="1"/>
  <c r="F175" i="51" s="1"/>
  <c r="F176" i="51" s="1"/>
  <c r="F177" i="51" s="1"/>
  <c r="F178" i="51" s="1"/>
  <c r="F179" i="51" s="1"/>
  <c r="F180" i="51" s="1"/>
  <c r="F181" i="51" s="1"/>
  <c r="F182" i="51" s="1"/>
  <c r="F183" i="51" s="1"/>
  <c r="F184" i="51" s="1"/>
  <c r="F185" i="51" s="1"/>
  <c r="F186" i="51" s="1"/>
  <c r="F187" i="51" s="1"/>
  <c r="F188" i="51" s="1"/>
  <c r="F189" i="51" s="1"/>
  <c r="F190" i="51" s="1"/>
  <c r="F191" i="51" s="1"/>
  <c r="F192" i="51" s="1"/>
  <c r="F193" i="51" s="1"/>
  <c r="F194" i="51" s="1"/>
  <c r="F195" i="51" s="1"/>
  <c r="F196" i="51" s="1"/>
  <c r="F197" i="51" s="1"/>
  <c r="F198" i="51" s="1"/>
  <c r="F199" i="51" s="1"/>
  <c r="F200" i="51" s="1"/>
  <c r="F201" i="51" s="1"/>
  <c r="F202" i="51" s="1"/>
  <c r="F203" i="51" s="1"/>
  <c r="F204" i="51" s="1"/>
  <c r="F205" i="51" s="1"/>
  <c r="F206" i="51" s="1"/>
  <c r="F207" i="51" s="1"/>
  <c r="F208" i="51" s="1"/>
  <c r="F209" i="51" s="1"/>
  <c r="F210" i="51" s="1"/>
  <c r="F211" i="51" s="1"/>
  <c r="F212" i="51" s="1"/>
  <c r="F213" i="51" s="1"/>
  <c r="F214" i="51" s="1"/>
  <c r="F215" i="51" s="1"/>
  <c r="F216" i="51" s="1"/>
  <c r="F217" i="51" s="1"/>
  <c r="F218" i="51" s="1"/>
  <c r="F219" i="51" s="1"/>
  <c r="F220" i="51" s="1"/>
  <c r="F221" i="51" s="1"/>
  <c r="F222" i="51" s="1"/>
  <c r="F223" i="51" s="1"/>
  <c r="F224" i="51" s="1"/>
  <c r="F225" i="51" s="1"/>
  <c r="F226" i="51" s="1"/>
  <c r="F227" i="51" s="1"/>
  <c r="F228" i="51" s="1"/>
  <c r="F229" i="51" s="1"/>
  <c r="F230" i="51" s="1"/>
  <c r="F231" i="51" s="1"/>
  <c r="F232" i="51" s="1"/>
  <c r="F233" i="51" s="1"/>
  <c r="F234" i="51" s="1"/>
  <c r="F235" i="51" s="1"/>
  <c r="F236" i="51" s="1"/>
  <c r="F237" i="51" s="1"/>
  <c r="F238" i="51" s="1"/>
  <c r="F239" i="51" s="1"/>
  <c r="F240" i="51" s="1"/>
  <c r="F241" i="51" s="1"/>
  <c r="F242" i="51" s="1"/>
  <c r="F243" i="51" s="1"/>
  <c r="F244" i="51" s="1"/>
  <c r="F245" i="51" s="1"/>
  <c r="F246" i="51" s="1"/>
  <c r="F247" i="51" s="1"/>
  <c r="F248" i="51" s="1"/>
  <c r="F249" i="51" s="1"/>
  <c r="F250" i="51" s="1"/>
  <c r="F251" i="51" s="1"/>
  <c r="F252" i="51" s="1"/>
  <c r="N1077" i="51"/>
  <c r="I1077" i="51" s="1"/>
  <c r="O1077" i="51"/>
  <c r="I1661" i="51"/>
  <c r="I1648" i="51" s="1"/>
  <c r="I446" i="51"/>
  <c r="N445" i="51"/>
  <c r="N253" i="51" s="1"/>
  <c r="I997" i="51"/>
  <c r="O109" i="51"/>
  <c r="I1088" i="51"/>
  <c r="I988" i="51"/>
  <c r="I880" i="51"/>
  <c r="I879" i="51"/>
  <c r="N1686" i="51" l="1"/>
  <c r="I445" i="51"/>
  <c r="I253" i="51" s="1"/>
  <c r="F253" i="51" l="1"/>
  <c r="F254" i="51" s="1"/>
  <c r="F255" i="51" s="1"/>
  <c r="F256" i="51" s="1"/>
  <c r="F257" i="51" s="1"/>
  <c r="F258" i="51" s="1"/>
  <c r="F259" i="51" s="1"/>
  <c r="F260" i="51" s="1"/>
  <c r="F261" i="51" s="1"/>
  <c r="F262" i="51" s="1"/>
  <c r="F263" i="51" s="1"/>
  <c r="F264" i="51" s="1"/>
  <c r="F265" i="51" s="1"/>
  <c r="F266" i="51" s="1"/>
  <c r="F267" i="51" s="1"/>
  <c r="F268" i="51" s="1"/>
  <c r="F269" i="51" s="1"/>
  <c r="F270" i="51" s="1"/>
  <c r="F271" i="51" s="1"/>
  <c r="F272" i="51" s="1"/>
  <c r="F273" i="51" s="1"/>
  <c r="F274" i="51" s="1"/>
  <c r="F275" i="51" s="1"/>
  <c r="F276" i="51" s="1"/>
  <c r="F277" i="51" s="1"/>
  <c r="F278" i="51" s="1"/>
  <c r="F279" i="51" s="1"/>
  <c r="F280" i="51" s="1"/>
  <c r="F281" i="51" s="1"/>
  <c r="F282" i="51" s="1"/>
  <c r="F283" i="51" s="1"/>
  <c r="F284" i="51" s="1"/>
  <c r="F285" i="51" s="1"/>
  <c r="F286" i="51" s="1"/>
  <c r="F287" i="51" s="1"/>
  <c r="F288" i="51" s="1"/>
  <c r="F289" i="51" s="1"/>
  <c r="F290" i="51" s="1"/>
  <c r="F291" i="51" s="1"/>
  <c r="F292" i="51" s="1"/>
  <c r="F293" i="51" s="1"/>
  <c r="F294" i="51" s="1"/>
  <c r="F295" i="51" s="1"/>
  <c r="F296" i="51" s="1"/>
  <c r="F297" i="51" s="1"/>
  <c r="F298" i="51" s="1"/>
  <c r="F299" i="51" s="1"/>
  <c r="F300" i="51" s="1"/>
  <c r="F301" i="51" s="1"/>
  <c r="F302" i="51" s="1"/>
  <c r="F303" i="51" s="1"/>
  <c r="F304" i="51" s="1"/>
  <c r="F305" i="51" s="1"/>
  <c r="F306" i="51" s="1"/>
  <c r="F307" i="51" s="1"/>
  <c r="F308" i="51" s="1"/>
  <c r="F309" i="51" s="1"/>
  <c r="F310" i="51" s="1"/>
  <c r="F311" i="51" s="1"/>
  <c r="F312" i="51" s="1"/>
  <c r="F313" i="51" s="1"/>
  <c r="F314" i="51" s="1"/>
  <c r="F315" i="51" s="1"/>
  <c r="F316" i="51" s="1"/>
  <c r="F317" i="51" s="1"/>
  <c r="F318" i="51" s="1"/>
  <c r="F319" i="51" s="1"/>
  <c r="F320" i="51" s="1"/>
  <c r="F321" i="51" s="1"/>
  <c r="F322" i="51" s="1"/>
  <c r="F323" i="51" s="1"/>
  <c r="D10" i="29"/>
  <c r="D9" i="29"/>
  <c r="D8" i="29"/>
  <c r="D7" i="29"/>
  <c r="F324" i="51" l="1"/>
  <c r="F325" i="51" s="1"/>
  <c r="F326" i="51" s="1"/>
  <c r="F327" i="51" s="1"/>
  <c r="F328" i="51" s="1"/>
  <c r="F329" i="51" s="1"/>
  <c r="D3" i="29"/>
  <c r="E3" i="29" s="1"/>
  <c r="F332" i="51" l="1"/>
  <c r="F333" i="51" s="1"/>
  <c r="F334" i="51" s="1"/>
  <c r="F335" i="51" s="1"/>
  <c r="F336" i="51" s="1"/>
  <c r="F337" i="51" s="1"/>
  <c r="F338" i="51" s="1"/>
  <c r="F339" i="51" s="1"/>
  <c r="F340" i="51" s="1"/>
  <c r="F341" i="51" s="1"/>
  <c r="F342" i="51" s="1"/>
  <c r="F343" i="51" s="1"/>
  <c r="F344" i="51" s="1"/>
  <c r="F345" i="51" s="1"/>
  <c r="F346" i="51" s="1"/>
  <c r="F347" i="51" s="1"/>
  <c r="F348" i="51" s="1"/>
  <c r="F349" i="51" s="1"/>
  <c r="F350" i="51" s="1"/>
  <c r="F351" i="51" s="1"/>
  <c r="F352" i="51" s="1"/>
  <c r="F353" i="51" s="1"/>
  <c r="F354" i="51" s="1"/>
  <c r="F355" i="51" s="1"/>
  <c r="F356" i="51" s="1"/>
  <c r="F357" i="51" s="1"/>
  <c r="F358" i="51" s="1"/>
  <c r="F359" i="51" s="1"/>
  <c r="F360" i="51" s="1"/>
  <c r="F361" i="51" s="1"/>
  <c r="F362" i="51" s="1"/>
  <c r="F363" i="51" s="1"/>
  <c r="F364" i="51" s="1"/>
  <c r="F365" i="51" s="1"/>
  <c r="F366" i="51" s="1"/>
  <c r="F367" i="51" s="1"/>
  <c r="F368" i="51" s="1"/>
  <c r="F369" i="51" s="1"/>
  <c r="F370" i="51" s="1"/>
  <c r="F371" i="51" s="1"/>
  <c r="F372" i="51" s="1"/>
  <c r="F373" i="51" s="1"/>
  <c r="F374" i="51" s="1"/>
  <c r="F375" i="51" s="1"/>
  <c r="F330" i="51"/>
  <c r="F331" i="51" s="1"/>
  <c r="E9" i="46"/>
  <c r="E7" i="46"/>
  <c r="E8" i="46"/>
  <c r="F376" i="51" l="1"/>
  <c r="F377" i="51" s="1"/>
  <c r="F378" i="51" s="1"/>
  <c r="F379" i="51" s="1"/>
  <c r="F380" i="51" s="1"/>
  <c r="F381" i="51" s="1"/>
  <c r="F382" i="51" s="1"/>
  <c r="F383" i="51" s="1"/>
  <c r="F384" i="51" s="1"/>
  <c r="F385" i="51" s="1"/>
  <c r="F386" i="51" s="1"/>
  <c r="F387" i="51" s="1"/>
  <c r="F388" i="51" s="1"/>
  <c r="F389" i="51" s="1"/>
  <c r="F390" i="51" s="1"/>
  <c r="F391" i="51" s="1"/>
  <c r="F392" i="51" s="1"/>
  <c r="F393" i="51" s="1"/>
  <c r="F394" i="51" s="1"/>
  <c r="F395" i="51" s="1"/>
  <c r="F396" i="51" s="1"/>
  <c r="F397" i="51" s="1"/>
  <c r="F398" i="51" s="1"/>
  <c r="F399" i="51" s="1"/>
  <c r="F400" i="51" s="1"/>
  <c r="F401" i="51" s="1"/>
  <c r="F402" i="51" s="1"/>
  <c r="F403" i="51" s="1"/>
  <c r="F404" i="51" s="1"/>
  <c r="F405" i="51" s="1"/>
  <c r="F406" i="51" s="1"/>
  <c r="F407" i="51" s="1"/>
  <c r="F408" i="51" s="1"/>
  <c r="F409" i="51" s="1"/>
  <c r="F410" i="51" s="1"/>
  <c r="F411" i="51" s="1"/>
  <c r="F412" i="51" s="1"/>
  <c r="F413" i="51" s="1"/>
  <c r="F414" i="51" s="1"/>
  <c r="F415" i="51" s="1"/>
  <c r="F416" i="51" s="1"/>
  <c r="F417" i="51" s="1"/>
  <c r="F418" i="51" s="1"/>
  <c r="F419" i="51" s="1"/>
  <c r="F420" i="51" s="1"/>
  <c r="F421" i="51" s="1"/>
  <c r="F422" i="51" s="1"/>
  <c r="F423" i="51" s="1"/>
  <c r="F424" i="51" s="1"/>
  <c r="F425" i="51" s="1"/>
  <c r="F426" i="51" s="1"/>
  <c r="F427" i="51" s="1"/>
  <c r="F428" i="51" s="1"/>
  <c r="F429" i="51" s="1"/>
  <c r="F430" i="51" s="1"/>
  <c r="F431" i="51" s="1"/>
  <c r="F432" i="51" s="1"/>
  <c r="F433" i="51" s="1"/>
  <c r="F434" i="51" s="1"/>
  <c r="F435" i="51" s="1"/>
  <c r="F436" i="51" s="1"/>
  <c r="F437" i="51" s="1"/>
  <c r="F438" i="51" s="1"/>
  <c r="F439" i="51" s="1"/>
  <c r="F440" i="51" s="1"/>
  <c r="F441" i="51" s="1"/>
  <c r="F442" i="51" s="1"/>
  <c r="F443" i="51" s="1"/>
  <c r="F444" i="51" s="1"/>
  <c r="F445" i="51" s="1"/>
  <c r="F446" i="51" s="1"/>
  <c r="F447" i="51" s="1"/>
  <c r="F448" i="51" s="1"/>
  <c r="F449" i="51" s="1"/>
  <c r="F450" i="51" s="1"/>
  <c r="F451" i="51" s="1"/>
  <c r="F452" i="51" s="1"/>
  <c r="F453" i="51" s="1"/>
  <c r="F454" i="51" s="1"/>
  <c r="F455" i="51" s="1"/>
  <c r="E10" i="46"/>
  <c r="F456" i="51" l="1"/>
  <c r="F457" i="51" s="1"/>
  <c r="F458" i="51" s="1"/>
  <c r="F459" i="51" s="1"/>
  <c r="F460" i="51" s="1"/>
  <c r="F461" i="51" s="1"/>
  <c r="F462" i="51" s="1"/>
  <c r="F463" i="51" s="1"/>
  <c r="F464" i="51" s="1"/>
  <c r="F465" i="51" s="1"/>
  <c r="F466" i="51" s="1"/>
  <c r="F467" i="51" s="1"/>
  <c r="F468" i="51" s="1"/>
  <c r="F469" i="51" s="1"/>
  <c r="F470" i="51" s="1"/>
  <c r="F471" i="51" s="1"/>
  <c r="F472" i="51" s="1"/>
  <c r="F473" i="51" s="1"/>
  <c r="F474" i="51" s="1"/>
  <c r="F475" i="51" s="1"/>
  <c r="F476" i="51" s="1"/>
  <c r="F477" i="51" s="1"/>
  <c r="F478" i="51" s="1"/>
  <c r="F479" i="51" s="1"/>
  <c r="F480" i="51" s="1"/>
  <c r="F481" i="51" s="1"/>
  <c r="F482" i="51" s="1"/>
  <c r="F483" i="51" s="1"/>
  <c r="F484" i="51" s="1"/>
  <c r="F485" i="51" s="1"/>
  <c r="F486" i="51" s="1"/>
  <c r="F487" i="51" s="1"/>
  <c r="F488" i="51" s="1"/>
  <c r="F489" i="51" s="1"/>
  <c r="F490" i="51" s="1"/>
  <c r="F491" i="51" s="1"/>
  <c r="F492" i="51" s="1"/>
  <c r="F493" i="51" s="1"/>
  <c r="F494" i="51" s="1"/>
  <c r="F495" i="51" s="1"/>
  <c r="F496" i="51" s="1"/>
  <c r="F497" i="51" s="1"/>
  <c r="F498" i="51" s="1"/>
  <c r="F499" i="51" s="1"/>
  <c r="F500" i="51" s="1"/>
  <c r="F501" i="51" s="1"/>
  <c r="F502" i="51" s="1"/>
  <c r="F503" i="51" s="1"/>
  <c r="F504" i="51" s="1"/>
  <c r="F505" i="51" s="1"/>
  <c r="F506" i="51" s="1"/>
  <c r="F507" i="51" s="1"/>
  <c r="F508" i="51" s="1"/>
  <c r="F509" i="51" s="1"/>
  <c r="F510" i="51" s="1"/>
  <c r="F511" i="51" s="1"/>
  <c r="F512" i="51" l="1"/>
  <c r="F513" i="51" s="1"/>
  <c r="F514" i="51" s="1"/>
  <c r="F515" i="51" s="1"/>
  <c r="F516" i="51" s="1"/>
  <c r="F517" i="51" s="1"/>
  <c r="F518" i="51" s="1"/>
  <c r="F519" i="51" s="1"/>
  <c r="F520" i="51" s="1"/>
  <c r="F521" i="51" s="1"/>
  <c r="F522" i="51" s="1"/>
  <c r="F523" i="51" s="1"/>
  <c r="F524" i="51" s="1"/>
  <c r="F525" i="51" s="1"/>
  <c r="F526" i="51" s="1"/>
  <c r="F527" i="51" s="1"/>
  <c r="F528" i="51" s="1"/>
  <c r="F529" i="51" s="1"/>
  <c r="F530" i="51" s="1"/>
  <c r="F531" i="51" s="1"/>
  <c r="F532" i="51" s="1"/>
  <c r="F533" i="51" s="1"/>
  <c r="F534" i="51" s="1"/>
  <c r="F535" i="51" s="1"/>
  <c r="F536" i="51" s="1"/>
  <c r="F537" i="51" s="1"/>
  <c r="F538" i="51" s="1"/>
  <c r="F539" i="51" s="1"/>
  <c r="F540" i="51" s="1"/>
  <c r="F541" i="51" s="1"/>
  <c r="F542" i="51" s="1"/>
  <c r="F543" i="51" s="1"/>
  <c r="F546" i="51" s="1"/>
  <c r="F547" i="51" s="1"/>
  <c r="F548" i="51" s="1"/>
  <c r="F549" i="51" s="1"/>
  <c r="F550" i="51" s="1"/>
  <c r="F551" i="51" s="1"/>
  <c r="F552" i="51" s="1"/>
  <c r="F553" i="51" s="1"/>
  <c r="F554" i="51" s="1"/>
  <c r="F555" i="51" s="1"/>
  <c r="F556" i="51" s="1"/>
  <c r="F557" i="51" s="1"/>
  <c r="F558" i="51" s="1"/>
  <c r="F559" i="51" s="1"/>
  <c r="F560" i="51" s="1"/>
  <c r="F561" i="51" s="1"/>
  <c r="F562" i="51" s="1"/>
  <c r="F563" i="51" s="1"/>
  <c r="F564" i="51" s="1"/>
  <c r="F565" i="51" s="1"/>
  <c r="F566" i="51" s="1"/>
  <c r="F567" i="51" s="1"/>
  <c r="F568" i="51" s="1"/>
  <c r="F569" i="51" s="1"/>
  <c r="F570" i="51" s="1"/>
  <c r="F571" i="51" s="1"/>
  <c r="F572" i="51" s="1"/>
  <c r="F573" i="51" s="1"/>
  <c r="F574" i="51" s="1"/>
  <c r="F575" i="51" s="1"/>
  <c r="F576" i="51" s="1"/>
  <c r="F577" i="51" s="1"/>
  <c r="F578" i="51" s="1"/>
  <c r="F579" i="51" s="1"/>
  <c r="F580" i="51" s="1"/>
  <c r="F581" i="51" s="1"/>
  <c r="F582" i="51" s="1"/>
  <c r="F583" i="51" s="1"/>
  <c r="F584" i="51" s="1"/>
  <c r="F585" i="51" s="1"/>
  <c r="F586" i="51" s="1"/>
  <c r="F587" i="51" s="1"/>
  <c r="F588" i="51" s="1"/>
  <c r="F589" i="51" s="1"/>
  <c r="F590" i="51" s="1"/>
  <c r="F591" i="51" s="1"/>
  <c r="F592" i="51" s="1"/>
  <c r="F593" i="51" s="1"/>
  <c r="F594" i="51" s="1"/>
  <c r="F595" i="51" s="1"/>
  <c r="F596" i="51" s="1"/>
  <c r="F597" i="51" s="1"/>
  <c r="F598" i="51" s="1"/>
  <c r="F599" i="51" s="1"/>
  <c r="F600" i="51" s="1"/>
  <c r="F601" i="51" s="1"/>
  <c r="F602" i="51" s="1"/>
  <c r="F603" i="51" s="1"/>
  <c r="F604" i="51" s="1"/>
  <c r="F605" i="51" s="1"/>
  <c r="F606" i="51" s="1"/>
  <c r="F607" i="51" s="1"/>
  <c r="F608" i="51" s="1"/>
  <c r="F609" i="51" s="1"/>
  <c r="F610" i="51" s="1"/>
  <c r="F611" i="51" s="1"/>
  <c r="F612" i="51" s="1"/>
  <c r="F613" i="51" s="1"/>
  <c r="F614" i="51" s="1"/>
  <c r="F615" i="51" s="1"/>
  <c r="F616" i="51" s="1"/>
  <c r="F617" i="51" s="1"/>
  <c r="F618" i="51" s="1"/>
  <c r="F619" i="51" s="1"/>
  <c r="F620" i="51" s="1"/>
  <c r="F621" i="51" s="1"/>
  <c r="F622" i="51" s="1"/>
  <c r="F623" i="51" s="1"/>
  <c r="F624" i="51" s="1"/>
  <c r="F625" i="51" s="1"/>
  <c r="F626" i="51" s="1"/>
  <c r="F627" i="51" s="1"/>
  <c r="F628" i="51" s="1"/>
  <c r="F629" i="51" s="1"/>
  <c r="F630" i="51" s="1"/>
  <c r="F631" i="51" s="1"/>
  <c r="F632" i="51" s="1"/>
  <c r="F633" i="51" s="1"/>
  <c r="F634" i="51" s="1"/>
  <c r="F635" i="51" s="1"/>
  <c r="F636" i="51" s="1"/>
  <c r="F637" i="51" s="1"/>
  <c r="F638" i="51" s="1"/>
  <c r="F639" i="51" s="1"/>
  <c r="F640" i="51" s="1"/>
  <c r="F641" i="51" s="1"/>
  <c r="F642" i="51" s="1"/>
  <c r="F643" i="51" s="1"/>
  <c r="F644" i="51" s="1"/>
  <c r="F645" i="51" s="1"/>
  <c r="F646" i="51" s="1"/>
  <c r="F647" i="51" s="1"/>
  <c r="F648" i="51" s="1"/>
  <c r="F649" i="51" s="1"/>
  <c r="F650" i="51" s="1"/>
  <c r="F651" i="51" s="1"/>
  <c r="F652" i="51" s="1"/>
  <c r="F653" i="51" s="1"/>
  <c r="F654" i="51" s="1"/>
  <c r="F655" i="51" s="1"/>
  <c r="F656" i="51" s="1"/>
  <c r="F657" i="51" s="1"/>
  <c r="F658" i="51" s="1"/>
  <c r="F659" i="51" s="1"/>
  <c r="F660" i="51" s="1"/>
  <c r="F661" i="51" s="1"/>
  <c r="F662" i="51" s="1"/>
  <c r="F663" i="51" s="1"/>
  <c r="F664" i="51" s="1"/>
  <c r="F665" i="51" s="1"/>
  <c r="F666" i="51" s="1"/>
  <c r="F667" i="51" s="1"/>
  <c r="F668" i="51" s="1"/>
  <c r="F669" i="51" s="1"/>
  <c r="F670" i="51" s="1"/>
  <c r="F671" i="51" s="1"/>
  <c r="F672" i="51" s="1"/>
  <c r="F673" i="51" s="1"/>
  <c r="F674" i="51" s="1"/>
  <c r="F675" i="51" s="1"/>
  <c r="F676" i="51" s="1"/>
  <c r="F677" i="51" s="1"/>
  <c r="F678" i="51" s="1"/>
  <c r="F679" i="51" s="1"/>
  <c r="F680" i="51" s="1"/>
  <c r="F681" i="51" s="1"/>
  <c r="F682" i="51" s="1"/>
  <c r="F683" i="51" s="1"/>
  <c r="F684" i="51" s="1"/>
  <c r="F685" i="51" s="1"/>
  <c r="F686" i="51" s="1"/>
  <c r="F687" i="51" s="1"/>
  <c r="F688" i="51" s="1"/>
  <c r="F689" i="51" s="1"/>
  <c r="F690" i="51" s="1"/>
  <c r="F691" i="51" s="1"/>
  <c r="F692" i="51" s="1"/>
  <c r="F693" i="51" s="1"/>
  <c r="F694" i="51" s="1"/>
  <c r="F695" i="51" s="1"/>
  <c r="F696" i="51" s="1"/>
  <c r="F697" i="51" s="1"/>
  <c r="F698" i="51" s="1"/>
  <c r="F699" i="51" s="1"/>
  <c r="F700" i="51" s="1"/>
  <c r="F701" i="51" s="1"/>
  <c r="F702" i="51" s="1"/>
  <c r="F703" i="51" s="1"/>
  <c r="F704" i="51" s="1"/>
  <c r="F705" i="51" s="1"/>
  <c r="F706" i="51" s="1"/>
  <c r="F707" i="51" s="1"/>
  <c r="F708" i="51" s="1"/>
  <c r="F709" i="51" s="1"/>
  <c r="F710" i="51" s="1"/>
  <c r="F711" i="51" s="1"/>
  <c r="F712" i="51" s="1"/>
  <c r="F713" i="51" s="1"/>
  <c r="F714" i="51" s="1"/>
  <c r="F715" i="51" s="1"/>
  <c r="F716" i="51" s="1"/>
  <c r="F717" i="51" s="1"/>
  <c r="F718" i="51" s="1"/>
  <c r="F719" i="51" s="1"/>
  <c r="F720" i="51" s="1"/>
  <c r="F721" i="51" s="1"/>
  <c r="F722" i="51" s="1"/>
  <c r="F723" i="51" s="1"/>
  <c r="F724" i="51" s="1"/>
  <c r="F725" i="51" s="1"/>
  <c r="F726" i="51" s="1"/>
  <c r="F727" i="51" s="1"/>
  <c r="F728" i="51" s="1"/>
  <c r="F729" i="51" s="1"/>
  <c r="F730" i="51" s="1"/>
  <c r="F731" i="51" s="1"/>
  <c r="F732" i="51" s="1"/>
  <c r="F733" i="51" s="1"/>
  <c r="F734" i="51" s="1"/>
  <c r="F735" i="51" s="1"/>
  <c r="F736" i="51" s="1"/>
  <c r="F737" i="51" s="1"/>
  <c r="F738" i="51" s="1"/>
  <c r="F739" i="51" s="1"/>
  <c r="F740" i="51" s="1"/>
  <c r="F741" i="51" s="1"/>
  <c r="F742" i="51" s="1"/>
  <c r="F743" i="51" s="1"/>
  <c r="F744" i="51" s="1"/>
  <c r="F745" i="51" s="1"/>
  <c r="F746" i="51" s="1"/>
  <c r="F747" i="51" s="1"/>
  <c r="F748" i="51" s="1"/>
  <c r="F749" i="51" s="1"/>
  <c r="F750" i="51" s="1"/>
  <c r="F751" i="51" s="1"/>
  <c r="F752" i="51" s="1"/>
  <c r="F753" i="51" s="1"/>
  <c r="F754" i="51" s="1"/>
  <c r="F755" i="51" s="1"/>
  <c r="F756" i="51" s="1"/>
  <c r="F757" i="51" s="1"/>
  <c r="F758" i="51" s="1"/>
  <c r="F759" i="51" s="1"/>
  <c r="F760" i="51" s="1"/>
  <c r="F761" i="51" s="1"/>
  <c r="F762" i="51" s="1"/>
  <c r="F763" i="51" s="1"/>
  <c r="F764" i="51" s="1"/>
  <c r="F765" i="51" s="1"/>
  <c r="F766" i="51" s="1"/>
  <c r="F767" i="51" s="1"/>
  <c r="F768" i="51" s="1"/>
  <c r="F769" i="51" s="1"/>
  <c r="F770" i="51" s="1"/>
  <c r="F771" i="51" s="1"/>
  <c r="F772" i="51" s="1"/>
  <c r="F773" i="51" s="1"/>
  <c r="F774" i="51" s="1"/>
  <c r="F775" i="51" s="1"/>
  <c r="F780" i="51" s="1"/>
  <c r="F781" i="51" s="1"/>
  <c r="F782" i="51" s="1"/>
  <c r="F783" i="51" s="1"/>
  <c r="F784" i="51" s="1"/>
  <c r="F785" i="51" s="1"/>
  <c r="F786" i="51" s="1"/>
  <c r="F787" i="51" s="1"/>
  <c r="F788" i="51" s="1"/>
  <c r="F789" i="51" s="1"/>
  <c r="F790" i="51" s="1"/>
  <c r="F791" i="51" s="1"/>
  <c r="F792" i="51" s="1"/>
  <c r="F793" i="51" s="1"/>
  <c r="F794" i="51" s="1"/>
  <c r="F795" i="51" s="1"/>
  <c r="F796" i="51" s="1"/>
  <c r="F797" i="51" s="1"/>
  <c r="F798" i="51" s="1"/>
  <c r="F799" i="51" s="1"/>
  <c r="F800" i="51" s="1"/>
  <c r="F801" i="51" s="1"/>
  <c r="F802" i="51" s="1"/>
  <c r="F803" i="51" s="1"/>
  <c r="F804" i="51" s="1"/>
  <c r="F805" i="51" s="1"/>
  <c r="F806" i="51" s="1"/>
  <c r="F807" i="51" s="1"/>
  <c r="F808" i="51" s="1"/>
  <c r="F809" i="51" s="1"/>
  <c r="F810" i="51" s="1"/>
  <c r="F811" i="51" s="1"/>
  <c r="F812" i="51" s="1"/>
  <c r="F813" i="51" s="1"/>
  <c r="F814" i="51" s="1"/>
  <c r="F815" i="51" s="1"/>
  <c r="F816" i="51" s="1"/>
  <c r="F817" i="51" s="1"/>
  <c r="F818" i="51" s="1"/>
  <c r="F819" i="51" s="1"/>
  <c r="F820" i="51" s="1"/>
  <c r="F821" i="51" s="1"/>
  <c r="F822" i="51" s="1"/>
  <c r="F823" i="51" s="1"/>
  <c r="F824" i="51" s="1"/>
  <c r="F825" i="51" s="1"/>
  <c r="F826" i="51" s="1"/>
  <c r="F827" i="51" s="1"/>
  <c r="F828" i="51" s="1"/>
  <c r="F829" i="51" s="1"/>
  <c r="F830" i="51" s="1"/>
  <c r="F831" i="51" s="1"/>
  <c r="F832" i="51" s="1"/>
  <c r="F833" i="51" s="1"/>
  <c r="F834" i="51" s="1"/>
  <c r="F835" i="51" s="1"/>
  <c r="F836" i="51" s="1"/>
  <c r="F837" i="51" s="1"/>
  <c r="F838" i="51" s="1"/>
  <c r="F839" i="51" s="1"/>
  <c r="F840" i="51" s="1"/>
  <c r="F841" i="51" s="1"/>
  <c r="F842" i="51" s="1"/>
  <c r="F843" i="51" s="1"/>
  <c r="F844" i="51" s="1"/>
  <c r="F776" i="51" l="1"/>
  <c r="F777" i="51" s="1"/>
  <c r="F778" i="51" s="1"/>
  <c r="F779" i="51" s="1"/>
  <c r="F544" i="51"/>
  <c r="F545" i="51" s="1"/>
  <c r="F846" i="51"/>
  <c r="F847" i="51" s="1"/>
  <c r="F848" i="51" s="1"/>
  <c r="F849" i="51" s="1"/>
  <c r="F850" i="51" s="1"/>
  <c r="F851" i="51" s="1"/>
  <c r="F852" i="51" s="1"/>
  <c r="F853" i="51" s="1"/>
  <c r="F854" i="51" s="1"/>
  <c r="F855" i="51" s="1"/>
  <c r="F856" i="51" s="1"/>
  <c r="F857" i="51" s="1"/>
  <c r="F858" i="51" s="1"/>
  <c r="F859" i="51" s="1"/>
  <c r="F860" i="51" s="1"/>
  <c r="F845" i="51"/>
  <c r="O5" i="22"/>
  <c r="M5" i="22"/>
  <c r="F861" i="51" l="1"/>
  <c r="F862" i="51" s="1"/>
  <c r="F863" i="51" s="1"/>
  <c r="F864" i="51" s="1"/>
  <c r="F865" i="51" s="1"/>
  <c r="F866" i="51" s="1"/>
  <c r="F867" i="51" s="1"/>
  <c r="F868" i="51" s="1"/>
  <c r="F869" i="51" s="1"/>
  <c r="F870" i="51" s="1"/>
  <c r="F871" i="51" s="1"/>
  <c r="F872" i="51" s="1"/>
  <c r="F873" i="51" s="1"/>
  <c r="F874" i="51" s="1"/>
  <c r="F875" i="51" s="1"/>
  <c r="F876" i="51" s="1"/>
  <c r="F877" i="51" s="1"/>
  <c r="F878" i="51" s="1"/>
  <c r="F879" i="51" s="1"/>
  <c r="F880" i="51" s="1"/>
  <c r="G13" i="14"/>
  <c r="H13" i="14"/>
  <c r="F13" i="14"/>
  <c r="F881" i="51" l="1"/>
  <c r="F882" i="51" s="1"/>
  <c r="F883" i="51" s="1"/>
  <c r="F884" i="51" s="1"/>
  <c r="F885" i="51" s="1"/>
  <c r="F886" i="51" s="1"/>
  <c r="F26" i="43"/>
  <c r="F887" i="51" l="1"/>
  <c r="F888" i="51" s="1"/>
  <c r="F894" i="51" s="1"/>
  <c r="F892" i="51"/>
  <c r="F27" i="43"/>
  <c r="D4" i="42"/>
  <c r="D3" i="42"/>
  <c r="F889" i="51" l="1"/>
  <c r="F890" i="51" s="1"/>
  <c r="F891" i="51" s="1"/>
  <c r="F897" i="51" s="1"/>
  <c r="F898" i="51" s="1"/>
  <c r="F899" i="51" s="1"/>
  <c r="F900" i="51" s="1"/>
  <c r="F901" i="51" s="1"/>
  <c r="F902" i="51" s="1"/>
  <c r="F903" i="51" s="1"/>
  <c r="F904" i="51" s="1"/>
  <c r="F905" i="51" s="1"/>
  <c r="F906" i="51" s="1"/>
  <c r="F907" i="51" s="1"/>
  <c r="F908" i="51" s="1"/>
  <c r="F909" i="51" s="1"/>
  <c r="F910" i="51" s="1"/>
  <c r="F911" i="51" s="1"/>
  <c r="F912" i="51" s="1"/>
  <c r="F913" i="51" s="1"/>
  <c r="F914" i="51" s="1"/>
  <c r="F915" i="51" s="1"/>
  <c r="F916" i="51" s="1"/>
  <c r="F917" i="51" s="1"/>
  <c r="F918" i="51" s="1"/>
  <c r="F919" i="51" s="1"/>
  <c r="F920" i="51" s="1"/>
  <c r="F921" i="51" s="1"/>
  <c r="F922" i="51" s="1"/>
  <c r="F923" i="51" s="1"/>
  <c r="F924" i="51" s="1"/>
  <c r="F925" i="51" s="1"/>
  <c r="F926" i="51" s="1"/>
  <c r="F927" i="51" s="1"/>
  <c r="F928" i="51" s="1"/>
  <c r="F929" i="51" s="1"/>
  <c r="F930" i="51" s="1"/>
  <c r="F931" i="51" s="1"/>
  <c r="F932" i="51" s="1"/>
  <c r="F933" i="51" s="1"/>
  <c r="F934" i="51" s="1"/>
  <c r="F935" i="51" s="1"/>
  <c r="F936" i="51" s="1"/>
  <c r="F937" i="51" s="1"/>
  <c r="F938" i="51" s="1"/>
  <c r="F939" i="51" s="1"/>
  <c r="F940" i="51" s="1"/>
  <c r="F941" i="51" s="1"/>
  <c r="F942" i="51" s="1"/>
  <c r="F943" i="51" s="1"/>
  <c r="F944" i="51" s="1"/>
  <c r="F945" i="51" s="1"/>
  <c r="F946" i="51" s="1"/>
  <c r="F947" i="51" s="1"/>
  <c r="F948" i="51" s="1"/>
  <c r="F949" i="51" s="1"/>
  <c r="F950" i="51" s="1"/>
  <c r="F951" i="51" s="1"/>
  <c r="F952" i="51" s="1"/>
  <c r="F953" i="51" s="1"/>
  <c r="F954" i="51" s="1"/>
  <c r="F955" i="51" s="1"/>
  <c r="F956" i="51" s="1"/>
  <c r="F957" i="51" s="1"/>
  <c r="F958" i="51" s="1"/>
  <c r="F959" i="51" s="1"/>
  <c r="F960" i="51" s="1"/>
  <c r="F961" i="51" s="1"/>
  <c r="F962" i="51" s="1"/>
  <c r="F963" i="51" s="1"/>
  <c r="F964" i="51" s="1"/>
  <c r="F965" i="51" s="1"/>
  <c r="F966" i="51" s="1"/>
  <c r="F967" i="51" s="1"/>
  <c r="F968" i="51" s="1"/>
  <c r="F969" i="51" s="1"/>
  <c r="F970" i="51" s="1"/>
  <c r="F971" i="51" s="1"/>
  <c r="F972" i="51" s="1"/>
  <c r="F973" i="51" s="1"/>
  <c r="F974" i="51" s="1"/>
  <c r="F975" i="51" s="1"/>
  <c r="F976" i="51" s="1"/>
  <c r="F977" i="51" s="1"/>
  <c r="F978" i="51" s="1"/>
  <c r="F979" i="51" s="1"/>
  <c r="F980" i="51" s="1"/>
  <c r="F981" i="51" s="1"/>
  <c r="F982" i="51" s="1"/>
  <c r="F983" i="51" s="1"/>
  <c r="F984" i="51" s="1"/>
  <c r="F985" i="51" s="1"/>
  <c r="F986" i="51" s="1"/>
  <c r="F987" i="51" s="1"/>
  <c r="F988" i="51" s="1"/>
  <c r="F989" i="51" s="1"/>
  <c r="F990" i="51" s="1"/>
  <c r="F991" i="51" s="1"/>
  <c r="F992" i="51" s="1"/>
  <c r="F993" i="51" s="1"/>
  <c r="F994" i="51" s="1"/>
  <c r="F995" i="51" s="1"/>
  <c r="F996" i="51" s="1"/>
  <c r="F997" i="51" s="1"/>
  <c r="F998" i="51" s="1"/>
  <c r="F999" i="51" s="1"/>
  <c r="F1000" i="51" s="1"/>
  <c r="F1001" i="51" s="1"/>
  <c r="F1002" i="51" s="1"/>
  <c r="F1003" i="51" s="1"/>
  <c r="F1004" i="51" s="1"/>
  <c r="F1005" i="51" s="1"/>
  <c r="F1006" i="51" s="1"/>
  <c r="F1007" i="51" s="1"/>
  <c r="F1008" i="51" s="1"/>
  <c r="F1009" i="51" s="1"/>
  <c r="F1010" i="51" s="1"/>
  <c r="F1011" i="51" s="1"/>
  <c r="F1012" i="51" s="1"/>
  <c r="F1013" i="51" s="1"/>
  <c r="F1014" i="51" s="1"/>
  <c r="F1015" i="51" s="1"/>
  <c r="F1016" i="51" s="1"/>
  <c r="F1017" i="51" s="1"/>
  <c r="F1018" i="51" s="1"/>
  <c r="F1019" i="51" s="1"/>
  <c r="F1020" i="51" s="1"/>
  <c r="F1021" i="51" s="1"/>
  <c r="F1022" i="51" s="1"/>
  <c r="F1023" i="51" s="1"/>
  <c r="F1024" i="51" s="1"/>
  <c r="F1025" i="51" s="1"/>
  <c r="F1026" i="51" s="1"/>
  <c r="F1027" i="51" s="1"/>
  <c r="F1028" i="51" s="1"/>
  <c r="F1029" i="51" s="1"/>
  <c r="F1030" i="51" s="1"/>
  <c r="F1031" i="51" s="1"/>
  <c r="F893" i="51"/>
  <c r="K323" i="51"/>
  <c r="M323" i="51" s="1"/>
  <c r="D5" i="42"/>
  <c r="AK10" i="29"/>
  <c r="AK9" i="29"/>
  <c r="AK8" i="29"/>
  <c r="AK7" i="29"/>
  <c r="AK6" i="29"/>
  <c r="AK5" i="29"/>
  <c r="AK4" i="29"/>
  <c r="AK3" i="29"/>
  <c r="F896" i="51" l="1"/>
  <c r="F895" i="51"/>
  <c r="F1032" i="51"/>
  <c r="F1033" i="51" s="1"/>
  <c r="F1034" i="51" s="1"/>
  <c r="F1035" i="51" s="1"/>
  <c r="F1036" i="51" s="1"/>
  <c r="F1037" i="51" s="1"/>
  <c r="F1038" i="51" s="1"/>
  <c r="F1039" i="51" s="1"/>
  <c r="F1040" i="51" s="1"/>
  <c r="F1041" i="51" s="1"/>
  <c r="F1042" i="51" s="1"/>
  <c r="F1043" i="51" s="1"/>
  <c r="F1044" i="51" s="1"/>
  <c r="F1045" i="51" s="1"/>
  <c r="F1046" i="51" s="1"/>
  <c r="F1047" i="51" s="1"/>
  <c r="F1048" i="51" s="1"/>
  <c r="F1049" i="51" s="1"/>
  <c r="F1050" i="51" s="1"/>
  <c r="F1051" i="51" s="1"/>
  <c r="F1052" i="51" s="1"/>
  <c r="F1053" i="51" s="1"/>
  <c r="F1054" i="51" s="1"/>
  <c r="F1055" i="51" s="1"/>
  <c r="F1056" i="51" s="1"/>
  <c r="F1057" i="51" s="1"/>
  <c r="F1058" i="51" s="1"/>
  <c r="F1059" i="51" s="1"/>
  <c r="F1060" i="51" s="1"/>
  <c r="F1061" i="51" s="1"/>
  <c r="F1062" i="51" s="1"/>
  <c r="F1063" i="51" s="1"/>
  <c r="F1064" i="51" s="1"/>
  <c r="F1065" i="51" s="1"/>
  <c r="F1066" i="51" s="1"/>
  <c r="F1067" i="51" s="1"/>
  <c r="F1068" i="51" s="1"/>
  <c r="F1069" i="51" s="1"/>
  <c r="F1070" i="51" s="1"/>
  <c r="F1071" i="51" s="1"/>
  <c r="F1072" i="51" s="1"/>
  <c r="F1073" i="51" s="1"/>
  <c r="F1074" i="51" s="1"/>
  <c r="F1075" i="51" s="1"/>
  <c r="F1076" i="51" s="1"/>
  <c r="F1077" i="51" s="1"/>
  <c r="F1078" i="51" s="1"/>
  <c r="F1079" i="51" s="1"/>
  <c r="F1080" i="51" s="1"/>
  <c r="F1081" i="51" s="1"/>
  <c r="F1082" i="51" s="1"/>
  <c r="F1083" i="51" s="1"/>
  <c r="F1084" i="51" s="1"/>
  <c r="F1085" i="51" s="1"/>
  <c r="F1086" i="51" s="1"/>
  <c r="F1087" i="51" s="1"/>
  <c r="F1088" i="51" s="1"/>
  <c r="F1089" i="51" s="1"/>
  <c r="F1090" i="51" s="1"/>
  <c r="F1091" i="51" s="1"/>
  <c r="F1092" i="51" s="1"/>
  <c r="F1093" i="51" s="1"/>
  <c r="F1094" i="51" s="1"/>
  <c r="F1095" i="51" s="1"/>
  <c r="F1096" i="51" s="1"/>
  <c r="F1097" i="51" s="1"/>
  <c r="F1098" i="51" s="1"/>
  <c r="F1099" i="51" s="1"/>
  <c r="F1100" i="51" s="1"/>
  <c r="F1101" i="51" s="1"/>
  <c r="F1102" i="51" s="1"/>
  <c r="F1103" i="51" s="1"/>
  <c r="F1104" i="51" s="1"/>
  <c r="F1105" i="51" s="1"/>
  <c r="F1106" i="51" s="1"/>
  <c r="F1107" i="51" s="1"/>
  <c r="F1108" i="51" s="1"/>
  <c r="F1109" i="51" s="1"/>
  <c r="F1110" i="51" s="1"/>
  <c r="F1111" i="51" s="1"/>
  <c r="F1112" i="51" s="1"/>
  <c r="F1113" i="51" s="1"/>
  <c r="F1114" i="51" s="1"/>
  <c r="F1115" i="51" s="1"/>
  <c r="F1116" i="51" s="1"/>
  <c r="F1117" i="51" s="1"/>
  <c r="F1118" i="51" s="1"/>
  <c r="F1119" i="51" s="1"/>
  <c r="F1120" i="51" s="1"/>
  <c r="F1121" i="51" s="1"/>
  <c r="F1122" i="51" s="1"/>
  <c r="F1123" i="51" s="1"/>
  <c r="F1124" i="51" s="1"/>
  <c r="F1125" i="51" s="1"/>
  <c r="F1126" i="51" s="1"/>
  <c r="F1127" i="51" s="1"/>
  <c r="F1128" i="51" s="1"/>
  <c r="F1129" i="51" s="1"/>
  <c r="F1130" i="51" s="1"/>
  <c r="F1131" i="51" s="1"/>
  <c r="F1132" i="51" s="1"/>
  <c r="F1133" i="51" s="1"/>
  <c r="F1134" i="51" s="1"/>
  <c r="F1135" i="51" s="1"/>
  <c r="F1136" i="51" s="1"/>
  <c r="F1137" i="51" s="1"/>
  <c r="F1138" i="51" s="1"/>
  <c r="F1139" i="51" s="1"/>
  <c r="F1140" i="51" s="1"/>
  <c r="F1141" i="51" s="1"/>
  <c r="F1142" i="51" s="1"/>
  <c r="F1143" i="51" s="1"/>
  <c r="F1144" i="51" s="1"/>
  <c r="F1145" i="51" s="1"/>
  <c r="F1146" i="51" s="1"/>
  <c r="F1147" i="51" s="1"/>
  <c r="F1148" i="51" s="1"/>
  <c r="F1149" i="51" s="1"/>
  <c r="F1150" i="51" s="1"/>
  <c r="F1151" i="51" s="1"/>
  <c r="F1152" i="51" s="1"/>
  <c r="F1153" i="51" s="1"/>
  <c r="F1154" i="51" s="1"/>
  <c r="F1155" i="51" s="1"/>
  <c r="F1156" i="51" s="1"/>
  <c r="F1157" i="51" s="1"/>
  <c r="F1158" i="51" s="1"/>
  <c r="F1159" i="51" s="1"/>
  <c r="F1160" i="51" s="1"/>
  <c r="F1161" i="51" s="1"/>
  <c r="F1162" i="51" s="1"/>
  <c r="F1163" i="51" s="1"/>
  <c r="F1164" i="51" s="1"/>
  <c r="F1165" i="51" s="1"/>
  <c r="F1166" i="51" s="1"/>
  <c r="F1167" i="51" s="1"/>
  <c r="F1168" i="51" s="1"/>
  <c r="F1169" i="51" s="1"/>
  <c r="F1170" i="51" s="1"/>
  <c r="F1171" i="51" s="1"/>
  <c r="F1172" i="51" s="1"/>
  <c r="F1173" i="51" s="1"/>
  <c r="F1174" i="51" s="1"/>
  <c r="F1175" i="51" s="1"/>
  <c r="F1176" i="51" s="1"/>
  <c r="F1177" i="51" s="1"/>
  <c r="F1178" i="51" s="1"/>
  <c r="F1179" i="51" s="1"/>
  <c r="F1180" i="51" s="1"/>
  <c r="F1181" i="51" s="1"/>
  <c r="F1182" i="51" s="1"/>
  <c r="F1183" i="51" s="1"/>
  <c r="F1184" i="51" s="1"/>
  <c r="F1185" i="51" s="1"/>
  <c r="F1186" i="51" s="1"/>
  <c r="F1187" i="51" s="1"/>
  <c r="F1188" i="51" s="1"/>
  <c r="F1189" i="51" s="1"/>
  <c r="F1190" i="51" s="1"/>
  <c r="F1191" i="51" s="1"/>
  <c r="F1192" i="51" s="1"/>
  <c r="F1193" i="51" s="1"/>
  <c r="F1194" i="51" s="1"/>
  <c r="F1195" i="51" s="1"/>
  <c r="F1196" i="51" s="1"/>
  <c r="F1197" i="51" s="1"/>
  <c r="F1198" i="51" s="1"/>
  <c r="F1199" i="51" s="1"/>
  <c r="F1200" i="51" s="1"/>
  <c r="F1201" i="51" s="1"/>
  <c r="F1202" i="51" s="1"/>
  <c r="F1203" i="51" s="1"/>
  <c r="F1204" i="51" s="1"/>
  <c r="F1205" i="51" s="1"/>
  <c r="F1206" i="51" s="1"/>
  <c r="F1207" i="51" s="1"/>
  <c r="F1208" i="51" s="1"/>
  <c r="F1209" i="51" s="1"/>
  <c r="F1210" i="51" s="1"/>
  <c r="F1211" i="51" s="1"/>
  <c r="F1212" i="51" s="1"/>
  <c r="F1213" i="51" s="1"/>
  <c r="F1214" i="51" s="1"/>
  <c r="F1215" i="51" s="1"/>
  <c r="F1216" i="51" s="1"/>
  <c r="F1217" i="51" s="1"/>
  <c r="F1218" i="51" s="1"/>
  <c r="F1219" i="51" s="1"/>
  <c r="F1220" i="51" s="1"/>
  <c r="F1221" i="51" s="1"/>
  <c r="F1222" i="51" s="1"/>
  <c r="F1223" i="51" s="1"/>
  <c r="F1224" i="51" s="1"/>
  <c r="F1225" i="51" s="1"/>
  <c r="F1226" i="51" s="1"/>
  <c r="F1227" i="51" s="1"/>
  <c r="F1228" i="51" s="1"/>
  <c r="F1229" i="51" s="1"/>
  <c r="F1230" i="51" s="1"/>
  <c r="F1231" i="51" s="1"/>
  <c r="F1232" i="51" s="1"/>
  <c r="F1233" i="51" s="1"/>
  <c r="F1234" i="51" s="1"/>
  <c r="F1235" i="51" s="1"/>
  <c r="F1236" i="51" s="1"/>
  <c r="F1237" i="51" s="1"/>
  <c r="F1238" i="51" s="1"/>
  <c r="F1239" i="51" s="1"/>
  <c r="F1240" i="51" s="1"/>
  <c r="F1241" i="51" s="1"/>
  <c r="F1242" i="51" s="1"/>
  <c r="F1243" i="51" s="1"/>
  <c r="F1244" i="51" s="1"/>
  <c r="F1245" i="51" s="1"/>
  <c r="F1246" i="51" s="1"/>
  <c r="F1247" i="51" s="1"/>
  <c r="F1248" i="51" s="1"/>
  <c r="F1249" i="51" s="1"/>
  <c r="F1250" i="51" s="1"/>
  <c r="F1251" i="51" s="1"/>
  <c r="F1252" i="51" s="1"/>
  <c r="F1253" i="51" s="1"/>
  <c r="F1254" i="51" s="1"/>
  <c r="F1255" i="51" s="1"/>
  <c r="F1256" i="51" s="1"/>
  <c r="F1257" i="51" s="1"/>
  <c r="F1258" i="51" s="1"/>
  <c r="F1259" i="51" s="1"/>
  <c r="F1260" i="51" s="1"/>
  <c r="F1261" i="51" s="1"/>
  <c r="F1262" i="51" s="1"/>
  <c r="F1263" i="51" s="1"/>
  <c r="F1264" i="51" s="1"/>
  <c r="F1265" i="51" s="1"/>
  <c r="F1266" i="51" s="1"/>
  <c r="F1267" i="51" s="1"/>
  <c r="F1268" i="51" s="1"/>
  <c r="F1269" i="51" s="1"/>
  <c r="F1270" i="51" s="1"/>
  <c r="F1271" i="51" s="1"/>
  <c r="F1272" i="51" s="1"/>
  <c r="F1273" i="51" s="1"/>
  <c r="F1274" i="51" s="1"/>
  <c r="F1275" i="51" s="1"/>
  <c r="F1276" i="51" s="1"/>
  <c r="F1277" i="51" s="1"/>
  <c r="F1278" i="51" s="1"/>
  <c r="F1279" i="51" s="1"/>
  <c r="F1280" i="51" s="1"/>
  <c r="F1281" i="51" s="1"/>
  <c r="F1282" i="51" s="1"/>
  <c r="F1283" i="51" s="1"/>
  <c r="F1284" i="51" s="1"/>
  <c r="F1285" i="51" s="1"/>
  <c r="F1286" i="51" s="1"/>
  <c r="F1287" i="51" s="1"/>
  <c r="F1288" i="51" s="1"/>
  <c r="F1289" i="51" s="1"/>
  <c r="F1290" i="51" s="1"/>
  <c r="F1291" i="51" s="1"/>
  <c r="F1292" i="51" s="1"/>
  <c r="F1293" i="51" s="1"/>
  <c r="F1294" i="51" s="1"/>
  <c r="F1295" i="51" s="1"/>
  <c r="F1296" i="51" s="1"/>
  <c r="F1297" i="51" s="1"/>
  <c r="F1298" i="51" s="1"/>
  <c r="F1299" i="51" s="1"/>
  <c r="F1300" i="51" s="1"/>
  <c r="F1301" i="51" s="1"/>
  <c r="F1302" i="51" s="1"/>
  <c r="F1303" i="51" s="1"/>
  <c r="F1304" i="51" s="1"/>
  <c r="F1305" i="51" s="1"/>
  <c r="F1306" i="51" s="1"/>
  <c r="F1307" i="51" s="1"/>
  <c r="F1308" i="51" s="1"/>
  <c r="F1309" i="51" s="1"/>
  <c r="F1310" i="51" s="1"/>
  <c r="F1311" i="51" s="1"/>
  <c r="F1312" i="51" s="1"/>
  <c r="F1313" i="51" s="1"/>
  <c r="F1314" i="51" s="1"/>
  <c r="F1315" i="51" s="1"/>
  <c r="F1316" i="51" s="1"/>
  <c r="F1317" i="51" s="1"/>
  <c r="F1318" i="51" s="1"/>
  <c r="F1319" i="51" s="1"/>
  <c r="F1320" i="51" s="1"/>
  <c r="F1321" i="51" s="1"/>
  <c r="F1322" i="51" s="1"/>
  <c r="F1323" i="51" s="1"/>
  <c r="F1324" i="51" s="1"/>
  <c r="F1325" i="51" s="1"/>
  <c r="F1326" i="51" s="1"/>
  <c r="F1327" i="51" s="1"/>
  <c r="F1328" i="51" s="1"/>
  <c r="F1329" i="51" s="1"/>
  <c r="F1330" i="51" s="1"/>
  <c r="F1331" i="51" s="1"/>
  <c r="F1332" i="51" s="1"/>
  <c r="F1333" i="51" s="1"/>
  <c r="F1334" i="51" s="1"/>
  <c r="F1335" i="51" s="1"/>
  <c r="F1336" i="51" s="1"/>
  <c r="F1337" i="51" s="1"/>
  <c r="F1338" i="51" s="1"/>
  <c r="F1339" i="51" s="1"/>
  <c r="F1340" i="51" s="1"/>
  <c r="F1341" i="51" s="1"/>
  <c r="F1342" i="51" s="1"/>
  <c r="F1343" i="51" s="1"/>
  <c r="F1344" i="51" s="1"/>
  <c r="F1345" i="51" s="1"/>
  <c r="F1346" i="51" s="1"/>
  <c r="F1347" i="51" s="1"/>
  <c r="F1348" i="51" s="1"/>
  <c r="F1349" i="51" s="1"/>
  <c r="F1350" i="51" s="1"/>
  <c r="F1351" i="51" s="1"/>
  <c r="F1352" i="51" s="1"/>
  <c r="F1353" i="51" s="1"/>
  <c r="F1354" i="51" s="1"/>
  <c r="F1355" i="51" s="1"/>
  <c r="F1356" i="51" s="1"/>
  <c r="F1357" i="51" s="1"/>
  <c r="F1358" i="51" s="1"/>
  <c r="F1359" i="51" s="1"/>
  <c r="F1360" i="51" s="1"/>
  <c r="F1361" i="51" s="1"/>
  <c r="F1362" i="51" s="1"/>
  <c r="F1363" i="51" s="1"/>
  <c r="F1364" i="51" s="1"/>
  <c r="F1365" i="51" s="1"/>
  <c r="F1366" i="51" s="1"/>
  <c r="F1367" i="51" s="1"/>
  <c r="F1368" i="51" s="1"/>
  <c r="F1369" i="51" s="1"/>
  <c r="F1370" i="51" s="1"/>
  <c r="F1371" i="51" s="1"/>
  <c r="F1372" i="51" s="1"/>
  <c r="F1373" i="51" s="1"/>
  <c r="F1374" i="51" s="1"/>
  <c r="O323" i="51"/>
  <c r="D7" i="42"/>
  <c r="AK11" i="29"/>
  <c r="AK12" i="29" s="1"/>
  <c r="F1375" i="51" l="1"/>
  <c r="F1376" i="51" s="1"/>
  <c r="F1377" i="51" s="1"/>
  <c r="F1378" i="51" s="1"/>
  <c r="F1379" i="51" s="1"/>
  <c r="F1380" i="51" s="1"/>
  <c r="F1381" i="51" s="1"/>
  <c r="F1382" i="51" s="1"/>
  <c r="F1383" i="51" s="1"/>
  <c r="F1384" i="51" s="1"/>
  <c r="F1385" i="51" s="1"/>
  <c r="F1386" i="51" s="1"/>
  <c r="F1387" i="51" s="1"/>
  <c r="F1388" i="51" s="1"/>
  <c r="F1389" i="51" s="1"/>
  <c r="F1390" i="51" s="1"/>
  <c r="F1391" i="51" s="1"/>
  <c r="F1392" i="51" s="1"/>
  <c r="F1393" i="51" s="1"/>
  <c r="F1394" i="51" s="1"/>
  <c r="F1395" i="51" s="1"/>
  <c r="F1396" i="51" s="1"/>
  <c r="F1397" i="51" s="1"/>
  <c r="F1398" i="51" s="1"/>
  <c r="F1399" i="51" s="1"/>
  <c r="F1400" i="51" s="1"/>
  <c r="F1401" i="51" s="1"/>
  <c r="F1402" i="51" s="1"/>
  <c r="F1403" i="51" s="1"/>
  <c r="F1404" i="51" s="1"/>
  <c r="F1405" i="51" s="1"/>
  <c r="F1406" i="51" s="1"/>
  <c r="F1407" i="51" s="1"/>
  <c r="F1408" i="51" s="1"/>
  <c r="F1409" i="51" s="1"/>
  <c r="F1410" i="51" s="1"/>
  <c r="F1411" i="51" s="1"/>
  <c r="F1412" i="51" s="1"/>
  <c r="F1413" i="51" s="1"/>
  <c r="F1414" i="51" s="1"/>
  <c r="F1415" i="51" s="1"/>
  <c r="F1416" i="51" s="1"/>
  <c r="F1417" i="51" s="1"/>
  <c r="F1418" i="51" s="1"/>
  <c r="F1419" i="51" s="1"/>
  <c r="F1420" i="51" s="1"/>
  <c r="F1421" i="51" s="1"/>
  <c r="F1422" i="51" s="1"/>
  <c r="F1423" i="51" s="1"/>
  <c r="F1424" i="51" s="1"/>
  <c r="F1425" i="51" s="1"/>
  <c r="F1426" i="51" s="1"/>
  <c r="F1427" i="51" s="1"/>
  <c r="F1428" i="51" s="1"/>
  <c r="F1429" i="51" s="1"/>
  <c r="F1430" i="51" s="1"/>
  <c r="F1431" i="51" s="1"/>
  <c r="F1432" i="51" s="1"/>
  <c r="F1433" i="51" s="1"/>
  <c r="F1434" i="51" s="1"/>
  <c r="F1435" i="51" s="1"/>
  <c r="F1436" i="51" s="1"/>
  <c r="F1438" i="51" s="1"/>
  <c r="F1439" i="51" s="1"/>
  <c r="F1440" i="51" s="1"/>
  <c r="F1441" i="51" s="1"/>
  <c r="F1442" i="51" s="1"/>
  <c r="F1443" i="51" s="1"/>
  <c r="F1444" i="51" s="1"/>
  <c r="F1445" i="51" s="1"/>
  <c r="F1446" i="51" s="1"/>
  <c r="F1447" i="51" s="1"/>
  <c r="F1448" i="51" s="1"/>
  <c r="F1449" i="51" s="1"/>
  <c r="F1450" i="51" s="1"/>
  <c r="F1451" i="51" s="1"/>
  <c r="F1452" i="51" s="1"/>
  <c r="F1453" i="51" s="1"/>
  <c r="F1454" i="51" s="1"/>
  <c r="F1455" i="51" s="1"/>
  <c r="F1456" i="51" s="1"/>
  <c r="F1457" i="51" s="1"/>
  <c r="F1458" i="51" s="1"/>
  <c r="F1459" i="51" s="1"/>
  <c r="F1460" i="51" s="1"/>
  <c r="F1461" i="51" s="1"/>
  <c r="F1462" i="51" s="1"/>
  <c r="F1463" i="51" s="1"/>
  <c r="F1464" i="51" s="1"/>
  <c r="F1465" i="51" s="1"/>
  <c r="F1466" i="51" s="1"/>
  <c r="F1467" i="51" s="1"/>
  <c r="F1468" i="51" s="1"/>
  <c r="F1469" i="51" s="1"/>
  <c r="F1470" i="51" s="1"/>
  <c r="F1471" i="51" s="1"/>
  <c r="F1472" i="51" s="1"/>
  <c r="F1473" i="51" s="1"/>
  <c r="F1474" i="51" s="1"/>
  <c r="F1475" i="51" s="1"/>
  <c r="F1476" i="51" s="1"/>
  <c r="F1477" i="51" s="1"/>
  <c r="F1478" i="51" s="1"/>
  <c r="F1479" i="51" s="1"/>
  <c r="F1480" i="51" s="1"/>
  <c r="F1481" i="51" s="1"/>
  <c r="F1482" i="51" s="1"/>
  <c r="F1483" i="51" s="1"/>
  <c r="F1484" i="51" s="1"/>
  <c r="F1485" i="51" s="1"/>
  <c r="F1486" i="51" s="1"/>
  <c r="F1487" i="51" s="1"/>
  <c r="F1488" i="51" s="1"/>
  <c r="F1489" i="51" s="1"/>
  <c r="F1490" i="51" s="1"/>
  <c r="F1491" i="51" s="1"/>
  <c r="F1492" i="51" s="1"/>
  <c r="F1493" i="51" s="1"/>
  <c r="F1494" i="51" s="1"/>
  <c r="F1495" i="51" s="1"/>
  <c r="F1496" i="51" s="1"/>
  <c r="F1497" i="51" s="1"/>
  <c r="F1498" i="51" s="1"/>
  <c r="F1499" i="51" s="1"/>
  <c r="F1500" i="51" s="1"/>
  <c r="F1501" i="51" s="1"/>
  <c r="F1502" i="51" s="1"/>
  <c r="F1503" i="51" s="1"/>
  <c r="F1504" i="51" s="1"/>
  <c r="F1505" i="51" s="1"/>
  <c r="F1506" i="51" s="1"/>
  <c r="F1507" i="51" s="1"/>
  <c r="F1508" i="51" s="1"/>
  <c r="F1509" i="51" s="1"/>
  <c r="F1510" i="51" s="1"/>
  <c r="F1511" i="51" s="1"/>
  <c r="F1512" i="51" s="1"/>
  <c r="F1513" i="51" s="1"/>
  <c r="F1514" i="51" s="1"/>
  <c r="F1515" i="51" s="1"/>
  <c r="F1516" i="51" s="1"/>
  <c r="F1517" i="51" s="1"/>
  <c r="F1518" i="51" s="1"/>
  <c r="F1519" i="51" s="1"/>
  <c r="F1520" i="51" s="1"/>
  <c r="F1521" i="51" s="1"/>
  <c r="F1522" i="51" s="1"/>
  <c r="F1523" i="51" s="1"/>
  <c r="F1524" i="51" s="1"/>
  <c r="F1525" i="51" s="1"/>
  <c r="F1526" i="51" s="1"/>
  <c r="F1527" i="51" s="1"/>
  <c r="F1528" i="51" s="1"/>
  <c r="F1529" i="51" s="1"/>
  <c r="F1530" i="51" s="1"/>
  <c r="F1531" i="51" s="1"/>
  <c r="F1532" i="51" s="1"/>
  <c r="F1533" i="51" s="1"/>
  <c r="F1534" i="51" s="1"/>
  <c r="F1535" i="51" s="1"/>
  <c r="F1536" i="51" s="1"/>
  <c r="F1537" i="51" s="1"/>
  <c r="F1538" i="51" s="1"/>
  <c r="F1539" i="51" s="1"/>
  <c r="F1540" i="51" s="1"/>
  <c r="F1541" i="51" s="1"/>
  <c r="F1542" i="51" s="1"/>
  <c r="F1543" i="51" s="1"/>
  <c r="F1544" i="51" s="1"/>
  <c r="F1545" i="51" s="1"/>
  <c r="F1546" i="51" s="1"/>
  <c r="F1547" i="51" s="1"/>
  <c r="F1548" i="51" s="1"/>
  <c r="F1549" i="51" s="1"/>
  <c r="F1550" i="51" s="1"/>
  <c r="F1551" i="51" s="1"/>
  <c r="F1552" i="51" s="1"/>
  <c r="F1553" i="51" s="1"/>
  <c r="F1554" i="51" s="1"/>
  <c r="F1555" i="51" s="1"/>
  <c r="F1556" i="51" s="1"/>
  <c r="F1557" i="51" s="1"/>
  <c r="F1558" i="51" s="1"/>
  <c r="F1559" i="51" s="1"/>
  <c r="F1560" i="51" s="1"/>
  <c r="F1561" i="51" s="1"/>
  <c r="F1562" i="51" s="1"/>
  <c r="F1563" i="51" s="1"/>
  <c r="F1564" i="51" s="1"/>
  <c r="F1565" i="51" s="1"/>
  <c r="F1566" i="51" s="1"/>
  <c r="F1567" i="51" s="1"/>
  <c r="F1568" i="51" s="1"/>
  <c r="F1569" i="51" s="1"/>
  <c r="F1570" i="51" s="1"/>
  <c r="F1571" i="51" s="1"/>
  <c r="F1572" i="51" s="1"/>
  <c r="F1573" i="51" s="1"/>
  <c r="F1574" i="51" s="1"/>
  <c r="F1575" i="51" s="1"/>
  <c r="F1576" i="51" s="1"/>
  <c r="F1577" i="51" s="1"/>
  <c r="F1578" i="51" s="1"/>
  <c r="F1579" i="51" s="1"/>
  <c r="F1580" i="51" s="1"/>
  <c r="F1581" i="51" s="1"/>
  <c r="F1582" i="51" s="1"/>
  <c r="F1583" i="51" s="1"/>
  <c r="F1584" i="51" s="1"/>
  <c r="F1585" i="51" s="1"/>
  <c r="F1586" i="51" s="1"/>
  <c r="F1587" i="51" s="1"/>
  <c r="F1588" i="51" s="1"/>
  <c r="F1589" i="51" s="1"/>
  <c r="F1590" i="51" s="1"/>
  <c r="F1591" i="51" s="1"/>
  <c r="F1592" i="51" s="1"/>
  <c r="F1593" i="51" s="1"/>
  <c r="F1594" i="51" s="1"/>
  <c r="F1595" i="51" s="1"/>
  <c r="F1596" i="51" s="1"/>
  <c r="F1597" i="51" s="1"/>
  <c r="F1598" i="51" s="1"/>
  <c r="F1599" i="51" s="1"/>
  <c r="F1600" i="51" s="1"/>
  <c r="F1601" i="51" s="1"/>
  <c r="F1602" i="51" s="1"/>
  <c r="F1603" i="51" s="1"/>
  <c r="F1604" i="51" s="1"/>
  <c r="F1605" i="51" s="1"/>
  <c r="F1606" i="51" s="1"/>
  <c r="F1607" i="51" s="1"/>
  <c r="F1608" i="51" s="1"/>
  <c r="F1609" i="51" s="1"/>
  <c r="F1610" i="51" s="1"/>
  <c r="F1611" i="51" s="1"/>
  <c r="F1612" i="51" s="1"/>
  <c r="F1613" i="51" s="1"/>
  <c r="F1614" i="51" s="1"/>
  <c r="F1615" i="51" s="1"/>
  <c r="F1616" i="51" s="1"/>
  <c r="F1617" i="51" s="1"/>
  <c r="F1618" i="51" s="1"/>
  <c r="F1619" i="51" s="1"/>
  <c r="F1620" i="51" s="1"/>
  <c r="F1621" i="51" s="1"/>
  <c r="F1622" i="51" s="1"/>
  <c r="F1623" i="51" s="1"/>
  <c r="F1624" i="51" s="1"/>
  <c r="F1625" i="51" s="1"/>
  <c r="F1626" i="51" s="1"/>
  <c r="F1627" i="51" s="1"/>
  <c r="F1628" i="51" s="1"/>
  <c r="F1629" i="51" s="1"/>
  <c r="F1630" i="51" s="1"/>
  <c r="F1631" i="51" s="1"/>
  <c r="F1632" i="51" s="1"/>
  <c r="F1633" i="51" s="1"/>
  <c r="F1634" i="51" s="1"/>
  <c r="F1635" i="51" s="1"/>
  <c r="F1636" i="51" s="1"/>
  <c r="F1637" i="51" s="1"/>
  <c r="F1638" i="51" s="1"/>
  <c r="F1639" i="51" s="1"/>
  <c r="F1640" i="51" s="1"/>
  <c r="F1641" i="51" s="1"/>
  <c r="F1642" i="51" s="1"/>
  <c r="F1643" i="51" s="1"/>
  <c r="F1644" i="51" s="1"/>
  <c r="F1645" i="51" s="1"/>
  <c r="F1646" i="51" s="1"/>
  <c r="F1647" i="51" s="1"/>
  <c r="F1661" i="51" s="1"/>
  <c r="F1662" i="51" s="1"/>
  <c r="F1663" i="51" s="1"/>
  <c r="F1664" i="51" s="1"/>
  <c r="F1665" i="51" s="1"/>
  <c r="F1666" i="51" s="1"/>
  <c r="F1667" i="51" s="1"/>
  <c r="F1668" i="51" s="1"/>
  <c r="F1669" i="51" s="1"/>
  <c r="F1670" i="51" s="1"/>
  <c r="F1671" i="51" s="1"/>
  <c r="F1672" i="51" s="1"/>
  <c r="F1673" i="51" s="1"/>
  <c r="F1674" i="51" s="1"/>
  <c r="F1675" i="51" s="1"/>
  <c r="F1676" i="51" s="1"/>
  <c r="F1677" i="51" s="1"/>
  <c r="F1678" i="51" s="1"/>
  <c r="F1679" i="51" s="1"/>
  <c r="F1680" i="51" s="1"/>
  <c r="F1681" i="51" s="1"/>
  <c r="F1682" i="51" s="1"/>
  <c r="F1683" i="51" s="1"/>
  <c r="F1684" i="51" s="1"/>
  <c r="F1685" i="51" s="1"/>
  <c r="AE10" i="29"/>
  <c r="AE9" i="29"/>
  <c r="AE8" i="29"/>
  <c r="AE7" i="29"/>
  <c r="AE6" i="29"/>
  <c r="AE5" i="29"/>
  <c r="AE4" i="29"/>
  <c r="AE3" i="29"/>
  <c r="F1648" i="51" l="1"/>
  <c r="F1649" i="51" s="1"/>
  <c r="F1650" i="51" s="1"/>
  <c r="F1651" i="51" s="1"/>
  <c r="F1652" i="51" s="1"/>
  <c r="F1653" i="51" s="1"/>
  <c r="F1654" i="51" s="1"/>
  <c r="F1655" i="51" s="1"/>
  <c r="F1656" i="51" s="1"/>
  <c r="F1657" i="51" s="1"/>
  <c r="F1658" i="51" s="1"/>
  <c r="F1659" i="51" s="1"/>
  <c r="F1660" i="51" s="1"/>
  <c r="AE11" i="29"/>
  <c r="AE12" i="29" s="1"/>
  <c r="I8" i="23" l="1"/>
  <c r="K2" i="23" l="1"/>
  <c r="I4" i="23"/>
  <c r="I5" i="23"/>
  <c r="I6" i="23"/>
  <c r="I7" i="23"/>
  <c r="I3" i="23"/>
  <c r="I9" i="23" l="1"/>
  <c r="J7" i="23" l="1"/>
  <c r="J8" i="23"/>
  <c r="J5" i="23" l="1"/>
  <c r="J6" i="23"/>
  <c r="J4" i="23"/>
  <c r="K32" i="14" l="1"/>
  <c r="K48" i="14" l="1"/>
  <c r="K31" i="14" s="1"/>
  <c r="J3" i="23" l="1"/>
  <c r="J9" i="23" s="1"/>
  <c r="E10" i="29" l="1"/>
  <c r="E9" i="29"/>
  <c r="E4" i="29"/>
  <c r="E5" i="29"/>
  <c r="E6" i="29"/>
  <c r="E7" i="29"/>
  <c r="E8" i="29"/>
  <c r="E11" i="29" l="1"/>
  <c r="E12" i="29" s="1"/>
  <c r="K386" i="51" l="1"/>
  <c r="M386" i="51" s="1"/>
  <c r="O26" i="22"/>
  <c r="M26" i="22"/>
  <c r="O25" i="22"/>
  <c r="M25" i="22"/>
  <c r="O24" i="22"/>
  <c r="M24" i="22"/>
  <c r="O23" i="22"/>
  <c r="M23" i="22"/>
  <c r="O22" i="22"/>
  <c r="M22" i="22"/>
  <c r="O21" i="22"/>
  <c r="M21" i="22"/>
  <c r="O20" i="22"/>
  <c r="M20" i="22"/>
  <c r="O14" i="22"/>
  <c r="O13" i="22"/>
  <c r="O12" i="22"/>
  <c r="O11" i="22"/>
  <c r="O10" i="22"/>
  <c r="O9" i="22"/>
  <c r="M9" i="22"/>
  <c r="O8" i="22"/>
  <c r="M8" i="22"/>
  <c r="O7" i="22"/>
  <c r="M7" i="22"/>
  <c r="O6" i="22"/>
  <c r="M6" i="22"/>
  <c r="O386" i="51" l="1"/>
  <c r="O378" i="51" s="1"/>
  <c r="O346" i="51" s="1"/>
  <c r="M16" i="22"/>
  <c r="M27" i="22"/>
  <c r="M10" i="22"/>
  <c r="D103" i="20" l="1"/>
  <c r="C5" i="20"/>
  <c r="C6" i="20"/>
  <c r="C4" i="20"/>
  <c r="C3" i="20"/>
  <c r="C8" i="20" l="1"/>
  <c r="C9" i="20" s="1"/>
  <c r="K474" i="51" l="1"/>
  <c r="M474" i="51" s="1"/>
  <c r="O474" i="51" l="1"/>
  <c r="K28" i="14"/>
  <c r="K23" i="14"/>
  <c r="K24" i="14"/>
  <c r="K26" i="14"/>
  <c r="K27" i="14"/>
  <c r="K29" i="14"/>
  <c r="K30" i="14"/>
  <c r="K34" i="14"/>
  <c r="K35" i="14"/>
  <c r="J7" i="14" l="1"/>
  <c r="J20" i="14"/>
  <c r="K20" i="14" s="1"/>
  <c r="J19" i="14"/>
  <c r="K19" i="14" s="1"/>
  <c r="J21" i="14"/>
  <c r="K21" i="14" s="1"/>
  <c r="J25" i="14"/>
  <c r="K25" i="14" s="1"/>
  <c r="I11" i="14" l="1"/>
  <c r="I7" i="14"/>
  <c r="K7" i="14" s="1"/>
  <c r="J22" i="14"/>
  <c r="K22" i="14" s="1"/>
  <c r="J11" i="14"/>
  <c r="I6" i="14"/>
  <c r="I8" i="14"/>
  <c r="J8" i="14"/>
  <c r="J5" i="14"/>
  <c r="J6" i="14"/>
  <c r="I5" i="14"/>
  <c r="I3" i="14"/>
  <c r="J3" i="14"/>
  <c r="J18" i="14"/>
  <c r="K18" i="14" s="1"/>
  <c r="K11" i="14" l="1"/>
  <c r="K5" i="14"/>
  <c r="K6" i="14"/>
  <c r="K8" i="14"/>
  <c r="K3" i="14"/>
  <c r="K36" i="14"/>
  <c r="J36" i="14"/>
  <c r="I10" i="14" l="1"/>
  <c r="J10" i="14"/>
  <c r="K10" i="14" l="1"/>
  <c r="I4" i="14" l="1"/>
  <c r="J4" i="14" l="1"/>
  <c r="K4" i="14" s="1"/>
  <c r="I9" i="14" l="1"/>
  <c r="J9" i="14"/>
  <c r="K9" i="14" l="1"/>
  <c r="J2" i="14" l="1"/>
  <c r="J13" i="14" s="1"/>
  <c r="I2" i="14" l="1"/>
  <c r="K2" i="14" s="1"/>
  <c r="I12" i="14" l="1"/>
  <c r="K12" i="14" l="1"/>
  <c r="I13" i="14"/>
  <c r="K13" i="14" l="1"/>
  <c r="L13" i="14" l="1"/>
  <c r="K37" i="14"/>
  <c r="L12" i="14" l="1"/>
  <c r="L3" i="14"/>
  <c r="L2" i="14"/>
  <c r="L10" i="14"/>
  <c r="L8" i="14"/>
  <c r="L4" i="14"/>
  <c r="L5" i="14"/>
  <c r="L6" i="14"/>
  <c r="L7" i="14"/>
  <c r="L9" i="14"/>
  <c r="L11" i="14"/>
  <c r="F3" i="43" l="1"/>
  <c r="F8" i="43"/>
  <c r="F9" i="43" s="1"/>
  <c r="E3" i="43" l="1"/>
  <c r="K321" i="51" s="1"/>
  <c r="M321" i="51" s="1"/>
  <c r="O459" i="51"/>
  <c r="O321" i="51" l="1"/>
  <c r="O310" i="51" s="1"/>
  <c r="O253" i="51" s="1"/>
  <c r="N1687" i="51" s="1"/>
  <c r="O445" i="51"/>
  <c r="N1688" i="51" l="1"/>
  <c r="N1689" i="5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Konstantin Shangin</author>
    <author>Кузнецов Сергей Петрович</author>
  </authors>
  <commentList>
    <comment ref="R757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204"/>
          </rPr>
          <t>Konstantin Shangin:</t>
        </r>
        <r>
          <rPr>
            <sz val="9"/>
            <color indexed="81"/>
            <rFont val="Tahoma"/>
            <family val="2"/>
            <charset val="204"/>
          </rPr>
          <t xml:space="preserve">
К29с2</t>
        </r>
      </text>
    </comment>
    <comment ref="R1366" authorId="1" shapeId="0" xr:uid="{00000000-0006-0000-0000-000002000000}">
      <text>
        <r>
          <rPr>
            <b/>
            <sz val="9"/>
            <color indexed="81"/>
            <rFont val="Tahoma"/>
            <family val="2"/>
            <charset val="204"/>
          </rPr>
          <t>Кузнецов Сергей Петрович:</t>
        </r>
        <r>
          <rPr>
            <sz val="9"/>
            <color indexed="81"/>
            <rFont val="Tahoma"/>
            <family val="2"/>
            <charset val="204"/>
          </rPr>
          <t xml:space="preserve">
Статистика 3-х объектов: Нск, К29, Крнд
</t>
        </r>
      </text>
    </comment>
  </commentList>
</comments>
</file>

<file path=xl/sharedStrings.xml><?xml version="1.0" encoding="utf-8"?>
<sst xmlns="http://schemas.openxmlformats.org/spreadsheetml/2006/main" count="19826" uniqueCount="6229">
  <si>
    <t>Раздел</t>
  </si>
  <si>
    <t>Подраздел</t>
  </si>
  <si>
    <t>Пункт подраздела</t>
  </si>
  <si>
    <t>Новый номенклатурный номер</t>
  </si>
  <si>
    <t>Наименование работ и затрат</t>
  </si>
  <si>
    <t>Един. изм.</t>
  </si>
  <si>
    <t>Кол - во. (объем)</t>
  </si>
  <si>
    <t>Р1</t>
  </si>
  <si>
    <t>кв.м.площади офиса</t>
  </si>
  <si>
    <t>Получение паспорта БТИ (в черных линиях)</t>
  </si>
  <si>
    <t xml:space="preserve">Сертификация помещения для совершения операций с ценностями, хранение ценностей  по (5)  классу вломостойкости </t>
  </si>
  <si>
    <t>Р2</t>
  </si>
  <si>
    <t>Вывоз мусора (бункер 5т - 8м3)</t>
  </si>
  <si>
    <t>шт</t>
  </si>
  <si>
    <t>Уборка послестроительная</t>
  </si>
  <si>
    <t>м2</t>
  </si>
  <si>
    <t>Р3</t>
  </si>
  <si>
    <t xml:space="preserve">Заделка проемов в кирпичных стенах </t>
  </si>
  <si>
    <t>м3</t>
  </si>
  <si>
    <t>Тепло- и звукоизоляция стен из минеральных материалов</t>
  </si>
  <si>
    <t xml:space="preserve">Штукатурка  стен  </t>
  </si>
  <si>
    <t xml:space="preserve">Оклейка стеклянных перегородок декоративной пленкой (перфорированной) с фоторисунком </t>
  </si>
  <si>
    <t>Обработка стен, поврежденных грибком антисептическим раствором за 2 раза</t>
  </si>
  <si>
    <t>Шпатлевка стен по стеклохолсту</t>
  </si>
  <si>
    <t xml:space="preserve">Сплошное выравние стен составами "Ветонит" толщиной до 10 мм </t>
  </si>
  <si>
    <t xml:space="preserve">Оклейка стен стеклообоями типа "Паутинка" (нефактурными) </t>
  </si>
  <si>
    <t xml:space="preserve">Установка пластиковых уголков на наружные углы колонн и стен </t>
  </si>
  <si>
    <t>м.п.</t>
  </si>
  <si>
    <t xml:space="preserve">Пробивка отверстий в кирпичных стенах фасада, внутренних перегородках под прокладку труб ОВиК, электролотков, </t>
  </si>
  <si>
    <t xml:space="preserve">Установка дверного доводчика к деревянным дверям </t>
  </si>
  <si>
    <t>Установка дверного доводчика  штанга рычажная  на входные двери (210 кг)</t>
  </si>
  <si>
    <t>Установка ограничителей движения двери (упор напольный)</t>
  </si>
  <si>
    <t>Монтаж оконного блока алюминиевый профиль с двухкамерным стеклопакетом, RAL</t>
  </si>
  <si>
    <t xml:space="preserve">Установка металлических окрашенных (цвет белый) распашных решеток на оконные блоки </t>
  </si>
  <si>
    <t>Шпатлевка потолка</t>
  </si>
  <si>
    <t>Грунтовка потолка за два раза</t>
  </si>
  <si>
    <t>Оклейка потолков стеклообоями типа "Паутинка" (не фактурные)</t>
  </si>
  <si>
    <t xml:space="preserve">Облицовка полов керамогранитом TU602800R Арена серый обрезной 600*600 мм. с затиркой швовов </t>
  </si>
  <si>
    <t>Устройство полов из модульной ковровой плитки типа Escom Object LINE 2924</t>
  </si>
  <si>
    <t>Устройство  плинтусов пластиковых с ковровым заполнением высотой 55 мм</t>
  </si>
  <si>
    <t>Грунтовка пола за два раза</t>
  </si>
  <si>
    <t>Устройство стыка "плитка-ковролин"из алюминиевого уголка</t>
  </si>
  <si>
    <t>Устройство ниши в покрытии из керамогранита для укладки грязезащитного коврика</t>
  </si>
  <si>
    <t>Устройство противоскользящих уголков на ступени</t>
  </si>
  <si>
    <t>Установка доводчиков на бронированных металлических  дверях</t>
  </si>
  <si>
    <t>Монтаж переговорного устройство DD-205T</t>
  </si>
  <si>
    <t>обьект</t>
  </si>
  <si>
    <t>Масляная окраска стальных труб  с учетом подготовки</t>
  </si>
  <si>
    <t xml:space="preserve">Устройство ограждения из нержавеющей стали (стойка и поручень) </t>
  </si>
  <si>
    <t>Установка отбойной доски из ламинированного ДСП, шириной  до 600мм</t>
  </si>
  <si>
    <t>Заливка бетона М150</t>
  </si>
  <si>
    <t>Пробивка отверстий в ЖБ плитах перекрытия толщиной до 250 мм.</t>
  </si>
  <si>
    <t>Обшивка каркаса лестничного марша ГКЛВ</t>
  </si>
  <si>
    <t>к-т</t>
  </si>
  <si>
    <t>Р4</t>
  </si>
  <si>
    <t>Устройство рулонной мягкой кровли в 2 слоя с нахлестом на поребрик (мастика, стеклогидроизол, газовая горелка)</t>
  </si>
  <si>
    <t xml:space="preserve">Устройство примыкания (шва) между кровлей и стеной </t>
  </si>
  <si>
    <t>Грунтовка битумной мастикой примыканий и поверхности ремонтируемой кровли</t>
  </si>
  <si>
    <t>Заделка стыков морозоустойчивым герметиком</t>
  </si>
  <si>
    <t xml:space="preserve">Шпатлевка фасада смесями Vetonit VH </t>
  </si>
  <si>
    <t>Окраска перхлорвиниловыми красками по подготовленной поверхности фасадов простых за 2 раза</t>
  </si>
  <si>
    <t xml:space="preserve">Установка и разборка лесов </t>
  </si>
  <si>
    <t>Устройство защитного шатра из полиэтиленовой пленкой до 100 мкр., с последующим демонтажом</t>
  </si>
  <si>
    <t>Отопление временных конструкций в зимний период  (электрическая пушка)</t>
  </si>
  <si>
    <t>м/час</t>
  </si>
  <si>
    <t>Разработка грунта вручную</t>
  </si>
  <si>
    <t>Обратная засыпка грунта вручную</t>
  </si>
  <si>
    <t xml:space="preserve">Установка автоматического шлагбаума GARD 4000-кр </t>
  </si>
  <si>
    <t>Устройство приямков</t>
  </si>
  <si>
    <t>Подъем материалов на крышу здания</t>
  </si>
  <si>
    <t>Устройство эл подогрева воронок и кровли вокруг низ не менее 1 п.м от воронки</t>
  </si>
  <si>
    <t>Очистка фасада от пыли грязи, навесных и монтажных элементов</t>
  </si>
  <si>
    <t xml:space="preserve">Окраска металлических ограждений в стационарных условиях краской по металлу типа Hammerite </t>
  </si>
  <si>
    <t>Р5</t>
  </si>
  <si>
    <t>Устройство учета и управления  ГВС и ХВС (счетчики, фильтр грубой очисти, манометр давления, гребенка, крепления, метизы, фасонные детали, краны вводные  bugatti ф1/2 дюйма)</t>
  </si>
  <si>
    <t xml:space="preserve">Монтаж трубопроводов из полипропилена диаметром до 20 мм фасонные детали </t>
  </si>
  <si>
    <t>Установка водонагревателя   30л</t>
  </si>
  <si>
    <t>Сололифт Grundfos Sololift</t>
  </si>
  <si>
    <t>Установка пожарного шкафа в комлекте с пожарным рукавом 20 м и огнетушителем</t>
  </si>
  <si>
    <t>Врезка в существующий пожарный водопрвод</t>
  </si>
  <si>
    <t>Установка пожарных кранов</t>
  </si>
  <si>
    <t>Установка Крючка для вещей и одежды. Merida MHW31 матовый</t>
  </si>
  <si>
    <t xml:space="preserve">Установка корзины для использованных бумажных полотенец на 27 литров. Merida KSM 101. Матовый.  </t>
  </si>
  <si>
    <t>Установка кассета-держателя для бумажных полотенец. Merida ASM201</t>
  </si>
  <si>
    <t xml:space="preserve">Установка дозатора жидкого мыла "MERIDA-VIP" ( 0,300 л.). Merida D44S. Матовый. </t>
  </si>
  <si>
    <t>Установка щетки санитарной. Merida TAS02 (364747). Матовый.</t>
  </si>
  <si>
    <t>Установка корзины с педалью 5 литров. Merida B4A. Матовый</t>
  </si>
  <si>
    <t>Установка держателя туалетных подкладок. Merida GSM 001. Матовый.</t>
  </si>
  <si>
    <t>Р6</t>
  </si>
  <si>
    <t>Отключение стояков отопления</t>
  </si>
  <si>
    <t>Заполнение системы центрального отопления, для дальнейшего функционирования системы отопления</t>
  </si>
  <si>
    <t>секц.</t>
  </si>
  <si>
    <t>Демонтаж радиаторов отопления с сохранением</t>
  </si>
  <si>
    <t>Клапан термостатический VALTEC прямой 3/4 VT.032.N.05</t>
  </si>
  <si>
    <t>Врезка в существующую систему отопления</t>
  </si>
  <si>
    <t>Монтаж труб отопления из стальных водогазопроводных труб, диаметр до 25мм</t>
  </si>
  <si>
    <t xml:space="preserve">Ревизия отопительных приборов </t>
  </si>
  <si>
    <t xml:space="preserve">Установка сантехнического люка доступа </t>
  </si>
  <si>
    <t>Р7</t>
  </si>
  <si>
    <t>Подставка под ПВУ сборная , усиленная - (уголок металлический, окрашеный)</t>
  </si>
  <si>
    <t>Вентилятор IN 10/4 T O.Erre с таймером на выключение (санузел)</t>
  </si>
  <si>
    <t>Пусконаладочные работы системы вентиляции</t>
  </si>
  <si>
    <t>Р8</t>
  </si>
  <si>
    <t>Антивандальные решетки с козырьком для внешних блоков</t>
  </si>
  <si>
    <t>Пусконаладочные работы систем кондиционирования</t>
  </si>
  <si>
    <t>Р9</t>
  </si>
  <si>
    <t>Счетчик электроэнергии, Меркурий 231 АТ 01 (двухтарифный, 3-х фазный, 63А)</t>
  </si>
  <si>
    <t>Автомат.выкл-ль АВВ 1-полюсный S201 C6А</t>
  </si>
  <si>
    <t>Автомат.выкл-ль АВВ 1-полюсный S201 C10А</t>
  </si>
  <si>
    <t>Автомат.выкл-ль АВВ 1-полюсный S201 C16А</t>
  </si>
  <si>
    <t>Автомат.выкл-ль АВВ 1-полюсный S201 C25А</t>
  </si>
  <si>
    <t>Автомат.выкл-ль АВВ 2-полюсный S202 B6А</t>
  </si>
  <si>
    <t>Автомат.выкл-ль АВВ 3-полюсный S203 C16А</t>
  </si>
  <si>
    <t>Автомат.выкл-ль АВВ 3-полюсный S203 C20А</t>
  </si>
  <si>
    <t>Автомат.выкл-ль АВВ 3-полюсный S203 C25А</t>
  </si>
  <si>
    <t>Автомат.выкл-ль АВВ 3-полюсный SH203L C16А</t>
  </si>
  <si>
    <t>Автомат.выкл-ль АВВ 4-полюсный S204 B16А</t>
  </si>
  <si>
    <t>Автомат.выкл-ль АВВ 4-полюсный S204 B25А</t>
  </si>
  <si>
    <t>Автомат.выкл-ль АВВ 4-полюсный S204 C20А</t>
  </si>
  <si>
    <t>Автомат.выкл-ль АВВ 4-полюсный S204 C25А</t>
  </si>
  <si>
    <t>Автомат.выкл-ль АВВ 4-полюсный S204 C32А</t>
  </si>
  <si>
    <t>Автомат.выкл-ль АВВ 4-полюсный S204 C40А</t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</si>
  <si>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DS202</t>
    </r>
    <r>
      <rPr>
        <sz val="9"/>
        <rFont val="Calibri"/>
        <family val="2"/>
        <charset val="204"/>
      </rPr>
      <t xml:space="preserve"> C16 2P 16А (C) 6kA тип AC 30mA (4мод.)</t>
    </r>
  </si>
  <si>
    <r>
      <t>Дифференциальный автомат АВВ</t>
    </r>
    <r>
      <rPr>
        <b/>
        <sz val="9"/>
        <rFont val="Calibri"/>
        <family val="2"/>
        <charset val="204"/>
      </rPr>
      <t xml:space="preserve"> DS202</t>
    </r>
    <r>
      <rPr>
        <sz val="9"/>
        <rFont val="Calibri"/>
        <family val="2"/>
        <charset val="204"/>
      </rPr>
      <t xml:space="preserve"> C20 2P 20А (C) 6kA тип AC 30mA (4мод.) 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</si>
  <si>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DS202</t>
    </r>
    <r>
      <rPr>
        <sz val="9"/>
        <rFont val="Calibri"/>
        <family val="2"/>
        <charset val="204"/>
      </rPr>
      <t xml:space="preserve"> C25 2P 25А (C) 6kA тип AC 30mA (4мод.)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</si>
  <si>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DS204</t>
    </r>
    <r>
      <rPr>
        <sz val="9"/>
        <rFont val="Calibri"/>
        <family val="2"/>
        <charset val="204"/>
      </rPr>
      <t xml:space="preserve"> C63 4P 63А (C) 6kA тип AC 30mA (6мод.)</t>
    </r>
  </si>
  <si>
    <t>Контактор модульный ABB ESB20-11 1НО+1НЗ</t>
  </si>
  <si>
    <t>Контактор модульный ABB ESB20-11 2НО</t>
  </si>
  <si>
    <t>Контактор модульный ABB ESB20-20</t>
  </si>
  <si>
    <t>Контактор модульный ABB ESB40-40</t>
  </si>
  <si>
    <t>Реле времени недельное ABB ATS</t>
  </si>
  <si>
    <t>Реле освещенности ABB TW, Датчик освещенности ABB LS-SP</t>
  </si>
  <si>
    <t>Выключатель нагрузки  Legrand 04345, 32А, 3-полюсный</t>
  </si>
  <si>
    <t>Светильник эвакуационный с аккумуляторной батареей</t>
  </si>
  <si>
    <t>Гофрированная ПВХ труба ∅ 25</t>
  </si>
  <si>
    <t>Гофрированная ПВХ труба ∅ 20</t>
  </si>
  <si>
    <t>Гофрированная ПВХ труба ∅ 16</t>
  </si>
  <si>
    <t>Поворот 90° для  ПВХ-трубы ∅ 40</t>
  </si>
  <si>
    <t>Кабель-канал 105х50 мм.</t>
  </si>
  <si>
    <t xml:space="preserve">Установка розетки двойной накладной в запотолочном пространстве  Schneider </t>
  </si>
  <si>
    <t>Установка светильников для складских помещений</t>
  </si>
  <si>
    <t>Светильник противопожарный с люминесцентными лампами встраиваемый стекло матовое 600х600(серверная)</t>
  </si>
  <si>
    <t>Пуско-наладочные работы</t>
  </si>
  <si>
    <t>Расходные и крепежные материалы</t>
  </si>
  <si>
    <t>Светильник эвакуационный без аккумуляторной батареи</t>
  </si>
  <si>
    <t xml:space="preserve">Светодиодный светильник OFL 0240 36 595 4000 К  "Hazadr Light" </t>
  </si>
  <si>
    <t>Кабель ППГнг(А)-HF 5х35</t>
  </si>
  <si>
    <t>Кабель ППГнг(А)-HF 5х6</t>
  </si>
  <si>
    <t>Кабель ППГнг(А)-HF 5х4</t>
  </si>
  <si>
    <t>Кабель ППГнг(А)-HF 5х2,5</t>
  </si>
  <si>
    <t>Кабель ППГнг(А)-HF 5х1,5</t>
  </si>
  <si>
    <t>Кабель ППГнг(А)-HF 3х6,0</t>
  </si>
  <si>
    <t>Кабель ППГнг(А)-HF 3х2,5</t>
  </si>
  <si>
    <t>Кабель ППГнг(А)-HF 3x1,5</t>
  </si>
  <si>
    <t>%</t>
  </si>
  <si>
    <t>Мероприятия по обеспечению доступа инвалидов</t>
  </si>
  <si>
    <t>Демонтаж оконных блоков в алюминиевом профиле</t>
  </si>
  <si>
    <t>Демонтаж отливов из оцинкованной стали</t>
  </si>
  <si>
    <t>Разборка тротуарной плитки</t>
  </si>
  <si>
    <t>Выемка грунта</t>
  </si>
  <si>
    <t xml:space="preserve">Демонтаж облицовки цоколя, фасада (плитка керамическая, камень натуральный) </t>
  </si>
  <si>
    <t xml:space="preserve">Демонтаж радиаторов отопления с запорной арматурой </t>
  </si>
  <si>
    <t>Демонтаж труб системы отопления</t>
  </si>
  <si>
    <t>Усиление проемов металлическим профилем из уголка 50*3</t>
  </si>
  <si>
    <t>Усиление проемов металлическим профилем из уголка 100*100*10</t>
  </si>
  <si>
    <t>Устройство штроб в конструкциях газосиликатных, керамзитобетонных, шлакобетонных, пенобетонных.</t>
  </si>
  <si>
    <t>Запенивание противопожарной пеной тех. отверстий прохода транзитных коммуникаций</t>
  </si>
  <si>
    <t xml:space="preserve">Устройство тепло- и звукоизоляции перекрытия минеральной ватой с устройством пароизоляции </t>
  </si>
  <si>
    <t>Затирка швов поверхности пола, плитка керамическая</t>
  </si>
  <si>
    <t xml:space="preserve">Укрытие полов листами ДВП на время производства работ  </t>
  </si>
  <si>
    <t xml:space="preserve">Облицовка полов керамогранитом "Уральский гранит" CT 03 600*600 мм. с затиркой швовов </t>
  </si>
  <si>
    <t>Монтаж металлического листа толщ. 4 мм</t>
  </si>
  <si>
    <t>Частичный ремонт фасада (расшивка и заделка трещин на штукарке, шпатлевка выбоин, сколов)</t>
  </si>
  <si>
    <t>Устройство каркаса из бруса (брус 100х50, 50х50, доска 150х15, саморезы, скобы, гвозди) с последующим демантажом</t>
  </si>
  <si>
    <t>Устройство отмостки здания</t>
  </si>
  <si>
    <t>Укладка  тротуарной плитки (толщину и цвет согласовать с заказчиком)</t>
  </si>
  <si>
    <t xml:space="preserve"> Устройство козырька</t>
  </si>
  <si>
    <t>Монтаж трубы электросварной д 50 мм</t>
  </si>
  <si>
    <t>Тепловая завеса Frico с термостатом и пультом</t>
  </si>
  <si>
    <t>Автомат.выкл-ль АВВ 3-полюсный S203 C6А</t>
  </si>
  <si>
    <t>Автомат.выкл-ль АВВ 3-полюсный S203 C32А</t>
  </si>
  <si>
    <t>Автомат.выкл-ль АВВ 3-полюсный S203 C40А</t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</si>
  <si>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В16 1P 16A (В) 6kA тип AC 30mA (2мод.)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</si>
  <si>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В32 1P 32A (В) 6kA тип AC 30mA (2мод.)</t>
    </r>
  </si>
  <si>
    <t>Контактор модульный ABB ESB24-31</t>
  </si>
  <si>
    <t>Реле переключения нагрузок АВВ Е451</t>
  </si>
  <si>
    <t>Независимый расцепитель, S2C-A2</t>
  </si>
  <si>
    <t>Лоток металлический перфорированный с фасонными частями, крепежом 200*50</t>
  </si>
  <si>
    <t>Зажим 773-302 безвинтовой 6х (0,75-2,5) кв. мм для меди и алюминия (Wago)</t>
  </si>
  <si>
    <t>Зажим 773-302 безвинтовой 2х (0,75-2,5) кв. мм для меди и алюминия (Wago)</t>
  </si>
  <si>
    <t>Провод ПВ1 1х6 (красный/голубой/желтый/зеленый/желто-зеленый)</t>
  </si>
  <si>
    <t>Провод ПВ1 1х2,5 (красный/голубой/желтый/зеленый/желто-зеленый)</t>
  </si>
  <si>
    <t>Установка одноклавишных выключателей  "Legrand"  VALENA  с суппортом и  установочной коробкой Batibox</t>
  </si>
  <si>
    <t xml:space="preserve">Установка двухклавишных выключателей  "Legrand"  VALENA  с суппортом и  установочной коробкой Batibox </t>
  </si>
  <si>
    <t>Светильник с люминесцентными лампами встраиваемый PRBLUX -600х600(касса)</t>
  </si>
  <si>
    <t>Блок аварийного питания INTERLUX ES-1 ( 6-58Ц)</t>
  </si>
  <si>
    <t>Распред коробка legrand</t>
  </si>
  <si>
    <t>Кабель ППГнг(А)-FRHF 3х2,5</t>
  </si>
  <si>
    <t>Сертификация помещения для совершения операций с ценностями, хранение ценностей  по (2)  классу вломостойкости и (3) классу пулестойкости</t>
  </si>
  <si>
    <t>Сертификация помещения для совершения операций с ценностями, хранение ценностей  по 3  классу вломостойкости и 3 классу пулестойкости</t>
  </si>
  <si>
    <t>Демонтаж подвесных потолков типа "Армстронг"</t>
  </si>
  <si>
    <t>Демонтаж  одноуровневых потолков из ГКЛ</t>
  </si>
  <si>
    <t>Демонтаж покрытия полов из керамогранита и кераимческих плиток</t>
  </si>
  <si>
    <t>Демонтаж покрытия полов: из линолеума, ковролина</t>
  </si>
  <si>
    <t>Демонтаж покрытия полов: из паркетной доски (ламината)</t>
  </si>
  <si>
    <t>Демонтаж плинтусов:  из керамической плитки</t>
  </si>
  <si>
    <t>Демонтаж плинтусов: деревянных, пвх</t>
  </si>
  <si>
    <t>Демонтаж кирпичных перегородок (в 1/2 кирпича)</t>
  </si>
  <si>
    <t>Демонтаж кирпичных перегородок (в 1/2 кирпича) с армированием ( d16 яч. 150Х150)</t>
  </si>
  <si>
    <t>Пробивка проемов в стенах из кирпича</t>
  </si>
  <si>
    <t>Демонтаж утеплителя стен из минераловатных плит</t>
  </si>
  <si>
    <t>Демонтаж облицовки стен листами ГКЛ по металлическому каркасу</t>
  </si>
  <si>
    <t>Демонтаж стеклянных перегородок</t>
  </si>
  <si>
    <t>Разборка перегородок из ГКЛ по металлическому каркасу</t>
  </si>
  <si>
    <t>Демонтаж дверных блоков деревянных (межкомнатные)</t>
  </si>
  <si>
    <t>Демонтаж дверных блоков металлических</t>
  </si>
  <si>
    <t>Демонтаж решетчатой двери (распашные, гармошка).</t>
  </si>
  <si>
    <t>Демонтаж подоконников из ПВХ</t>
  </si>
  <si>
    <t>Демонтаж откосов ПВХ</t>
  </si>
  <si>
    <t>Демонтаж рулонной кровли из оклеечных изоляционных материалов в два слоя</t>
  </si>
  <si>
    <t>Демонтаж утеплителя кровли</t>
  </si>
  <si>
    <t>Демонтаж отливов, водостоков.</t>
  </si>
  <si>
    <t>Демонтаж козырьков</t>
  </si>
  <si>
    <t>Демонтаж слаботочных сетей (компьютерные и локальные сети, системы охранной и противопожарной сигнализации, системы видео наблюдения, телевизионные и телефонные сети, системы речевого оповещения, домофоны и т.д.)</t>
  </si>
  <si>
    <t>Демонтаж скрытой электропроводки (проложенной в перегородках, за подвесными потолками, под фальшполами и в других конструктивных элементах зданий)</t>
  </si>
  <si>
    <t>Демонтаж выключателей, розеток</t>
  </si>
  <si>
    <t>Демонтаж светильников</t>
  </si>
  <si>
    <t>Демонтаж электрощитов распределительных</t>
  </si>
  <si>
    <t>Демонтаж вводных кабелей высоковольтных</t>
  </si>
  <si>
    <t xml:space="preserve">Демонтаж кабель канала </t>
  </si>
  <si>
    <t>Демонтаж воздуховодов системы вентиляциии и охлаждения воздуха</t>
  </si>
  <si>
    <t>Демонтаж кондиционера (сплит система, внешний и внутренний блоки с трассами фреонопровода и межблочными кабельными линиями)</t>
  </si>
  <si>
    <t>Демонтаж вент машин</t>
  </si>
  <si>
    <t>Демонтаж мебельных конструкций</t>
  </si>
  <si>
    <t>Демонтаж жалюзей</t>
  </si>
  <si>
    <t>Демонтаж наборных ступеней ЛС 90 с выломкой четвертей</t>
  </si>
  <si>
    <t>Устройство оконных откосов из ГКЛВ толщ. 12 мм.</t>
  </si>
  <si>
    <t xml:space="preserve">Устройство закладной из стальной  профильной трубы 100х100 в теле опуска ГКЛ для закрепления стеклянных перегородок </t>
  </si>
  <si>
    <t>Устройство штроб в кирпичных стенах</t>
  </si>
  <si>
    <t>Оклейка поверхностей  стен и перегородок  бумажными обоями (рисунок обоев выполняется "на заказ")</t>
  </si>
  <si>
    <t>Установка конвекционных решеток в подоконную доску из ПВХ 450*90 мм</t>
  </si>
  <si>
    <t>Установка деревянного дверного блоков 900х2100 мм, типа Толедо с фурнитурой,добором и наличниками. Цвет согласовать с Заказчиком</t>
  </si>
  <si>
    <t>Замена потолочных плит  Армстронг</t>
  </si>
  <si>
    <t>Устройство самовыравнивающейся стяжки типа Vetonit (толщина 5 мм)</t>
  </si>
  <si>
    <t>Устройство штроб в цементно-песчаной стяжке пола</t>
  </si>
  <si>
    <t>Заделка штроб в полу цементно-песчаным р-ром</t>
  </si>
  <si>
    <t xml:space="preserve">Облицовка полов керамогранитом КЕRАМА MARAZZI Агатти беж 40.2х40.2 с затиркой швовов </t>
  </si>
  <si>
    <t>Лючки ревизии потайные</t>
  </si>
  <si>
    <t xml:space="preserve">Монтаж оконного блока ПВХ с двухкамерным стеклопакетом </t>
  </si>
  <si>
    <r>
      <t>Частичный ремонт цементно-песчаной стяжки под устройсво рулонной кровли</t>
    </r>
    <r>
      <rPr>
        <b/>
        <sz val="9"/>
        <rFont val="Calibri"/>
        <family val="2"/>
        <charset val="204"/>
      </rPr>
      <t xml:space="preserve"> </t>
    </r>
    <r>
      <rPr>
        <sz val="9"/>
        <rFont val="Calibri"/>
        <family val="2"/>
        <charset val="204"/>
      </rPr>
      <t>толщиной 50 мм</t>
    </r>
  </si>
  <si>
    <t>Монтаж водоотводных воронок с грязеуловителями</t>
  </si>
  <si>
    <t>Монтаж фасада из кассетного профиля (оцинкованный лист окрашенный) без утеплителя</t>
  </si>
  <si>
    <t>Смеситель GROHE Eurosmart</t>
  </si>
  <si>
    <t>Смеситель пр-во Россия (согласовать с Заказчиком)</t>
  </si>
  <si>
    <t>Кран шаровой Ду15</t>
  </si>
  <si>
    <t>Кран шаровой Ду20</t>
  </si>
  <si>
    <t>Фильтр грубой очистки Ду15</t>
  </si>
  <si>
    <t>Клапан обратный Ду15</t>
  </si>
  <si>
    <t xml:space="preserve">Монтаж трубопроводов канализации из полипропиленовых труб диаметром 50 мм </t>
  </si>
  <si>
    <t>Прокладка канализации Ду50 скрыто в штробах и коробах (Труба канализационная раструбная ПНД Ду50)</t>
  </si>
  <si>
    <t xml:space="preserve">Монтаж трубопроводов канализации из полипропиленовых труб диаметром 110 мм </t>
  </si>
  <si>
    <t>Труба PPR PN10 ф20</t>
  </si>
  <si>
    <t>Изоляция Thermoflex Ду 15</t>
  </si>
  <si>
    <t>Врезка в существующие сети ГВС/ХВС</t>
  </si>
  <si>
    <t>Врезка в существующие сети канализации</t>
  </si>
  <si>
    <t>Капельная воронка HL 21</t>
  </si>
  <si>
    <t>Ревизия системы водоснабжения и канализации</t>
  </si>
  <si>
    <t>Монтаж смесителя для раковины  ДАЛЬШЕР с выпуском, хромированного ( Артикульный номер: 901.350.33)</t>
  </si>
  <si>
    <t>Монтаж смесителя Hansgrohe Focus S 31764 для душа, скрытого монтажа, однозахватного (комплект)</t>
  </si>
  <si>
    <t>Монтаж гигиенического ручного душа Hansgrohe, шланг 1,6м, настенный держатель ( арт.3212800)</t>
  </si>
  <si>
    <t>Монтаж конвекторов электрических Noirot spot 1500</t>
  </si>
  <si>
    <t>Вентилятор Systemair K125M с таймером</t>
  </si>
  <si>
    <t>Дренажный насос Aqua mini blue, ASPEN</t>
  </si>
  <si>
    <t>Зимний комплект к кондиционерам</t>
  </si>
  <si>
    <t>Выключатель нагрузки OT45E3, 45А, ABB</t>
  </si>
  <si>
    <t>Автомат.выкл-ль АВВ 1-полюсный S201 C20А</t>
  </si>
  <si>
    <t>Автомат.выкл-ль АВВ 1-полюсный S201 C32А</t>
  </si>
  <si>
    <t>Автомат.выкл-ль АВВ 1-полюсный S201 C40А</t>
  </si>
  <si>
    <t>Автомат.выкл-ль АВВ 1-полюсный S201 B50А</t>
  </si>
  <si>
    <t>Автомат.выкл-ль АВВ 2-полюсный S202 C6А</t>
  </si>
  <si>
    <t>Автомат.выкл-ль АВВ 2-полюсный S202 C50А</t>
  </si>
  <si>
    <r>
      <t>Дифференциальный автомат</t>
    </r>
    <r>
      <rPr>
        <b/>
        <sz val="9"/>
        <rFont val="Calibri"/>
        <family val="2"/>
        <charset val="204"/>
      </rPr>
      <t xml:space="preserve"> </t>
    </r>
    <r>
      <rPr>
        <sz val="9"/>
        <rFont val="Calibri"/>
        <family val="2"/>
        <charset val="204"/>
      </rPr>
      <t>АВВ</t>
    </r>
    <r>
      <rPr>
        <b/>
        <sz val="9"/>
        <rFont val="Calibri"/>
        <family val="2"/>
        <charset val="204"/>
      </rPr>
      <t xml:space="preserve"> DS201</t>
    </r>
    <r>
      <rPr>
        <sz val="9"/>
        <rFont val="Calibri"/>
        <family val="2"/>
        <charset val="204"/>
      </rPr>
      <t xml:space="preserve"> C6 1P 6A (C) 6kA тип AC 30mA (2мод.)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</si>
  <si>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C16 1P 16A (C) 6kA тип AC 30mA (2мод.)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</si>
  <si>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40A (C) 4,5kA тип AC 30mA (2мод.) </t>
    </r>
  </si>
  <si>
    <t>Реле управления нагрузкой LSS1/2 230В ,90А (АВВ)</t>
  </si>
  <si>
    <t>Реле максимального тока STT6 114  E 451 5,7A</t>
  </si>
  <si>
    <t>Устройство отключения неприоритетных цепей Legrand 038 13</t>
  </si>
  <si>
    <t>Выключатель нагрузки  Legrand 04350, 63А, 3-полюсный</t>
  </si>
  <si>
    <t>Гладкая труба ∅ 40 ПНД</t>
  </si>
  <si>
    <t>Кабель ВВГнг-LS 3х2,5</t>
  </si>
  <si>
    <t>Кабель ВВГнг-LS 3х1,5</t>
  </si>
  <si>
    <t>Кабель ВВГнг-LS 3х0,75</t>
  </si>
  <si>
    <t>Кабель ВВГнг-LS 2х2,5</t>
  </si>
  <si>
    <t>Кабель ВВГнг-LS 2х1,5</t>
  </si>
  <si>
    <t>Кабель ВВГнг-FRLS 3х1,5</t>
  </si>
  <si>
    <t>Кабель ВВГнг-FRLS 3х2,5</t>
  </si>
  <si>
    <t>Установка точечных светодиодных светильников R63 12 Вт в мебельные конструкции (холодное свечение)</t>
  </si>
  <si>
    <t xml:space="preserve">Обработка проходов кабелей через перегородки огнезой с 2 сторон  </t>
  </si>
  <si>
    <t>Автомат.выкл-ль АВВ Т1В160 40А</t>
  </si>
  <si>
    <t>Автомат.выкл-ль АВВ Т1В160 25А</t>
  </si>
  <si>
    <t>Автомат.выкл-ль АВВ Т1В160 63А</t>
  </si>
  <si>
    <t>Автомат.выкл-ль АВВ Т1В160 50А</t>
  </si>
  <si>
    <t>Автомат.выкл-ль АВВ Т1В160 100А</t>
  </si>
  <si>
    <t>Монтажная площадка для Т1В 160</t>
  </si>
  <si>
    <t>Демонтажные работы до состояния shell-and-core</t>
  </si>
  <si>
    <t>Демонтаж перил ограждения</t>
  </si>
  <si>
    <t>Установка дверного блока размером 900х2100 мм запасного выхода (контурный, металлический с утепленнием минплитой, наружного исполнения)</t>
  </si>
  <si>
    <t>Установка металлической  двери-решетчатой гармошки с замком 900х2100 мм (запасной выход)</t>
  </si>
  <si>
    <t>Установка деревянных, дверных блоков 900х2100 мм, типа Arki 6 со стеклом Финляндия с фурнитурой,добором и наличниками. Цвет согласовать с Заказчиком</t>
  </si>
  <si>
    <t xml:space="preserve">Облицовка полов керамогранитом Кераммо марацци Кедр 420х420 с затиркой швовов </t>
  </si>
  <si>
    <t>Обработка поверхности  составом "Бетоноконтакт"</t>
  </si>
  <si>
    <t>Монтаж наборных ступеней ЛС 13-14</t>
  </si>
  <si>
    <t>Устройство косоуров под наборные ступени лестничного марша</t>
  </si>
  <si>
    <t>Устройство мелких покрытий (брандмауэры, парапеты, свесы и т.р.) из листовой оцинкованной стали</t>
  </si>
  <si>
    <t>Устройство основания под штукатурку из металлической сетки по кирпичным и бетонным поверхностям</t>
  </si>
  <si>
    <t>Штукатурка фасада по сетке морозоустройчивыми смесями с устройством "рисунка" согласно архитектуры фасада здания</t>
  </si>
  <si>
    <t>Крепление Г-образных алюминиевых с резиновой вставкой противоскользящик порогов на ступени-25*45</t>
  </si>
  <si>
    <t>Устройство асфальтового покрытия</t>
  </si>
  <si>
    <t>Прокладка сетей холодного и горячего водопровода ДУ15 скрыто в штробах и коробах (Труба сшитый полипропилен Ду15)</t>
  </si>
  <si>
    <t>Подводка гибкая сантехническая</t>
  </si>
  <si>
    <t>Прокладка сетей холодного и горячего водопровода ДУ15 в подвале открыто (Труба водопроводная сшитый полипропилен + Изоляция Thermoflex Ду 15)</t>
  </si>
  <si>
    <t>Монтаж раковины ЛИЛЛОНГЕН (с настенными кронштейнами Артикульный номер: 698.940.59)</t>
  </si>
  <si>
    <t>Установка моек из нержавеющей стали 600*600*1,2 с сифоном</t>
  </si>
  <si>
    <t>Термоголовка Watts SE 148</t>
  </si>
  <si>
    <t>Кронштейн телескопический для алюминиевых радиаторов</t>
  </si>
  <si>
    <t>Кран маевского Watts Dy15</t>
  </si>
  <si>
    <t>Устройство защитного отключения 4пол. тип AC 40A 30mA F204 AC-40/0,03 АВВ</t>
  </si>
  <si>
    <t>Автомат.выкл-ль АВВ 1-полюсный S201 B6А</t>
  </si>
  <si>
    <t>Автомат.выкл-ль АВВ 1-полюсный S201 B10А</t>
  </si>
  <si>
    <t>Автомат.выкл-ль АВВ 1-полюсный SH201L C16А</t>
  </si>
  <si>
    <t>Автомат.выкл-ль АВВ 1-полюсный SH201L C20А</t>
  </si>
  <si>
    <r>
      <t>Дифференциальный автомат АВВ</t>
    </r>
    <r>
      <rPr>
        <b/>
        <sz val="9"/>
        <rFont val="Calibri"/>
        <family val="2"/>
        <charset val="204"/>
      </rPr>
      <t xml:space="preserve"> DS201</t>
    </r>
    <r>
      <rPr>
        <sz val="9"/>
        <rFont val="Calibri"/>
        <family val="2"/>
        <charset val="204"/>
      </rPr>
      <t xml:space="preserve"> C10 1P 10A (C) 6kA тип AC 30mA (2мод.) </t>
    </r>
  </si>
  <si>
    <t xml:space="preserve">Труба гофрированная ПНД HF d20мм с протяжкой, безгалогенная оранжевая </t>
  </si>
  <si>
    <t>Кабель ВВГнг-LS 5х2,5</t>
  </si>
  <si>
    <t>Кабель ВВГнг-LS 5х1,5</t>
  </si>
  <si>
    <t>Установка светильника тонкий встраиваемый UNIEL GX70/H5 Белый с лампой.</t>
  </si>
  <si>
    <t>шт.</t>
  </si>
  <si>
    <t>Ревизия системы трубопроводов и запорно-регулирующей арматуры</t>
  </si>
  <si>
    <t>Устройство защитного отключения 4пол. тип AC 80A 300mA F204 AC-80/0,3 ABB</t>
  </si>
  <si>
    <t>Автомат.выкл-ль АВВ 3-полюсный SH203L C20А</t>
  </si>
  <si>
    <t>Автомат.выкл-ль АВВ 3-полюсный SH203L C25А</t>
  </si>
  <si>
    <t>Автомат.выкл-ль АВВ 3-полюсный SH203L C40А</t>
  </si>
  <si>
    <t>Щит ППУ 8-12 мод IP 65 красный металлический</t>
  </si>
  <si>
    <t>Демонтаж подвесных потолков "Армстронг"
с сохранением</t>
  </si>
  <si>
    <t>Демонтаж дверных блоков из ПВХ профиля</t>
  </si>
  <si>
    <t>Демонтаж рольставни</t>
  </si>
  <si>
    <t>Устройство ниши ГКЛ по м/к под монтаж приборов отопления</t>
  </si>
  <si>
    <t>Установка  алюминиевой рольставни</t>
  </si>
  <si>
    <t>Облицовка ступеней крыльца керамогранитом  300х300 мм.</t>
  </si>
  <si>
    <t>Установка счетчиков на горячее и холодное водоснабжение</t>
  </si>
  <si>
    <t>Монтаж трубопровода из труб металлопластиковых диаметр до 16мм</t>
  </si>
  <si>
    <t>Монтаж трубопровода из труб металлопластиковых диаметр до 25мм</t>
  </si>
  <si>
    <t>Монтаж трубопровода из труб металлопластиковых диаметр до 32мм</t>
  </si>
  <si>
    <t>Дренажный насос мини Orang</t>
  </si>
  <si>
    <t>Устройство защитного отключения 4пол. тип AC 25A 30mA FH204 AC-25/0,03 АВВ</t>
  </si>
  <si>
    <t>Устройство защитного отключения 4пол. тип AC 40A 300mA F204 AC-40/0,3 ABB</t>
  </si>
  <si>
    <t>Устройство защитного отключения 4пол. тип AC 63A 300mA F204 AC-63/0,3 ABB</t>
  </si>
  <si>
    <t>Устройство защитного отключения 4пол. тип AC 63A 30mA F204 AC-63/0,03 АВВ</t>
  </si>
  <si>
    <t>Автомат.выкл-ль АВВ 1-полюсный S201 B20А</t>
  </si>
  <si>
    <t>Автомат.выкл-ль АВВ 1-полюсный S201 B25А</t>
  </si>
  <si>
    <t>Автомат.выкл-ль АВВ 1-полюсный S201 B32А</t>
  </si>
  <si>
    <t>Автомат.выкл-ль АВВ 3-полюсный S203 B25А</t>
  </si>
  <si>
    <t>Автомат.выкл-ль АВВ 3-полюсный S203 B32А</t>
  </si>
  <si>
    <t>Автомат.выкл-ль АВВ 3-полюсный S203 B40А</t>
  </si>
  <si>
    <t>Автомат.выкл-ль АВВ 3-полюсный S203 В50А</t>
  </si>
  <si>
    <r>
      <t>Дифференциальный автомат</t>
    </r>
    <r>
      <rPr>
        <b/>
        <sz val="9"/>
        <rFont val="Calibri"/>
        <family val="2"/>
        <charset val="204"/>
      </rPr>
      <t xml:space="preserve"> </t>
    </r>
    <r>
      <rPr>
        <sz val="9"/>
        <rFont val="Calibri"/>
        <family val="2"/>
        <charset val="204"/>
      </rPr>
      <t>АВВ</t>
    </r>
    <r>
      <rPr>
        <b/>
        <sz val="9"/>
        <rFont val="Calibri"/>
        <family val="2"/>
        <charset val="204"/>
      </rPr>
      <t xml:space="preserve"> DS201</t>
    </r>
    <r>
      <rPr>
        <sz val="9"/>
        <rFont val="Calibri"/>
        <family val="2"/>
        <charset val="204"/>
      </rPr>
      <t xml:space="preserve"> В6 1P 6A (В) 6kA тип AC 30mA (2мод.)</t>
    </r>
  </si>
  <si>
    <r>
      <t>Дифференциальный автомат АВВ</t>
    </r>
    <r>
      <rPr>
        <b/>
        <sz val="9"/>
        <rFont val="Calibri"/>
        <family val="2"/>
        <charset val="204"/>
      </rPr>
      <t xml:space="preserve"> DS201</t>
    </r>
    <r>
      <rPr>
        <sz val="9"/>
        <rFont val="Calibri"/>
        <family val="2"/>
        <charset val="204"/>
      </rPr>
      <t xml:space="preserve"> В10 1P 10A (В) 6kA тип AC 30mA (2мод.) </t>
    </r>
  </si>
  <si>
    <t>Кабель ВВГнг-LS 5х6</t>
  </si>
  <si>
    <t>Установка св-ка встраиваемого "Lival mony" 2*24 Вт белый с лампами</t>
  </si>
  <si>
    <t>Демонтаж плиточного клея</t>
  </si>
  <si>
    <t>Демонтаж облицовки стен из плитки керамической, мрамора.</t>
  </si>
  <si>
    <t>Демонтаж кондиционера (сплит система, внешний и внутренний блоки) с сохранением</t>
  </si>
  <si>
    <t>Демонтаж унитаза</t>
  </si>
  <si>
    <t>Демонтаж  раковины</t>
  </si>
  <si>
    <t>Демонтаж смесителя</t>
  </si>
  <si>
    <t>Демонтаж труб водоснабжения и канализации диаметром до 50 мм</t>
  </si>
  <si>
    <t>Выравнивание бетонного основания полимерными компаундами с кварцевым песком, толщиной до 4 мм</t>
  </si>
  <si>
    <t>Устройство полимерного наливного пола  FEIDAL</t>
  </si>
  <si>
    <t>Устройство антистатического контура</t>
  </si>
  <si>
    <t>Устройство полов из модульной ковровой плитки типа Desso Libra 9950</t>
  </si>
  <si>
    <t>Обшивка стен листовой нержавеющей сталью толщиной 1 мм.</t>
  </si>
  <si>
    <t xml:space="preserve">Поставка и монтаж напольная двухсторонний стойки-вешалки Система «Джокер» (хром). ЛДСП (Россия) 16 мм, Цвет: Венге светлый, МДФ панель, ПВХ 2*19 мм, крючок хром, полка для обуви </t>
  </si>
  <si>
    <t>Разметка стоянок под автомобили</t>
  </si>
  <si>
    <t>Установка умывальника пр-во Россия (согласовать с Заказчиком)</t>
  </si>
  <si>
    <t>Труба полипропиленовая, армированная PN-25 Pilsatherm 20х3.4мм. с фитингами</t>
  </si>
  <si>
    <t>Демонтаж  реечного потолка</t>
  </si>
  <si>
    <t>Демонтаж цементно-песчаной стяжки толщиной до 50 мм</t>
  </si>
  <si>
    <t>Демонтаж цементно-песчаной стяжки толщиной до 100 мм</t>
  </si>
  <si>
    <t>Демонтаж щитов ВРУ</t>
  </si>
  <si>
    <t xml:space="preserve">Устройство  плинтусов пластиковых </t>
  </si>
  <si>
    <t>Ревизия кровли и водосточных систем с подготовкой акта</t>
  </si>
  <si>
    <t>Врезка Ду50 в существующие трубопроводы канализации</t>
  </si>
  <si>
    <t>Автомат.выкл-ль АВВ 1-полюсный SH201L C25А</t>
  </si>
  <si>
    <t>Автомат.выкл-ль АВВ 3-полюсный S203 C10А</t>
  </si>
  <si>
    <t>Автомат.выкл-ль АВВ 3-полюсный S203 C50А</t>
  </si>
  <si>
    <t>Демонтаж деревянных полов на деревянных лагах</t>
  </si>
  <si>
    <t>Демонтаж перегородок по металлическому каркасу с облицовкой панелями МДФ</t>
  </si>
  <si>
    <t>Демонтаж вент машин с сохранением</t>
  </si>
  <si>
    <t>Автомат.выкл-ль АВВ 3-полюсный S203 B16А</t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</si>
  <si>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16A (C) 4,5kA тип AC 30mA (2мод.)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</si>
  <si>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DS202</t>
    </r>
    <r>
      <rPr>
        <sz val="9"/>
        <rFont val="Calibri"/>
        <family val="2"/>
        <charset val="204"/>
      </rPr>
      <t xml:space="preserve"> C32 2P 32А (C) 6kA тип AC 30mA (4мод.)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</si>
  <si>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DS204</t>
    </r>
    <r>
      <rPr>
        <sz val="9"/>
        <rFont val="Calibri"/>
        <family val="2"/>
        <charset val="204"/>
      </rPr>
      <t xml:space="preserve"> С20 4P 20А (С) 6kA тип АС 30mA (6мод.)</t>
    </r>
  </si>
  <si>
    <t xml:space="preserve">Шпатлевка швов, саморезов и примыканий стен и перегородок из ГКЛ </t>
  </si>
  <si>
    <t>Пробивка отверстий в бетоных стенах фасада, внутренних перегородках под прокладку труб ОВиК, электролотков.</t>
  </si>
  <si>
    <t>Установка конвекционных решеток   из ПВХ 600*900 мм</t>
  </si>
  <si>
    <t>Монтаж металлических гильз</t>
  </si>
  <si>
    <t>Автомат.выкл-ль АВВ 1-полюсный SH201L C6А</t>
  </si>
  <si>
    <t>Автомат.выкл-ль АВВ 1-полюсный SH201L C10А</t>
  </si>
  <si>
    <t>Автомат.выкл-ль АВВ 1-полюсный SH201L C32А</t>
  </si>
  <si>
    <t xml:space="preserve">Труба гофрированная ПНД HF d25мм с протяжкой, безгалогенная оранжевая </t>
  </si>
  <si>
    <t>Кабельная проходка ОГНЕЗА-ПМ-К/50 (муфта)</t>
  </si>
  <si>
    <t>Кабельная проходка ОГНЕЗА-ПМ-К/125 (муфта)</t>
  </si>
  <si>
    <t>Расчет категории пожарной опасности помещений</t>
  </si>
  <si>
    <t>Демонтаж  двухуровневых потолков из ГКЛ</t>
  </si>
  <si>
    <t xml:space="preserve">Демонтаж кирпичных стен </t>
  </si>
  <si>
    <t>Демонтаж бронеокон</t>
  </si>
  <si>
    <t>Демонтаж покрытия кровли из профлиста, металлочерепицы, андулина, металла.</t>
  </si>
  <si>
    <t>Демонтаж бордюрного, тротуарного,дорожного камня.</t>
  </si>
  <si>
    <t>Устройство каркаса лестничного марша под крепление сэндвич- панелей из металоконструкций</t>
  </si>
  <si>
    <t>Устройство кровли из профлиста, металлочерепицы по деревянной обрешетке</t>
  </si>
  <si>
    <t>Облицовка стен фасадов гранитом многоцветным 300х300 мм, 600х600 мм. на оцинкованном каркасе в комплекте с направляющими и стоечными. Подвеска для керамогранита нержавеющая</t>
  </si>
  <si>
    <t>Облицовка оконных и дверных откосов планкой из оцинкованной стали с полимерным покрытием с устройством водоотлива и наличником.</t>
  </si>
  <si>
    <t>Установка водонагревателя  15л</t>
  </si>
  <si>
    <t>Термоголовка (диапазон регулировки 6,5-27,5 С) твердотельная VALTEC VT.1000.0.0</t>
  </si>
  <si>
    <t xml:space="preserve">Ревизия газовых котлов отопления </t>
  </si>
  <si>
    <t>Автомат.выкл-ль АВВ 3-полюсный S203 B20А</t>
  </si>
  <si>
    <t>Автомат.выкл-ль АВВ 3-полюсный SH203L C50А</t>
  </si>
  <si>
    <t>Стоимость согласования проекта перепланировки/реставрации объекта культурного наследия  в соответствии с нормативными актами г.______________.</t>
  </si>
  <si>
    <t>Разработка  дизайн-проекта интерьера</t>
  </si>
  <si>
    <t xml:space="preserve">Проект системы водоотведения </t>
  </si>
  <si>
    <t>Испытание лестниц 3 типа с предоставлением актов</t>
  </si>
  <si>
    <t>Демонтаж плитки потолочной из экструдированного полистирола.</t>
  </si>
  <si>
    <t>Демонтаж потолков из ПВХ вагонки</t>
  </si>
  <si>
    <t>Демонтаж потолков из деревянной вагонки</t>
  </si>
  <si>
    <t>Демонтаж утеплителя потолков из минераловатных плит</t>
  </si>
  <si>
    <t>Демонтаж утеплителя потолков из пенополистирола</t>
  </si>
  <si>
    <t>Демонтаж потолочного плинтуса, карниза, элементов декора.</t>
  </si>
  <si>
    <t>Демонтаж потолочного плинтуса, карниза, элементов декора с сохранением.</t>
  </si>
  <si>
    <t>Демонтаж натяжных потолков</t>
  </si>
  <si>
    <t>Демонтаж щтукатурки потолка толщиной до 50 мм.</t>
  </si>
  <si>
    <t>Демонтаж подвесных потолков типа "Грильято"</t>
  </si>
  <si>
    <t>Демонтаж цементно-песчаной стяжки армированной толщиной до 50 мм</t>
  </si>
  <si>
    <t>Демонтаж цементно-песчаной стяжки армированной толщиной до 100 мм</t>
  </si>
  <si>
    <t>Демонтаж полов из гранитных и мраморных плит толщиной 30 мм</t>
  </si>
  <si>
    <t xml:space="preserve">Демонтаж покрытия полов цементных с мраморной крошкой </t>
  </si>
  <si>
    <t>Расшивка швов поверхности пола из плитки керамической</t>
  </si>
  <si>
    <t>Демонтаж фальшпола</t>
  </si>
  <si>
    <t>Демонтаж ЖБ плит перекрытия.</t>
  </si>
  <si>
    <t>Демонтаж деревянных балок перекрытия</t>
  </si>
  <si>
    <t>Пробивка проемов в стенах из пенобетонных блоков</t>
  </si>
  <si>
    <t>Демонтаж стен из пенобетонных блоков</t>
  </si>
  <si>
    <t>Демонтаж утеплителя стен из пенополистирола</t>
  </si>
  <si>
    <t xml:space="preserve">Демонтаж облицовки стен из МДФ панелей </t>
  </si>
  <si>
    <t>Демонтаж каркасных деревянных перегородок с облицовкой панелями МДФ</t>
  </si>
  <si>
    <t>Отбивка штукатурки стен толщиной до 30 мм</t>
  </si>
  <si>
    <t>Снятие обоев</t>
  </si>
  <si>
    <t>Демонтаж бронепанелей</t>
  </si>
  <si>
    <t>Демонтаж обшивки стен мебельными панелями</t>
  </si>
  <si>
    <t>Демонтаж дверей гаражных</t>
  </si>
  <si>
    <t>Демонтаж деревянных оконных блоков</t>
  </si>
  <si>
    <t>Демонтаж оконных блоков из ПВХ профиля</t>
  </si>
  <si>
    <t>Демонтаж подоконных досок деревянных</t>
  </si>
  <si>
    <t>Демонтаж подоконных досок бетонных</t>
  </si>
  <si>
    <t>Демонтаж стропильной части кровли включая обрешетку</t>
  </si>
  <si>
    <t>Разборка асфальтового покрытия</t>
  </si>
  <si>
    <t>Разборка бетонированного покрытия</t>
  </si>
  <si>
    <t>Демонтаж штукатурки фасада</t>
  </si>
  <si>
    <t>Расшивка швов поверхности фасада</t>
  </si>
  <si>
    <t>Демонтаж фасада из композитных панелей "Алюкобонд" с подсистемой, навесных фасадов (металл, керамогранит)</t>
  </si>
  <si>
    <t>Демонтаж информационной, рекламной конструкции на фасаде здания</t>
  </si>
  <si>
    <t>Демонтаж ограждающих конструкций из профлиста</t>
  </si>
  <si>
    <t>Демонтаж сварных металлических конструкций</t>
  </si>
  <si>
    <t>Демонтаж светильников с сохранением</t>
  </si>
  <si>
    <t>Демонтаж ванн, душевых кабин.</t>
  </si>
  <si>
    <t>Демонтаж регистров отопления</t>
  </si>
  <si>
    <t>Перемещение вручную строительных материалов, мусора на расстоянии свыше 50 м от объекта</t>
  </si>
  <si>
    <t>Демонтаж шлюза инкосаторского</t>
  </si>
  <si>
    <t>Демонтаж запорной арматуры диаметром до 50 мм</t>
  </si>
  <si>
    <t>Демонтаж лифта включая Двери, двигатели, тросы, уловители,ограничители.</t>
  </si>
  <si>
    <t>Демонтаж  циркуляционных насосов</t>
  </si>
  <si>
    <t>Кладка перегородок армированных толщиной в 1 кирпич</t>
  </si>
  <si>
    <t>Кладка перегородок из пеноблоков (600*300*200)</t>
  </si>
  <si>
    <t>Оклейка поверхностей  стен и перегородок  Обои Голландские обои Eijffinger, коллекция Ibiza, артикул 330203</t>
  </si>
  <si>
    <t>Устройство пароизоляции из полиэтиленовой пленки до 100 мкр.</t>
  </si>
  <si>
    <t>Ремонт штукатурки стен с расшивкой швов, отдельными местами до 1 м.кв.</t>
  </si>
  <si>
    <t>Облицовка стен декоративной штукатуркой</t>
  </si>
  <si>
    <t>Оклейка стен стеклообоями типа "Рогожка"</t>
  </si>
  <si>
    <t xml:space="preserve">Установка оконных отливов с окраской по RAL </t>
  </si>
  <si>
    <t xml:space="preserve">Облицовка деревяных потолков ГКЛО </t>
  </si>
  <si>
    <t>Укладка дорожной металлической сетки 100х100 диаметром 4мм</t>
  </si>
  <si>
    <t xml:space="preserve">Облицовка полов керамогранитом Unicolore Casalgrande Padana Verde 30*30 натуральный  300 х300 мм с затиркой швовов </t>
  </si>
  <si>
    <t>Укладка паркетной доски 200*2000 Solid Floor Piraness</t>
  </si>
  <si>
    <t>Облицовка полов керамогранитом п/дерево 165*1000 мм La Faenza Amazzonia GLP тип С</t>
  </si>
  <si>
    <t xml:space="preserve">Установка рольставни с электроприводом </t>
  </si>
  <si>
    <t>Укрытие мебели и перегородок пленкой полиэтиленовой на время производства работ</t>
  </si>
  <si>
    <t>Монтаж экрана из поликарбоната.</t>
  </si>
  <si>
    <t>Обшивка каркаса лестничного марша сэндвич - панелями Ruukki ( RE 90)</t>
  </si>
  <si>
    <t>Установка металлического дверного блока размером 900х2100 мм в СОКР (включая окно и лоток, в соответствии с ТЗ)</t>
  </si>
  <si>
    <t>Заделка рустов в фундаментных блоках примыканий стена-пол смесью типа "Gidro S2"</t>
  </si>
  <si>
    <t>Обработка поверхности стен составом "Gidro +"  2 раза</t>
  </si>
  <si>
    <t>Замена потолочных плит  OWA «Sinfonia»</t>
  </si>
  <si>
    <t>Устройство стяжек цементно-песчаных толщиной более 50 мм (добавляется на каждые 50  мм стяжки)</t>
  </si>
  <si>
    <t>Установка дверного доводчика к мет дверям</t>
  </si>
  <si>
    <t>Устройство покрытия пола из полу коммерческого линолеума типа "Таркет" цвет согласовать с Заказчиком</t>
  </si>
  <si>
    <t>Ремонт штукатурки гладких фасадов по камню и бетону цементно-известковым раствором толщиной слоя до 20 мм</t>
  </si>
  <si>
    <t>Монтаж фасада из композитных панелей "Алюкобонд" с подсистемой без утеплителя</t>
  </si>
  <si>
    <t>Монтаж фасада из кассетного профиля (оцинкованный лист окрашенный) с утеплением</t>
  </si>
  <si>
    <t>Устройство защитного полотна из сетки строительной фасадной (зеленая мелкоячеистая) с последующим демантажом</t>
  </si>
  <si>
    <t>Отопление временных конструкций в зимний период  (дизельная пушка)</t>
  </si>
  <si>
    <t>Отопление временных конструкций в зимний период  (газовая пушка)</t>
  </si>
  <si>
    <t>Установка подъемно секционных ворот автоматических  3000Х3000 мм</t>
  </si>
  <si>
    <t>Установка подъемно секционных ворот автоматических  4500Х3000 мм</t>
  </si>
  <si>
    <t>Устройство ограждения прилегающей территории ( Н - 2м. Проф-труба 60Х40 мм. с шагом 100 мм. Порошковая окраска - цвет черный).</t>
  </si>
  <si>
    <t>Облицовка фасада профлистом крашенным по RAL</t>
  </si>
  <si>
    <t>Устройство пароизоляции</t>
  </si>
  <si>
    <t>Устройство фартука из оцинкованной стали</t>
  </si>
  <si>
    <t>Устройство бордюра тротуарного</t>
  </si>
  <si>
    <t>Проход стояков 2хДу15 через перекрытие в гильзах</t>
  </si>
  <si>
    <t>Врезка Ду20 в существующие трубопроводы водопровода Ду63 с установкой запорной арматуры</t>
  </si>
  <si>
    <t>Установка водонагревателя   10л</t>
  </si>
  <si>
    <t>Установка душевой кабины River Neva 90/18 (сидение, зеркало, полки, душевая лейка, смеситель)</t>
  </si>
  <si>
    <t>Установка писсуара Jika DOMINO без сенсора с отв.для распылителя 4110.1(в комплекте с  запорной арматурой)</t>
  </si>
  <si>
    <t>Монтаж металлического трубопровода D 110 мм (водоснабжение и канализация)</t>
  </si>
  <si>
    <t>Монтаж металлического трубопровода D 63 мм</t>
  </si>
  <si>
    <t>Монтаж задвижек 30с64нж Ду100 (водоснабжение и канализация)</t>
  </si>
  <si>
    <t>Монтаж задвижек 30с64нж Ду50</t>
  </si>
  <si>
    <t>Монтаж фланцев D 100 мм  (водоснабжение и канализация)</t>
  </si>
  <si>
    <t>Монтаж фланцев D 50мм</t>
  </si>
  <si>
    <t>Монтаж отводов D 110 мм (водоснабжение и канализация)</t>
  </si>
  <si>
    <t>Клапан обратный 50 мм</t>
  </si>
  <si>
    <t>Клапан обратный 100 мм</t>
  </si>
  <si>
    <t>Монтаж Трубы ПВХ для систем наружной канализации   ТУ 2248-057-72311668-2007 из ПВХ оранжевого цвета диаметром от 150 мм классом жесткости SN 4</t>
  </si>
  <si>
    <t>Прокладка трубы D 76 мм</t>
  </si>
  <si>
    <t xml:space="preserve">Установка задвижки серии KR11 с обрезиненным клином, PN 10, </t>
  </si>
  <si>
    <t>Фланцевое соединение (водоснабжение и канализация)</t>
  </si>
  <si>
    <t>Ревизия и установка Люстр заказчика (без стоимости люстры) с заменой ламп</t>
  </si>
  <si>
    <t>Монтаж радиатора чугунного Радиаторы МС-140</t>
  </si>
  <si>
    <t>Труба полипропиленовая, армированная PN-25 Pilsatherm 25х4.2мм. с фитингами</t>
  </si>
  <si>
    <t>Клапан VALTEC ручной, прямой 3/4 VT.008.LN.05</t>
  </si>
  <si>
    <t>Вырезка участка стояковых труб</t>
  </si>
  <si>
    <t>Установка крестовин стояковых труб (труба 32, отвод 16)</t>
  </si>
  <si>
    <t>Монтаж конвекторов электрических NOBO C2F  10 XSC 0,75 кВт с встроенным термостатом R80 XSC</t>
  </si>
  <si>
    <t>Монтаж конвекторов электрических NOBO C4F  07 XSC 0,75 кВт с встроенным термостатом R80 XSC</t>
  </si>
  <si>
    <t>Монтаж труб отопления из стальных водогазопроводных труб, диаметр до 16мм</t>
  </si>
  <si>
    <t>Монтаж труб отопления из стальных водогазопроводных труб, диаметр до 32мм</t>
  </si>
  <si>
    <t>Вентиль на обратную подводку угловой, 1/2"</t>
  </si>
  <si>
    <t>Узел нижнего подключения прямой для двухтрубных систем  3/4" НГ - 3/4" НР</t>
  </si>
  <si>
    <t>Адаптер для узлов нижнего подключения 3/4" НР - 1/2" НР</t>
  </si>
  <si>
    <t>Коллектор в сборе универсальный 1" ВР-3/4" НР, 12 выходов</t>
  </si>
  <si>
    <t>Коллектор в сборе универсальный 1" ВР-3/4" НР, 10 выходов</t>
  </si>
  <si>
    <t>Коллектор в сборе универсальный 1" ВР-3/4" НР, 8 выходов</t>
  </si>
  <si>
    <t>Соединение прямое с внутренней резьбой 16 (накидная гайка, евроконус)</t>
  </si>
  <si>
    <t>Пресс-втулка для универсальной металлополимерной трубы 16</t>
  </si>
  <si>
    <t>Монтаж задвижек 30с64нж Ду100 (отопление)</t>
  </si>
  <si>
    <t>Монтаж фланцев D 100 мм (отопление)</t>
  </si>
  <si>
    <t>Монтаж отводов D 110 мм (отопление)</t>
  </si>
  <si>
    <t>Монтаж металлического трубопровода D 110 мм (отопление)</t>
  </si>
  <si>
    <t>Устройство защитного отключения 2пол. тип A 16A 10mA F202 A-16/0,01 ABB</t>
  </si>
  <si>
    <t>Устройство защитного отключения 2пол. тип A 25A 30mA F202 A-25/0,03 АВВ</t>
  </si>
  <si>
    <t>Устройство защитного отключения 2пол. тип A 40A 30mA F202 A-40/0,03 АВВ</t>
  </si>
  <si>
    <t>Устройство защитного отключения 2пол. тип AC 16A 10mA F202 AC-16/0,01 ABB</t>
  </si>
  <si>
    <t>Устройство защитного отключения 2пол. тип AC 25A 300mA F202 AC-25/0,3 ABB</t>
  </si>
  <si>
    <t>Устройство защитного отключения 2пол. тип AC 25A 30mA F202 AC-25/0,03 АВВ</t>
  </si>
  <si>
    <t>Устройство защитного отключения 2пол. тип AC 25A 30mA FH202 AC-25/0,03 АВВ</t>
  </si>
  <si>
    <t>Устройство защитного отключения 2пол. тип AC 40A 100mA F202 AC-40/0,1 ABB</t>
  </si>
  <si>
    <t>Устройство защитного отключения 2пол. тип AC 40A 30mA F202 AC-40/0,03 АВВ</t>
  </si>
  <si>
    <t>Устройство защитного отключения 2пол. тип AC 40A 30mA FH202 AC-40/0,03 АВВ</t>
  </si>
  <si>
    <t>Устройство защитного отключения 2пол. тип AC 63A 100mA F202 AC-63/0,1 АВВ</t>
  </si>
  <si>
    <t>Устройство защитного отключения 2пол. тип AC 63A 300mA F202 AC-63/0,3 ABB</t>
  </si>
  <si>
    <t>Устройство защитного отключения 2пол. тип AC 63A 30mA FH202 AC-63/0,03 АВВ</t>
  </si>
  <si>
    <t>Устройство защитного отключения 4пол. F204 AC-40/0,1 ABB</t>
  </si>
  <si>
    <t>Устройство защитного отключения 4пол. тип A 25A 30mA F204 A-25/0,03 АВВ</t>
  </si>
  <si>
    <t>Устройство защитного отключения 4пол. тип AC 25A 30mA F204 AC-25/0,03 АВВ</t>
  </si>
  <si>
    <t>Устройство защитного отключения 4пол. тип AC 40A 30mA FH204 AC-40/0,03 АВВ</t>
  </si>
  <si>
    <t>Устройство защитного отключения 4пол. тип AC 63A 100mA F204 AC-63/0,1 ABB</t>
  </si>
  <si>
    <t>Устройство защитного отключения 4пол. тип AC 63A 30mA FH204 AC-63/0,03 АВВ</t>
  </si>
  <si>
    <t>Устройство защитного отключения 4пол. тип AC 100A 300mA F204 AC-100/0,3 ABB</t>
  </si>
  <si>
    <t>Устройство защитного отключения 4пол. тип AC 125A 300mA F204 AC-125/0,3 ABB</t>
  </si>
  <si>
    <t>Автомат.выкл-ль АВВ 1-полюсный S201 B40А</t>
  </si>
  <si>
    <t>Автомат.выкл-ль АВВ 1-полюсный SH201L C40А</t>
  </si>
  <si>
    <t>Автомат.выкл-ль АВВ 1-полюсный SH201L C50А</t>
  </si>
  <si>
    <t>Автомат.выкл-ль АВВ 2-полюсный S202 B10А</t>
  </si>
  <si>
    <t>Автомат.выкл-ль АВВ 2-полюсный S202 B16А</t>
  </si>
  <si>
    <t>Автомат.выкл-ль АВВ 2-полюсный S202 B20А</t>
  </si>
  <si>
    <t>Автомат.выкл-ль АВВ 2-полюсный S202 B25А</t>
  </si>
  <si>
    <t>Автомат.выкл-ль АВВ 2-полюсный S202 B32А</t>
  </si>
  <si>
    <t>Автомат.выкл-ль АВВ 2-полюсный S202 B40А</t>
  </si>
  <si>
    <t>Автомат.выкл-ль АВВ 2-полюсный S202 B50А</t>
  </si>
  <si>
    <t>Автомат.выкл-ль АВВ 2-полюсный S202 C10А</t>
  </si>
  <si>
    <t>Автомат.выкл-ль АВВ 2-полюсный S202 C16А</t>
  </si>
  <si>
    <t>Автомат.выкл-ль АВВ 2-полюсный S202 C20А</t>
  </si>
  <si>
    <t>Автомат.выкл-ль АВВ 2-полюсный S202 C25А</t>
  </si>
  <si>
    <t>Автомат.выкл-ль АВВ 2-полюсный S202 C32А</t>
  </si>
  <si>
    <t>Автомат.выкл-ль АВВ 2-полюсный S202 C40А</t>
  </si>
  <si>
    <t>Автомат.выкл-ль АВВ 2-полюсный SH202L C6А</t>
  </si>
  <si>
    <t>Автомат.выкл-ль АВВ 2-полюсный SH202L C10А</t>
  </si>
  <si>
    <t>Автомат.выкл-ль АВВ 2-полюсный SH202L C16А</t>
  </si>
  <si>
    <t>Автомат.выкл-ль АВВ 2-полюсный SH202L C20А</t>
  </si>
  <si>
    <t>Автомат.выкл-ль АВВ 2-полюсный SH202L C25А</t>
  </si>
  <si>
    <t>Автомат.выкл-ль АВВ 2-полюсный SH202L C32А</t>
  </si>
  <si>
    <t>Автомат.выкл-ль АВВ 2-полюсный SH202L C40А</t>
  </si>
  <si>
    <t>Автомат.выкл-ль АВВ 2-полюсный SH202L C50А</t>
  </si>
  <si>
    <t>Автомат.выкл-ль АВВ 3-полюсный SH203L C6А</t>
  </si>
  <si>
    <t>Автомат.выкл-ль АВВ 3-полюсный SH203L C10А</t>
  </si>
  <si>
    <t>Автомат.выкл-ль АВВ 3-полюсный SH203L C32А</t>
  </si>
  <si>
    <t>Автомат.выкл-ль АВВ 4-полюсный S204 C16А</t>
  </si>
  <si>
    <t>Автомат.выкл-ль АВВ 4-полюсный SH204L C40А</t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</si>
  <si>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В20 1P 20A (В) 6kA тип AC 30mA (2мод.) </t>
    </r>
  </si>
  <si>
    <r>
      <t>Дифференциальный автомат АВВ</t>
    </r>
    <r>
      <rPr>
        <b/>
        <sz val="9"/>
        <rFont val="Calibri"/>
        <family val="2"/>
        <charset val="204"/>
      </rPr>
      <t xml:space="preserve"> DS201</t>
    </r>
    <r>
      <rPr>
        <sz val="9"/>
        <rFont val="Calibri"/>
        <family val="2"/>
        <charset val="204"/>
      </rPr>
      <t xml:space="preserve"> В25 1P 25A (В) 6kA тип AC 30mA (2мод.)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</si>
  <si>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C20 1P 20A (C) 6kA тип AC 30mA (2мод.) </t>
    </r>
  </si>
  <si>
    <r>
      <t>Дифференциальный автомат АВВ</t>
    </r>
    <r>
      <rPr>
        <b/>
        <sz val="9"/>
        <rFont val="Calibri"/>
        <family val="2"/>
        <charset val="204"/>
      </rPr>
      <t xml:space="preserve"> DS201</t>
    </r>
    <r>
      <rPr>
        <sz val="9"/>
        <rFont val="Calibri"/>
        <family val="2"/>
        <charset val="204"/>
      </rPr>
      <t xml:space="preserve"> C25 1P 25A (C) 6kA тип AC 30mA (2мод.)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</si>
  <si>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C32 1P 32A (C) 6kA тип AC 30mA (2мод.) (2CSR255040R1324)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</si>
  <si>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C40 1P 40A (C) 6kA тип AC 30mA (2мод.)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</si>
  <si>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6A (C) 4,5kA тип AC 30mA (2мод.)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</si>
  <si>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10A (C) 4,5kA тип AC 30mA (2мод.)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</si>
  <si>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20A (C) 4,5kA тип AC 30mA (2мод.)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</si>
  <si>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25A (C) 4,5kA тип AC 30mA (2мод.)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</si>
  <si>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32A (C) 4,5kA тип AC 30mA (2мод.)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</si>
  <si>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DS202</t>
    </r>
    <r>
      <rPr>
        <sz val="9"/>
        <rFont val="Calibri"/>
        <family val="2"/>
        <charset val="204"/>
      </rPr>
      <t xml:space="preserve"> C10 2P 10А (C) 6kA тип AC 30mA (4мод.)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</si>
  <si>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 xml:space="preserve">DS204 </t>
    </r>
    <r>
      <rPr>
        <sz val="9"/>
        <rFont val="Calibri"/>
        <family val="2"/>
        <charset val="204"/>
      </rPr>
      <t xml:space="preserve">C10 4P 10А (C) 6kA тип AC 30mA (6мод.)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</si>
  <si>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DS204</t>
    </r>
    <r>
      <rPr>
        <sz val="9"/>
        <rFont val="Calibri"/>
        <family val="2"/>
        <charset val="204"/>
      </rPr>
      <t xml:space="preserve"> C16 4P 16А (C) 6kA тип AC 30mA (6мод.)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</si>
  <si>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DS204</t>
    </r>
    <r>
      <rPr>
        <sz val="9"/>
        <rFont val="Calibri"/>
        <family val="2"/>
        <charset val="204"/>
      </rPr>
      <t xml:space="preserve"> C25 4P 25А (C) 6kA тип AC 30mA (6мод.)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</si>
  <si>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DS204</t>
    </r>
    <r>
      <rPr>
        <sz val="9"/>
        <rFont val="Calibri"/>
        <family val="2"/>
        <charset val="204"/>
      </rPr>
      <t xml:space="preserve"> C32 4P 32А (C) 6kA тип AC 30mA (6мод.)</t>
    </r>
  </si>
  <si>
    <t xml:space="preserve">Трансформатор 230В/24В понижающий однофазный 160ВА , на din -рейку, </t>
  </si>
  <si>
    <t>Реле времени АВВ CT-ERD.12</t>
  </si>
  <si>
    <t>Электромеханический  недельный таймер ABB</t>
  </si>
  <si>
    <t>Кабель ВВГнг-LS 4х2,5</t>
  </si>
  <si>
    <t>Кабель ВВГнг-LS 4х1,5</t>
  </si>
  <si>
    <r>
      <t xml:space="preserve">Установка светильника встраиваемого частично,
цвет - белый, хром. Производитель </t>
    </r>
    <r>
      <rPr>
        <b/>
        <sz val="9"/>
        <rFont val="Calibri"/>
        <family val="2"/>
        <charset val="204"/>
      </rPr>
      <t>SLV Glass tube E27</t>
    </r>
    <r>
      <rPr>
        <sz val="9"/>
        <rFont val="Calibri"/>
        <family val="2"/>
        <charset val="204"/>
      </rPr>
      <t xml:space="preserve"> (арт. 111592)</t>
    </r>
  </si>
  <si>
    <t>Лампа DULUXSTAR MICRO TWIST 23W/840</t>
  </si>
  <si>
    <t>Установка коробки напольной 18 модульн Mosaik с  нерж крышкой (суппорта в комплекте )</t>
  </si>
  <si>
    <t xml:space="preserve">Монтаж светильников типа Модульный подвесной REGO (Световые Технологии) </t>
  </si>
  <si>
    <t>Встраиваемый блок розеток EVOLINE FlipTop Medium</t>
  </si>
  <si>
    <t>Установка люстры ARSTID, 3-х рожковая с лампами э/сберег.</t>
  </si>
  <si>
    <t>Стоимость согласования проекта изменения фасада  согласно нормативных и законодательных актов г. ___________ и РФ.</t>
  </si>
  <si>
    <t xml:space="preserve">Шпатлевка стен </t>
  </si>
  <si>
    <t>Грунтовка поверхности стен и перегородок за 2 раза</t>
  </si>
  <si>
    <t xml:space="preserve">Устройство плинтусов из керамогранита h=100 мм с установкой раскладки из пластика на торец в цвет плинтуса с затиркой швовов </t>
  </si>
  <si>
    <t>Устройство  плинтусов МДФ, высотой 100 мм</t>
  </si>
  <si>
    <t>№</t>
  </si>
  <si>
    <t>Раздел №1. Проектные работы и согласования</t>
  </si>
  <si>
    <t>Стоимость согласования проекта перепланировки/реконструкции объекта   в соответствии с нормативными актами г.______________.</t>
  </si>
  <si>
    <t>Раздел №2. Демонтажные работы.</t>
  </si>
  <si>
    <t>2.1.0 Потолки</t>
  </si>
  <si>
    <t>2.2.0 Полы</t>
  </si>
  <si>
    <t>2.3.0 Стены и перегородки</t>
  </si>
  <si>
    <t>2.4.0 Двери</t>
  </si>
  <si>
    <t>2.5.0 Окна</t>
  </si>
  <si>
    <t>2.6.0 Кровля</t>
  </si>
  <si>
    <t>2.7.0 Фасад, прилегающая территория</t>
  </si>
  <si>
    <t>2.8.0 Электро и слаботочные системы</t>
  </si>
  <si>
    <t>2.9.0 Вентиляция и кондиционирование</t>
  </si>
  <si>
    <t>2.10.0 Отопление, водоснабжение, канализация</t>
  </si>
  <si>
    <t>2.11.0 Вывоз мусора и уборка</t>
  </si>
  <si>
    <t>2.12.0 Прочее</t>
  </si>
  <si>
    <t>Раздел №3.  Внутренние строительные работы</t>
  </si>
  <si>
    <t>3.1.0 Стены и перегородки</t>
  </si>
  <si>
    <t>3.2.0 Стеклянные перегородки</t>
  </si>
  <si>
    <t>3.3.0 Поверхность стен</t>
  </si>
  <si>
    <t>Установка деревянного дверного блока 900х2100 мм, типа Alavus с фурнитурой,добором и наличниками</t>
  </si>
  <si>
    <t>Установка однопольного дверного блока в противопожарном исполнении(алюминиевый профиль, стеклопакет противопожарный 3 петли, два врезных  замка сувального типа (количество ключей не менее 4 шт.) без защелки , ручка из нержавеющей стали типа «труба» со смещением креплений диаметром 32 мм, длиной 1000 мм, цвет «хром</t>
  </si>
  <si>
    <t>Установка полуторапольногоо дверного блока в противопожарном исполнении(алюминиевый профиль, стеклопакет противопожарный 3 петли, два врезных  замка сувального типа (количество ключей не менее 4 шт.) без защелки , ручка из нержавеющей стали типа «труба» со смещением креплений диаметром 32 мм, длиной 1000 мм, цвет «хром</t>
  </si>
  <si>
    <t xml:space="preserve">3.5.0  Потолки </t>
  </si>
  <si>
    <t xml:space="preserve">Облицовка полов керамогранитом  Grasaro Bamboo G-155M 600х600 с затиркой швовов </t>
  </si>
  <si>
    <t xml:space="preserve">Облицовка полов керамогранитом  Grasaro Bamboo G-154M 600х600 с затиркой швовов </t>
  </si>
  <si>
    <t>Устройство полов из модульной ковровой плитки типа  "Modulyss first lines 176"</t>
  </si>
  <si>
    <t>Устройство полов из модульной ковровой плитки типа "Modulyss first lines 856"</t>
  </si>
  <si>
    <t>3.7.0 Тех укрепленность</t>
  </si>
  <si>
    <t>3.8.0 Прочие работы</t>
  </si>
  <si>
    <t xml:space="preserve">Устройство подсыпки пола из керамзита </t>
  </si>
  <si>
    <t>Установка подъемно трансформируемого устройства (ПТУ - 001) с радиоуправляемым пультом и доплнительным ограждением</t>
  </si>
  <si>
    <t>Раздел №4.  Наружные строительные работы</t>
  </si>
  <si>
    <t>4.1.0 Устройство кровли</t>
  </si>
  <si>
    <t>4.2.0 Фасадные работы</t>
  </si>
  <si>
    <t>Изоляция покрытий теплоизоляционными матами URSA</t>
  </si>
  <si>
    <t xml:space="preserve">4.3.0 Устройство временной ограждающей конструкции в зимний период (тепляк) </t>
  </si>
  <si>
    <t>Раздел №5.  Водоснабжение и Канализация</t>
  </si>
  <si>
    <t>5.2.0 Аксесуары</t>
  </si>
  <si>
    <t>Раздел №6.  Отопление</t>
  </si>
  <si>
    <t>Раздел №7.  Вентиляция</t>
  </si>
  <si>
    <t>Раздел №8. Кондиционирование</t>
  </si>
  <si>
    <t>Раздел №9.  Электротехнические работы</t>
  </si>
  <si>
    <t>Кабель ППГнг(А)-HF 5х25</t>
  </si>
  <si>
    <t>Кабель ППГнг(А)-HF 5х16</t>
  </si>
  <si>
    <t>Итого работы:</t>
  </si>
  <si>
    <t>руб.</t>
  </si>
  <si>
    <t>Итого материалы:</t>
  </si>
  <si>
    <t>Тр*</t>
  </si>
  <si>
    <t>Итого</t>
  </si>
  <si>
    <t>Кабель ППГнг(А)-FRHF 3х1,5</t>
  </si>
  <si>
    <t>Согласование проекта Системы водоотведения  и получения тех условий (при необходимости)</t>
  </si>
  <si>
    <t>Демонтаж труб канализации и водоснабжения диаметром до 110 мм</t>
  </si>
  <si>
    <t>Демонтаж запорной арматуры белее 50 мм</t>
  </si>
  <si>
    <t>Демонтаж дверных блоков   (стеклопакет в алюминиевой обвязке)</t>
  </si>
  <si>
    <t>Демонтаж дверных блоков бронированных</t>
  </si>
  <si>
    <t>Демонтаж дверных блоков  с сохранением</t>
  </si>
  <si>
    <t>Двери входные</t>
  </si>
  <si>
    <t>Установка деревянного дверного блока  900х2100 мм, типа Arki 3 Финляндия с фурнитурой,добором и наличниками. Цвет согласовать с Заказчиком</t>
  </si>
  <si>
    <t>Установка деревянного дверного блоков 900х2100 мм, типа Граффити-5 BRAVO с фурнитурой, добором и наличниками. Цвет согласовать с Заказчиком</t>
  </si>
  <si>
    <t>Двери стеклянные в алюминиевом профиле внутренние</t>
  </si>
  <si>
    <t>Облицовка стен керамической плиткой 200*500 "Graphit" коллекциии "Oxford" " Ctramica Konskie" с затиркой швов.</t>
  </si>
  <si>
    <t>Бордюр 500*15 "Szklana T40"  коллекциии "Oxford" " Ctramica Konskie" с затиркой швов.</t>
  </si>
  <si>
    <t>Облицовка стен керамической плиткой  с затиркой швов.</t>
  </si>
  <si>
    <t>Облицовка полов керамической плиткой 333*333 "Dalia" коллекциии "Oxford" " Ctramica Konskie" с затиркой швов.</t>
  </si>
  <si>
    <t>Напольная коробка 18 модулей Legrand арт. 089611</t>
  </si>
  <si>
    <t>Экспертиза и согласование проекта ЭОМ в Ростехнадзоре</t>
  </si>
  <si>
    <t>Рабочая документация Системы ливневой канализации</t>
  </si>
  <si>
    <r>
      <t>Рабочая документация Системы оповещения и управления эвакуацией в части световых указателей (</t>
    </r>
    <r>
      <rPr>
        <b/>
        <sz val="9"/>
        <rFont val="Calibri"/>
        <family val="2"/>
        <charset val="204"/>
      </rPr>
      <t>"СОУЭ"</t>
    </r>
    <r>
      <rPr>
        <sz val="9"/>
        <rFont val="Calibri"/>
        <family val="2"/>
        <charset val="204"/>
      </rPr>
      <t>)</t>
    </r>
  </si>
  <si>
    <t>Получение Технических условий (при необходимости)</t>
  </si>
  <si>
    <t>Устройство горизонтальной обмазочной гидроизоляции  с захлестом на стены на 15см</t>
  </si>
  <si>
    <t>Монтаж мобильных лесов или тура</t>
  </si>
  <si>
    <t>Окраска по металлу  с учетом подготовки</t>
  </si>
  <si>
    <t>Устройство козырьков на основе профтрубы (с грунтовкой и покраской) из поликарбоната</t>
  </si>
  <si>
    <t>Укладка геотекстиля</t>
  </si>
  <si>
    <t>Подготовка подстилающих слоев вручную с уплотнением</t>
  </si>
  <si>
    <t>Установка светильникака  94 838 NDL-P1-25W-840-WH-LED (аналог Downlight КЛЛ 2х26) Navigator 4607136948389</t>
  </si>
  <si>
    <t>Установка светильника  94 836 NDL-P1-10W-840-WH-LED (аналог R80 100Вт) Navigator 4607136948365</t>
  </si>
  <si>
    <t>Блок сопряжения кондиционеров</t>
  </si>
  <si>
    <t>Щит  36 модулей, IP43, ABB или Legrand, с замком в комплекте с DIN-рейками, перемычками, шинами РЕ и N</t>
  </si>
  <si>
    <t>Щит  48 модулей, IP43, ABB или Legrand, с замком в комплекте с DIN-рейками, перемычками, шинами РЕ и N</t>
  </si>
  <si>
    <t>Щит  54 модулей, IP43, ABB или Legrand, с замком в комплекте с DIN-рейками, перемычками, шинами РЕ и N</t>
  </si>
  <si>
    <t>Щит  72 модулей, IP43, ABB или Legrand, с замком в комплекте с DIN-рейками, перемычками, шинами РЕ и N</t>
  </si>
  <si>
    <t>Щит  96 модулей, IP43, ABB или Legrand, с замком в комплекте с DIN-рейками, перемычками, шинами РЕ и N</t>
  </si>
  <si>
    <t>Щит  144 модулей, IP43, ABB или Legrand, с замком в комплекте с DIN-рейками, перемычками, шинами РЕ и N</t>
  </si>
  <si>
    <t>Установка жалюзи вертикальных серии Line</t>
  </si>
  <si>
    <t>Штукатурка потолка цемено-песчаным раствором толщ. до 20 мм.</t>
  </si>
  <si>
    <t xml:space="preserve">Кладка перегородок  толщиной в 1/2 кирпича </t>
  </si>
  <si>
    <t>Устройство стяжек цементно-песчаных толщиной 20 мм (добавляется на каждые 20  мм стяжки)</t>
  </si>
  <si>
    <t>Поддерживающая уборка  в течении недели перед открытием</t>
  </si>
  <si>
    <t>Клининговая уборка перед открытием (включая ночные работы).</t>
  </si>
  <si>
    <t>Счетчик электроэнергии, Меркурий 230 ART-02 CN (многотарифный, 3-х фазный, 100А)</t>
  </si>
  <si>
    <t>Счетчик электроэнергии, Меркурий 231 АТ 01 с трансформаторами тока (двухтарифный, 3-х фазный, 63А)</t>
  </si>
  <si>
    <t>Светильник светодиодный 18 Вт, Navigator 71 761 NLP-R1-18W-R220-840-WH-LED</t>
  </si>
  <si>
    <t>Светильник светодиодный 5 Вт IP44, Navigator 71 366 NDL-P2-5W-830-CH-LED</t>
  </si>
  <si>
    <t>Автоматический ввод резерва 125А, 380В в сборе</t>
  </si>
  <si>
    <t>Автоматический ввод резерва 63А, 380В в сборе</t>
  </si>
  <si>
    <t>Автоматический ввод резерва 80А, 380В в сборе</t>
  </si>
  <si>
    <t>Автомат.выкл-ль АВВ 3-полюсный S203 C63А</t>
  </si>
  <si>
    <t>Щит  12 модулей, IP43, ABB или Legrand, с замком в комплекте с DIN-рейками, перемычками, шинами РЕ и N</t>
  </si>
  <si>
    <t>Щит  18 модулей, IP43, ABB или Legrand, с замком в комплекте с DIN-рейками, перемычками, шинами РЕ и N</t>
  </si>
  <si>
    <t>Выключатель нагрузки OT40E3, 40А, ABB</t>
  </si>
  <si>
    <t>Выключатель нагрузки OT63E3, 63А, ABB</t>
  </si>
  <si>
    <t>Выключатель нагрузки OT80F3, 80А, ABB</t>
  </si>
  <si>
    <t>Автомат.выкл-ль АВВ Т1В160 80А</t>
  </si>
  <si>
    <t>Контактор модульный ABB ESB63-40</t>
  </si>
  <si>
    <t>1</t>
  </si>
  <si>
    <t>2</t>
  </si>
  <si>
    <t>3</t>
  </si>
  <si>
    <t>4</t>
  </si>
  <si>
    <t>5</t>
  </si>
  <si>
    <t>6</t>
  </si>
  <si>
    <t>7</t>
  </si>
  <si>
    <t>622</t>
  </si>
  <si>
    <t>623</t>
  </si>
  <si>
    <t>624</t>
  </si>
  <si>
    <t>625</t>
  </si>
  <si>
    <t>626</t>
  </si>
  <si>
    <t>627</t>
  </si>
  <si>
    <t>628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</si>
  <si>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</si>
  <si>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</si>
  <si>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</si>
  <si>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</si>
  <si>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</si>
  <si>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</si>
  <si>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</si>
  <si>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</si>
  <si>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</si>
  <si>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</si>
  <si>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</si>
  <si>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674</t>
  </si>
  <si>
    <t>675</t>
  </si>
  <si>
    <t>676</t>
  </si>
  <si>
    <t>677</t>
  </si>
  <si>
    <t>678</t>
  </si>
  <si>
    <t>722</t>
  </si>
  <si>
    <t>724</t>
  </si>
  <si>
    <t>725</t>
  </si>
  <si>
    <t>726</t>
  </si>
  <si>
    <t>727</t>
  </si>
  <si>
    <t>728</t>
  </si>
  <si>
    <t>749</t>
  </si>
  <si>
    <t>751</t>
  </si>
  <si>
    <t>767</t>
  </si>
  <si>
    <t>787</t>
  </si>
  <si>
    <t>788</t>
  </si>
  <si>
    <t>790</t>
  </si>
  <si>
    <t>798</t>
  </si>
  <si>
    <t>801</t>
  </si>
  <si>
    <t>804</t>
  </si>
  <si>
    <t>805</t>
  </si>
  <si>
    <t>810</t>
  </si>
  <si>
    <t>811</t>
  </si>
  <si>
    <t>812</t>
  </si>
  <si>
    <t>813</t>
  </si>
  <si>
    <t>816</t>
  </si>
  <si>
    <t>818</t>
  </si>
  <si>
    <t>822</t>
  </si>
  <si>
    <t>823</t>
  </si>
  <si>
    <t>829</t>
  </si>
  <si>
    <t>830</t>
  </si>
  <si>
    <t>840</t>
  </si>
  <si>
    <t>841</t>
  </si>
  <si>
    <t>844</t>
  </si>
  <si>
    <t>845</t>
  </si>
  <si>
    <t>848</t>
  </si>
  <si>
    <t>851</t>
  </si>
  <si>
    <t>853</t>
  </si>
  <si>
    <t>854</t>
  </si>
  <si>
    <t>855</t>
  </si>
  <si>
    <t>862</t>
  </si>
  <si>
    <t>864</t>
  </si>
  <si>
    <t>867</t>
  </si>
  <si>
    <t>868</t>
  </si>
  <si>
    <t>870</t>
  </si>
  <si>
    <t>Проектные работы и согласования</t>
  </si>
  <si>
    <t>876</t>
  </si>
  <si>
    <t>СРЕДНЯЯ Стоимость работ, руб.</t>
  </si>
  <si>
    <t>СРЕДНЯЯ Стоимость материалов и оборудования руб.</t>
  </si>
  <si>
    <t>СРЕДНЯЯ стоимость ВСЕГО, руб.</t>
  </si>
  <si>
    <t xml:space="preserve"> Стоимость работ, руб.</t>
  </si>
  <si>
    <t>Стоимость материалов и оборудования руб.</t>
  </si>
  <si>
    <t>Р1.0.0</t>
  </si>
  <si>
    <t>Р2.0.0</t>
  </si>
  <si>
    <t>Р3.0.0</t>
  </si>
  <si>
    <t>Р4.0.0</t>
  </si>
  <si>
    <t>Р5.0.0</t>
  </si>
  <si>
    <t>Р6.0.0</t>
  </si>
  <si>
    <t>Р7.0.0</t>
  </si>
  <si>
    <t>Р8.0.0</t>
  </si>
  <si>
    <t>Р9.0.0</t>
  </si>
  <si>
    <t>Р10</t>
  </si>
  <si>
    <t>Р10.0.0</t>
  </si>
  <si>
    <t>Итог</t>
  </si>
  <si>
    <t>ИТОГО РАЗДЕЛ</t>
  </si>
  <si>
    <t>Адрес объекта:</t>
  </si>
  <si>
    <t>Плащадь объекта:</t>
  </si>
  <si>
    <t xml:space="preserve">Срок проведения работ </t>
  </si>
  <si>
    <t>ПОДРЯДЧИК:</t>
  </si>
  <si>
    <t>Юридический адрес:</t>
  </si>
  <si>
    <t>Электронный адрес:</t>
  </si>
  <si>
    <t>Контактное лицо  (Ф.И.О.) :</t>
  </si>
  <si>
    <t>Контактный телефон:</t>
  </si>
  <si>
    <t>Реквизиты:</t>
  </si>
  <si>
    <t>Сумма по смете:</t>
  </si>
  <si>
    <t>Формат объекта</t>
  </si>
  <si>
    <t>ККО</t>
  </si>
  <si>
    <t>Инфраструктура</t>
  </si>
  <si>
    <t>ВСЕГО стоимость ВСЕГО, руб.</t>
  </si>
  <si>
    <t>Отклонение, %</t>
  </si>
  <si>
    <t>Р9.0.261</t>
  </si>
  <si>
    <t>Р9.0.219</t>
  </si>
  <si>
    <t>Р9.0.262</t>
  </si>
  <si>
    <t>Р9.0.206</t>
  </si>
  <si>
    <t>2 шт на офис</t>
  </si>
  <si>
    <t>Р9.0.207</t>
  </si>
  <si>
    <t>Р9.0.168</t>
  </si>
  <si>
    <t>1 шт на 3,5 м кв площади офиса</t>
  </si>
  <si>
    <t>1 шт на 5 м кв площади офиса</t>
  </si>
  <si>
    <t>1 шт на 30 м кв площади офиса</t>
  </si>
  <si>
    <t>1 шт на 40 м кв площади офиса</t>
  </si>
  <si>
    <t>Р9.0.214</t>
  </si>
  <si>
    <t>1 шт на 20 м кв площади офиса</t>
  </si>
  <si>
    <t>Р9.0.171</t>
  </si>
  <si>
    <t>Р9.0.172</t>
  </si>
  <si>
    <t>1 м.п. на 0,065 м кв площади офиса</t>
  </si>
  <si>
    <t>1 м.п. на 0,035 м кв площади офиса</t>
  </si>
  <si>
    <t>Р9.0.176</t>
  </si>
  <si>
    <t>Р9.0.177</t>
  </si>
  <si>
    <t>Р9.0.178</t>
  </si>
  <si>
    <t>Р9.0.179</t>
  </si>
  <si>
    <t>1 м.п. на 10 м кв площади офиса</t>
  </si>
  <si>
    <t>1 шт на 1 м кв площади офиса</t>
  </si>
  <si>
    <t>Р9.0.217</t>
  </si>
  <si>
    <t>1 шт на 2 м кв площади офиса</t>
  </si>
  <si>
    <t>Р9.0.210</t>
  </si>
  <si>
    <t>1 шт на офис</t>
  </si>
  <si>
    <t>Р9.0.211</t>
  </si>
  <si>
    <t>Р9.0.246</t>
  </si>
  <si>
    <t>1 шт на 15 м кв площади офиса</t>
  </si>
  <si>
    <t>Общие расценки, зависят от площади офиса. Все значения должны округляться до целых чисел</t>
  </si>
  <si>
    <t>Если электрическая мощность меньше, либо равна 33 кВт или вводной автомат меньше либо равен 63А, то 1 блок. IF P&lt;=33 and I&lt;=63 THEN "блок 1"</t>
  </si>
  <si>
    <t>Р9.0.3</t>
  </si>
  <si>
    <t>Р9.0.6</t>
  </si>
  <si>
    <t>Р9.0.7</t>
  </si>
  <si>
    <t>Р9.0.250</t>
  </si>
  <si>
    <t>Р9.0.245</t>
  </si>
  <si>
    <t>Р9.0.9</t>
  </si>
  <si>
    <t>Р9.0.265</t>
  </si>
  <si>
    <t>Р9.0.95</t>
  </si>
  <si>
    <t>Р9.0.94</t>
  </si>
  <si>
    <t>Р9.0.93</t>
  </si>
  <si>
    <t>Р9.0.91</t>
  </si>
  <si>
    <t>Р9.0.47</t>
  </si>
  <si>
    <t>Р9.0.46</t>
  </si>
  <si>
    <t>Р9.0.45</t>
  </si>
  <si>
    <t>Р9.0.44</t>
  </si>
  <si>
    <t>Р9.0.43</t>
  </si>
  <si>
    <t>Р9.0.128</t>
  </si>
  <si>
    <t xml:space="preserve">Дифференциальный автомат АВВ DSH941R 1P+N 16A (C) 4,5kA тип AC 30mA (2мод.) </t>
  </si>
  <si>
    <t>Р9.0.148</t>
  </si>
  <si>
    <t>Р9.0.255</t>
  </si>
  <si>
    <t>Р9.0.8</t>
  </si>
  <si>
    <t>Р9.0.150</t>
  </si>
  <si>
    <t>Р9.0.158</t>
  </si>
  <si>
    <t>Если стоит "да" при ответе на вопрос "На объекте будет АВР?", то в блок 1 добавляются следующие позиции</t>
  </si>
  <si>
    <t>Р9.0.252</t>
  </si>
  <si>
    <t>Если стоит "да" при ответе на вопрос "На объекте будет ИБП?", то в блок 1 добавляются следующие позиции</t>
  </si>
  <si>
    <t>Р9.0.256</t>
  </si>
  <si>
    <t>Нижеследующие расценки разделены на три блока. Выбор блока будет зависеть от электрической мощности выделенной на объект и вводного автомата. К каждому из 3-х блоков возможно ПО два добавления (дабавления разные и зависят от номера блока): в ячейке должен быть вопрос "На объекте будет АВР?" и два варианта ответа да или нет. При ответе да добавляются несколько позиций. В другой ячейке должен быть вопрос "На объекте будет ИБП?" и два варианта ответа да или нет. При ответе да добавляется одна позиция.</t>
  </si>
  <si>
    <t>Р9.0.259</t>
  </si>
  <si>
    <t>Р9.0.264</t>
  </si>
  <si>
    <t>Р9.0.243</t>
  </si>
  <si>
    <t>Р9.0.96</t>
  </si>
  <si>
    <t>Р9.0.260</t>
  </si>
  <si>
    <t>Если стоит "да" при ответе на вопрос "На объекте будет АВР?", то в блок 2 добавляются следующие позиции</t>
  </si>
  <si>
    <t>Если стоит "да" при ответе на вопрос "На объекте будет ИБП?", то в блок 2 добавляются следующие позиции</t>
  </si>
  <si>
    <t>Р9.0.253</t>
  </si>
  <si>
    <t>Если электрическая мощность больше 33 кВт но меньше, либо равна 40 кВт или вводной трехполюсный автомат больше 63 А но меньше либо равен 80А, то 2 блок. IF 33&lt;P&lt;=40 and 63&lt;I&lt;=80 THEN "блок 2"</t>
  </si>
  <si>
    <t>Если электрическая мощность больше 40 кВт но меньше, либо равна 60 кВт или вводной трехполюсный автомат больше 80А но меньше либо равен 125А, то 3 блок. IF 40&lt;P&lt;=60 and 80&lt;I&lt;=125 THEN "блок 3"</t>
  </si>
  <si>
    <t>Р9.0.2</t>
  </si>
  <si>
    <t>Р9.0.4</t>
  </si>
  <si>
    <t>Р9.0.251</t>
  </si>
  <si>
    <t>Р9.0.258</t>
  </si>
  <si>
    <t>Автомат.выкл-ль АВВ Т1В160 125А</t>
  </si>
  <si>
    <t>добавить позицию</t>
  </si>
  <si>
    <t>Р9.0.257</t>
  </si>
  <si>
    <t>Если стоит "да" при ответе на вопрос "На объекте будет ИБП?", то в блок 3 добавляются следующие позиции</t>
  </si>
  <si>
    <t>Р9.0.254</t>
  </si>
  <si>
    <t>Если стоит "да" при ответе на вопрос "На объекте будет АВР?", то в блок 3 добавляются следующие позиции</t>
  </si>
  <si>
    <t>1 м.п. на 15 м кв площади офиса</t>
  </si>
  <si>
    <t>Коэффициенты зависимости от площади</t>
  </si>
  <si>
    <t>Р9.0.188</t>
  </si>
  <si>
    <t>Р9.0.189</t>
  </si>
  <si>
    <t>Р9.0.231</t>
  </si>
  <si>
    <t>Р9.0.232</t>
  </si>
  <si>
    <t>1 м.п. на 0,18 м кв площади офиса</t>
  </si>
  <si>
    <t>1 м.п. на 0,26 м кв площади офиса</t>
  </si>
  <si>
    <t>5,5 если площадь офиса меньше 300 м кв</t>
  </si>
  <si>
    <t>3,8 если площадь офиса меньше 300 м кв</t>
  </si>
  <si>
    <t>3,8 если площадь офиса больше 300 м кв</t>
  </si>
  <si>
    <t>5,5 если площадь офиса больше 300 м кв</t>
  </si>
  <si>
    <t>Р9.0.228</t>
  </si>
  <si>
    <t>0,066 если площадь офиса больше 300 м кв</t>
  </si>
  <si>
    <t>Р9.0.226</t>
  </si>
  <si>
    <t>1 м.п. на 40 м кв площади офиса</t>
  </si>
  <si>
    <t>0,025 если площадь офиса больше 300 м кв</t>
  </si>
  <si>
    <t>Р9.0.182</t>
  </si>
  <si>
    <t>Р9.0.184</t>
  </si>
  <si>
    <t>0,025 если площадь офиса меньше 300 м кв</t>
  </si>
  <si>
    <t>0,066 если площадь офиса меньше 300 м кв</t>
  </si>
  <si>
    <t>Р9.0.263</t>
  </si>
  <si>
    <t>1 м.п. на 2 м кв площади офиса</t>
  </si>
  <si>
    <t>Р9.0.195</t>
  </si>
  <si>
    <t>Р9.0.196</t>
  </si>
  <si>
    <t>1 м.п. на 20 м кв площади офиса</t>
  </si>
  <si>
    <t>да</t>
  </si>
  <si>
    <t>нет</t>
  </si>
  <si>
    <t>Автомат.выкл-ль АВВ Т1В160 32А</t>
  </si>
  <si>
    <t>позиция применяется только если реально грузить мусор более  50 м. Если менее -не применять</t>
  </si>
  <si>
    <t>использовать 2 х слойную перегородку</t>
  </si>
  <si>
    <t>использовать 1 слойныую облицовку стен, внешние стены прокладывать минватой</t>
  </si>
  <si>
    <t>позиция только для стен, не обшитых ГКЛ</t>
  </si>
  <si>
    <t>позиция только для уже существующей плитки. Для новой -в комплекте с укладкой.</t>
  </si>
  <si>
    <t>Перенос оросителя спринклера</t>
  </si>
  <si>
    <t>Плoщадь объекта (м.кв.):</t>
  </si>
  <si>
    <t>Вентилятор дымоудаления Systemair DVV 400D4-6/F400 в комплекте со щитом автоматики.</t>
  </si>
  <si>
    <t>Расчет пожарного риска</t>
  </si>
  <si>
    <t>Подготовка и постановка на учет Независимой оценки пожарного риска (пожарный аудит), включая Расчет пожарного риска</t>
  </si>
  <si>
    <t>Устройство полов из модульной ковровой плитки типа ACCENT 49430</t>
  </si>
  <si>
    <t>компл</t>
  </si>
  <si>
    <t>Раздел №10.  Адаптация объекта для МГН</t>
  </si>
  <si>
    <t>Проектирование подъемной платформы для МГН, проведение полного технического освидетельствования, постановка на учет в органе Ростехнадзора</t>
  </si>
  <si>
    <t>ООО "Юнилифт" поставщик</t>
  </si>
  <si>
    <t xml:space="preserve">Установка подъемной платформы для МГН с наклонным перемещением БК 350 (Брянск, Россия). </t>
  </si>
  <si>
    <t xml:space="preserve">Звонок - Кнопка вызова с приемником. Стационарная система. Питание электрическая сеть. Кнопка: антивандальная всепогодная (диметр 120 мм, диаметр зоны нажатия - 60 мм. (позволяет нажимать культей, локтем, костылем и пр.), с звуковым и световым сигналом подтверждения нажатия, антивандальный корпус, с шрифтом Брайля).
Приемник: звуковой, световой.
</t>
  </si>
  <si>
    <t xml:space="preserve">Накладки на ступени материал: AL, резина тип указателя: обозначение крайних ступеней (полоса) цвет вставки: желтый (для первой и последней ступеней).
</t>
  </si>
  <si>
    <t>Наклейка на дверь круг. Самоклеящаяся, виниловая, желтого цвета, размер 200мм.</t>
  </si>
  <si>
    <t>Беспроводная система. Питание батарейки. Кнопка со световым сигналом подтверждения нажатия.  Приемник: звуковой.</t>
  </si>
  <si>
    <t>Мини пандус из листового метала. Выполнен из алюминиевого рифленого листа на металлическом каркасе (900х350х50 мм).</t>
  </si>
  <si>
    <t>Мини пандус из листового метала. Выполнен из алюминиевого рифленого листа на металлическом каркасе (900х350х100 мм).</t>
  </si>
  <si>
    <t>Мини пандус из листового метала. Выполнен из алюминиевого рифленого листа на металлическом каркасе (900х700х50 мм).</t>
  </si>
  <si>
    <t>Мини пандус из листового метала. Выполнен из алюминиевого рифленого листа на металлическом каркасе (900х1000х100 мм).</t>
  </si>
  <si>
    <t>Тактильный знак (рельефный пластик). Доступность для инвалидов по слуху.</t>
  </si>
  <si>
    <t>Тактильный знак (рельефный пластик). Доступность для инвалидов всех категорий. (200*200)</t>
  </si>
  <si>
    <t>Тактильный знак (рельефный пластик). Доступность для инвалидов в креслах-колясках.(200*200)</t>
  </si>
  <si>
    <t>Тактильный знак (рельефный пластик). Доступность для инвалидов по зрению.(200*200)</t>
  </si>
  <si>
    <t>Тактильный знак (рельефный пластик). Вход в помещение.(200*200)</t>
  </si>
  <si>
    <t>Визуальный знак. Доступность для инвалидов всех категорий.(200*200)</t>
  </si>
  <si>
    <t>Визуальный знак. Доступность для инвалидов в креслах-колясках.(200*200)</t>
  </si>
  <si>
    <t>Визуальный знак. Доступность для инвалидов по слуху.(200*200)</t>
  </si>
  <si>
    <t>Визуальный знак. Доступность для инвалидов по зрению.(200*200)</t>
  </si>
  <si>
    <t>Визуальный знак. Вход в помещение.(200*200)</t>
  </si>
  <si>
    <t>Визуальный знак. Кнопка вызова.(200*200)</t>
  </si>
  <si>
    <t>Тактильный знак (рельефный пластик). Кнопка вызова.(200*200)</t>
  </si>
  <si>
    <t>Откидной пандус. Конструкция из двух рельс (аппарелей), которые соединены между собой направляющими (до 2,5 м)</t>
  </si>
  <si>
    <t xml:space="preserve"> ПВХ конструкции для остекления фасада.  Стеклопакет двухкамерный 32 мм. Цвет согласовать с заказчиком.</t>
  </si>
  <si>
    <t>Алюминиевые конструкции для остекления фасада. Стеклопакет двухкамерный 32 мм. Цвет согласовать с заказчиком.</t>
  </si>
  <si>
    <t>Устройство ЖБ перекрытий ( профлист Н100 по металлокаркасу с армированием и заливкой бетоном) толщиной 220 мм. и несущей способностью не менее 800 кг.м2.</t>
  </si>
  <si>
    <t>клапан используется в поз Р7.0.17</t>
  </si>
  <si>
    <t>Тип</t>
  </si>
  <si>
    <t>Инвертор</t>
  </si>
  <si>
    <t>Мощность охлаждения, кВт</t>
  </si>
  <si>
    <t>Шум, не более,  Дб</t>
  </si>
  <si>
    <t>Макс. длина трубопровода, м</t>
  </si>
  <si>
    <t>Кол-во внутр. блоков</t>
  </si>
  <si>
    <t>Доп. требования</t>
  </si>
  <si>
    <t>ООО "Хайер Электрикал Эпплаенсис РУС"</t>
  </si>
  <si>
    <t>Дженерал-Трейд (АЯК) - оборудование MDV (GD Midea)</t>
  </si>
  <si>
    <t>Модель</t>
  </si>
  <si>
    <t>Настенный 7</t>
  </si>
  <si>
    <t>2,0 - 2,3</t>
  </si>
  <si>
    <t>включая пульт</t>
  </si>
  <si>
    <t>Настенный 9</t>
  </si>
  <si>
    <t>2,5 - 2,8</t>
  </si>
  <si>
    <t>Настенный 12</t>
  </si>
  <si>
    <t>3,2 - 3,6</t>
  </si>
  <si>
    <t>Настенный 18</t>
  </si>
  <si>
    <t>4,8 - 5,4</t>
  </si>
  <si>
    <t>Настенный 24</t>
  </si>
  <si>
    <t>6,1 - 7,1</t>
  </si>
  <si>
    <t>Кассетный 12</t>
  </si>
  <si>
    <t>3,3 - 3,7</t>
  </si>
  <si>
    <t>Кассетный 18</t>
  </si>
  <si>
    <t>4,6 - 5,4</t>
  </si>
  <si>
    <t>Кассетный 24</t>
  </si>
  <si>
    <t>6,8 - 7,5</t>
  </si>
  <si>
    <t>Кассетный 30</t>
  </si>
  <si>
    <t>7,1 - 8,5</t>
  </si>
  <si>
    <t>Кассетный 36</t>
  </si>
  <si>
    <t>9,7 - 11</t>
  </si>
  <si>
    <t>Кассетный 48</t>
  </si>
  <si>
    <t>13,5 - 14,1</t>
  </si>
  <si>
    <t>Кассетный 54</t>
  </si>
  <si>
    <t>14,3 - 16,2</t>
  </si>
  <si>
    <t>Напольно - потолочный 18</t>
  </si>
  <si>
    <t>5,0 - 5,5</t>
  </si>
  <si>
    <t>Напольно - потолочный 24</t>
  </si>
  <si>
    <t>6,5 - 7,7</t>
  </si>
  <si>
    <t>Напольно - потолочный 36</t>
  </si>
  <si>
    <t>10,0 - 11,5</t>
  </si>
  <si>
    <t>Напольно - потолочный 48</t>
  </si>
  <si>
    <t>13,4 - 14,2</t>
  </si>
  <si>
    <t>Напольно - потолочный 60</t>
  </si>
  <si>
    <t>15,0 - 17,6</t>
  </si>
  <si>
    <t>Канальный 18</t>
  </si>
  <si>
    <t>4,8 - 5,3</t>
  </si>
  <si>
    <t>включая пульт и раздаточный пленум</t>
  </si>
  <si>
    <t>Канальный 24</t>
  </si>
  <si>
    <t>7,0 - 7,4</t>
  </si>
  <si>
    <t>Канальный 36</t>
  </si>
  <si>
    <t>10,0 - 10,6</t>
  </si>
  <si>
    <t>Канальный 48</t>
  </si>
  <si>
    <t>13,4 - 14,1</t>
  </si>
  <si>
    <t>Канальный 60</t>
  </si>
  <si>
    <t>15,0 - 16,2</t>
  </si>
  <si>
    <t>Мульти-сплит внешн. блок</t>
  </si>
  <si>
    <t>4,7 - 5,3</t>
  </si>
  <si>
    <t>20 - 40</t>
  </si>
  <si>
    <t>5,4 - 7,1</t>
  </si>
  <si>
    <t>30 - 60</t>
  </si>
  <si>
    <t>7,2 - 8,3</t>
  </si>
  <si>
    <t>45 - 80</t>
  </si>
  <si>
    <t>3 - 4</t>
  </si>
  <si>
    <t>9,0 - 11,7</t>
  </si>
  <si>
    <t>60 - 85</t>
  </si>
  <si>
    <t>4 - 5</t>
  </si>
  <si>
    <t>10,7 - 14,7</t>
  </si>
  <si>
    <t>60 - 135</t>
  </si>
  <si>
    <t>4 - 8</t>
  </si>
  <si>
    <t>13,5 - 16,7</t>
  </si>
  <si>
    <t>75 - 145</t>
  </si>
  <si>
    <t>5 - 9</t>
  </si>
  <si>
    <t>Мульти-сплит настенный внутр. блок</t>
  </si>
  <si>
    <t>1,5 - 2,0</t>
  </si>
  <si>
    <t>включая беспроводной пульт</t>
  </si>
  <si>
    <t>2,0 - 2,2</t>
  </si>
  <si>
    <t>2,6 - 2,8</t>
  </si>
  <si>
    <t>3,5 - 3,6</t>
  </si>
  <si>
    <t>5,1 - 5,6</t>
  </si>
  <si>
    <t>6,7 - 7,1</t>
  </si>
  <si>
    <t>Мульти-сплит кассетный внутр. блок</t>
  </si>
  <si>
    <t>включая беспроводной пульт и декоративную панель</t>
  </si>
  <si>
    <t>4,5 - 5,6</t>
  </si>
  <si>
    <t>6,5 - 7,1</t>
  </si>
  <si>
    <t>Мульти-сплит канальный внутр. блок</t>
  </si>
  <si>
    <t>2,2 - 2,7</t>
  </si>
  <si>
    <t>5,0 - 5,6</t>
  </si>
  <si>
    <t>6,5 - 7,2</t>
  </si>
  <si>
    <t>Мульти-сплит напольно-потолочный внутр. блок</t>
  </si>
  <si>
    <t>3,5 - 4,5</t>
  </si>
  <si>
    <t>6,5 - 7,5</t>
  </si>
  <si>
    <t>Обязательные требования:</t>
  </si>
  <si>
    <t>Хладагент R-410A</t>
  </si>
  <si>
    <t>Цвет оборудования - белый</t>
  </si>
  <si>
    <t>Все оборудование должно быть с режимами работы тепло - холод.</t>
  </si>
  <si>
    <t>Во всех внутренних блоках должны быть установлены фильтры тонкой очистки.</t>
  </si>
  <si>
    <t xml:space="preserve">Облицовка полов керамогранитом  Estima Cerami Brigantinaca серый BG 06. 150*600 мм. с затиркой швовов </t>
  </si>
  <si>
    <t xml:space="preserve">Облицовка полов керамогранитом  Estima Cerami Brigantinaca серый BG 06. 194*1200 мм. с затиркой швовов </t>
  </si>
  <si>
    <t>Устройство спринкерной системы пожаротушения  ( в том числе гибкие подводки, оросители и т.д)</t>
  </si>
  <si>
    <t>5.4.0 АУВПТ (спринкерные системы)</t>
  </si>
  <si>
    <t>5.1.0 Внутренний противопожарный водопровод (ВПВ)</t>
  </si>
  <si>
    <t>Установка противопожарного  однопольного дверного блока, min EI60 с фурнитурой 1200х2100мм</t>
  </si>
  <si>
    <t>Установка противопожарного  двухпольного дверного блока , min EI60 с фурнитурой 1300х2100мм</t>
  </si>
  <si>
    <t>Установка подоконных досок из ПВХ белого цвета шириной до 600 мм</t>
  </si>
  <si>
    <t xml:space="preserve">Устройство стеклянной перегородки в алюминиевом профиле по RAL. Стекло закаленное 6 мм. </t>
  </si>
  <si>
    <t xml:space="preserve">Устройство стеклянной перегородки в пластиковом профиле. Стекло закаленное 6 мм. </t>
  </si>
  <si>
    <t>Окраска потолков за 2 раза краской Tikkurila EURO 7 (колерованная)</t>
  </si>
  <si>
    <t>курс $</t>
  </si>
  <si>
    <t>Транспортные расходы (% от стоимости  материалов):</t>
  </si>
  <si>
    <t>Установка подоконных досок из ПВХ белого цвета шириной от 600 до 1200 мм</t>
  </si>
  <si>
    <t>Оклейка окон, стеклянных поверхностей дверных полотен пленкой матированной</t>
  </si>
  <si>
    <t>Оклейка окон, стеклянных поверхностей дверных полотен пленкой теплоотражающей</t>
  </si>
  <si>
    <t xml:space="preserve">Оклейка окон, стеклянных поверхностей дверных полотен пленкой класса защиты А3 </t>
  </si>
  <si>
    <t xml:space="preserve">Оклейка окон, стеклянных поверхностей дверных полотен пленкой класса защиты А1 </t>
  </si>
  <si>
    <t>Оклейка окон, стеклянных поверхностей дверных полотен плёнкой класса защиты К4</t>
  </si>
  <si>
    <t>Разработка проекта огнезащиты</t>
  </si>
  <si>
    <t>Нанесение конструктивной огнезащиты типа Изовент-М (или аналоги согласно ТЗ) с огнестойкостью до R120 включительно, на несущие металлические конструкции, включая подготовку основания мет. конструкций и грунтовку</t>
  </si>
  <si>
    <t>Окраска стен за 2 раза краской Tikkurila EURO 7 (колерованная)</t>
  </si>
  <si>
    <t xml:space="preserve">Цена материалов и оборудования, руб., в т.ч. НДС </t>
  </si>
  <si>
    <t xml:space="preserve">Стоимость работ, руб., в т.ч. НДС </t>
  </si>
  <si>
    <t xml:space="preserve">Стоимость материалов и оборудования руб., в т.ч. НДС </t>
  </si>
  <si>
    <t>Вывоз мусора (бункер 20 м3)</t>
  </si>
  <si>
    <t xml:space="preserve">Облицовка полов керамогранитом Italon CONTEMPORA PURE 600*600 с затиркой швовов </t>
  </si>
  <si>
    <t>Устройство полов из модульной ковровой плитки типа Escom Jetset 50645</t>
  </si>
  <si>
    <t>Устнаовка СВЕТОДИОДНОГО ПОДВЕСНОГО СВЕТИЛЬНИКА MAYTONI NOLA MOD807-PL-02-60-W</t>
  </si>
  <si>
    <t>Светодиодная лента, IP65 Источник света: LED,14Вт/м, 4200К (основной свет в переговорных)</t>
  </si>
  <si>
    <t xml:space="preserve"> Блок питания, 60Вт IP20 светодиодной ленты</t>
  </si>
  <si>
    <t>Алюминиевый профиль встраевыемый в гипсокартон для светодиодной ленты</t>
  </si>
  <si>
    <t>ЦИК</t>
  </si>
  <si>
    <r>
      <rPr>
        <b/>
        <sz val="9"/>
        <color theme="1"/>
        <rFont val="Calibri"/>
        <family val="2"/>
        <charset val="204"/>
        <scheme val="minor"/>
      </rPr>
      <t>Конструктивные работы</t>
    </r>
    <r>
      <rPr>
        <sz val="9"/>
        <color theme="1"/>
        <rFont val="Calibri"/>
        <family val="2"/>
        <charset val="204"/>
        <scheme val="minor"/>
      </rPr>
      <t xml:space="preserve"> </t>
    </r>
  </si>
  <si>
    <t>Устройство новых входных групп или запасных выходов (изменение фасадов)</t>
  </si>
  <si>
    <t>Ремонт кровли</t>
  </si>
  <si>
    <t>Противопожарные мероприятия</t>
  </si>
  <si>
    <t>Благоустроство территории</t>
  </si>
  <si>
    <t>Устройство, ремонт лифтов</t>
  </si>
  <si>
    <t>Диспетчеризация и управление инженерными системами:</t>
  </si>
  <si>
    <t>Ввод и Резервирование электроснабжения:</t>
  </si>
  <si>
    <t>Ремонт фасадов</t>
  </si>
  <si>
    <t>Внешние сети</t>
  </si>
  <si>
    <t xml:space="preserve">Работы, выходящие по стоимости из "среднего" проекта </t>
  </si>
  <si>
    <t>Цена 1 кв м стоимости РСР без учета "специальных" работ</t>
  </si>
  <si>
    <t>Итого стоимость "специальных" работ</t>
  </si>
  <si>
    <t>Стоитмость (руб.)</t>
  </si>
  <si>
    <t>Цена 1 кв.м. (руб.)</t>
  </si>
  <si>
    <t>Заполняется перечень и стоимость работ, выходящих за рамки "типоывой" площадки. В таблице пример таких работ (могут быть другие)</t>
  </si>
  <si>
    <t>компл.</t>
  </si>
  <si>
    <t>Стеклянные перегородки (больше обычного)</t>
  </si>
  <si>
    <t>Вентиляция (больше обычного)</t>
  </si>
  <si>
    <t>Кондиционирование (больше обычного)</t>
  </si>
  <si>
    <t>Кабель ППГнг(А)-HF 5х10</t>
  </si>
  <si>
    <t>Светильник светодиодный 19 Вт, Navigator NLP-S1-19W-840-WH-LED(225x225)</t>
  </si>
  <si>
    <t>Устройство подвесных потолков типа "Армстронг" по каркасу из оцинкованного профиля, панель 600х600х15 мм "Prima Plain" цвет белый, кромка "MicroLook", подвесная система Prelude XL/TL 15, крепление подвесов металлическим крепежным элементом.</t>
  </si>
  <si>
    <t>Устройство подвесных потолков типа "Армстронг" по каркасу из оцинкованного профиля, панель 600х600х15 мм "Oasis" цвет белый, кромка "Board", подвесная система Prelude XL/TL 15, крепление подвесов металлическим крепежным элементом.</t>
  </si>
  <si>
    <t xml:space="preserve">Устройство подвесных потолков OWA типа «Sinfonia» A, панель 600 х 600, кромка   S 15 А , цвет белый на подвесной системе OWA, крепление подвесов металлическим крепежным элементом.
</t>
  </si>
  <si>
    <t>Устройство подвесных потолков: одноуровневых из ГКЛ по металлическому каркасу, крепление подвесов металлическим крепежным элементом.</t>
  </si>
  <si>
    <t>Устройство подвесных потолков: многоуровневых их ГКЛ  по металлическому каркасу, крепление подвесов металлическим крепежным элементом.</t>
  </si>
  <si>
    <t>Устройство подвесных потолков: одноуровневых их ГКЛВ (П113) по металлическому каркасу, крепление подвесов металлическим крепежным элементом.</t>
  </si>
  <si>
    <t>Устройство потолков реечных алюминиевых, крепление подвесов металлическим крепежным элементом.</t>
  </si>
  <si>
    <t>Установка пожарного шкафа двойного в комлекте с пожарными рукавами 20м- 2шт. и огнетушителями-2шт. ШПК-03-12</t>
  </si>
  <si>
    <t>Акустический расчет инженерных систем ОВиК (предоставление в Роспотребнадзор) электронный и бумажный вариант</t>
  </si>
  <si>
    <t>Алмазное сверление отверстий в стенах Ø50-100 мм</t>
  </si>
  <si>
    <t>Алмазное сверление отверстий в стенах Ø101-200 мм</t>
  </si>
  <si>
    <t>Алмазное сверление отверстий в стенах Ø201-300 мм</t>
  </si>
  <si>
    <t>Алмазное сверление отверстий в стенах Ø301-400 мм</t>
  </si>
  <si>
    <t xml:space="preserve">Армирование  площадки   арматурой АIII </t>
  </si>
  <si>
    <t xml:space="preserve">Устройство пандуса СНиП 35-01-2001 СП 59.13330.2012 ГОСТ Р 51261-2017
Материалы 
Каркас — нержавеющая сталь AISI 304. 
Настил — алюминиевый рифленый лист «Квинтет»
Перила — нержавеющая сталь AISI 304
Пандусы должны иметь двухстороннее ограждение с поручнями на высоте 0,9 и 0,7 м с учетом технических требований к опорным стационарным устройствам. Расстояние между поручнями пандуса одностороннего движения должно быть в пределах 0,9-1,0 м. По продольным краям марша пандуса следует устанавливать бортики высотой не менее 0,05 м.
Верхний и нижний поручни пандуса должны быть расположены в одной вертикальной плоскости.
Поручни округлого сечения диаметром от 0,03 до 0,05 м. 
</t>
  </si>
  <si>
    <t>Установка унитаза Ideal Standard Connect Cube E 8036 01 + Е7970 01 ( с крышкой дюропласт E 7128 01) в комплекте</t>
  </si>
  <si>
    <t>Установка унитаза Ideal Standard TONIC II (Напольный пристенный унитаз для монтажа с бачком, с сидением и крышкой стандарт в комплекте)</t>
  </si>
  <si>
    <t>Монтаж раковины Jacob Delafon Struktura 65x48 см фарфор, цвет белый (в комплекте с крепежом и сифоном хром)</t>
  </si>
  <si>
    <t>5.3.0. Бытовое водоснабжение и канализация</t>
  </si>
  <si>
    <t>Установка унитаза пр-во  JIKA BALTIC(в комплекте с бачком, сиденьем, запорной арматурой)</t>
  </si>
  <si>
    <t>Установка умывальника JIKA ZETA (в комплекте с пъедесталом JIKA, включая смеситель и гибкие подводки , сифон, кронштейны)</t>
  </si>
  <si>
    <t>Установка унитаза Jacob Delafon Escale 19038(в комплекте с бачком, сиденьем, запорной арматурой)</t>
  </si>
  <si>
    <t>Установка умывальника Jacob Delafon Escale E1211  гибкие подводки , сифон, кронштейны)</t>
  </si>
  <si>
    <t xml:space="preserve">Установка металлических уголков на наружные углы колонн и стен </t>
  </si>
  <si>
    <t>Демонтаж металлоконструкций</t>
  </si>
  <si>
    <t>Устройство подвесных потолков: одноуровневых из ГКЛО  по металлическому каркасу, крепление подвесов металлическим крепежным элементом.</t>
  </si>
  <si>
    <t>Вывоз мусора (бункер 27 м3)</t>
  </si>
  <si>
    <t>Вывоз мусора (бункер 24 м3)</t>
  </si>
  <si>
    <t>Кабель-канал DLP 105х50 мм Legrand, включая заглушки, уголки и разделители.</t>
  </si>
  <si>
    <t>Шлифовка бетонного основания мозаично-шлифовальными машинами  с алмазными сегментами</t>
  </si>
  <si>
    <t>Установка дверного доводчика к дверям Dorma TS-93 (B/G)</t>
  </si>
  <si>
    <t>бб</t>
  </si>
  <si>
    <t>Нанесение известковой декоративной штукатурки TRAVERTINO ITALIANO с коллеровкой в RAL  7047*</t>
  </si>
  <si>
    <t>Облицовка полов керамогранитом  КЕРАМА МАРАЦЦИ SG632400R 600*600 ТЕРРАЦЦО СЕРЫЙ СВЕТЛЫЙ с затиркой швов</t>
  </si>
  <si>
    <t>Установка плинтуса алюминиевого из уголка 50х25 с покраской по RAL , цвет согласовать с заказчиком.</t>
  </si>
  <si>
    <t>Установка системы инсталяции Geberit Duofix UP320 111.300.00.5</t>
  </si>
  <si>
    <t>Установка смесителя встраиваемого Paffoni Light 175мм, черный матовый. Арт. LIG006NO70  (скрытый монтаж)</t>
  </si>
  <si>
    <t>Установка смеситетеля с гигиеническим ручным душем IDDIS матовый черный, Арт. 003BLR0i08 (скрытый монтаж)</t>
  </si>
  <si>
    <r>
      <t>Установка раковины Catalano Premium 40*32, белая. Арт. 140VP00. в комплекте с сифоном AlcaPlast A400 Black</t>
    </r>
    <r>
      <rPr>
        <sz val="9"/>
        <color theme="1"/>
        <rFont val="Calibri"/>
        <family val="2"/>
        <charset val="204"/>
      </rPr>
      <t>, подводкой и крепежом.</t>
    </r>
  </si>
  <si>
    <t>Напольный люк из нержавеющей стали квадратной формы для стяжки KR-SQ-4 на 4 розетки или 8 модулей Legrand</t>
  </si>
  <si>
    <t>Напольный люк из нержавеющей стали квадратной формы для стяжки KR-SQ-6на 6 розетки или 12 модулей Legrand</t>
  </si>
  <si>
    <t>Подготовка и обеспылевание потолка поверхности и коммуникаций  под покраску . (воздуховоды, лотки эл. и т.д.)</t>
  </si>
  <si>
    <t>Установка стопора дверного Standers, 3.5х3.2 см, нержавеющая сталь</t>
  </si>
  <si>
    <t>Монтаж грязезащитного коврика СИТИТОП Сити резина + текстиль + скребок)</t>
  </si>
  <si>
    <t>Светильник эвакуационный Flip Advanced 3Вт IP40 3ч аварийный VARTON V1-EM-70432-02A01-4000365</t>
  </si>
  <si>
    <t>Монтаж Светильника аварийного светодиодного iTECH M2 302 M ST, 2W/1LED, IP65, 115 Lm, 3 часа, постоянного действия, ручное тестирование</t>
  </si>
  <si>
    <t>Светильник светодиодный OWP OPTIMA LED 595 IP54/IP54 4000K mat Световые Технологии</t>
  </si>
  <si>
    <t>Штепсельная розетка JUNG одинарная, с заземлением, без шторок, 16A, 250В (механизм + накладка, без рамки). Серия LS990 Материал- дуропласт Цвет- светло-серый</t>
  </si>
  <si>
    <t>Выключатель 1-клавишный. Механизм. (однополюсный) 10A 250V с Клавишей 1-ой для выключателей и кнопок без подсветки.JUNG  Серия LS990 Материал- дуропласт Цвет- светло-серый</t>
  </si>
  <si>
    <t>Выключатель 2-клавишный. Механизм. 10A 250V с Клавишей 2-ой для выключателей и кнопок без подсветки.  JUNGСерия LS990 Материал- дуропласт Цвет- светло-серый</t>
  </si>
  <si>
    <t>депозитарий</t>
  </si>
  <si>
    <t>Окраска потолков за 2 раза  краской с классом пожарной опасности  КМ 1 (колерованная)</t>
  </si>
  <si>
    <t>Консоль с опорой ML 100 мм облегченная</t>
  </si>
  <si>
    <t>Консоль 400 мм BBH-60 усиленная</t>
  </si>
  <si>
    <t>Консоль усиленная 200мм</t>
  </si>
  <si>
    <t>Подвес вертикальный одиночный L=600мм</t>
  </si>
  <si>
    <t>Подвес вертикальный двойной 41х21 L 600</t>
  </si>
  <si>
    <t>комплект подвесов и консолей для лотков на офис 200 м.кв.</t>
  </si>
  <si>
    <t>Лоток металлический неперфорированный 200х50х3000 0.7мм S3 с углами вертикальными (45-90), горизонтальными, крышками, переходниками,  ответвителями и расходными материалами.</t>
  </si>
  <si>
    <t>на офис на 200 м.кв.</t>
  </si>
  <si>
    <t>Труба гладкая жесткая ПВХ 20 мм легкая серая (3м) в комплекте с углами, крепежами,переходниками и расходными материалами</t>
  </si>
  <si>
    <t>Труба гладкая жесткая ПВХ 32 мм легкая серая (3м) в комплекте с углами, крепежами,переходниками и расходными материалами</t>
  </si>
  <si>
    <t>цена по КП</t>
  </si>
  <si>
    <t>цена за ед</t>
  </si>
  <si>
    <t>0,33 кг/м.кв</t>
  </si>
  <si>
    <t>Грунтовка для пола Litokol Primer</t>
  </si>
  <si>
    <t>0,3 л/м.кв</t>
  </si>
  <si>
    <t>Система выравнивания</t>
  </si>
  <si>
    <t>подрезка 10%</t>
  </si>
  <si>
    <t>5 кг,м.кв.</t>
  </si>
  <si>
    <t>Церезит</t>
  </si>
  <si>
    <t>Александр Зуев +7 (926) 376-55-56, Алексей Лукашов +7 (926) 376-53-70</t>
  </si>
  <si>
    <t>сечас</t>
  </si>
  <si>
    <t>было</t>
  </si>
  <si>
    <t>разница</t>
  </si>
  <si>
    <t>Декоративная щелевая решетка с адаптером из стали, размер 1000х40</t>
  </si>
  <si>
    <t>Декоративная щелевая решетка с адаптером из стали, размер 500х40</t>
  </si>
  <si>
    <t>Комплект антипаника Doorlock на активную створку DL PD800FR-BAR (или аналог по согласованию заказчика)</t>
  </si>
  <si>
    <t>фрезеровка под Eff-Eff 34 12 V DC (34-E91) с длинными планками Eff-Eff HZ (021 35) (-------02135-01) (предоставляет заказчик), защищенный стальной гибкий переход для кабеля, прокладка кабеля внутри дверной коробки и полотна.</t>
  </si>
  <si>
    <t>Облицовка крыльца клинкерной плиткой</t>
  </si>
  <si>
    <t>Установка рулонных штор</t>
  </si>
  <si>
    <t>Щит  168 модулей, IP43, ABB или Legrand, с замком в комплекте с DIN-рейками, перемычками, шинами РЕ и N</t>
  </si>
  <si>
    <t>.Шкаф 168 М навесн. 1100x550x160 CA27VZRU (2CPX052536R9999</t>
  </si>
  <si>
    <t>Вата применяется во всех перегородках и в обшивке стен, граничащих с улицей.</t>
  </si>
  <si>
    <t>в SB ставим круглые</t>
  </si>
  <si>
    <t>Установка смесителя Kvart однорычажное упр., неповоротный излив, без донного клапана Арт. Артикул: 3111I10041101</t>
  </si>
  <si>
    <r>
      <t>Установка раковины Catalano Cubito 45х34х15,5 см, белая. Арт. 811422000104. в комплекте с сифоном из нержавеющей стали</t>
    </r>
    <r>
      <rPr>
        <sz val="9"/>
        <color theme="1"/>
        <rFont val="Calibri"/>
        <family val="2"/>
        <charset val="204"/>
      </rPr>
      <t>, подводкой и крепежом.</t>
    </r>
  </si>
  <si>
    <t xml:space="preserve">Установка унитаза подвесного AlBANO BB120CHR, безободкового с креплением P-trap, с сиденьем ALBANO BB120SC и кнопкой слива GEBERIT </t>
  </si>
  <si>
    <t>Разветвитель FQG-B335A</t>
  </si>
  <si>
    <t>Разветвитель FQG-B506A</t>
  </si>
  <si>
    <t>Позиция применяется при полном демонтаже. Демонтаж бронированных касс и депозитариев оценивается дополнительно согласно ТЗ</t>
  </si>
  <si>
    <t>№ п/п</t>
  </si>
  <si>
    <t xml:space="preserve">Наименование </t>
  </si>
  <si>
    <t>Артикул</t>
  </si>
  <si>
    <t xml:space="preserve">Единица измерения </t>
  </si>
  <si>
    <t xml:space="preserve">Cтекло закаленное М1, прозрачное, 12 мм, кромка полированная, для перегородок высотой 3000-3300мм </t>
  </si>
  <si>
    <t xml:space="preserve">Поставщик </t>
  </si>
  <si>
    <t>курс Евро</t>
  </si>
  <si>
    <t xml:space="preserve">     Мультизональные системы MRV </t>
  </si>
  <si>
    <t>Ряд</t>
  </si>
  <si>
    <t>Панель</t>
  </si>
  <si>
    <t>Фото</t>
  </si>
  <si>
    <t>Примечание</t>
  </si>
  <si>
    <t>MRV III - S
Внешний блок</t>
  </si>
  <si>
    <t>DC INVERTER</t>
  </si>
  <si>
    <t>3HP</t>
  </si>
  <si>
    <t>5HP</t>
  </si>
  <si>
    <t>6HP</t>
  </si>
  <si>
    <t>4HP</t>
  </si>
  <si>
    <t>8HP</t>
  </si>
  <si>
    <t>10HP</t>
  </si>
  <si>
    <t>12HP</t>
  </si>
  <si>
    <t>14HP</t>
  </si>
  <si>
    <t>16HP</t>
  </si>
  <si>
    <r>
      <rPr>
        <b/>
        <sz val="18"/>
        <color indexed="10"/>
        <rFont val="Arial"/>
        <family val="2"/>
        <charset val="204"/>
      </rPr>
      <t>MRV- V</t>
    </r>
    <r>
      <rPr>
        <b/>
        <sz val="18"/>
        <rFont val="Arial"/>
        <family val="2"/>
        <charset val="204"/>
      </rPr>
      <t xml:space="preserve"> 
Внешний блок</t>
    </r>
  </si>
  <si>
    <t>FULL                   DC INVERTER</t>
  </si>
  <si>
    <t>AV08IMVEVA</t>
  </si>
  <si>
    <t>AV10IMVEVA</t>
  </si>
  <si>
    <t>AV12IMVEVA</t>
  </si>
  <si>
    <t>AV14IMVEVA</t>
  </si>
  <si>
    <t>AV16IMVEVA</t>
  </si>
  <si>
    <t>18HP</t>
  </si>
  <si>
    <t>AV18IMVEVA</t>
  </si>
  <si>
    <t>20HP</t>
  </si>
  <si>
    <t>AV20IMVEVA</t>
  </si>
  <si>
    <t>22HP</t>
  </si>
  <si>
    <t>AV22IMVEVA</t>
  </si>
  <si>
    <t>24HP</t>
  </si>
  <si>
    <t>AV24IMVEVA</t>
  </si>
  <si>
    <t>26HP</t>
  </si>
  <si>
    <t>AV26IMVEVA</t>
  </si>
  <si>
    <t>Настенный Family</t>
  </si>
  <si>
    <t>5K</t>
  </si>
  <si>
    <t>AS052MNERA</t>
  </si>
  <si>
    <t>В комплекте с пультом              YR-HD</t>
  </si>
  <si>
    <t>7K</t>
  </si>
  <si>
    <t>AS072MNERA</t>
  </si>
  <si>
    <t>9K</t>
  </si>
  <si>
    <t>AS092MNERA</t>
  </si>
  <si>
    <t>12K</t>
  </si>
  <si>
    <t>AS122MNERA</t>
  </si>
  <si>
    <t>16K</t>
  </si>
  <si>
    <t>AS162MNERA</t>
  </si>
  <si>
    <t>18K</t>
  </si>
  <si>
    <t>AS182MNERA</t>
  </si>
  <si>
    <t>24K</t>
  </si>
  <si>
    <t>AS242MNERA</t>
  </si>
  <si>
    <t>28K</t>
  </si>
  <si>
    <t>AS282MNERA</t>
  </si>
  <si>
    <t>30K</t>
  </si>
  <si>
    <t>AS302MNERA</t>
  </si>
  <si>
    <t>Настенный Lightera</t>
  </si>
  <si>
    <t>Кассетный</t>
  </si>
  <si>
    <t>P1B-1050IB</t>
  </si>
  <si>
    <t>P2B-1055IB</t>
  </si>
  <si>
    <r>
      <t>4-х поточный</t>
    </r>
    <r>
      <rPr>
        <b/>
        <sz val="16"/>
        <color indexed="10"/>
        <rFont val="Arial"/>
        <family val="2"/>
        <charset val="204"/>
      </rPr>
      <t xml:space="preserve"> компакт 600х600</t>
    </r>
  </si>
  <si>
    <t>PB-620KB</t>
  </si>
  <si>
    <t>4-х поточный</t>
  </si>
  <si>
    <t xml:space="preserve">AB052MCERA </t>
  </si>
  <si>
    <t>PB-700IB</t>
  </si>
  <si>
    <t>AB072MCERA</t>
  </si>
  <si>
    <t>AB092MCERA</t>
  </si>
  <si>
    <t>AB122MCERA</t>
  </si>
  <si>
    <t>AB162MCERA</t>
  </si>
  <si>
    <t>AB182MCERA ©</t>
  </si>
  <si>
    <t>PB-950JB</t>
  </si>
  <si>
    <t>38K</t>
  </si>
  <si>
    <t>48K</t>
  </si>
  <si>
    <r>
      <rPr>
        <b/>
        <sz val="16"/>
        <color indexed="30"/>
        <rFont val="Arial"/>
        <family val="2"/>
        <charset val="204"/>
      </rPr>
      <t>4-х поточный</t>
    </r>
    <r>
      <rPr>
        <b/>
        <sz val="16"/>
        <rFont val="Arial"/>
        <family val="2"/>
        <charset val="204"/>
      </rPr>
      <t xml:space="preserve"> </t>
    </r>
    <r>
      <rPr>
        <b/>
        <sz val="16"/>
        <color indexed="10"/>
        <rFont val="Arial"/>
        <family val="2"/>
        <charset val="204"/>
      </rPr>
      <t>new</t>
    </r>
  </si>
  <si>
    <t>AB072MRERA</t>
  </si>
  <si>
    <t>PB-950KB</t>
  </si>
  <si>
    <t>AB092MRERA</t>
  </si>
  <si>
    <t>AB122MRERA</t>
  </si>
  <si>
    <t>AB162MRERA</t>
  </si>
  <si>
    <t>AB182MRERA</t>
  </si>
  <si>
    <t>AB242MRERA</t>
  </si>
  <si>
    <t>AB282MRERA</t>
  </si>
  <si>
    <t>AB302MRERA</t>
  </si>
  <si>
    <t>AB382MRERA</t>
  </si>
  <si>
    <t>AB482MRERA</t>
  </si>
  <si>
    <t>60K</t>
  </si>
  <si>
    <t>AB602MRERA</t>
  </si>
  <si>
    <t>Универсальный</t>
  </si>
  <si>
    <t xml:space="preserve"> без  пульта</t>
  </si>
  <si>
    <t>Канальный</t>
  </si>
  <si>
    <t xml:space="preserve"> 30 Pa</t>
  </si>
  <si>
    <t xml:space="preserve">AD052MSERA </t>
  </si>
  <si>
    <t>AD072MSERA</t>
  </si>
  <si>
    <t>AD092MSERA</t>
  </si>
  <si>
    <t>AD122MSERA</t>
  </si>
  <si>
    <t>AD162MSERA</t>
  </si>
  <si>
    <t>AD182MSERA</t>
  </si>
  <si>
    <t>AD242MSERA</t>
  </si>
  <si>
    <t>50/100 Pa</t>
  </si>
  <si>
    <t>AD052MJERA</t>
  </si>
  <si>
    <t>AD072MJERA</t>
  </si>
  <si>
    <t>AD092MJERA</t>
  </si>
  <si>
    <t>AD122MJERA</t>
  </si>
  <si>
    <t>AD162MJERA</t>
  </si>
  <si>
    <t>AD182MJERA</t>
  </si>
  <si>
    <t>AD242MJERA</t>
  </si>
  <si>
    <t>AD282MJERA</t>
  </si>
  <si>
    <t>AD302MJERA</t>
  </si>
  <si>
    <t>AD382MJERA</t>
  </si>
  <si>
    <t>AD482MJERA</t>
  </si>
  <si>
    <t>72K</t>
  </si>
  <si>
    <t>AD722MHERA</t>
  </si>
  <si>
    <t>96K</t>
  </si>
  <si>
    <t>AD962MHERA</t>
  </si>
  <si>
    <t xml:space="preserve"> 0/200 Pa</t>
  </si>
  <si>
    <t>36K</t>
  </si>
  <si>
    <t>42K</t>
  </si>
  <si>
    <t>54K</t>
  </si>
  <si>
    <t>100% подмес свежего воздуха</t>
  </si>
  <si>
    <t>Скрытый напольный</t>
  </si>
  <si>
    <t>AE072MLERA</t>
  </si>
  <si>
    <t>AE092MLERA</t>
  </si>
  <si>
    <t>AE122MLERA</t>
  </si>
  <si>
    <t>AE162MLERA</t>
  </si>
  <si>
    <t>AE182MLERA</t>
  </si>
  <si>
    <t>AE242MLERA</t>
  </si>
  <si>
    <t>Панели к кассетным блокам</t>
  </si>
  <si>
    <t>для АВ052-АВ162</t>
  </si>
  <si>
    <t>для АВ182-АВ482</t>
  </si>
  <si>
    <t>для АВ052-АВ182</t>
  </si>
  <si>
    <t>для АВ072-АВ602</t>
  </si>
  <si>
    <t>для АВ052-АВ122</t>
  </si>
  <si>
    <t>для АВ092-АВ182</t>
  </si>
  <si>
    <t>Жалюзи к канальным блокам серии AD…MSERA</t>
  </si>
  <si>
    <t>P1B-890IA</t>
  </si>
  <si>
    <t>для АD052-АD162</t>
  </si>
  <si>
    <t>P1B-1210IA</t>
  </si>
  <si>
    <t>для АD182-АD242</t>
  </si>
  <si>
    <r>
      <t xml:space="preserve">P1B-890IA(D)           </t>
    </r>
    <r>
      <rPr>
        <b/>
        <sz val="16"/>
        <rFont val="Arial"/>
        <family val="2"/>
        <charset val="204"/>
      </rPr>
      <t>с дисплеем</t>
    </r>
  </si>
  <si>
    <t>P1B-1210IA(D)                 с дисплеем</t>
  </si>
  <si>
    <t>Соединительный комплет с MRV(1 блок до 10 кВт)</t>
  </si>
  <si>
    <t>MS1-036A соединительный комплет с MRV(1 блок до 10 кВт)</t>
  </si>
  <si>
    <t>MS1-036A</t>
  </si>
  <si>
    <t>Соединительный комплет с MRV(1 блок до 14 кВт)</t>
  </si>
  <si>
    <t>MS1-060A соединительный комплет с MRV(1 блок до 14 кВт)</t>
  </si>
  <si>
    <t>MS1-060A</t>
  </si>
  <si>
    <t>Соединительный комплет с MRV(1-3 блока до 10 кВт)</t>
  </si>
  <si>
    <t>MS3-036A соединительный комплет с MRV(1-3 блока до 10 кВт)</t>
  </si>
  <si>
    <t>MS3-036A</t>
  </si>
  <si>
    <t>Соединительный комплект с AHU (8-14 кВт)</t>
  </si>
  <si>
    <t>AH1-280A соединительный комплект с AHU</t>
  </si>
  <si>
    <t>AH1-140A</t>
  </si>
  <si>
    <t>Соединительный комплект с AHU (14-28 кВт)</t>
  </si>
  <si>
    <t>AH1-280A</t>
  </si>
  <si>
    <t>Соединительный комплект с AHU (28-56 кВт)</t>
  </si>
  <si>
    <t>AH1-560A соединительный комплект с AHU</t>
  </si>
  <si>
    <t>AH1-560A</t>
  </si>
  <si>
    <r>
      <t xml:space="preserve">Пульт для AHU    серии  </t>
    </r>
    <r>
      <rPr>
        <b/>
        <sz val="16"/>
        <color indexed="10"/>
        <rFont val="Arial"/>
        <family val="2"/>
        <charset val="204"/>
      </rPr>
      <t xml:space="preserve">AH1….A         </t>
    </r>
  </si>
  <si>
    <t>HW-AA101DBK</t>
  </si>
  <si>
    <t>Соединительный комплект с AHU (до 7 кВт)</t>
  </si>
  <si>
    <t>AH1-070B</t>
  </si>
  <si>
    <t>AH1-140B</t>
  </si>
  <si>
    <t>AH1-280B</t>
  </si>
  <si>
    <t>AH1-560B</t>
  </si>
  <si>
    <t>Соединительный комплект с AHU (56-78 кВт)</t>
  </si>
  <si>
    <r>
      <t xml:space="preserve">ИК-пульт </t>
    </r>
    <r>
      <rPr>
        <b/>
        <sz val="16"/>
        <color indexed="10"/>
        <rFont val="Arial"/>
        <family val="2"/>
        <charset val="204"/>
      </rPr>
      <t xml:space="preserve">   </t>
    </r>
    <r>
      <rPr>
        <b/>
        <sz val="16"/>
        <rFont val="Arial"/>
        <family val="2"/>
        <charset val="204"/>
      </rPr>
      <t xml:space="preserve">      </t>
    </r>
    <r>
      <rPr>
        <b/>
        <sz val="16"/>
        <rFont val="Arial"/>
        <family val="2"/>
        <charset val="204"/>
      </rPr>
      <t xml:space="preserve">            </t>
    </r>
  </si>
  <si>
    <r>
      <t xml:space="preserve">ИК-пульт </t>
    </r>
    <r>
      <rPr>
        <b/>
        <sz val="16"/>
        <color indexed="10"/>
        <rFont val="Arial"/>
        <family val="2"/>
        <charset val="204"/>
      </rPr>
      <t xml:space="preserve">  </t>
    </r>
    <r>
      <rPr>
        <b/>
        <sz val="16"/>
        <rFont val="Arial"/>
        <family val="2"/>
        <charset val="204"/>
      </rPr>
      <t xml:space="preserve">                         </t>
    </r>
  </si>
  <si>
    <t>ИК-премник</t>
  </si>
  <si>
    <t>RE-01</t>
  </si>
  <si>
    <t>RE-02</t>
  </si>
  <si>
    <t xml:space="preserve">Пульт управления (проводной)  </t>
  </si>
  <si>
    <r>
      <t xml:space="preserve">Пульт управления (проводной)  </t>
    </r>
    <r>
      <rPr>
        <b/>
        <sz val="12"/>
        <color indexed="10"/>
        <rFont val="Arial"/>
        <family val="2"/>
        <charset val="204"/>
      </rPr>
      <t>цветной дисплей</t>
    </r>
  </si>
  <si>
    <t>YR-E16B</t>
  </si>
  <si>
    <t>YR-E20</t>
  </si>
  <si>
    <r>
      <t xml:space="preserve">Пульт управления (проводной)  </t>
    </r>
    <r>
      <rPr>
        <b/>
        <sz val="16"/>
        <color indexed="10"/>
        <rFont val="Arial"/>
        <family val="2"/>
        <charset val="204"/>
      </rPr>
      <t>new</t>
    </r>
  </si>
  <si>
    <t>HW-BA116ABK</t>
  </si>
  <si>
    <r>
      <t xml:space="preserve">Пульт управления (проводной)  black  </t>
    </r>
    <r>
      <rPr>
        <b/>
        <sz val="16"/>
        <color indexed="10"/>
        <rFont val="Arial"/>
        <family val="2"/>
        <charset val="204"/>
      </rPr>
      <t>new</t>
    </r>
  </si>
  <si>
    <t>HW-BA101ABT</t>
  </si>
  <si>
    <r>
      <t xml:space="preserve">Центральный пульт </t>
    </r>
    <r>
      <rPr>
        <b/>
        <sz val="12"/>
        <color indexed="10"/>
        <rFont val="Arial"/>
        <family val="2"/>
        <charset val="204"/>
      </rPr>
      <t>(до 64 внутр. блоков)</t>
    </r>
  </si>
  <si>
    <t>HC-SA164DBT</t>
  </si>
  <si>
    <r>
      <t xml:space="preserve">Центральный пульт  </t>
    </r>
    <r>
      <rPr>
        <b/>
        <sz val="12"/>
        <color indexed="10"/>
        <rFont val="Arial"/>
        <family val="2"/>
        <charset val="204"/>
      </rPr>
      <t>(до 256 внутр. блоков)</t>
    </r>
  </si>
  <si>
    <t>YCZ-A004</t>
  </si>
  <si>
    <t>Рефнет для наружных блоков</t>
  </si>
  <si>
    <t>HZG-20A</t>
  </si>
  <si>
    <t>HZG-30A</t>
  </si>
  <si>
    <r>
      <t xml:space="preserve">Рефнет для наружных блоков </t>
    </r>
    <r>
      <rPr>
        <b/>
        <sz val="16"/>
        <color indexed="30"/>
        <rFont val="Arial"/>
        <family val="2"/>
        <charset val="204"/>
      </rPr>
      <t>MRV V</t>
    </r>
  </si>
  <si>
    <t>HZG-20B</t>
  </si>
  <si>
    <t>HZG-30B</t>
  </si>
  <si>
    <t>Рефнет для внутренних блоков</t>
  </si>
  <si>
    <t>FQG-B335A</t>
  </si>
  <si>
    <t>FQG-B506A</t>
  </si>
  <si>
    <t>FQG-B730A</t>
  </si>
  <si>
    <t>FQG-B1350A</t>
  </si>
  <si>
    <t>FQG-B2040A</t>
  </si>
  <si>
    <t>Inverter Protocol Adapter</t>
  </si>
  <si>
    <t>IGU02</t>
  </si>
  <si>
    <t>Шлюз для интеграции с Modbus</t>
  </si>
  <si>
    <t>IGU06</t>
    <phoneticPr fontId="3" type="noConversion"/>
  </si>
  <si>
    <t>HA-MA164AD</t>
  </si>
  <si>
    <t>Конвектор сетевого протокола Lonworks</t>
  </si>
  <si>
    <t>IGU07</t>
    <phoneticPr fontId="3" type="noConversion"/>
  </si>
  <si>
    <t>Шлюз RS485&amp;232 Converter + Software</t>
  </si>
  <si>
    <t>Шлюз BACnet/IP,Modbas(BMS 3 поколения)</t>
  </si>
  <si>
    <t>Шлюз BACnet/IP,Modbas(BMS 5 поколения)</t>
  </si>
  <si>
    <t>HCM-05</t>
  </si>
  <si>
    <t>HCM-05A</t>
  </si>
  <si>
    <t>USD</t>
  </si>
  <si>
    <t>EUR</t>
  </si>
  <si>
    <t>Globalvent</t>
  </si>
  <si>
    <t>Габариты</t>
  </si>
  <si>
    <t>высота   мм</t>
  </si>
  <si>
    <t>ширина  мм</t>
  </si>
  <si>
    <t>длина c навесного оборудования   мм</t>
  </si>
  <si>
    <t>длина корпуса машины</t>
  </si>
  <si>
    <t>Вес                    кг</t>
  </si>
  <si>
    <t>Производительность (расход) м3/ч</t>
  </si>
  <si>
    <t>Электрокалорифер  кВт</t>
  </si>
  <si>
    <t>хладопроизводительность кВт</t>
  </si>
  <si>
    <t>Ориентировочное кол-во в год</t>
  </si>
  <si>
    <t>Цена, руб. с НДС</t>
  </si>
  <si>
    <t>Стоимость                    руб. с НДС</t>
  </si>
  <si>
    <t>Цена за ед. в руб. с НДС</t>
  </si>
  <si>
    <t>ПВВУ iClimate 031</t>
  </si>
  <si>
    <t>ПВВУ iClimate 031+</t>
  </si>
  <si>
    <t>ПВВУ iClimate 038</t>
  </si>
  <si>
    <t>ПВВУ iClimate 038+</t>
  </si>
  <si>
    <t>ПВВУ iClimate 042</t>
  </si>
  <si>
    <t>ПВВУ iClimate 042+</t>
  </si>
  <si>
    <t>ПВВУ iClimate 050</t>
  </si>
  <si>
    <t>ПВВУ iClimate 050+</t>
  </si>
  <si>
    <t>ПВВУ iClimate 067</t>
  </si>
  <si>
    <t>VTS</t>
  </si>
  <si>
    <t>длина    мм</t>
  </si>
  <si>
    <t>NED</t>
  </si>
  <si>
    <t>Установка компактная подвесная ND-RV-X30DS</t>
  </si>
  <si>
    <t>760 837,84</t>
  </si>
  <si>
    <t>Установка компактная напольная  MININED 1600-V-RC-E7,5</t>
  </si>
  <si>
    <t>774 824,58</t>
  </si>
  <si>
    <t>Установка компактная напольная  MININED 2900-V-RC-E18</t>
  </si>
  <si>
    <t>Установка компактная напольная  MININED 3800-V-RC-E25,5</t>
  </si>
  <si>
    <t>Вентилятор LITENED 70-40 G1.31-1,1х30</t>
  </si>
  <si>
    <t>Приточно-вытяжная установка Globalvent  iСLIMATE-038+ E (либо аналог в соответствии с ТЗ) включая дополнительный нагреватель+ настенный пульт управления пользователя с регулировками параметров</t>
  </si>
  <si>
    <t>Приточно-вытяжная установка Globalvent  iСLIMATE-042+ E (либо аналог в соответствии с ТЗ) включая дополнительный нагреватель+ настенный пульт управления пользователя с регулировками параметров</t>
  </si>
  <si>
    <t>Приточно-вытяжная установка Globalvent  iСLIMATE-050i+ E (либо аналог в соответствии с ТЗ) включая дополнительный нагреватель+ настенный пульт управления пользователя с регулировками параметров</t>
  </si>
  <si>
    <t xml:space="preserve">Установка унитаза подвесногоPure 36,5х54 см Арт. 8204230000001, сиденье для унитаза Pure дюропласт, с микролифтом  и кнопкой слива GEBERIT </t>
  </si>
  <si>
    <t>Уполномоченным лицом от «Haier» является:</t>
  </si>
  <si>
    <t xml:space="preserve">Управляющий директор Фомичев С.Ю. </t>
  </si>
  <si>
    <t>E-mail: info@haierrussia.ru</t>
  </si>
  <si>
    <t>тел.: +7(495) 782-10-20</t>
  </si>
  <si>
    <t>Для заказа оборудования:</t>
  </si>
  <si>
    <t>тел.: +7(495) 782-10-20 доб.129</t>
  </si>
  <si>
    <t>Уполномоченным лицом от «Дженерал-Трейд» является:</t>
  </si>
  <si>
    <t>Директор по развитию Нуждин Владимир Юрьевич</t>
  </si>
  <si>
    <t>E-mail: vnuzhdin@profcond.com</t>
  </si>
  <si>
    <t>Тел.: +7 (800) 234-56-05, добавочный номер 271</t>
  </si>
  <si>
    <t>Моб.: +7 (903)7110106(WhatsApp)</t>
  </si>
  <si>
    <t>Производитель</t>
  </si>
  <si>
    <t>Телефон</t>
  </si>
  <si>
    <t>Наименование</t>
  </si>
  <si>
    <t>Ед. изм.</t>
  </si>
  <si>
    <t>1.</t>
  </si>
  <si>
    <t>Терраццо серый светлый обрезной арт. SG632400R</t>
  </si>
  <si>
    <t xml:space="preserve">Исполнители вправе произвести самовывоз со склада поставщика по фиксированной стоимости Продукции. </t>
  </si>
  <si>
    <t>Доставка (кроме г. Москва и Московской области) рассчитывается отдельно. Стоимость доставки будет включена в стоимость Продукции.</t>
  </si>
  <si>
    <t>Цена за ед., руб. с учетом скидки (в т.ч. НДС)</t>
  </si>
  <si>
    <t>Фабрика</t>
  </si>
  <si>
    <t>Кол-во, шт.</t>
  </si>
  <si>
    <t>Техническая информация</t>
  </si>
  <si>
    <t>Ideal Standard</t>
  </si>
  <si>
    <t>ООО "Дом мечты"</t>
  </si>
  <si>
    <t>Блок с усилением под доводчик</t>
  </si>
  <si>
    <t>Наличник</t>
  </si>
  <si>
    <t>Добор</t>
  </si>
  <si>
    <t>Замок магнитный хром</t>
  </si>
  <si>
    <t>Петли накладные хром</t>
  </si>
  <si>
    <t>Цена</t>
  </si>
  <si>
    <t>Стоимость</t>
  </si>
  <si>
    <t>Ручка V44L-2 (компл)</t>
  </si>
  <si>
    <t>www.kapelli-doors.ru</t>
  </si>
  <si>
    <t>Цилиндр ключ-фиксатор хром</t>
  </si>
  <si>
    <t>Накладка на цилиндр ET-02 L-2/ Накладка сантехническая ВК02 L-2</t>
  </si>
  <si>
    <t>Итого цена для подрядчика:</t>
  </si>
  <si>
    <t>С уважением, Фабрика дверей KAPELLI</t>
  </si>
  <si>
    <t>менеджер отдела сбыта Журавлёва Елена</t>
  </si>
  <si>
    <t>344064, г.Ростов-на-Дону, ул. Вавилова, д.63 А</t>
  </si>
  <si>
    <t>Контакты: (863) 261-89-82 доб. 172.</t>
  </si>
  <si>
    <t>Моб.тел.: 8950-843-15-45</t>
  </si>
  <si>
    <t xml:space="preserve">email: zhuravleva1545@yandex.ru </t>
  </si>
  <si>
    <t>Skype: zhuravleva.e1</t>
  </si>
  <si>
    <t>ICQ: 681713269</t>
  </si>
  <si>
    <t> </t>
  </si>
  <si>
    <t>Согласно план-графику производства работ</t>
  </si>
  <si>
    <t>Дисконт по тендеру</t>
  </si>
  <si>
    <t>см. лист "Двери Kapelli"</t>
  </si>
  <si>
    <t>см. лист "Kerama Marazzi"</t>
  </si>
  <si>
    <t>Поставщик: Шихов Сергей 
тел.89250883555 
E-mail: 17935@mail.ru</t>
  </si>
  <si>
    <t>см. лист "Сантехника"</t>
  </si>
  <si>
    <t>Замок для трансформируемой перегородки  типа «Т-009 PSS»</t>
  </si>
  <si>
    <t>№№</t>
  </si>
  <si>
    <t>Установка противопожарного  двухпольного дверного блока , min EI60 с фурнитурой 1800х2100мм</t>
  </si>
  <si>
    <t>Наименование аналога Профлед(артикул)</t>
  </si>
  <si>
    <t>Prof-LED</t>
  </si>
  <si>
    <t>Тишунин Сергей</t>
  </si>
  <si>
    <t>+ 7(903)624-21-80</t>
  </si>
  <si>
    <t>tsv@prof-led.ru</t>
  </si>
  <si>
    <t xml:space="preserve">Цена материалов и оборудования для подрядчика. руб., в т.ч. НДС </t>
  </si>
  <si>
    <t>Устройство технологических проходов над помещениями из профильной трубы и просечной сетки.</t>
  </si>
  <si>
    <t>Установка выключателя с ключом двухпозиционного</t>
  </si>
  <si>
    <t>№ по смете</t>
  </si>
  <si>
    <t>Аналог</t>
  </si>
  <si>
    <t>Приточно-вытяжная установка Globalvent  iСLIMATE-042 E (либо аналог в соответствии с ТЗ) включая дополнительный нагреватель+ настенный пульт управления пользователя с регулировками параметров</t>
  </si>
  <si>
    <t>Приточно-вытяжная установка Globalvent  iСLIMATE-050 E (либо аналог в соответствии с ТЗ) включая дополнительный нагреватель+ настенный пульт управления пользователя с регулировками параметров</t>
  </si>
  <si>
    <t>Оклейка окон, стеклянных поверхностей дверных полотен пленкой ORACAL 641000М</t>
  </si>
  <si>
    <t>Установка противопожарного  двухпольного дверного блока , min EI60 с фурнитурой 1600х2350мм</t>
  </si>
  <si>
    <t>Усиление перегородок UA  профилем Кнауф</t>
  </si>
  <si>
    <t>Кол-во</t>
  </si>
  <si>
    <t>ГРЩ(1)</t>
  </si>
  <si>
    <t>ГРЩ(2)</t>
  </si>
  <si>
    <t>ЩС(1)</t>
  </si>
  <si>
    <t>ЩС(2)</t>
  </si>
  <si>
    <t>ЩСБ</t>
  </si>
  <si>
    <t>ЩИБП</t>
  </si>
  <si>
    <t>ППУ</t>
  </si>
  <si>
    <t xml:space="preserve">Облицовка пола керамогранитом Керама Марацци DD601200R | Про Дабл серый светлый обрезной 600x600x11 </t>
  </si>
  <si>
    <t xml:space="preserve">Облицовка пола керамогранитомт Керама Марацци DD601200R | Про Дабл серый светлый обрезной 600x600x11 </t>
  </si>
  <si>
    <t>Устройство полов из модульной ковровой плитки типа  Desso Essence Structure - Essence Structure AA92 7017</t>
  </si>
  <si>
    <t>Устройство полов из модульной ковровой плитки типа  Desso Essence Maze - Essence Maze AA93 9505</t>
  </si>
  <si>
    <t>Устройство полов из ПВХ-плитки Gerflor Creation 70 CLIFTON 0556</t>
  </si>
  <si>
    <t>Устройство полов из ПВХ-плитки  ADO Stona Series 4010 Mastro, толщина 5мм, размер 610Х610мм</t>
  </si>
  <si>
    <t>Установка  плинтуса алюминиевого Metal Line 90 h=40мм, покраска, черный матовый, гнущийся по радиусу</t>
  </si>
  <si>
    <t xml:space="preserve">Устройство плинтусов из керамогранита h=40 мм с установкой раскладки из пластика на торец в цвет плинтуса с затиркой швовов </t>
  </si>
  <si>
    <t>Устройство ГКЛ перфорированного акустического потолка с рассеянным рисунком перфорации С3-КР по технологии Knauf П113, окраска по RAL 9010 (белый)</t>
  </si>
  <si>
    <t>Оклейка окон, стеклянных поверхностей ПВХ-пленкой. Печать рисунка - градиент от RAL 9010 до прозрачного</t>
  </si>
  <si>
    <t>Декоративные крашенные МДФ ПАНЕЛИ 20ММ, ЦВЕТ RAL 7040, Швы - черный, П-образный
профиль 10мм</t>
  </si>
  <si>
    <t>ДЕКОРАТИВНЫЕ АКУСТИЧЕСКИЕ ОБОИ Цвет: FE Light blue 60</t>
  </si>
  <si>
    <t>Плитка Керама Марацци 6304 Ломбардиа 25*40 - h=2400</t>
  </si>
  <si>
    <t>Реечный потолок, кубообразная рейка 30х70мм</t>
  </si>
  <si>
    <t>Устройство полов из модульной ковровой плитки типа  Modulyss Pixel 957</t>
  </si>
  <si>
    <t>Устройство полов из модульной ковровой плитки типа  Modulyss Pixel 610</t>
  </si>
  <si>
    <t>Светильник с зеркалом и SPC-RNG-600-LED-TCH, 12W, 220-240V, 600x30с подсветкой  и сенсорным выключателем belbagno арт. SPC-RNG-600-LED-TCH</t>
  </si>
  <si>
    <t>belbagno</t>
  </si>
  <si>
    <t>SPC-RNG-600-LED-TCH</t>
  </si>
  <si>
    <t xml:space="preserve">Маркерное белое стекло цвет: RAL 9010 </t>
  </si>
  <si>
    <t>Аккустическая панель из Войлока, максимальные размери 1200X2400см, клеиться на стену</t>
  </si>
  <si>
    <t>Стеновые декоративные панели из ЛДСП Egger Дуб Гладстоун песочный H3309 ST28,  Швы - черный П-образный профиль 10мм</t>
  </si>
  <si>
    <t xml:space="preserve">
Предоставление заключения пожарной испытательной лаборатории для контроля качества огнезащитных работ с предоставлением заключения о соответствии (до  1000 м кв.  металлоконструкций)</t>
  </si>
  <si>
    <t xml:space="preserve">
Предоставление заключения пожарной испытательной лаборатории для контроля качества огнезащитных работ с предоставлением заключения о соответствии (более  1000 м кв.  металлоконструкций)</t>
  </si>
  <si>
    <r>
      <t>Нанесение вспучивающихся огнезащитных составов (красок) типа</t>
    </r>
    <r>
      <rPr>
        <sz val="9"/>
        <color rgb="FFFF0000"/>
        <rFont val="Arial"/>
        <family val="2"/>
        <charset val="204"/>
      </rPr>
      <t xml:space="preserve"> Ecofire</t>
    </r>
    <r>
      <rPr>
        <sz val="9"/>
        <rFont val="Arial"/>
        <family val="2"/>
        <charset val="204"/>
      </rPr>
      <t xml:space="preserve"> на несущие металлические конструкции, включая подготовку(очистку, обеспыливание и обезжиривание поверхности) основания мет. конструкций и грунтовку до предела огнестойкости R 120 включительно </t>
    </r>
  </si>
  <si>
    <t>(применение красок не допускается для обеспечения требуемого предела огнестойкости несущих элементов зданий I и II степеней огнестойкости, за исключением стальных конструкций с приведенной толщиной металла по ГОСТ Р 53295 не менее 5,8 мм.)</t>
  </si>
  <si>
    <t>Удаление старого огнезащитного покрытия</t>
  </si>
  <si>
    <t>Перегородка цельностеклянная Versal-Duplex 72х25 мм либо аналог. H-3000mm Заполнение: стекло двойное 10 мм, закаленное. Pilkington Optiwhite с полированными кромками Профиль цвет 9017. Стекло заподлицо с коридором. Укрепление стекла пленкой К4 с одной стороны, или аналог. Пленка должна быть заведена под профиль, заводского изготовления. Rw-45dB. высота 3000мм (Высоты дополнительно согласовать с Заказчиком и Архитектором</t>
  </si>
  <si>
    <t>Раздвижная стеклянная перегородка Dorma, профильRAL 9017. Rw-45dB 
Под фальшполом предусмотреть звукоизоляционную отсечку</t>
  </si>
  <si>
    <t xml:space="preserve">Укрытие полов пленкой полиэтиленовой 200 мкм на время производства работ  </t>
  </si>
  <si>
    <t>Монтаж Светильника аварийного потолочного  светильник PL CL 1.0 Pelastus</t>
  </si>
  <si>
    <t>Пульт SMART-R10-DIM (4 зоны, 2.4G)</t>
  </si>
  <si>
    <t>Противопожарный клапан (с электромеханическим приводом Belimo с возвратной пружиной) НО 500*300</t>
  </si>
  <si>
    <t>Установка штепсельной розетки с заземлением  "Legrand" Mozaik ,  суппортом и рамкой (красная или белая).</t>
  </si>
  <si>
    <t>Монтаж тепло-шумоизоляции  K-FLEX K-Flex Air 25мм самоклеющаяся (или Энергофлекс) воздуховодов согласно ТЗ</t>
  </si>
  <si>
    <t>Монтаж тепло-шумоизоляции  K-FLEX K-Flex Air 6мм самоклеющаяся (или Энергофлекс) воздуховодов согласно ТЗ</t>
  </si>
  <si>
    <t>Монтаж ленты K-FLEX ST Н50х3х15 самоклеющаяся для изоляции стыков. </t>
  </si>
  <si>
    <t>м2 (по площади помещения)</t>
  </si>
  <si>
    <t>Монтаж теплоизоляции  K-FLEX (или Энергофлекс) воздуховодов согласно ТЗ</t>
  </si>
  <si>
    <t>Облицовка полов керамогранитом  Creto Style Ivory 600*600 с затиркой швов</t>
  </si>
  <si>
    <t>Cтекло закаленное М1, прозрачное, 10 мм, кромка полированная, для перегородок высотой до 3000мм</t>
  </si>
  <si>
    <t>Фиксация рублевых цен 91156,20 рубля/м2</t>
  </si>
  <si>
    <t>Подорожание керамогранита</t>
  </si>
  <si>
    <t>Подорожание вентмашин</t>
  </si>
  <si>
    <t>Подорожание раздвижной перегородки</t>
  </si>
  <si>
    <t>Подорожание по меморандумам 22 г.</t>
  </si>
  <si>
    <t>Подорожание по меморандумамм 22 г.</t>
  </si>
  <si>
    <t>Сопровождение проектной документации в МВК, ОГПН МЧС, ФГУЗ «ЦГиЭ», КГИОП  и прочих при необходимости. Ввод объекта в эксплуатацию в КГИОП И МВК</t>
  </si>
  <si>
    <t>Стоимость согласования проекта перепланировки/реконструкции объекта   в соответствии с нормативными актами г. ______________</t>
  </si>
  <si>
    <t>Подготовка и сдача в _______научного отчета</t>
  </si>
  <si>
    <r>
      <t>Стоимость согласования проекта приспособления объекта культурного наследия  в соответствии с нормативными актами Министерства культуры</t>
    </r>
    <r>
      <rPr>
        <sz val="9"/>
        <color rgb="FFFF0000"/>
        <rFont val="Calibri"/>
        <family val="2"/>
        <charset val="204"/>
      </rPr>
      <t xml:space="preserve"> и КГИОП г._Санкт-Петербурга_</t>
    </r>
    <r>
      <rPr>
        <sz val="9"/>
        <rFont val="Calibri"/>
        <family val="2"/>
        <charset val="204"/>
      </rPr>
      <t>. ( включая проведение историко-культурной экспертизы проекта приспособления ОКН). Получение разрешения на работы.</t>
    </r>
  </si>
  <si>
    <t>Компактная воздушно-тепловая завеса КЭВ-3П1154Е</t>
  </si>
  <si>
    <t>Компактная воздушно-тепловая завеса КЭВ-6П2212E</t>
  </si>
  <si>
    <t>Компактная воздушно-тепловая завеса КЭВ-9П3012E</t>
  </si>
  <si>
    <t>Компактная воздушно-тепловая завеса КЭВ-12П3042E</t>
  </si>
  <si>
    <t xml:space="preserve">№№ </t>
  </si>
  <si>
    <t>Регион/город</t>
  </si>
  <si>
    <t xml:space="preserve">Адрес </t>
  </si>
  <si>
    <t>Контактная информация</t>
  </si>
  <si>
    <t>Центральный</t>
  </si>
  <si>
    <t>г. Москва, Батюнинский проезд, д. 10, строение 3</t>
  </si>
  <si>
    <t>Телефон: +7 (499) 504-04-24</t>
  </si>
  <si>
    <t>E-mail: mos@teplomash.ru</t>
  </si>
  <si>
    <t>Северо-Западный</t>
  </si>
  <si>
    <t>г. Санкт-Петербург, ш. Революции, д.90</t>
  </si>
  <si>
    <t>+7 (812) 380-13-27</t>
  </si>
  <si>
    <t>toh@teplomash.ru</t>
  </si>
  <si>
    <t>Урал</t>
  </si>
  <si>
    <t>г. Екатеринбург, ул. Шефская, 2а</t>
  </si>
  <si>
    <t>+7 (343) 385-68-98</t>
  </si>
  <si>
    <t>ural@teplomash.ru</t>
  </si>
  <si>
    <t>Сибирь</t>
  </si>
  <si>
    <t>г. Новосибирск, ул. Н.Островского, 49</t>
  </si>
  <si>
    <t>+7 (383) 363-00-23</t>
  </si>
  <si>
    <t>nsk@teplomash.ru</t>
  </si>
  <si>
    <t>СПИСОК ФИЛИАЛОВ И ПРЕДСТАВИТЕЛЬСТВ ПОСТАВЩИКА:</t>
  </si>
  <si>
    <t xml:space="preserve">Генеральный директор Козин Алексей Витальевич, </t>
  </si>
  <si>
    <t xml:space="preserve">контактный телефон: +7(499)504-04-24, моб.: +7(916)324-04-24, </t>
  </si>
  <si>
    <t>эл.почта: kozin@teplomash.ru</t>
  </si>
  <si>
    <t>Общая эл.почта отдела продаж: mos@teplomash.ru</t>
  </si>
  <si>
    <t xml:space="preserve">Главный специалист отдела продаж Полунин Валерий Викторович, </t>
  </si>
  <si>
    <t>контактный телефон: +7(499)504-04-24, моб.:+7(916)850-11-40, эл.почта: polunin@teplomash.ru</t>
  </si>
  <si>
    <t>Цена за ед. с НДС, руб. для подрядчика</t>
  </si>
  <si>
    <t>Компактная воздушно-тепловая завеса КЭВ-3П1154Е с пультом</t>
  </si>
  <si>
    <t>Компактная воздушно-тепловая завеса КЭВ-6П2212E с пультом</t>
  </si>
  <si>
    <t>Компактная воздушно-тепловая завеса КЭВ-9П3012E с пультом</t>
  </si>
  <si>
    <t>Компактная воздушно-тепловая завеса КЭВ-12П3042E с пультом</t>
  </si>
  <si>
    <t>см. вкладку Тепловые завесы</t>
  </si>
  <si>
    <t xml:space="preserve">      Уполномоченным лицом Поставщика является: </t>
  </si>
  <si>
    <t>Поставщик:</t>
  </si>
  <si>
    <t>ООО "ТМ Инвест", ИНН 7720712565, КПП 772001001, 111672, г. Москва, ул. Суздальская, дом № 46, тел.: (495) 545-05-40</t>
  </si>
  <si>
    <t>Товары (работы, услуги)</t>
  </si>
  <si>
    <t>Количество</t>
  </si>
  <si>
    <t>Ставка НДС</t>
  </si>
  <si>
    <t>Сумма НДС</t>
  </si>
  <si>
    <t>Сумма</t>
  </si>
  <si>
    <t>ТВЕК63</t>
  </si>
  <si>
    <t>твек. 6.3. Кронштейн "RIFAR" штырьевой бел. плоский 8х180</t>
  </si>
  <si>
    <t>R.Ad.SA01</t>
  </si>
  <si>
    <t>R.Ad.SW01</t>
  </si>
  <si>
    <t>R.Ad.G34</t>
  </si>
  <si>
    <t>R.Ad.G12</t>
  </si>
  <si>
    <t>КМУ12</t>
  </si>
  <si>
    <t>КОМПЛЕКТ МОНТАЖНЫЙ 1/2 универсальный белый без кронштейнов</t>
  </si>
  <si>
    <t>КМУ34</t>
  </si>
  <si>
    <t>КОМПЛЕКТ МОНТАЖНЫЙ 3/4 универсальный белый без кронштейнов</t>
  </si>
  <si>
    <t>вкладка "Радиаторы"</t>
  </si>
  <si>
    <t>Панели защитные, стеновые кл. Бр-2 по пулестойкости и II класс взломостойкости, сварное соединение, облегченные, Покраска грунт</t>
  </si>
  <si>
    <t>Панели защитные, стеновые кл. Бр-2 по пулестойкости и II класс взломостойкости, болтовое соединение, облегченные, Покраска грунт</t>
  </si>
  <si>
    <t>Панели защитные, стеновые кл. Бр-3 по пулестойкости и III класс взломостойкости, сварное соединение, облегченные, Покраска грунт</t>
  </si>
  <si>
    <t>Панели защитные, стеновые кл. Бр-3 по пулестойкости и III класс взломостойкости, болтовое соединение, облегченные, Покраска грунт</t>
  </si>
  <si>
    <t>Установка противопожарного однопольного дверного блока , min EI60 с фурнитурой 1000х2100мм</t>
  </si>
  <si>
    <t>в бюджет 22 подано ПЭУ  68000+30%=88400</t>
  </si>
  <si>
    <t>Подорожание на рост курса и логистику</t>
  </si>
  <si>
    <t>AU042FPERA</t>
  </si>
  <si>
    <t xml:space="preserve">AU04IFPERA </t>
  </si>
  <si>
    <t xml:space="preserve">AU052FPERA </t>
  </si>
  <si>
    <t xml:space="preserve">AU05IFPERA </t>
  </si>
  <si>
    <t xml:space="preserve">AU062FPERA </t>
  </si>
  <si>
    <t xml:space="preserve">AU06IFPERA </t>
  </si>
  <si>
    <t xml:space="preserve">AB182MNERA   </t>
  </si>
  <si>
    <t xml:space="preserve">AB242MNERA    </t>
  </si>
  <si>
    <t xml:space="preserve">AB282MNERA    </t>
  </si>
  <si>
    <t xml:space="preserve">AB302MNERA    </t>
  </si>
  <si>
    <t xml:space="preserve">AB382MNERA    </t>
  </si>
  <si>
    <t xml:space="preserve">AB482MNERA    </t>
  </si>
  <si>
    <t xml:space="preserve">AB602MNERA    </t>
  </si>
  <si>
    <t xml:space="preserve">AC092MDERA   </t>
  </si>
  <si>
    <t xml:space="preserve">AC122MDERA   </t>
  </si>
  <si>
    <t xml:space="preserve">AC162MDERA   </t>
  </si>
  <si>
    <t xml:space="preserve">AC182MDERA   </t>
  </si>
  <si>
    <t xml:space="preserve">AC242MDERA   </t>
  </si>
  <si>
    <t xml:space="preserve">AC282MDERA   </t>
  </si>
  <si>
    <t xml:space="preserve">AC302MDERA   </t>
  </si>
  <si>
    <t xml:space="preserve">AC382MDERA   </t>
  </si>
  <si>
    <t xml:space="preserve">AC482MDERA   </t>
  </si>
  <si>
    <r>
      <rPr>
        <b/>
        <sz val="14"/>
        <color indexed="10"/>
        <rFont val="Arial"/>
        <family val="2"/>
        <charset val="204"/>
      </rPr>
      <t>FULL</t>
    </r>
    <r>
      <rPr>
        <b/>
        <sz val="14"/>
        <rFont val="Arial"/>
        <family val="2"/>
        <charset val="204"/>
      </rPr>
      <t xml:space="preserve">               DC INVERTER</t>
    </r>
  </si>
  <si>
    <r>
      <t>AD052MSERA</t>
    </r>
    <r>
      <rPr>
        <b/>
        <sz val="18"/>
        <color indexed="10"/>
        <rFont val="Arial"/>
        <family val="2"/>
        <charset val="204"/>
      </rPr>
      <t xml:space="preserve"> (D)</t>
    </r>
  </si>
  <si>
    <r>
      <t xml:space="preserve">AD072MSERA </t>
    </r>
    <r>
      <rPr>
        <b/>
        <sz val="18"/>
        <color indexed="10"/>
        <rFont val="Arial"/>
        <family val="2"/>
        <charset val="204"/>
      </rPr>
      <t>(D)</t>
    </r>
  </si>
  <si>
    <r>
      <t xml:space="preserve">AD092MSERA </t>
    </r>
    <r>
      <rPr>
        <b/>
        <sz val="18"/>
        <color indexed="10"/>
        <rFont val="Arial"/>
        <family val="2"/>
        <charset val="204"/>
      </rPr>
      <t>(D)</t>
    </r>
  </si>
  <si>
    <r>
      <t>AD122MSERA</t>
    </r>
    <r>
      <rPr>
        <b/>
        <sz val="18"/>
        <color indexed="10"/>
        <rFont val="Arial"/>
        <family val="2"/>
        <charset val="204"/>
      </rPr>
      <t xml:space="preserve"> (D)</t>
    </r>
  </si>
  <si>
    <r>
      <t xml:space="preserve">AD162MSERA </t>
    </r>
    <r>
      <rPr>
        <b/>
        <sz val="18"/>
        <color indexed="10"/>
        <rFont val="Arial"/>
        <family val="2"/>
        <charset val="204"/>
      </rPr>
      <t>(D)</t>
    </r>
  </si>
  <si>
    <r>
      <t xml:space="preserve">AD182MSERA </t>
    </r>
    <r>
      <rPr>
        <b/>
        <sz val="18"/>
        <color indexed="10"/>
        <rFont val="Arial"/>
        <family val="2"/>
        <charset val="204"/>
      </rPr>
      <t>(D)</t>
    </r>
  </si>
  <si>
    <r>
      <t>AD242MSERA</t>
    </r>
    <r>
      <rPr>
        <b/>
        <sz val="18"/>
        <color indexed="10"/>
        <rFont val="Arial"/>
        <family val="2"/>
        <charset val="204"/>
      </rPr>
      <t xml:space="preserve"> (D)</t>
    </r>
  </si>
  <si>
    <t>AD542MJERA</t>
  </si>
  <si>
    <t xml:space="preserve">AD052MJERAD </t>
  </si>
  <si>
    <t xml:space="preserve">AD072MJERAD </t>
  </si>
  <si>
    <t xml:space="preserve">AD092MJERAD  </t>
  </si>
  <si>
    <t xml:space="preserve">AD122MJERAD  </t>
  </si>
  <si>
    <t xml:space="preserve">AD162MJERAD  </t>
  </si>
  <si>
    <t xml:space="preserve">AD182MJERAD  </t>
  </si>
  <si>
    <t xml:space="preserve">AD242MJERAD </t>
  </si>
  <si>
    <t xml:space="preserve">AD282MJERAD  </t>
  </si>
  <si>
    <t xml:space="preserve">AD302MJERAD  </t>
  </si>
  <si>
    <t xml:space="preserve">AD382MJERAD  </t>
  </si>
  <si>
    <t xml:space="preserve">AD482MJERAD  </t>
  </si>
  <si>
    <t xml:space="preserve">AD542MJERAD  </t>
  </si>
  <si>
    <t>AH1-730B</t>
  </si>
  <si>
    <t>YR-HRS01</t>
  </si>
  <si>
    <t>YR-HQS01</t>
  </si>
  <si>
    <t>YR-E17A</t>
  </si>
  <si>
    <t>HI-WA164DBI</t>
  </si>
  <si>
    <r>
      <t xml:space="preserve">Шлюз для интеграции с Modbus        </t>
    </r>
    <r>
      <rPr>
        <b/>
        <sz val="16"/>
        <color indexed="10"/>
        <rFont val="Arial"/>
        <family val="2"/>
        <charset val="204"/>
      </rPr>
      <t>new</t>
    </r>
  </si>
  <si>
    <r>
      <t>HA-MA164AD</t>
    </r>
    <r>
      <rPr>
        <b/>
        <sz val="18"/>
        <color indexed="10"/>
        <rFont val="Arial"/>
        <family val="2"/>
        <charset val="204"/>
      </rPr>
      <t>B</t>
    </r>
  </si>
  <si>
    <t>HCM-01A</t>
  </si>
  <si>
    <t>HCM-03A</t>
  </si>
  <si>
    <t>BMS interface</t>
  </si>
  <si>
    <t>HCM-04</t>
  </si>
  <si>
    <t>WI-FI модуль для управления центральным пультом HC-SA164DBT</t>
  </si>
  <si>
    <t>Внутр. блок настенного типа мультизональной системы кондиционирования HAIER VRF включая пульт YR-HRS01 AS052MNERA</t>
  </si>
  <si>
    <t>Наружный блок мультизональной системы кондиционирования HAIER VRF AU12NFKERA</t>
  </si>
  <si>
    <t>Наименование изделия</t>
  </si>
  <si>
    <t>Ед.</t>
  </si>
  <si>
    <t>ГРЩ-0080-54 (ГРЩ1)</t>
  </si>
  <si>
    <t>ГРЩ-0080-54 (ГРЩ2+АВР)</t>
  </si>
  <si>
    <t>ЩР-0063-54 (ЩС1)</t>
  </si>
  <si>
    <t>ЩР-0063-54 (ЩС2)</t>
  </si>
  <si>
    <t>ЩР-0025-54 (ЩСБ)</t>
  </si>
  <si>
    <t>ЩР-0025-54 (ЩИБП)</t>
  </si>
  <si>
    <t>ЩР-0025-54 (ППУ)</t>
  </si>
  <si>
    <t>Срок изготовления:</t>
  </si>
  <si>
    <t>15-17 дней*</t>
  </si>
  <si>
    <t>*Срок поставки оборудования может отличаться от заявленного в зависимости от наличия комплектации на складах производителей.</t>
  </si>
  <si>
    <t>Ответственный:</t>
  </si>
  <si>
    <t>Семенихин Александр Михайлович</t>
  </si>
  <si>
    <t>aleksandr.s@abb-electro.ru</t>
  </si>
  <si>
    <t>Номер 
щита</t>
  </si>
  <si>
    <t>Номенклатура</t>
  </si>
  <si>
    <t>Панель № 1</t>
  </si>
  <si>
    <t>Меркурий 236 АRT-02 PQRS</t>
  </si>
  <si>
    <t>Фланец мембранный 220х79 мм для шкафа IP54 EKF PROxima</t>
  </si>
  <si>
    <t>Провод ПуГВ (ПВ3) 1х10,0</t>
  </si>
  <si>
    <t>Наконечник штыревой втулочный изолированный НШвИ 10,0-12 (50шт.) EKF PROxima</t>
  </si>
  <si>
    <t>Корпус метал. ЩМП-4-0 (800х650х250) У2 IP54</t>
  </si>
  <si>
    <t>Реле контроля фаз ЕЛ-11Е 380В 50Гц</t>
  </si>
  <si>
    <t>OptiDin МК63-2011-230AC</t>
  </si>
  <si>
    <t>Разъем РРМ78/4(PYF14A) для РЭК78/4(MY4) модульный</t>
  </si>
  <si>
    <t>Лампа AD22DS(LED)матрица d22мм зеленый 230В</t>
  </si>
  <si>
    <t>Лампа AD22DS(LED)матрица d22мм красный 230В</t>
  </si>
  <si>
    <t>Таймер ТЭ15 цифровой 16А 230В на DIN-рейку</t>
  </si>
  <si>
    <t>Шина нулевая в корпусе (4х7) EKF PROxima</t>
  </si>
  <si>
    <t>TITAN 5 Корпус металлический ЩРн-144 IP54 У2</t>
  </si>
  <si>
    <t>Шина нулевая в корпусе (2х7) EKF PROxima</t>
  </si>
  <si>
    <t>TITAN 3 Корпус метал. ЩРн-12 (240х330х120) IP54</t>
  </si>
  <si>
    <t>Зажим наборный ЗНИ-2,5мм2 (JXB25А) серый</t>
  </si>
  <si>
    <t>Корпус метал. ЩМП-1-0 (395х310х220) У2 IP54 RAL 3020</t>
  </si>
  <si>
    <t>№ сделки:</t>
  </si>
  <si>
    <t>Объект:</t>
  </si>
  <si>
    <t>Заказчик:</t>
  </si>
  <si>
    <t>Контактное лицо заказчика:</t>
  </si>
  <si>
    <t xml:space="preserve">Шапировская Светлана </t>
  </si>
  <si>
    <t>Способ связи:</t>
  </si>
  <si>
    <t>тел:</t>
  </si>
  <si>
    <t>+79169069929</t>
  </si>
  <si>
    <t>e-mail:</t>
  </si>
  <si>
    <t>sshapirovskaya@alfabank.ru</t>
  </si>
  <si>
    <t>Итого (с НДС):</t>
  </si>
  <si>
    <t>Цена для подрядчика</t>
  </si>
  <si>
    <t>Цена за ед. , в т.ч. НДС 20%</t>
  </si>
  <si>
    <t>Система перегородок СТ1 (под заполнение закаленным стеклом М1, прозрачное, 10мм для перегородок высотой до 3000мм) в проем до 5 м²</t>
  </si>
  <si>
    <t>Система перегородок СТ1 (под заполнение закаленным стеклом М1, прозрачное, 10мм для перегородок высотой до 3000мм) в проем от 5 до 10 м²</t>
  </si>
  <si>
    <t>Система перегородок СТ1 (под заполнение закаленным стеклом М1, прозрачное, 10мм для перегородок высотой до 3000мм) в проем от 10 до 15 м²</t>
  </si>
  <si>
    <t>Система перегородок СТ1 (под заполнение закаленным стеклом М1, прозрачное, 10мм для перегородок высотой до 3000мм) в проем от 15 м² до 20м2</t>
  </si>
  <si>
    <t>Доводчик напольный 840-20-90 (SSS)</t>
  </si>
  <si>
    <t>Доводчик скрытый 850-25 (SSS)</t>
  </si>
  <si>
    <t>телефон: +7-913-774-3231, эл.почта : rperegorodki@yandex.ru.</t>
  </si>
  <si>
    <r>
      <rPr>
        <sz val="7"/>
        <color theme="1"/>
        <rFont val="Times New Roman"/>
        <family val="1"/>
        <charset val="204"/>
      </rPr>
      <t xml:space="preserve">  </t>
    </r>
    <r>
      <rPr>
        <sz val="11"/>
        <color theme="1"/>
        <rFont val="Calibri"/>
        <family val="2"/>
        <charset val="204"/>
        <scheme val="minor"/>
      </rPr>
      <t>Дубовицкая Ольга Юрьевна, контактный</t>
    </r>
  </si>
  <si>
    <t>см. лист "Трансф. перег."</t>
  </si>
  <si>
    <t>производитель</t>
  </si>
  <si>
    <t>Комплект линейного соединения для св-ка RETA (БОСМА)</t>
  </si>
  <si>
    <t>RU-TRACK / LINE 4300 Шинопровод 3000 мм КРАСНЫЙ</t>
  </si>
  <si>
    <t>RU-TRACK / LINE 4200 Шинопровод 2000 мм КРАСНЫЙ</t>
  </si>
  <si>
    <t>RU-TRACK / LINE 4100 Шинопровод 1000 мм КРАСНЫЙ</t>
  </si>
  <si>
    <t>RU-TRACK / LINE 4250 Шинопровод 2500 мм КРАСНЫЙ</t>
  </si>
  <si>
    <t>RU-TRACK / LINE 4150 Шинопровод 1500 мм КРАСНЫЙ</t>
  </si>
  <si>
    <t>цены до 18.04.</t>
  </si>
  <si>
    <t>Трансформируемая перегородка  цельностеклянная, закаленое стекло 10 мм.  высотой до 3000мм в проемв  от 5 до 10 м²</t>
  </si>
  <si>
    <t>Трансформируемая перегородка  цельностеклянная, закаленое стекло 10 мм.  высотой до 3000мм в проем до 5 м²</t>
  </si>
  <si>
    <t>Трансформируемая перегородка  цельностеклянная, закаленое стекло 10 мм. высотой до 3000мм в проемв  от 10 до 15 м²</t>
  </si>
  <si>
    <t>Трансформируемая перегородка  цельностеклянная, закаленое стекло 10 мм.  высотой до 3000мм в проемв  от от 15 м²</t>
  </si>
  <si>
    <t>закупается отдельно (не у Капелли).</t>
  </si>
  <si>
    <t>Зеркало с встроенным светильником и сенсорным выключателем 12W, 220-240V, 600x30</t>
  </si>
  <si>
    <t>SL-5007</t>
  </si>
  <si>
    <t>SantiLine</t>
  </si>
  <si>
    <t>Унитаз подвесной SantiLine SL-5007 безободковый, с микролифтом</t>
  </si>
  <si>
    <t>Новая цена</t>
  </si>
  <si>
    <t>Старая цена</t>
  </si>
  <si>
    <t>Цилиндр с заверткой для нижнего замка</t>
  </si>
  <si>
    <t>Цилиндр с заверткой для среднего замка</t>
  </si>
  <si>
    <t xml:space="preserve">Цилиндр с заверткой для нижнего замка </t>
  </si>
  <si>
    <t>Дверной блок утепленый, полуторастворчатый размером по раме 2100Нх1400 мм (размер двери в свету 2000Нх1200 мм), полотна из листов металла 2+2 мм (наружный и внутренние листы). Рабочая створка, шириной 900 мм, на раб створке 2 замка: оба цилиндровые Гардиан ЗВ.32.01 ключ-вертушок и Гардиан ЗВ.32.11 (с защелкой) ключ-вертушок, на оба замка устанавливается броненакладка КРИТ Бн-13; Ручка: нажимная (нерж.). Вторая створка оборудуется системой Антипаника с фиксацией створки сверху и снизу. Порог 40 мм. Порошковая покраска цвет RAL- согласовать с заказчиком.</t>
  </si>
  <si>
    <t>Механизм открывания фрамуги естественного проветривания (дистанционный, ручной)</t>
  </si>
  <si>
    <t>Цена до 09.06.22</t>
  </si>
  <si>
    <t>Установка  плинтуса алюминиевого h80 мм, Fezard  2500*80*10 c соединителями и углами или аналог.</t>
  </si>
  <si>
    <t>Монтаж светильника аварийного потолочного  Навигатор  серии NEF-07 - 3 Вт, режим работы: постоянный/непостоянный, время работы от аккум. - 3 ч.</t>
  </si>
  <si>
    <t>Монтаж светильника аварийного потолочного  ИЕК  ДПА 5043-3 постоянного действия 10-24/220В 3ч IP54 - 4 Вт, режим работы: постоянный/непостоянный, время работы от аккум. - 3 ч.</t>
  </si>
  <si>
    <t>Монтаж светильника аварийного потолочного  Starlet External SC Intelight 3 Вт, режим работы: постоянный/непостоянный, время работы от аккум. - 3 ч.</t>
  </si>
  <si>
    <t>Облицовка стен керамической плиткой 200*500  Amsterdam graphite  " Ctramica Konskie" с затиркой швов.</t>
  </si>
  <si>
    <t>Цена до 18.07.22</t>
  </si>
  <si>
    <r>
      <t xml:space="preserve">Монтаж стеклянных бескаркасных перегородок , стекло 10 мм, закаленное с фурнитурой </t>
    </r>
    <r>
      <rPr>
        <sz val="9"/>
        <color rgb="FFFF0000"/>
        <rFont val="Calibri"/>
        <family val="2"/>
        <charset val="204"/>
      </rPr>
      <t>цвета матовая нержавеющая сталь</t>
    </r>
  </si>
  <si>
    <t>Евро</t>
  </si>
  <si>
    <t>Курс</t>
  </si>
  <si>
    <t>Цена поставщика ковролин</t>
  </si>
  <si>
    <t>Клей фиксатор FORBO541</t>
  </si>
  <si>
    <t>Цена руб/м.кв</t>
  </si>
  <si>
    <t>расход до 150г/м.кв</t>
  </si>
  <si>
    <t>https://gelster.ru/himia_kley_fix.htm</t>
  </si>
  <si>
    <t>6350 за 10 кг.</t>
  </si>
  <si>
    <t xml:space="preserve">Подрезка </t>
  </si>
  <si>
    <t>https://www.buildsmart.ru/individualnaya-pechat/pechat-na-kovrovoy-plitke/</t>
  </si>
  <si>
    <t>Итого себестоимость</t>
  </si>
  <si>
    <t>Источник информации</t>
  </si>
  <si>
    <t>Итого:</t>
  </si>
  <si>
    <t>ГП 0%</t>
  </si>
  <si>
    <t>Цена за ед. с НДС, руб.</t>
  </si>
  <si>
    <t>Плитка Ganna smoke 20х60</t>
  </si>
  <si>
    <t>Плитка Frida gray 30х60</t>
  </si>
  <si>
    <t>00-00-5-18-01-06-3325</t>
  </si>
  <si>
    <t>1,8 м2 в коробке</t>
  </si>
  <si>
    <t>Плитка Mountain silver 25х50</t>
  </si>
  <si>
    <t>00-00-5-10-01-06-2835</t>
  </si>
  <si>
    <t>1,625 м2 в коробке</t>
  </si>
  <si>
    <t xml:space="preserve">Московская область </t>
  </si>
  <si>
    <t>г. Подольск, пр-т Юных Ленинцев, д. 41</t>
  </si>
  <si>
    <t>(926) 820-03-26 /kovalenko_gn@mosplitka.ru /Галина Коваленко</t>
  </si>
  <si>
    <t>Менеджер отдела Оптовых продаж</t>
  </si>
  <si>
    <t>Облицовка стен керамической плиткой Frida gray 30х60 с затиркой швов.</t>
  </si>
  <si>
    <t>Облицовка стен керамической плиткой Mountain silver 25х50 с затиркой швов.</t>
  </si>
  <si>
    <t>Транспортные расходы:</t>
  </si>
  <si>
    <t>MD2O-18HFN8</t>
  </si>
  <si>
    <t>MD3O-21HFN8</t>
  </si>
  <si>
    <t>MD4O-36HFN8</t>
  </si>
  <si>
    <t>Провод ПВ1 1х4 (красный/голубой/желтый/зеленый/желто-зеленый)</t>
  </si>
  <si>
    <r>
      <t xml:space="preserve">ВРЩ </t>
    </r>
    <r>
      <rPr>
        <sz val="9"/>
        <color rgb="FFFF0000"/>
        <rFont val="Arial"/>
        <family val="2"/>
        <charset val="204"/>
      </rPr>
      <t>микро</t>
    </r>
  </si>
  <si>
    <r>
      <t>ЩППУ(красный)</t>
    </r>
    <r>
      <rPr>
        <sz val="9"/>
        <color rgb="FFFF0000"/>
        <rFont val="Arial"/>
        <family val="2"/>
        <charset val="204"/>
      </rPr>
      <t xml:space="preserve"> микро</t>
    </r>
  </si>
  <si>
    <r>
      <t xml:space="preserve">Сертифицированная линия ОКЛ (включая кабель, соединительные коробки, клеммы, лотки, крепежные элементы, гофрированная труба) </t>
    </r>
    <r>
      <rPr>
        <sz val="9"/>
        <color rgb="FFFF0000"/>
        <rFont val="Calibri"/>
        <family val="2"/>
        <charset val="204"/>
      </rPr>
      <t>Сертифицированная под окраску водно-дисперсионной краской. Производитель "ЕАЕ ЭЛЕКТРИК".</t>
    </r>
  </si>
  <si>
    <t>Технический отчет электролаборатории для помещений менее 100 м.кв.</t>
  </si>
  <si>
    <t>Технический отчет электролаборатории для помещений более 100 м.кв.</t>
  </si>
  <si>
    <t>Доводчик на рабочую створку  NOTEDO DC-025-095 (со скользящим каналом). Доводчик на паразитную створку NOTEDO  DC-070 (паук)</t>
  </si>
  <si>
    <t xml:space="preserve">Устройство каркаса из бруса 100*200 </t>
  </si>
  <si>
    <t>Устройство лаг 75*75</t>
  </si>
  <si>
    <t>Устройство пола в кассу из фанеры 1500*1500*12</t>
  </si>
  <si>
    <t>подиум в кассу</t>
  </si>
  <si>
    <t>Для формата Микро</t>
  </si>
  <si>
    <t>снята с производства</t>
  </si>
  <si>
    <t>ПВВУ iClimate 025</t>
  </si>
  <si>
    <t>Устройство подвесных потолков: грильято 100*100 Н-40 толщ 0,3 RAL 3020, крепление подвесов металлическим крепежным элементом.</t>
  </si>
  <si>
    <t>Устройство подвесных потолков: грильято 50*50 Н-40 толщ 0,3 RAL 3020, крепление подвесов металлическим крепежным элементом.</t>
  </si>
  <si>
    <t>Устройство подвесных потолков: грильято 100*100 Н-40 толщ 0,4 RAL 3020, крепление подвесов металлическим крепежным элементом.</t>
  </si>
  <si>
    <t>Устройство подвесных потолков: грильято50*50 Н-40 толщ 0,4 RAL 3020, крепление подвесов металлическим крепежным элементом.</t>
  </si>
  <si>
    <t>название компании</t>
  </si>
  <si>
    <t xml:space="preserve">контактная информация </t>
  </si>
  <si>
    <t>эл.почта</t>
  </si>
  <si>
    <t>тел</t>
  </si>
  <si>
    <t>Монтаж однопольного дверного блока (алюминиевый теплый профиль  3 петли, два врезных  замка сувального типа (количество ключей не менее 4 шт.) без защелки , ручка из нержавеющей стали типа «труба» со смещением креплений диаметром 32 мм, длиной 1000 мм, цвет «хром». Размер "в свету"  900*2100. Однокамерный стеклопакет, стекла закаленные и/или трипликс 6 мм.</t>
  </si>
  <si>
    <t>Монтаж полуторапольного дверного блока (алюминиевый теплый профиль  3 петли, два врезных  замка сувального типа (количество ключей не менее 4 шт.) без защелки , ручка из нержавеющей стали типа «труба» со смещением креплений диаметром 32 мм, длиной 1000 мм, цвет «хром». Размер "в свету"  1200*2100. Однокамерный стеклопакет, стекла закаленные и/или трипликс 6 мм.</t>
  </si>
  <si>
    <t>Монтаж двупольного дверного блока (алюминиевый теплый профиль  3 петли, два врезных  замка сувального типа (количество ключей не менее 4 шт.) без защелки , ручка из нержавеющей стали типа «труба» со смещением креплений диаметром 32 мм, длиной 1000 мм, цвет «хром»). Размер "в свету"  1800*2100. Однокамерный стеклопакет, стекла закаленные и/или трипликс 6 мм.</t>
  </si>
  <si>
    <t>Вкладка "Стекл двери а алюм."</t>
  </si>
  <si>
    <t>Комплект воздуховодов, диффузоров (металлические), решеток, в системы воздухообмена, тройников, отводов, теплоизоляции, расходных и крепежных материалов и т.д.) Согласно ТЗ</t>
  </si>
  <si>
    <t>NS.1705.22.05/RU-TRACK / LINE Комплект подвеса для шинопровода 3000 мм (БОСМА)КРАСНЫЙ ГЛАДКИЙ 3020</t>
  </si>
  <si>
    <t>NS.0076.21.133/TUNIC LED spot II 18W 4000K/CRI80 45 гр/Пр-р(Evercore)(БОСМА)КРАСНЫЙ RAL3020</t>
  </si>
  <si>
    <t>NS.1705.22.01/RU-TRACK / LINE 11-3 Токоподвод левый (БОСМА)КРАСНЫЙ ГЛАДКИЙ МАТОВЫЙ RAL3020</t>
  </si>
  <si>
    <t>NS.1705.22.02/RU-TRACK / LINE 41-3 Заглушка для шинопровода (БОСМА)КРАСНЫЙ ГЛАДКИЙ МАТОВЫЙ RAL3020</t>
  </si>
  <si>
    <t>NS.1705.22.03/RU-TRACK / LINE 21 Cтык внутренний (БОСМА)КРАСНЫЙ ГЛАДКИЙ МАТОВЫЙ RAL3020</t>
  </si>
  <si>
    <t>NS.1705.22.04/RU-TRACK / LINE 18-3 Усилитель стыка для шинопровода (БОСМА)КРАСНЫЙ ГЛАДКИЙ 3020</t>
  </si>
  <si>
    <r>
      <t xml:space="preserve">NS.0076.21.160/RETA SN 28W 4000K Ra80/С-к LED,МИКРОПРИЗМА,995 мм(подв.)(БОСМА)КРАСНЫЙ ГЛАДКИЙ 3020  </t>
    </r>
    <r>
      <rPr>
        <sz val="8"/>
        <color rgb="FFFF0000"/>
        <rFont val="Arial"/>
        <family val="2"/>
        <charset val="204"/>
      </rPr>
      <t>в комплекте с подвесом и заглушками</t>
    </r>
  </si>
  <si>
    <r>
      <t xml:space="preserve">NS.0076.21.161/RETA SN 41W 4000K Ra80/С-к LED,МИКРОПРИЗМА,1495 мм(подв.)(БОСМА)КРАСНЫЙ ГЛАДКИЙ 3020 </t>
    </r>
    <r>
      <rPr>
        <sz val="8"/>
        <color rgb="FFFF0000"/>
        <rFont val="Arial"/>
        <family val="2"/>
        <charset val="204"/>
      </rPr>
      <t>в комплекте с подвесом и заглушками</t>
    </r>
  </si>
  <si>
    <r>
      <t xml:space="preserve">NS.0076.21.162/RETA SN 56W 4000K Ra80/Св-к LED,МИКРОПРИЗМА,1995мм(подв)(БОСМА)КРАСНЫЙ ГЛАДКИЙ 3020 </t>
    </r>
    <r>
      <rPr>
        <sz val="8"/>
        <color rgb="FFFF0000"/>
        <rFont val="Arial"/>
        <family val="2"/>
        <charset val="204"/>
      </rPr>
      <t>в комплекте с подвесом и заглушками</t>
    </r>
  </si>
  <si>
    <r>
      <t xml:space="preserve">NS.0076.21.163/RETA SN 84W 4000K Ra80/Св-к LED,МИКРОПРИЗМА,3000мм(подв)(БОСМА)КРАСНЫЙ ГЛАДКИЙ 3020 </t>
    </r>
    <r>
      <rPr>
        <sz val="8"/>
        <color rgb="FFFF0000"/>
        <rFont val="Arial"/>
        <family val="2"/>
        <charset val="204"/>
      </rPr>
      <t>в комплекте с подвесом и заглушками</t>
    </r>
  </si>
  <si>
    <t>Прокладка канализации Ду50  (Труба канализационная чугунная безраструбная Duker SML Ду50)</t>
  </si>
  <si>
    <t xml:space="preserve">возможна закупка у поставщика сантехники </t>
  </si>
  <si>
    <t>ОСНОВНОЙ ВАРИАНТ</t>
  </si>
  <si>
    <t>РЕЗЕРВНЫЕ ВАРИАНТЫ</t>
  </si>
  <si>
    <t>Руев Сергей Викторович</t>
  </si>
  <si>
    <t>8 920 859 42 13</t>
  </si>
  <si>
    <t>ruev@otdelkino.ru</t>
  </si>
  <si>
    <t>1 м.кв.</t>
  </si>
  <si>
    <t>вкладка Плитка СУ</t>
  </si>
  <si>
    <t>ДГ 21-10 КАПЕЛЬ Гладкая МС7035 (полотно 2000*900, ДКТ80) УД</t>
  </si>
  <si>
    <t>ДГ 21-9 КАПЕЛЬ Гладкая МС7035 (полотно 2000*800, ДКТ80) УД</t>
  </si>
  <si>
    <t>ДГ 21-8 КАПЕЛЬ Гладкая МС7035 (полотно 2000*700, ДКТ80) УД</t>
  </si>
  <si>
    <t>ДГ 21-7 КАПЕЛЬ Гладкая МС7035 (полотно 2000*600, ДКТ80) УД</t>
  </si>
  <si>
    <t>Наличник F ПВХ 2,17м серый 7035  телескопический</t>
  </si>
  <si>
    <t>Добор для F-наличника серый 7035 (5х100х2070мм)</t>
  </si>
  <si>
    <t>Добор для F-наличника серый 7035 (5х150х2070мм)</t>
  </si>
  <si>
    <t>Замок магнитный (под цилиндр / под фиксатор)</t>
  </si>
  <si>
    <t>Замок механический (под цилиндр / под фиксатор)</t>
  </si>
  <si>
    <t>Цилиндр (клю-ключ)</t>
  </si>
  <si>
    <t>Цилиндр (ключ-фиксатор)</t>
  </si>
  <si>
    <t>Накладка под цилиндр</t>
  </si>
  <si>
    <t>Завертка WC</t>
  </si>
  <si>
    <t>Петля накладная</t>
  </si>
  <si>
    <r>
      <t>ЩР</t>
    </r>
    <r>
      <rPr>
        <sz val="9"/>
        <color rgb="FFFF0000"/>
        <rFont val="Arial"/>
        <family val="2"/>
        <charset val="204"/>
      </rPr>
      <t xml:space="preserve"> (НАНО 1-ф)</t>
    </r>
  </si>
  <si>
    <r>
      <t xml:space="preserve">ЩР </t>
    </r>
    <r>
      <rPr>
        <sz val="9"/>
        <color rgb="FFFF0000"/>
        <rFont val="Arial"/>
        <family val="2"/>
        <charset val="204"/>
      </rPr>
      <t xml:space="preserve">(НАНО 3-ф) </t>
    </r>
  </si>
  <si>
    <t>Установка розетки двойной Schneider Electric Blanca с заземлением, открытый монтаж, цвет – Алюминий</t>
  </si>
  <si>
    <t>Формат НАНО</t>
  </si>
  <si>
    <t xml:space="preserve">Установка одноклавишных выключателей  Schneider Electric BLANCA О/У 1-клавишный, 10А, 250B, цвет – Алюминий </t>
  </si>
  <si>
    <t>Окраска потолка и инженерных коммуникаций за 2 раза в проекции потолка   краскойTikkurila EURO 7  (колерованная) цвет согласовать с заказчиком. (воздуховоды, лотки эл. и т.д.)</t>
  </si>
  <si>
    <t>Приточный очиститель воздуха Тион Бризер 4S Magic</t>
  </si>
  <si>
    <t xml:space="preserve">Наружный блок мультизональной системы кондиционирования HAIER VRF AU10NFKERA </t>
  </si>
  <si>
    <t xml:space="preserve">Наружный блок мультизональной системы кондиционирования HAIER VRF AU08NFKERA  </t>
  </si>
  <si>
    <t>Керамическая плитка 200*500  Amsterdam graphite  " Ctramica Konskie"</t>
  </si>
  <si>
    <t>2U50S2SM1FA-3</t>
  </si>
  <si>
    <t>5U125S2SN1FA</t>
  </si>
  <si>
    <t>Сплит система настенная Haier 07 HSU-07HPL103/R3(IN)/HSU-07HPL03/R3(OUT) (либо аналог согласно ТЗ. Замену согласовать с заказчиком)</t>
  </si>
  <si>
    <t>Сплит система настенная Haier 09  HSU-09HPL103/R3(IN)/HSU-09HPL03/R3(OUT) (либо аналог согласно ТЗ. Замену согласовать с заказчиком)</t>
  </si>
  <si>
    <t>Сплит система настенная Haier 12  HSU-12HPL103/R3(IN)/HSU-12HPL03/R3(OUT) (либо аналог согласно ТЗ. Замену согласовать с заказчиком)</t>
  </si>
  <si>
    <t>Сплит система настенная Haier 18  HSU-18HPL103/R3(IN)/HSU-18HPL3/R3(OUT) (либо аналог согласно ТЗ. Замену согласовать с заказчиком)</t>
  </si>
  <si>
    <t>Сплит система настенная Haier 24 HSU-24HPL103/R3(IN)/HSU-24HPL03/R3(OUT) (либо аналог согласно ТЗ. Замену согласовать с заказчиком)</t>
  </si>
  <si>
    <t>Внутр. блок настенного типа мультизональной системы кондиционирования HAIER VRF включая пульт YR-HRS01 AS052MFERA</t>
  </si>
  <si>
    <t>Внутр. блок настенного типа мультизональной системы кондиционирования HAIER VRF включая пульт YR-HRS01 AS072MNERA</t>
  </si>
  <si>
    <t>Внутр. блок настенного типа мультизональной системы кондиционирования HAIER VRF включая пульт YR-HRS01 AS072MFERA</t>
  </si>
  <si>
    <t>Внутр. блок настенного типа мультизональной системы кондиционирования HAIER VRF включая пульт YR-HRS01 AS092MFERA</t>
  </si>
  <si>
    <t>Внутр. блок настенного типа мультизональной системы кондиционирования HAIER VRF включая пульт YR-HRS01 AS122MFERA</t>
  </si>
  <si>
    <t>Внутр. блок настенного типа мультизональной системы кондиционирования HAIER VRF включая пульт YR-HRS01 AS162MFERA</t>
  </si>
  <si>
    <t>Внутр. блок настенного типа мультизональной системы кондиционирования HAIER VRF включая пульт YR-HRS01 AS182MFERA</t>
  </si>
  <si>
    <t>Внутр. блок настенного типа мультизональной системы кондиционирования HAIER VRF включая пульт YR-HRS01 AS242MFERA</t>
  </si>
  <si>
    <t>Внутр. блок настенного типа мультизональной системы кондиционирования HAIER VRF включая пульт YR-HRS01 AS092MNERA</t>
  </si>
  <si>
    <t>Внутр. блок настенного типа мультизональной системы кондиционирования HAIER VRF включая пульт YR-HRS01 AS122MNERA</t>
  </si>
  <si>
    <t>Внутр. блок настенного типа мультизональной системы кондиционирования HAIER VRF включая пульт YR-HRS01 AS162MNERA</t>
  </si>
  <si>
    <t>Внутр. блок настенного типа мультизональной системы кондиционирования HAIER VRF включая пульт YR-HRS01 AS182MNERA</t>
  </si>
  <si>
    <t>Внутр. блок настенного типа мультизональной системы кондиционирования HAIER VRF включая пульт YR-HRS01 AS242MNERA</t>
  </si>
  <si>
    <t>Менеджер проектов направления систем кондиционирования Власенко В.</t>
  </si>
  <si>
    <t>E-mail: vladimir.vlasenko@haierrussia.ru</t>
  </si>
  <si>
    <t>моб.: +7(926) 466-81-78</t>
  </si>
  <si>
    <t>Производство SILED</t>
  </si>
  <si>
    <t xml:space="preserve">приблиз кол-во в год </t>
  </si>
  <si>
    <t>Цена за ед. с НДС, руб</t>
  </si>
  <si>
    <t>Комплект подвеса для шинопровода 3000 мм (SILED)КРАСНЫЙ ГЛАДКИЙ 3020</t>
  </si>
  <si>
    <t xml:space="preserve">Комплект линейного соединения для св-ка LA LINEA  SILED </t>
  </si>
  <si>
    <t>Светильник светодиодный трековый SILED LINE SPOT 20W 4000K/CRI80 45 гр КРАСНЫЙ RAL3020</t>
  </si>
  <si>
    <t>SILED Шинопровод 3000 мм КРАСНЫЙ</t>
  </si>
  <si>
    <t>SILED Шинопровод 2000 мм КРАСНЫЙ</t>
  </si>
  <si>
    <t>SILED Шинопровод 1000 мм КРАСНЫЙ</t>
  </si>
  <si>
    <t>SILED Шинопровод 2500 мм КРАСНЫЙ</t>
  </si>
  <si>
    <t>SILED Шинопровод 1500 мм КРАСНЫЙ</t>
  </si>
  <si>
    <t>SILED / XTS 11-3 Токоподвод левый КРАСНЫЙ ГЛАДКИЙ МАТОВЫЙ RAL3020</t>
  </si>
  <si>
    <t>SILED / XTS 41-3 Заглушка для шинопровода КРАСНЫЙ ГЛАДКИЙ МАТОВЫЙ RAL3020</t>
  </si>
  <si>
    <t>SILED / XTS 21 Cтык внутренний КРАСНЫЙ ГЛАДКИЙ МАТОВЫЙ RAL3020</t>
  </si>
  <si>
    <t>SILED / SKB 18-3 Усилитель стыка для шинопровода КРАСНЫЙ ГЛАДКИЙ 3020</t>
  </si>
  <si>
    <t>Светильник светодиодный SILED LA LINEA 1000 25W 4000K Ra80, МИКРОПРИЗМА, 992 мм КРАСНЫЙ ГЛАДКИЙ 3020  в комплекте с подвесом и заглушками</t>
  </si>
  <si>
    <t>Светильник светодиодный SILED LA LINEA 1500 38W 4000K Ra80, МИКРОПРИЗМА, 1484 мм КРАСНЫЙ ГЛАДКИЙ 3020  в комплекте с подвесом и заглушками</t>
  </si>
  <si>
    <t>Светильник светодиодный SILED LA LINEA 2000 50W 4000K Ra80, МИКРОПРИЗМА, 1976 мм КРАСНЫЙ ГЛАДКИЙ 3020  в комплекте с подвесом и заглушками</t>
  </si>
  <si>
    <t>Светильник светодиодный SILED LA LINEA 3000 75W 4000K Ra80, МИКРОПРИЗМА, 2968 мм КРАСНЫЙ ГЛАДКИЙ 3020  в комплекте с подвесом и заглушками</t>
  </si>
  <si>
    <t>Аналог МДМ</t>
  </si>
  <si>
    <t>ООО "СИЛЕД"</t>
  </si>
  <si>
    <t>адрес электронной почты</t>
  </si>
  <si>
    <t>faa@siled.ru</t>
  </si>
  <si>
    <t>контактное лицо</t>
  </si>
  <si>
    <t>Фролов Алексей</t>
  </si>
  <si>
    <t>https://siled.ru/</t>
  </si>
  <si>
    <t>наименование аналога</t>
  </si>
  <si>
    <t>ORTUS SORES 650 св-к накладной LED 53W/4000K (СЕРЫЙ RAL 7047 МАТОВЫЙ)</t>
  </si>
  <si>
    <t>ORTUS SORES 650 св-к подвесной LED 53W/4000K подвес 1,5м (СЕРЫЙ RAL 7047 МАТОВЫЙ)</t>
  </si>
  <si>
    <t>ORTUS SORES 1000 св-к подвесной/накладной LED 76W/4000K (КРАСНЫЙ RAL 3020 ШАГРЕНЬ)</t>
  </si>
  <si>
    <t>ORTUS SORES 1000 св-к подвесной/накладной LED 76W/4000K DIMM 0-10V (КРАСНЫЙ RAL 3020 ШАГРЕНЬ)</t>
  </si>
  <si>
    <t>ORTUS SORES 1500 св-к подвесной LED 124W/4000K DIMM 0-10V (КРАСНЫЙ RAL 3020 ШАГРЕНЬ)</t>
  </si>
  <si>
    <t>ORTUS SORES 2000 св-к подвесной LED 192W/4000K DIMM 0-10V (КРАСНЫЙ RAL 3020 ШАГРЕНЬ)</t>
  </si>
  <si>
    <t>ORTUS SORES 2500 св-к подвесной LED 285W/4000K DIMM 0-10V (КРАСНЫЙ RAL 3020 ШАГРЕНЬ)</t>
  </si>
  <si>
    <t>ООО ОКТАНТ (ТД ПРОФЛЕД)</t>
  </si>
  <si>
    <t>8 (977) 950-91-05</t>
  </si>
  <si>
    <r>
      <t xml:space="preserve">Выключатель одноклавишный в стену, </t>
    </r>
    <r>
      <rPr>
        <b/>
        <sz val="9"/>
        <rFont val="Calibri"/>
        <family val="2"/>
        <charset val="204"/>
      </rPr>
      <t>DKC</t>
    </r>
    <r>
      <rPr>
        <sz val="9"/>
        <rFont val="Calibri"/>
        <family val="2"/>
        <charset val="204"/>
      </rPr>
      <t xml:space="preserve"> "Avanti", "Белое облако"
4400103</t>
    </r>
  </si>
  <si>
    <r>
      <t xml:space="preserve">Выключатель двухклавишный в стену, </t>
    </r>
    <r>
      <rPr>
        <b/>
        <sz val="9"/>
        <rFont val="Calibri"/>
        <family val="2"/>
        <charset val="204"/>
      </rPr>
      <t>DKC</t>
    </r>
    <r>
      <rPr>
        <sz val="9"/>
        <rFont val="Calibri"/>
        <family val="2"/>
        <charset val="204"/>
      </rPr>
      <t xml:space="preserve"> "Avanti", "Белое облако"
4400104</t>
    </r>
  </si>
  <si>
    <r>
      <rPr>
        <b/>
        <sz val="9"/>
        <rFont val="Calibri"/>
        <family val="2"/>
        <charset val="204"/>
      </rPr>
      <t>DKC</t>
    </r>
    <r>
      <rPr>
        <sz val="9"/>
        <rFont val="Calibri"/>
        <family val="2"/>
        <charset val="204"/>
      </rPr>
      <t xml:space="preserve"> Лючок напольный c изменяемой глубиной, 16 модулей
88316</t>
    </r>
  </si>
  <si>
    <t>Электроустановочные изделия</t>
  </si>
  <si>
    <t>Ед.изм.</t>
  </si>
  <si>
    <t>Розетка модульная, 2P+E, с з/ш, "Avanti", "Белое облако", 2 модуля
4400002</t>
  </si>
  <si>
    <t>Розетка модульная, 2P+E, с з/ш, "Avanti", "Красный квадрат", 2 модуля
4401002</t>
  </si>
  <si>
    <t>Рамка "Avanti", "Белое облако", 1 пост (2 мод.)
4400902</t>
  </si>
  <si>
    <t>Рамка "Avanti", "Белое облако", 2 поста (4 мод.)
4400904</t>
  </si>
  <si>
    <t>Рамка "Avanti", "Белое облако", 3 поста (6 мод.)
4400906</t>
  </si>
  <si>
    <t>Рамка "Avanti", "Белое облако", 4 поста (8 мод.)
4400908</t>
  </si>
  <si>
    <t>Выключатель одноклавишный в стену, "Avanti", "Белое облако"
4400103</t>
  </si>
  <si>
    <t>Выключатель двухклавишный в стену, "Avanti", "Белое облако"
4400104</t>
  </si>
  <si>
    <t>Лючок напольный c изменяемой глубиной, 16 модулей
88316</t>
  </si>
  <si>
    <t>Штепсельная розетка с заземлением в стену, 2P+E, с з/ш, "Avanti", "Белое облако" (арт. 4400003), с суппоротом и рамкой</t>
  </si>
  <si>
    <t>Штепсельная розетка с заземлением  в стену, 2P+E, с з/ш, "Avanti", "Красный квадрат" (арт. 4401003), с суппортом и рамкой</t>
  </si>
  <si>
    <r>
      <t xml:space="preserve">Установка штепсельной розетки с заземлением в стену, 2P+E, с з/ш, </t>
    </r>
    <r>
      <rPr>
        <b/>
        <sz val="9"/>
        <rFont val="Calibri"/>
        <family val="2"/>
        <charset val="204"/>
      </rPr>
      <t>DKC</t>
    </r>
    <r>
      <rPr>
        <sz val="9"/>
        <rFont val="Calibri"/>
        <family val="2"/>
        <charset val="204"/>
      </rPr>
      <t xml:space="preserve"> "Avanti", "Белое облако" (арт. 4400003), с супортом и рамкой "Белое облако"</t>
    </r>
  </si>
  <si>
    <r>
      <t xml:space="preserve">Установка штепсельной розетки с заземлением  в стену, 2P+E, с з/ш, </t>
    </r>
    <r>
      <rPr>
        <b/>
        <sz val="9"/>
        <rFont val="Calibri"/>
        <family val="2"/>
        <charset val="204"/>
      </rPr>
      <t>DKC</t>
    </r>
    <r>
      <rPr>
        <sz val="9"/>
        <rFont val="Calibri"/>
        <family val="2"/>
        <charset val="204"/>
      </rPr>
      <t xml:space="preserve"> "Avanti", "Красный квадрат" (арт. 4401003),  с супортом и рамкой "Белое облако"</t>
    </r>
  </si>
  <si>
    <t>Установка смеситетеля  гигиенического Ideal Standart DB130AA</t>
  </si>
  <si>
    <t>Смеситель гигиенический Ideal Standart DB130AA</t>
  </si>
  <si>
    <t>DB130AA</t>
  </si>
  <si>
    <t>Карпов Александр</t>
  </si>
  <si>
    <t>Тел.: +7 (800) 234-56-05, добавочный номер 285</t>
  </si>
  <si>
    <t>моб.: +7 (9776) 477-19-97</t>
  </si>
  <si>
    <t>E-mail: akarpov@jac-company.com</t>
  </si>
  <si>
    <t>Тел.: +7 (800) 234-56-05</t>
  </si>
  <si>
    <t xml:space="preserve">моб.: </t>
  </si>
  <si>
    <t>Смеситель для раковины IDEAL STANDARD CERALINE BC193AA однорычажный, хром</t>
  </si>
  <si>
    <t>Установка смесителя для раковины  IDEAL STANDARD CERALINE BC193AA однорычажный, хром</t>
  </si>
  <si>
    <t>AD482MJERAF</t>
  </si>
  <si>
    <t>AD722MTERAF</t>
  </si>
  <si>
    <t>AD962MTERAF</t>
  </si>
  <si>
    <t>Коробка распределительная  240х195х90мм</t>
  </si>
  <si>
    <t>Цена Для Заказчика с учетом генподрядных</t>
  </si>
  <si>
    <t>Цена для Заказчика</t>
  </si>
  <si>
    <t>Цена за ед. для Заказчика</t>
  </si>
  <si>
    <t>Цена для Подрядчика Заказчика с НДС, в USD</t>
  </si>
  <si>
    <t>Цена для Заказчика с НДС, в USD</t>
  </si>
  <si>
    <t>Цена для подрядчика Заказчика, руб. с НДС</t>
  </si>
  <si>
    <t>Цена Заказчика, руб. с НДС</t>
  </si>
  <si>
    <t>Цена                 для подрядчиков                 АО "Заказчик"  USD с НДС</t>
  </si>
  <si>
    <t>Цена                 для             АО "Заказчик"  USD с НДС</t>
  </si>
  <si>
    <t>Настоящим документом ООО «Керамогрес» закрепляет специальные условия на продукцию KERAMA MARAZZI для АО «Заказчик»:</t>
  </si>
  <si>
    <t>Заказчик</t>
  </si>
  <si>
    <t>Спецификация заказчику  для объекта Заказчик по документу расчета для сделки номер 9940, версия расчета 07</t>
  </si>
  <si>
    <t>Цена за ед. с НДС, руб. для Заказчика</t>
  </si>
  <si>
    <t>Итого цена для Заказчика с учетом ГП.</t>
  </si>
  <si>
    <t>Устройство коробов из ГКЛ до 600 мм шириной (для обшивки ригелей, балок колонн и т.д.)</t>
  </si>
  <si>
    <t>Установка однопольного дверного блока в алюминиевом корпусе . Заполнение каленое стекло/ триплекс/ стеклопакет (согласовать с заказчиком). Размер в "свету"  900х2100 мм с фурнитурой белого матового металла. ручка из нержавеющей стали типа «труба» со смещением креплений диаметром 32 мм, длиной 1000 мм</t>
  </si>
  <si>
    <t>Установка однопольного дверного блока в алюминиевом корпусе . Заполнение каленое стекло/ триплекс/ стеклопакет (согласовать с заказчиком). Размер "в свету" 1200х2100 мм с фурнитурой белого матового металла. ручка из нержавеющей стали типа «труба» со смещением креплений диаметром 32 мм, длиной 1000 мм</t>
  </si>
  <si>
    <t>Установка однопольного дверного блока в алюминиевом корпусе . Заполнение каленое стекло/ триплекс/ стеклопакет (согласовать с заказчиком). Размер "в свету" 1800х2100 мм с фурнитурой белого матового металла. ручка из нержавеющей стали типа «труба» со смещением креплений диаметром 32 мм, длиной 1000 мм</t>
  </si>
  <si>
    <t>Укрепление стен, перегородок и потолка арматурой или прутом  диаметром 10 мм, ячейкой 150х150 мм с анкерным креплением из арматуры</t>
  </si>
  <si>
    <t>Укрепление стен, перегородок и потолка арматурой или прутом  диаметром 10 мм, ячейкой 100х100 мм с анкерным креплением из арматуры</t>
  </si>
  <si>
    <t>Укрепление стен, перегородок и потолка арматурой или прутом  диаметром 12 мм, ячейкой 150х150 мм с анкерным креплением из арматуры</t>
  </si>
  <si>
    <t>Укрепление стен, перегородок и потолка арматурой или прутом  диаметром 16 мм, ячейкой 150х150 мм (по 2 классу на взлом) с анкерным креплением из арматуры</t>
  </si>
  <si>
    <t xml:space="preserve">Демонтаж панельного радиатора </t>
  </si>
  <si>
    <t>Люк скрытый нажимной 300*300</t>
  </si>
  <si>
    <t>Люк скрытый нажимной 400*600</t>
  </si>
  <si>
    <t>Люк скрытый нажимной 500*600</t>
  </si>
  <si>
    <t>Люк скрытый нажимной 600*600</t>
  </si>
  <si>
    <t>Монтаж ветрозащиты (пароизоляции) негорючей</t>
  </si>
  <si>
    <t>Козырёк из триплекса на подвесах, габариты 1000*1500</t>
  </si>
  <si>
    <t>Козырёк из триплекса на подвесах, габариты 1000*2000</t>
  </si>
  <si>
    <t>Козырёк из триплекса на подвесах, габариты 1000*1000</t>
  </si>
  <si>
    <t xml:space="preserve">Усиление проемов деревянным антисептированным бруском 50*50 </t>
  </si>
  <si>
    <t xml:space="preserve">Запенивание  швов между плитами </t>
  </si>
  <si>
    <t>Кабель ППГнг(А)-HF 3x4</t>
  </si>
  <si>
    <t>Кабель ППГнг(А)-FRHF 3х4</t>
  </si>
  <si>
    <t>Кабель ППГнг(А)-FRHF 5х1,5</t>
  </si>
  <si>
    <t>Кабель ППГнг(А)-FRHF 5х2,5</t>
  </si>
  <si>
    <t>Лоток металлический неперфорированный 300х50х3000 0.6мм S3  с углами вертикальными (45-90), горизонтальными, крышками, переходниками, ответвителями и расходными материалами</t>
  </si>
  <si>
    <t>Установка штепсельной розетки с заземлением в стену, 2P+E, с з/ш, Legrand "Etika", с супортом и рамкой "Белая"</t>
  </si>
  <si>
    <t>Изготовление и монтаж металлоконструкций</t>
  </si>
  <si>
    <t>Радиатор стальной с нижним подключением Kermi Profil-V, в комплекте с кронштейнами Type11 500x500</t>
  </si>
  <si>
    <t>Радиатор стальной с нижним подключением Kermi Profil-V, в комплекте с кронштейнами Type11 1000x500</t>
  </si>
  <si>
    <t>Радиатор стальной с нижним подключением Kermi Profil-V, в комплекте с кронштейнами Type11 1200x500</t>
  </si>
  <si>
    <t>Радиатор стальной с нижним подключением Kermi Profil-V, в комплекте с кронштейнами Type11 1500x500</t>
  </si>
  <si>
    <t>Радиатор стальной с нижним подключением Royal Thermo, в комплекте с кронштейнами Ventil COMPACT VC 500x500</t>
  </si>
  <si>
    <t>Радиатор стальной с нижним подключением Royal Thermo, в комплекте с кронштейнами Ventil COMPACT VC 1000x500</t>
  </si>
  <si>
    <t>Радиатор стальной с нижним подключением Royal Thermo, в комплекте с кронштейнами Ventil COMPACT VC 1200x500</t>
  </si>
  <si>
    <t>Радиатор стальной с нижним подключением Royal Thermo, в комплекте с кронштейнами Ventil COMPACT VC 1500x500</t>
  </si>
  <si>
    <t>Конвектор электрический Ballu с электронным термостатом 500 Вт</t>
  </si>
  <si>
    <t>Конвектор электрический Ballu с электронным термостатом 1000 Вт</t>
  </si>
  <si>
    <t>Конвектор электрический Ballu с электронным термостатом 1500 Вт</t>
  </si>
  <si>
    <t>Электрический Обогреватель ТеплЭко. (указать типоразмер)</t>
  </si>
  <si>
    <t xml:space="preserve">Циркуляционный насос VALTEC 25-60 (VRS.256.13.0) DN25 </t>
  </si>
  <si>
    <t xml:space="preserve">Циркуляционный насос OASIS 25/4  </t>
  </si>
  <si>
    <t>Помпа дренажная Si 1805</t>
  </si>
  <si>
    <t>Помпа дренажная Si 82</t>
  </si>
  <si>
    <t>Помпа дренажная Si 27</t>
  </si>
  <si>
    <t>АВДТ с защитой от сверхтоков OptiDin D63-22C10-A-УХЛ4 (2Р, С10, 30mA)</t>
  </si>
  <si>
    <t>АВДТ с защитой от сверхтоков OptiDin D63-22C20-A-УХЛ4 (2Р, С20, 30mA)</t>
  </si>
  <si>
    <t>АВДТ с защитой от сверхтоков OptiDin D63-22C16-A-УХЛ4 (2Р, С16, 30mA)</t>
  </si>
  <si>
    <t>АВДТ с защитой от сверхтоков OptiDin D63-22C25-A-УХЛ4 (2Р, С25, 30mA)</t>
  </si>
  <si>
    <t>АВДТ с защитой от сверхтоков OptiDin D63-22C32-A-УХЛ4 (2Р, С32, 30mA)</t>
  </si>
  <si>
    <t>АВДТ с защитой от сверхтоков OptiDin D63-22C40-A-УХЛ4 (2Р, С40, 30mA)</t>
  </si>
  <si>
    <t>Исполнительная документация по электроснабжению и электроосвещению ("ЭОМ"), включая пояснительную записку (для объектов менее 100 кв.м.)</t>
  </si>
  <si>
    <t>Исполнительная документация Системы вентиляции ("ОВиК-В"), включая пояснительную записку (для объектов менее 100 кв.м.)</t>
  </si>
  <si>
    <t>Исполнительная документация Системы кондиционирования ("ОВиК-К"), включая пояснительную записку (для объектов менее 100 кв.м.)</t>
  </si>
  <si>
    <t>Исполнительная документация Системы отопления ("ОВиК-О"), включая Пояснительную записку и Теплотехнический расчет (для объектов менее 100 кв.м.)</t>
  </si>
  <si>
    <t>Исполнительная документация Системы водоснабжения и канализации ("ВК"), включая пояснительную записку (для объектов менее 100 кв.м.)</t>
  </si>
  <si>
    <t>Исполнительная документация Системы Внутреннего противопожарного водопровода ("ВПВ"), включая пояснительную записку (для объектов менее 100 кв.м.)</t>
  </si>
  <si>
    <t>Исполнительная документация по усилению/устройству несущих конструкций ("КР"), включая пояснительную записку (для объектов менее 100 кв.м.)</t>
  </si>
  <si>
    <t>Исполнительная документация "Архитектурные решения" ("АР"), включая пояснительную записку (для объектов менее 100 кв.м.)</t>
  </si>
  <si>
    <t>Исполнительная документация Системы дымоудаления ("ДУ"), включая пояснительную записку (для объектов менее 100 кв.м.)</t>
  </si>
  <si>
    <t>Исполнительная документация Системы автматической установки водяного пожаротушения  ("АУВПТ"), (спринкерная, дренчерная, модульная система), включая пояснительную записку (для объектов менее 100 кв.м.)</t>
  </si>
  <si>
    <t>Исполнительная документация по электроснабжению и электроосвещению ("ЭОМ"), включая пояснительную записку (для объектов более 100 кв.м.)</t>
  </si>
  <si>
    <t>Исполнительная документация Системы вентиляции ("ОВиК-В"), включая пояснительную записку  (для объектов более 100 кв.м.)</t>
  </si>
  <si>
    <t>Исполнительная документация Системы кондиционирования ("ОВиК-К"), включая пояснительную записку  (для объектов более 100 кв.м.)</t>
  </si>
  <si>
    <t>Исполнительная документация Системы отопления ("ОВиК-О"), включая Пояснительную записку и Теплотехнический расчет  (для объектов более 100 кв.м.)</t>
  </si>
  <si>
    <t>Исполнительная документация Системы водоснабжения и канализации ("ВК"), включая пояснительную записку  (для объектов более 100 кв.м.)</t>
  </si>
  <si>
    <t>Исполнительная документация Системы Внутреннего противопожарного водопровода ("ВПВ"), включая пояснительную записку  (для объектов более 100 кв.м.)</t>
  </si>
  <si>
    <t>Исполнительная документация по усилению/устройству несущих конструкций ("КР"), включая пояснительную записку  (для объектов более 100 кв.м.)</t>
  </si>
  <si>
    <t>Исполнительная документация "Архитектурные решения" ("АР"), включая пояснительную записку  (для объектов более 100 кв.м.)</t>
  </si>
  <si>
    <t>Исполнительная документация Системы дымоудаления ("ДУ"), включая пояснительную записку  (для объектов более 100 кв.м.)</t>
  </si>
  <si>
    <t>Исполнительная документация Системы автматической установки водяного пожаротушения  ("АУВПТ"), (спринкерная, дренчерная, модульная система), включая пояснительную записку (для объектов более 100 кв.м.)</t>
  </si>
  <si>
    <t>Мобилизация обьекта (более 300 кв.м.)</t>
  </si>
  <si>
    <t>Мобилизация обьекта (менее 300 кв.м.)</t>
  </si>
  <si>
    <t>Отгрузка с ближайшего склада к отделению</t>
  </si>
  <si>
    <t>адрес склада отгрузки</t>
  </si>
  <si>
    <t>ДА</t>
  </si>
  <si>
    <t>срок отправки не более 15 календарных дней с момента заказа</t>
  </si>
  <si>
    <t>бесплатный "несгораемый" складской запас на 5 отделений</t>
  </si>
  <si>
    <t>бесплатный светотехнический расчет всех площадок</t>
  </si>
  <si>
    <t>"единое окно" для подачи заказа</t>
  </si>
  <si>
    <t>ДА/НЕТ</t>
  </si>
  <si>
    <t>Требования:</t>
  </si>
  <si>
    <t>CSVT FLORA-50 70 3040х50х70 CRI80 4000 microprisma IP40 красный AB (в комплекте с подвесом и заглушками)</t>
  </si>
  <si>
    <t>CSVT FLORA-50 52 1985х50х70 CRI80 4000 microprisma IP40 красный AB (в комплекте с подвесом и заглушками)</t>
  </si>
  <si>
    <t>CSVT FLORA-50 36 1540х50х70 CRI80 4000 microprisma IP40 красный AB (в комплекте с подвесом и заглушками)</t>
  </si>
  <si>
    <t>CSVT FLORA-50 27 993х50х70 CRI80 4000 microprisma IP40 красный AB (в комплекте с подвесом и заглушками)</t>
  </si>
  <si>
    <t>024727</t>
  </si>
  <si>
    <t>Зажим LGD-4TR-CLIP-WH ©</t>
  </si>
  <si>
    <t>042557</t>
  </si>
  <si>
    <t>Коннектор внутренний LGD-4TR-CON-MINI-WH ©</t>
  </si>
  <si>
    <t>024729</t>
  </si>
  <si>
    <t>Заглушка LGD-4TR-CAP-WH ©</t>
  </si>
  <si>
    <t>024714</t>
  </si>
  <si>
    <t>Коннектор питания LGD-4TR-CON-POWER-L-WH ©</t>
  </si>
  <si>
    <t>026140(2)</t>
  </si>
  <si>
    <t>Трек LGD-4TR-TRACK-2000-WH-M ©</t>
  </si>
  <si>
    <t>046092</t>
  </si>
  <si>
    <t>Трек LGD-4TR-TRACK-3000-WH-M ©</t>
  </si>
  <si>
    <t>030562(2)</t>
  </si>
  <si>
    <t>Трек LGD-4TR-TRACK-1000-WH-M ©</t>
  </si>
  <si>
    <t>024085(2)</t>
  </si>
  <si>
    <t>Светильник LGD-GERA-4TR-R74-20W Day4000 (WH, 24 deg, 230V)</t>
  </si>
  <si>
    <t>028836</t>
  </si>
  <si>
    <t>Коннектор прямой LGD-4TR-CON-LONG-WH ©</t>
  </si>
  <si>
    <t>024280</t>
  </si>
  <si>
    <t>Подвес LGD-4TR-HANG-2-WH ©</t>
  </si>
  <si>
    <t>Цена за ед с НДС для Банка</t>
  </si>
  <si>
    <t>Наименование ЭТМ</t>
  </si>
  <si>
    <t>Арлайт/Центрстройсвет</t>
  </si>
  <si>
    <t>Шитов Михаил Александрович, Шафигуллин Рузил Рустемович</t>
  </si>
  <si>
    <t>Шитов Михаил Александрович &lt;shitov_ma@etm.ru&gt;
Шафигуллин Рузил Рустемович" &lt;shafigulin_rr@etm.ru&gt;</t>
  </si>
  <si>
    <t>АО "ТД "ЭЛЕКТРОТЕХМОНТАЖ"</t>
  </si>
  <si>
    <t>Светильник светодиодный трековый LGD-GERA-4TR-R74-20W Day4000 (WH, 24 deg, 230V) КРАСНЫЙ RAL3020</t>
  </si>
  <si>
    <t>ООО "ЭТМ"</t>
  </si>
  <si>
    <t>Трек LGD-4TR-TRACK-3000-WH-M  КРАСНЫЙ RAL3020</t>
  </si>
  <si>
    <t>Трек LGD-4TR-TRACK-2000-WH-M КРАСНЫЙ RAL3020</t>
  </si>
  <si>
    <t>Трек LGD-4TR-TRACK-1000-WH-M КРАСНЫЙ RAL3020</t>
  </si>
  <si>
    <t xml:space="preserve">Коннектор питания LGD-4TR-CON-POWER-L-WH </t>
  </si>
  <si>
    <t>Заглушка LGD-4TR-CAP-WH</t>
  </si>
  <si>
    <t>Светильник светодиодный линейный CSVT FLORA-50 27 993х50х70 CRI80 4000 microprisma IP40 красный AB (в комплекте с подвесом и заглушками)</t>
  </si>
  <si>
    <t>Светильник светодиодный линейный CSVT FLORA-50 36 1540х50х70 CRI80 4000 microprisma IP40 красный AB (в комплекте с подвесом и заглушками)</t>
  </si>
  <si>
    <t>Светильник светодиодный линейный CSVT FLORA-50 52 1985х50х70 CRI80 4000 microprisma IP40 красный AB (в комплекте с подвесом и заглушками)</t>
  </si>
  <si>
    <t>Светильник светодиодный линейный CSVT FLORA-50 70 3040х50х70 CRI80 4000 microprisma IP40 красный AB (в комплекте с подвесом и заглушками)</t>
  </si>
  <si>
    <t>Коннектор прямой LGD-4TR-CON-LONG-WH</t>
  </si>
  <si>
    <t>R.Ad.G34MS</t>
  </si>
  <si>
    <t>Автоматический терморегулятор RIFAR</t>
  </si>
  <si>
    <t>AT.01</t>
  </si>
  <si>
    <t xml:space="preserve">Сроки изготовления на данный момент с резким увелечением потребности в зону СВО, составляют 20 раб дней. Так же ежедневно они корректируются. </t>
  </si>
  <si>
    <r>
      <t>Доводчик</t>
    </r>
    <r>
      <rPr>
        <sz val="9"/>
        <color rgb="FFFF0000"/>
        <rFont val="Calibri"/>
        <family val="2"/>
        <scheme val="minor"/>
      </rPr>
      <t xml:space="preserve"> на рабочую створку</t>
    </r>
    <r>
      <rPr>
        <sz val="9"/>
        <color theme="1"/>
        <rFont val="Calibri"/>
        <family val="2"/>
        <scheme val="minor"/>
      </rPr>
      <t xml:space="preserve">  NOTEDO DC-</t>
    </r>
    <r>
      <rPr>
        <sz val="9"/>
        <color rgb="FFFF0000"/>
        <rFont val="Calibri"/>
        <family val="2"/>
        <scheme val="minor"/>
      </rPr>
      <t>025-095</t>
    </r>
    <r>
      <rPr>
        <sz val="9"/>
        <color theme="1"/>
        <rFont val="Calibri"/>
        <family val="2"/>
        <scheme val="minor"/>
      </rPr>
      <t xml:space="preserve"> (со скользящим каналом). </t>
    </r>
    <r>
      <rPr>
        <sz val="9"/>
        <color rgb="FFFF0000"/>
        <rFont val="Calibri"/>
        <family val="2"/>
        <scheme val="minor"/>
      </rPr>
      <t>Доводчик на паразитную створку NOTEDO  DC-070 (паук)</t>
    </r>
  </si>
  <si>
    <t>См. ТЗ "Двери запасного выхода"</t>
  </si>
  <si>
    <r>
      <t xml:space="preserve">Дверной блок утепленый, полуторастворчатый размером по раме 2100Нх1400 мм (размер двери в свету 2000Нх1200 мм), полотна из листов металла 2+2 мм (наружный и внутренние листы). Рабочая створка-________, шириной 900 мм, на раб створке 2 замка: оба цилиндровые Гардиан ЗВ.32.01 ключ-вертушок и Гардиан ЗВ.32.11 (с защелкой) ключ-вертушок, на оба замка устанавливается броненакладка КРИТ Бн-13; Ручка: нажимная (нерж.). Вторая створка оборудуется системой Антипаника с фиксацией створки сверху и снизу. </t>
    </r>
    <r>
      <rPr>
        <sz val="9"/>
        <color rgb="FFFF0000"/>
        <rFont val="Calibri"/>
        <family val="2"/>
        <scheme val="minor"/>
      </rPr>
      <t>Штанги Антипаники  внутри  створки для разблокирования верхнего и нижнего запоров</t>
    </r>
    <r>
      <rPr>
        <sz val="9"/>
        <color theme="1"/>
        <rFont val="Calibri"/>
        <family val="2"/>
        <scheme val="minor"/>
      </rPr>
      <t>. Порог 40 мм. Порошковая покраска цвет RAL- _____ включая транспортную упаковку.</t>
    </r>
  </si>
  <si>
    <r>
      <t xml:space="preserve">Противопожарный  двухпольный дверной блока , min EI60 с фурнитурой 1600х2350мм с откидным порожком </t>
    </r>
    <r>
      <rPr>
        <sz val="9"/>
        <color rgb="FFFF0000"/>
        <rFont val="Calibri"/>
        <family val="2"/>
        <charset val="204"/>
        <scheme val="minor"/>
      </rPr>
      <t>по раме</t>
    </r>
  </si>
  <si>
    <t>не поставляет</t>
  </si>
  <si>
    <r>
      <t xml:space="preserve">Противопожарный однопольный  дверной  блок , min EI60 с фурнитурой 1000х2100мм </t>
    </r>
    <r>
      <rPr>
        <sz val="9"/>
        <color rgb="FFFF0000"/>
        <rFont val="Calibri"/>
        <family val="2"/>
        <charset val="204"/>
        <scheme val="minor"/>
      </rPr>
      <t>по раме</t>
    </r>
  </si>
  <si>
    <t>См. ТЗ "Двери 5 кл."</t>
  </si>
  <si>
    <r>
      <t xml:space="preserve">Дверной  блок 5-го класса устойчивости к взлому с решетчатой дверью . 2 замка СИ600 </t>
    </r>
    <r>
      <rPr>
        <sz val="9"/>
        <color rgb="FFFF0000"/>
        <rFont val="Calibri"/>
        <family val="2"/>
        <charset val="204"/>
        <scheme val="minor"/>
      </rPr>
      <t xml:space="preserve">(дверное полотно 898*1970),  1030х2100 мм по раме.  </t>
    </r>
    <r>
      <rPr>
        <b/>
        <sz val="9"/>
        <rFont val="Calibri"/>
        <family val="2"/>
        <charset val="204"/>
        <scheme val="minor"/>
      </rPr>
      <t xml:space="preserve">ЛИСТ 13. </t>
    </r>
  </si>
  <si>
    <t>См. ТЗ "Двери 3 кл"</t>
  </si>
  <si>
    <t>См. ТЗ "Двери 2 кл"</t>
  </si>
  <si>
    <t>Панели защитные, стеновые V класс взломостойкости, сварное соединение, бетонно-заливная. Покраска грунт</t>
  </si>
  <si>
    <r>
      <t xml:space="preserve">Шлюз инкассаторский кл. Бр-2 по пулестойкости, механический со стеклом СЗМ-Бр3, габаритные размеры 750х540х615 мм, ВШхД. внутренние размеры 652х250х471 мм.Открывание кассира левое, инкассатора правое. Способ крепления - на монтажные уголки приваренные посередине к шлюзу.Порошковая окрас. RAL7049. </t>
    </r>
    <r>
      <rPr>
        <b/>
        <sz val="9"/>
        <color theme="1"/>
        <rFont val="Calibri"/>
        <family val="2"/>
        <charset val="204"/>
        <scheme val="minor"/>
      </rPr>
      <t>ЛИСТ 9.</t>
    </r>
  </si>
  <si>
    <r>
      <t xml:space="preserve">Шлюз инкассаторский кл. Бр-3 по пулестойкости, электромеханический со стеклом СЗМ-Бр3, габаритные размеры 750х540х615 мм, ВШхД. внутренние размеры 652х250х471 мм.Открывание кассира левое, инкассатора правое. Способ крепления - на монтажные уголки приваренные посередине к шлюзу.Порошковая окрас. RAL7048. </t>
    </r>
    <r>
      <rPr>
        <b/>
        <sz val="9"/>
        <color theme="1"/>
        <rFont val="Calibri"/>
        <family val="2"/>
        <charset val="204"/>
        <scheme val="minor"/>
      </rPr>
      <t>ЛИСТ 8.</t>
    </r>
  </si>
  <si>
    <r>
      <t xml:space="preserve">Шлюз инкассаторский кл. Бр-3 по пулестойкости, механический со стеклом СЗМ-Бр3, габаритные размеры 750х540х615 мм, ВШхД. внутренние размеры 652х250х471 мм.Открывание кассира левое, инкассатора правое. Способ крепления - на монтажные уголки приваренные посередине к шлюзу.Порошковая окрас. RAL7047. </t>
    </r>
    <r>
      <rPr>
        <b/>
        <sz val="9"/>
        <color theme="1"/>
        <rFont val="Calibri"/>
        <family val="2"/>
        <charset val="204"/>
        <scheme val="minor"/>
      </rPr>
      <t>ЛИСТ 7.</t>
    </r>
  </si>
  <si>
    <r>
      <t xml:space="preserve">Шлюз инкассаторский кл. Бр-2 по пулестойкости, механический со стеклом, габаритные размеры 910х820х870 мм, ВШхД. внутренние размеры 710х670х750 мм. Открывание кассира левое, инкассатора правое. Порошковая окрас. RAL7047. </t>
    </r>
    <r>
      <rPr>
        <b/>
        <sz val="9"/>
        <color theme="1"/>
        <rFont val="Calibri"/>
        <family val="2"/>
        <charset val="204"/>
        <scheme val="minor"/>
      </rPr>
      <t>ЛИСТ 6.</t>
    </r>
    <r>
      <rPr>
        <sz val="9"/>
        <color theme="1"/>
        <rFont val="Calibri"/>
        <family val="2"/>
        <scheme val="minor"/>
      </rPr>
      <t xml:space="preserve"> </t>
    </r>
  </si>
  <si>
    <r>
      <t xml:space="preserve">Шлюз инкассаторский кл. Бр-3 по пулестойкости, электро-механический со стеклом, габаритные размеры 910х820х870 мм, ВШхД. внутренние размеры 710х670х750 мм. Открывание кассира левое, инкассатора правое. Порошковая окрас. RAL7047. </t>
    </r>
    <r>
      <rPr>
        <b/>
        <sz val="9"/>
        <color theme="1"/>
        <rFont val="Calibri"/>
        <family val="2"/>
        <charset val="204"/>
        <scheme val="minor"/>
      </rPr>
      <t>ЛИСТ 5.</t>
    </r>
  </si>
  <si>
    <t>лист4</t>
  </si>
  <si>
    <r>
      <t xml:space="preserve">Шлюз инкассаторский кл. Бр-3 по пулестойкости, механический со стеклом, габаритные размеры 910х820х870 мм, ВШхД. внутренние размеры 710х670х750 мм. Открывание кассира левое, инкассатора правое. Порошковая окрас. RAL7047. </t>
    </r>
    <r>
      <rPr>
        <b/>
        <sz val="9"/>
        <color theme="1"/>
        <rFont val="Calibri"/>
        <family val="2"/>
        <charset val="204"/>
        <scheme val="minor"/>
      </rPr>
      <t xml:space="preserve">ЛИСТ 4. </t>
    </r>
  </si>
  <si>
    <t>лист1</t>
  </si>
  <si>
    <r>
      <t xml:space="preserve"> Бронестекло ПУз-Бр3  </t>
    </r>
    <r>
      <rPr>
        <sz val="9"/>
        <color rgb="FFFF0000"/>
        <rFont val="Calibri"/>
        <family val="2"/>
        <charset val="204"/>
        <scheme val="minor"/>
      </rPr>
      <t xml:space="preserve">(1090*1335 мм. ). С учетом лотка. </t>
    </r>
    <r>
      <rPr>
        <b/>
        <sz val="9"/>
        <color theme="1"/>
        <rFont val="Calibri"/>
        <family val="2"/>
        <charset val="204"/>
        <scheme val="minor"/>
      </rPr>
      <t xml:space="preserve">ЛИСТ 1. </t>
    </r>
  </si>
  <si>
    <t>лист3</t>
  </si>
  <si>
    <r>
      <t xml:space="preserve"> Передаточный (подвижный, двухуровневый)  лоток  для передачи 5-ти банковских упаковок   по 1000 листов Габаритные размеры 415х610х232 мм Ш*В*Д, внутри нижнего лотка 300х160х260 мм Ш*В*Д, внутри верхнего лотка 300х20-185 мм Ш*В*Д . Отделка лотка : лотковые емкости и лицевая накладка - шлифованная или зеркальная нерж.стль, короб - порошковая окрас. RAL7047. </t>
    </r>
    <r>
      <rPr>
        <b/>
        <sz val="9"/>
        <color theme="1"/>
        <rFont val="Calibri"/>
        <family val="2"/>
        <charset val="204"/>
        <scheme val="minor"/>
      </rPr>
      <t>ЛИСТ 3.</t>
    </r>
    <r>
      <rPr>
        <sz val="9"/>
        <color theme="1"/>
        <rFont val="Calibri"/>
        <family val="2"/>
        <scheme val="minor"/>
      </rPr>
      <t xml:space="preserve"> </t>
    </r>
  </si>
  <si>
    <t>лист 2</t>
  </si>
  <si>
    <r>
      <t xml:space="preserve"> Бронестекло ПУз-Бр3  (1000*1000 мм. Видимая часть). </t>
    </r>
    <r>
      <rPr>
        <sz val="9"/>
        <color rgb="FFFF0000"/>
        <rFont val="Calibri"/>
        <family val="2"/>
        <charset val="204"/>
        <scheme val="minor"/>
      </rPr>
      <t xml:space="preserve">По раме 1090х1090 мм без учета лотка. </t>
    </r>
    <r>
      <rPr>
        <b/>
        <sz val="9"/>
        <color theme="1"/>
        <rFont val="Calibri"/>
        <family val="2"/>
        <charset val="204"/>
        <scheme val="minor"/>
      </rPr>
      <t>ЛИСТ 2.</t>
    </r>
    <r>
      <rPr>
        <sz val="9"/>
        <color rgb="FFFF0000"/>
        <rFont val="Calibri"/>
        <family val="2"/>
        <charset val="204"/>
        <scheme val="minor"/>
      </rPr>
      <t xml:space="preserve"> </t>
    </r>
  </si>
  <si>
    <t>цена за ед.(руб с НДС) для Банка</t>
  </si>
  <si>
    <t>цена за ед.(руб с НДС) для подрядчика</t>
  </si>
  <si>
    <t>кол-во</t>
  </si>
  <si>
    <t>ед. изм.</t>
  </si>
  <si>
    <t>ИНН 3305797523, КПП 772501001, ОГРН 1173328011890</t>
  </si>
  <si>
    <t>4457@apit-kovrov.ru</t>
  </si>
  <si>
    <t>Эл. почта</t>
  </si>
  <si>
    <t>8(904) 037-44-57</t>
  </si>
  <si>
    <t>Семихин Алексей Николаевич</t>
  </si>
  <si>
    <t>Контактное лицо  (Ф.И.О.):</t>
  </si>
  <si>
    <t>ООО "СПЕЦ Прожект групп"</t>
  </si>
  <si>
    <t>Наименование компании-поставщика</t>
  </si>
  <si>
    <t>Цена материалов и оборудования для Банка. руб., в т.ч. НДС с учетом генподрядных</t>
  </si>
  <si>
    <r>
      <t xml:space="preserve">Дверной  блок 5-го класса устойчивости к взлому с решетчатой дверью . 2 замка СИ600 </t>
    </r>
    <r>
      <rPr>
        <sz val="9"/>
        <color rgb="FFFF0000"/>
        <rFont val="Calibri"/>
        <family val="2"/>
        <charset val="204"/>
        <scheme val="minor"/>
      </rPr>
      <t xml:space="preserve">900х2100 мм по раме. </t>
    </r>
  </si>
  <si>
    <r>
      <t xml:space="preserve"> Бронестекло ПУз-Бр3  (1000*1000 мм. Видимая часть). </t>
    </r>
    <r>
      <rPr>
        <sz val="9"/>
        <color rgb="FFFF0000"/>
        <rFont val="Calibri"/>
        <family val="2"/>
        <charset val="204"/>
        <scheme val="minor"/>
      </rPr>
      <t>По раме 1090х1090 мм без учета лотка.</t>
    </r>
  </si>
  <si>
    <t xml:space="preserve"> Передаточный (подвижный, двухуровневый)  лоток  для передачи 5-ти банковских упаковок   по 1000 листов Габаритные размеры 415х610х232 мм Ш*В*Д, внутри нижнего лотка 300х160х260 мм Ш*В*Д, внутри верхнего лотка 300х20-185 мм Ш*В*Д . Отделка лотка : лотковые емкости и лицевая накладка - шлифованная или зеркальная нерж.стль, короб - порошковая окрас. RAL7047</t>
  </si>
  <si>
    <t xml:space="preserve"> Бронестекло ПУз-Бр3  (1090*1335 мм. ). В одной раме с лотком.  Передаточный (подвижный, двухуровневый)  лоток  для передачи 5-ти банковских упаковок   по 1000 листов Габаритные размеры 415х610х232 мм Ш*В*Д, внутри нижнего лотка 300х160х260 мм Ш*В*Д, внутри верхнего лотка 300х20-185 мм Ш*В*Д . Отделка лотка : лотковые емкости и лицевая накладка - шлифованная или зеркальная нерж.стль, короб - порошковая окрас. RAL7047</t>
  </si>
  <si>
    <t>вкладка "Броня"</t>
  </si>
  <si>
    <t>R-MN-300-10</t>
  </si>
  <si>
    <t>R-SU-350-10</t>
  </si>
  <si>
    <t>R-SU-500-10</t>
  </si>
  <si>
    <t>R-SU-800-10</t>
  </si>
  <si>
    <t>Монтажный комплект RIFAR 3/4 для радиаторов MONOLIT/SUPReMO</t>
  </si>
  <si>
    <t>R.Ad.G34MSХ</t>
  </si>
  <si>
    <t>Монтажный комплект RIFAR 3/4 для радиаторов MONOLIT/SUPReMO Хром</t>
  </si>
  <si>
    <t>Кронштейн напольный RIFAR (комплект 2 шт.)</t>
  </si>
  <si>
    <t>Кронштейн регулируемый RIFAR (комплект 2 шт.)</t>
  </si>
  <si>
    <t>Монтажный комплект RIFAR 1/2</t>
  </si>
  <si>
    <t>Монтажный комплект RIFAR 3/4</t>
  </si>
  <si>
    <t>Стоимость для Альфа-Банка</t>
  </si>
  <si>
    <t xml:space="preserve">Раковина  SantiLine SL-2005 </t>
  </si>
  <si>
    <t xml:space="preserve">SL-2005 </t>
  </si>
  <si>
    <t xml:space="preserve">Сифон для раковины Viega 100674 Хром </t>
  </si>
  <si>
    <t>Viega</t>
  </si>
  <si>
    <t>Сифон, GROHE, 1 1/4 заменен 21.11.23</t>
  </si>
  <si>
    <t>Инсталляция для подвесного унитаза Aquatek Standart 37 INS-0000017, кнопка Акватек KDI-0000016 хром</t>
  </si>
  <si>
    <t>Aquatek</t>
  </si>
  <si>
    <t xml:space="preserve">ББ (аналог терраццо в случае его отсутствия.) возможна закупка у поставщика сантехники </t>
  </si>
  <si>
    <t xml:space="preserve">Установка  Умывальника SantiLine SL-2005  в комплекте с сифоном из нержавеющей стали  Viega 100674 Хром </t>
  </si>
  <si>
    <t xml:space="preserve">Установка смесителя для раковины Damixa Jupiter 770230001 с гигиеническим душем, хром </t>
  </si>
  <si>
    <t>Установка деревянного дверного блоков 900х2100 мм, Kapelli Classic светло серый RAL 7035 с фурнитурой, добором, усилением под доводчик  и наличниками. Ручка V44L-2.</t>
  </si>
  <si>
    <t>генподряд 5%</t>
  </si>
  <si>
    <t>Наименование компании</t>
  </si>
  <si>
    <t>ООО "ФАСАДСТРОЙ"</t>
  </si>
  <si>
    <t>398050,г.Липецк, ул.Ленина 11/2 , оф.408</t>
  </si>
  <si>
    <t>svetlanal80@mail.ru</t>
  </si>
  <si>
    <t>Цена (руб./ед.)</t>
  </si>
  <si>
    <t>Цена для Альфа-Банка</t>
  </si>
  <si>
    <t>однопольный  дверной блок (алюминиевый теплый профиль  3 петли, два врезных замка  цилиндрического типа, имеющих  с внутренней стороны запорные  устройства типа  «вертушок» (количество ключей не менее 4 шт.) без защелки , ручка из нержавеющей стали типа «труба» со смещением креплений диаметром 32 мм, длиной 1000 мм, цвет «хром». Размер "в свету"  900*2100. однокамерный стеклопакет.</t>
  </si>
  <si>
    <t xml:space="preserve"> полуторапольный дверной блок  (алюминиевый теплый профиль  3 петли, два врезных  замка цилиндрического типа, имеющих  с внутренней стороны запорные  устройства типа  «вертушок» (количество ключей не менее 4 шт.)  без защелки , ручка из нержавеющей стали типа «труба» со смещением креплений диаметром 32 мм, длиной 1000 мм, цвет «хром». Размер "в свету"  1200*2100. однокамерный стеклопакет,</t>
  </si>
  <si>
    <t>двупольноый дверной блок (алюминиевый теплый профиль  3 петли, два врезных  замка цилиндрического типа, имеющих  с внутренней стороны запорные  устройства типа  «вертушок»  без защелки , ручка из нержавеющей стали типа «труба» со смещением креплений диаметром 32 мм, длиной 1000 мм, цвет «хром»). Размер "в свету"  1800*2100.однокамерный стеклопакет стекла закаленные и/или трипликс 6 мм</t>
  </si>
  <si>
    <t xml:space="preserve"> однопольный дверной блок в алюминиевом корпусе. Размер в "свету"  900х2100 мм. Два врезных  замка цилиндрического типа, имеющих  с внутренней стороны запорные  устройства типа  «вертушок» (количество ключей не менее 4 шт.).  Ручка из нержавеющей стали типа «труба» со смещением креплений диаметром 32 мм, длиной 1000 мм, цвет «хром»). Однокамерный стеклопакет, стекла закаленные  8 мм /или трипликс </t>
  </si>
  <si>
    <t xml:space="preserve"> полуторапольный дверной блок в алюминиевом корпусе.Размер в "свету"  1200х2100 мм . Два врезных  замка цилиндрического типа, имеющих  с внутренней стороны запорные  устройства типа  «вертушок» (количество ключей не менее 4 шт.)  Ручка из нержавеющей стали типа «труба» со смещением креплений диаметром 32 мм, длиной 1000 мм, цвет «хром»). Однокамерный стеклопакет, стекла закаленные  8 мм /или трипликс </t>
  </si>
  <si>
    <t xml:space="preserve">двупольный дверной блок в алюминиевом корпусе.Размер в "свету"  1800х2100 мм . Два врезных  замка цилиндрического типа, имеющих  с внутренней стороны запорные  устройства типа  «вертушок» (количество ключей не менее 4 шт.) Ручка из нержавеющей стали типа «труба» со смещением креплений диаметром 32 мм, длиной 1000 мм, цвет «хром»). Однокамерный стеклопакет, стекла закаленные  8 мм /или трипликс </t>
  </si>
  <si>
    <t>20-25 к.д.</t>
  </si>
  <si>
    <t>Данная цена указана с учетом доводчика аналогичного указанному в запросе! Если изготавливать данные двери с учетом доводчика Dorma BTS 75V с фиксацией 90*, стоимость дверей увеличтся на 35 000,00 рублей одностворчатых, и на 70 000,00 рублей полуторных и двустворчатых, так как только указанный доводчик стоит 39 695,00 рублей. ссылка ниже!</t>
  </si>
  <si>
    <r>
      <t xml:space="preserve">Стеклянный полуторапольный дверной блок 1400х2100 мм Стекло 10мм  закалённое. Фурнитура </t>
    </r>
    <r>
      <rPr>
        <sz val="9"/>
        <color rgb="FFFF0000"/>
        <rFont val="Calibri"/>
        <family val="2"/>
        <scheme val="minor"/>
      </rPr>
      <t>цвета матовая нержавеющая сталь</t>
    </r>
    <r>
      <rPr>
        <sz val="9"/>
        <rFont val="Calibri"/>
        <family val="2"/>
        <scheme val="minor"/>
      </rPr>
      <t xml:space="preserve"> Dorma в Universal Light. Кромка стекла полированная. Доводчик Tinan N87D SSS  с фиксацией 90* вар.№ 1   Запирающаяся ручка-скоба двусторонняя,  длина 1225 мм, две точки крепления, в комплекте с запирающим устройством и цилиндром или вар.№2: Studio Rondo нажиманя ручка с запиранием (вариант согласовать с заказчиком)</t>
    </r>
  </si>
  <si>
    <r>
      <t xml:space="preserve">Стеклянный двупольный дверной блок 1800х2400 мм Стекло 10мм  закалённое. Фурнитура </t>
    </r>
    <r>
      <rPr>
        <sz val="9"/>
        <color rgb="FFFF0000"/>
        <rFont val="Calibri"/>
        <family val="2"/>
        <scheme val="minor"/>
      </rPr>
      <t>цвета матовая нержавеющая сталь</t>
    </r>
    <r>
      <rPr>
        <sz val="9"/>
        <rFont val="Calibri"/>
        <family val="2"/>
        <scheme val="minor"/>
      </rPr>
      <t xml:space="preserve"> Dorma в Universal Light. Кромка стекла полированная. Доводчик Tinan N87D SSS  с фиксацией 90* вар.№ 1   Запирающаяся ручка-скоба двусторонняя,  длина 1225 мм, две точки крепления, в комплекте с запирающим устройством и цилиндром или вар.№2: Studio Rondo нажиманя ручка с запиранием (вариант согласовать с заказчиком)</t>
    </r>
  </si>
  <si>
    <t>Стеклянные перегородки</t>
  </si>
  <si>
    <r>
      <t xml:space="preserve">Монтаж стеклянных бескаркасных перегородок , стекло 10 мм, закаленное с фурнитурой </t>
    </r>
    <r>
      <rPr>
        <sz val="9"/>
        <color rgb="FFFF0000"/>
        <rFont val="Calibri"/>
        <family val="2"/>
        <scheme val="minor"/>
      </rPr>
      <t>цвета матовая нержавеющая сталь</t>
    </r>
  </si>
  <si>
    <t>Итого перегородки и бескаркасные двери</t>
  </si>
  <si>
    <r>
      <t xml:space="preserve">Стеклянный однопольный дверной блок 900х2100 мм Стекло 10мм  закалённое. Фурнитура </t>
    </r>
    <r>
      <rPr>
        <sz val="9"/>
        <color rgb="FFFF0000"/>
        <rFont val="Calibri"/>
        <family val="2"/>
        <scheme val="minor"/>
      </rPr>
      <t>цвета матовая нержавеющая сталь</t>
    </r>
    <r>
      <rPr>
        <sz val="9"/>
        <rFont val="Calibri"/>
        <family val="2"/>
        <scheme val="minor"/>
      </rPr>
      <t xml:space="preserve"> Dorma в Universal Light. Кромка стекла полированная. Доводчик Titan N87D SSS с фиксацией 90* вар.№ 1   Запирающаяся ручка-скоба двусторонняя,  длина 1225 мм, две точки крепления, в комплекте с запирающим устройством и цилиндром или вар.№2: Studio Rondo нажиманя ручка с запиранием (вариант согласовать с заказчиком)</t>
    </r>
  </si>
  <si>
    <r>
      <t xml:space="preserve">Установка стеклянного однопольного дверного блока 900х2100 мм Стекло 10мм  закалённое. Фурнитура </t>
    </r>
    <r>
      <rPr>
        <sz val="9"/>
        <color rgb="FFFF0000"/>
        <rFont val="Calibri"/>
        <family val="2"/>
        <charset val="204"/>
      </rPr>
      <t>цвета матовая нержавеющая сталь</t>
    </r>
    <r>
      <rPr>
        <sz val="9"/>
        <rFont val="Calibri"/>
        <family val="2"/>
        <charset val="204"/>
      </rPr>
      <t xml:space="preserve"> Dorma в Universal Light. Кромка стекла полированная. Доводчик Titan N87D SSS с фиксацией 90* вар.№ 1   Запирающаяся ручка-скоба двусторонняя,  длина 1225 мм, две точки крепления, в комплекте с запирающим устройством и цилиндром или вар.№2: Studio Rondo нажиманя ручка с запиранием (вариант согласовать с заказчиком)</t>
    </r>
  </si>
  <si>
    <r>
      <t xml:space="preserve">Установка стеклянного полуторопольного дверного блока 1400х2100 мм Стекло 10мм  закалённое. Фурнитура </t>
    </r>
    <r>
      <rPr>
        <sz val="9"/>
        <color rgb="FFFF0000"/>
        <rFont val="Calibri"/>
        <family val="2"/>
        <charset val="204"/>
      </rPr>
      <t>цвета матовая нержавеющая сталь</t>
    </r>
    <r>
      <rPr>
        <sz val="9"/>
        <rFont val="Calibri"/>
        <family val="2"/>
        <charset val="204"/>
      </rPr>
      <t xml:space="preserve"> Dorma в Universal Light. Кромка стекла полированная. Доводчик Titan N87D SSS с фиксацией 90* вар.№ 1   Запирающаяся ручка-скоба двусторонняя,  длина 1225 мм, две точки крепления, в комплекте с запирающим устройством и цилиндром или вар.№2: Studio Rondo нажиманя ручка с запиранием (вариант согласовать с заказчиком)</t>
    </r>
  </si>
  <si>
    <r>
      <t xml:space="preserve">Установка стеклянного двупольного дверного блока 1800х2400 мм Стекло 10мм  закалённое. Фурнитура </t>
    </r>
    <r>
      <rPr>
        <sz val="9"/>
        <color rgb="FFFF0000"/>
        <rFont val="Calibri"/>
        <family val="2"/>
        <charset val="204"/>
      </rPr>
      <t>цвета матовая нержавеющая сталь</t>
    </r>
    <r>
      <rPr>
        <sz val="9"/>
        <rFont val="Calibri"/>
        <family val="2"/>
        <charset val="204"/>
      </rPr>
      <t xml:space="preserve"> Dorma в Universal Light. Кромка стекла полированная. Доводчик Titan N87D SSS с фиксацией 90* вар.№ 1   Запирающаяся ручка-скоба двусторонняя,  длина 1225 мм, две точки крепления, в комплекте с запирающим устройством и цилиндром или вар.№2: Studio Rondo нажиманя ручка с запиранием (вариант согласовать с заказчиком)</t>
    </r>
  </si>
  <si>
    <t>см.лист "Бескаркасные двери и перегородки"</t>
  </si>
  <si>
    <t>позиция только для стен выше подвесного потолка.</t>
  </si>
  <si>
    <r>
      <t>Дверной блок 2-го класса устойчивости к взлому (</t>
    </r>
    <r>
      <rPr>
        <sz val="9"/>
        <color rgb="FFFF0000"/>
        <rFont val="Calibri"/>
        <family val="2"/>
        <charset val="204"/>
        <scheme val="minor"/>
      </rPr>
      <t>дверное полотно  858*2110). Размер по раме 950х2200 мм.</t>
    </r>
    <r>
      <rPr>
        <sz val="9"/>
        <rFont val="Calibri"/>
        <family val="2"/>
        <scheme val="minor"/>
      </rPr>
      <t xml:space="preserve">  Цилиндровый механизм с перекодировкой со штоком Fuaro D-PRO507-8. Гардиан сувальдный ЗВ 71.14 Т       (К-К). </t>
    </r>
  </si>
  <si>
    <r>
      <t>Дверной блок 2-го класса устойчивости к взлому (</t>
    </r>
    <r>
      <rPr>
        <sz val="9"/>
        <color rgb="FFFF0000"/>
        <rFont val="Calibri"/>
        <family val="2"/>
        <charset val="204"/>
        <scheme val="minor"/>
      </rPr>
      <t>дверное полотно  758*2010). Размер по раме 850х2100 мм.</t>
    </r>
    <r>
      <rPr>
        <sz val="9"/>
        <rFont val="Calibri"/>
        <family val="2"/>
        <scheme val="minor"/>
      </rPr>
      <t xml:space="preserve">  Цилиндровый механизм с перекодировкой со штоком Fuaro D-PRO507-8. Гардиан сувальдный ЗВ 71.14 Т       (К-К). </t>
    </r>
  </si>
  <si>
    <t>Перегородка цельностеклянная двойного остекления. Заполнение: стекло 10 мм, закаленное с полированными кромками. Профиль 72х25 мм. Цвет: RAL 9005 муар. Межстекольное заполнение: скотч 3М. Высота перегородки 2,5 м.</t>
  </si>
  <si>
    <t>Контактный телефон и e-mail:</t>
  </si>
  <si>
    <t>Товар/услуга</t>
  </si>
  <si>
    <t>Ед изм.</t>
  </si>
  <si>
    <t>Всего кол-во*</t>
  </si>
  <si>
    <t>Стоимость, руб</t>
  </si>
  <si>
    <t>*Количество может быть скорректировано в зависимости от архитектурного решения</t>
  </si>
  <si>
    <t>Срок производства, календ. дней:</t>
  </si>
  <si>
    <t>Гарантия:</t>
  </si>
  <si>
    <t>Дверь светопрозрачная в алюминиевом профиле в перегородку, одностворчатая, размер по раме 2100х950мм. Остекление: двойное 4 мм закаленное, Pilkington. Алюминиевый профиль по периметру 72/93 мм. Коробка: алюминиевая торцевая. Ширина рабочей створки 900мм.  Цвет: RAL 9005 муар. Фурнитура: на раб.створке замок "Профи 30.11Р.24" ригель с роликовой защелкой, цилиндр к/к, ручка прямая со смещением Titan T-671(L=1800мм), петли карточные, трехсекционные 3 шт на створку. Цвет фурнитуры: матовая нерж. сталь.  Доводчик скрытый Hafele DCL34.</t>
  </si>
  <si>
    <t>Дверь светопрозрачная в алюминиевом профиле в проем, полуторная, размер по раме 2130х1420мм. Остекление: двойное 4 мм закаленное. Алюминиевый профиль по периметру 71/93 мм. Коробка: алюминиевая телескопическая, наличник. Цвет: RAL 9005 муар. Добор: ЛДСП 16 мм. Цвет: EGGER муар. Цвет: RAL 9005 муар. Фурнитура:на раб.створке замок "Профи 30.11Р.24" ригель с роликовой защелкой, цилиндр к/к,  на пассивной створке шпингалеты, на обе створки установлены  ручки прямые со смещением Titan T-671(L=1800мм), петли карточные, трехсекционные 3 шт на створку. Цвет фурнитуры: матовая нерж. сталь. Световой проем при открытой (ых) створках на 90* не менее 2100х1200/800. Доводчик полозковый Dorma TS92 на обе створки (цвет черный). 2 штуки на каждую створку по доводчику.</t>
  </si>
  <si>
    <t>Стекл. двери один в перегородку'!A1</t>
  </si>
  <si>
    <t>Стекл. перегородки'!A1</t>
  </si>
  <si>
    <t>Стекл. дв. полут в проем '!A1</t>
  </si>
  <si>
    <t>Всего
 кол-во*</t>
  </si>
  <si>
    <t xml:space="preserve">Дверь глухая в проем. Способ открывания: распашная. Число полотен: одностворчатая. Полотно со звукоизоляционным заполнением (63 мм), ламинированное. Цвет: Egger U999 ST19, направление: вертикальное. Алюминиевый профиль скрытой установки. Цвет: RAL 9005 муар. Коробка алюминиевая скрытая. Цвет RAL 9005 муар. Фальш-фрамуга с одной стороны (см. разрез) от отм. 2100 мм. до отм. 2500 мм, ламинированные. Цвет: Egger U999 ST19, направление: вертикальное. Добор и наличник с двух сторон, ламинированные. Цвет: Egger U999 ST19. Фурнитура: замок магнитный, ручка нажимная и накладка Hafele Sandra, цилиндр DL Standart 40х45, петли скрытые Kubica K2760 х 3 шт., ограничитель DS-0014, скрытый доводчик типа DL 700 ITS. Цвет фурнитуры: черный, ограничитель открывания DS-0014. </t>
  </si>
  <si>
    <t>Всего 
кол-во*</t>
  </si>
  <si>
    <t>Дверь глухая в проем. Способ открывания: распашная. Число полотен: одностворчатая. Полотно со звукоизоляционным заполнением (62,5 мм). Отделка полотна - ЛДСП 16 мм. Цвет: EGGER. Алюминиевая кромка слева/справа/сверху полотна. Цвет: RAL 9005 муар. Коробка:алюминиевая телескопическая (наличник 60/72 мм). Цвет: RAL 9005. Фурнитура: ручка нажимная Hafele PZ арт. 903.92.556 (матовая нерж. сталь), замок ригельный, цилиндр DL 40х45, петли скрытые Kubica K2780 - 3 шт.,  скрытый доводчик типа DL 700 ITS., ограничитель открывания DS-0014. Цвет фурнитуры: матовая нержавеющая сталь</t>
  </si>
  <si>
    <t>Дерев. гл. скр. двери в проем'!A1</t>
  </si>
  <si>
    <t>Дерев. гл. двери в проем'!A1</t>
  </si>
  <si>
    <t>Потолочный акустический остров  1195*1530*40мм цвет: белый, форма под заказ (форма яйцо)в комплекте с подвесами</t>
  </si>
  <si>
    <t>Потолочный акустический остров 1365*840*40мм цвет: белый, форма под заказ (форма троугольник с закругленими углами) в комплекте с подвесами</t>
  </si>
  <si>
    <t>Потолочный акустический остров цвет: белый, форма круг D=1200мм, толщ. 40мм, в комплекте с подвесами</t>
  </si>
  <si>
    <t>Потолочный акустический остров цвет: белый, форма круг D=750мм, толщ. 40мм, в комплекте с подвесами</t>
  </si>
  <si>
    <t>Общество с ограниченной ответственностью «УПТК «МЕРКУРИЙ»</t>
  </si>
  <si>
    <t>197343, г. Санкт-Петербург, ул. Матроса Железняка, д. 57, лит.А, пом. 124-Н</t>
  </si>
  <si>
    <t>Р/счет: 40702810390430000076 в ПАО «БАНК «САНКТ-ПЕТЕРБУРГ», К/счет: 30101810900000000790, БИК: 044030790</t>
  </si>
  <si>
    <t>Новиков Павел Викторович; Кошенков Юрий Владимирович</t>
  </si>
  <si>
    <t xml:space="preserve"> 8 (812) 932-82-83; 8-904-333-33-26;    info@macacoustic.ru   uptkmercury@gmail.com</t>
  </si>
  <si>
    <t>Кол-во*</t>
  </si>
  <si>
    <t>Цена, руб</t>
  </si>
  <si>
    <t>Акустические потолки'!A1</t>
  </si>
  <si>
    <t>Ковровая плитка Desso Grezzo AB64 9027 (серый светлый) КМ3, с учетом клея фиксатора</t>
  </si>
  <si>
    <t>Ковровая плитка Desso Grezzo AB64 9033 (серый темный) КМ3, с учетом клея фиксатора и подрезки 10%</t>
  </si>
  <si>
    <t>Ковровая плитка Desso Grezzo AB64 8904 (cиний) КМ3, с учетом клея фиксатора и подрезки 10%</t>
  </si>
  <si>
    <t>Ковровая плитка Desso Grezzo AB64 7923 (зеленый) КМ3, с учетом клея фиксатора и подорезки 10%</t>
  </si>
  <si>
    <t>ООО "Интерьерные решения"</t>
  </si>
  <si>
    <t xml:space="preserve">Город Санкт-Петербург, ул. Мира, д. 3, Литер А, Пом/Комн 1Н/353		</t>
  </si>
  <si>
    <t xml:space="preserve"> ИНН 7813249653, КПП 781301001, РС 40702810801400014308, Корреспондентский счет 30101810200000000593, БИК 044525593</t>
  </si>
  <si>
    <t>Клепиков Иван Михайлович</t>
  </si>
  <si>
    <t>8 926 891 71 56 ivan.klepikov@smart-company.ru</t>
  </si>
  <si>
    <t>Стоимость, евро</t>
  </si>
  <si>
    <t>Ковровая плитка Desso Grezzo AB64 9027 (серый светлый) КМ3</t>
  </si>
  <si>
    <t>Ковровая плитка Desso Grezzo AB64 9033 (серый темный) КМ3</t>
  </si>
  <si>
    <t>Ковровая плитка Desso Grezzo AB64 8904 (cиний) КМ3</t>
  </si>
  <si>
    <t>Ковровая плитка Desso Grezzo AB64 7923 (зеленый) КМ3</t>
  </si>
  <si>
    <t>Цена, руб с НДС</t>
  </si>
  <si>
    <t>Стоимость, руб с НДС</t>
  </si>
  <si>
    <t>Коммерческая ПВХ плитка  ADO Floor 4020 мм, толщина 5мм, размер 305Х610мм, КМ2 с учетом клея фиксатора и подрезки 10%</t>
  </si>
  <si>
    <t>Производство партии возможно от объема 1000м2</t>
  </si>
  <si>
    <t xml:space="preserve">Производство крупнофармата невозможно </t>
  </si>
  <si>
    <t xml:space="preserve">Стойка  РОК100ARL- M12, 80-120mm </t>
  </si>
  <si>
    <t>Гаскет</t>
  </si>
  <si>
    <t>Клей для фиксации резьбы, 800 грамм.</t>
  </si>
  <si>
    <t>Клей для стоек, 600 мл.</t>
  </si>
  <si>
    <t>Алюминиевые регулировочные пластины r 20*20*0,2мм</t>
  </si>
  <si>
    <t>Клин регулировочный</t>
  </si>
  <si>
    <t>Итоговая стоимость фальшпола:</t>
  </si>
  <si>
    <t>вкладка Фальшпол</t>
  </si>
  <si>
    <t>Установка фальшпола 600*600*38мм, тип 38 AL/ST, с учетом подрезки 10%</t>
  </si>
  <si>
    <t xml:space="preserve">Унитаз подвесной безободковый (сиденье микролифт) SL-5007 </t>
  </si>
  <si>
    <t>Раковина Creavit Next NX242-00CB00E-0000 белая   (Ширина: 500 мм,  Высота: 130 мм, Глубина: 400 мм)</t>
  </si>
  <si>
    <t>Моб. +7 (965) 209-57-09  , ksimonova@opuscontract.ru</t>
  </si>
  <si>
    <t>ООО''Опус-Контракт''</t>
  </si>
  <si>
    <t>Петра Корнелия Ионовна</t>
  </si>
  <si>
    <t>Комментарии: 
1. Оборудование: System Electric;
2. Корпуса: Россия
Примечание:
1. Оборудование пр-ва КЭАЗ заменили на оборудование пр-ва SE;
2. Корпуса серии TwinLine и ComfortLine заменили на корпуса ЩМП и ЩРн пр-ва ИЭК соответственно</t>
  </si>
  <si>
    <t>9940-30</t>
  </si>
  <si>
    <t>Выключатель автоматический однополюсный (АВ) С 10А 1P 6kA 230В City9 Set C9F36125 Systeme Electric</t>
  </si>
  <si>
    <t>Выключатель автоматический однополюсный (АВ) С 16А 1P 6kA 230В City9 Set C9F36125 Systeme Electric</t>
  </si>
  <si>
    <t>Выключатель автоматический однополюсный (АВ) С 20А 1P 6kA 230В City9 Set C9F36125 Systeme Electric</t>
  </si>
  <si>
    <t>Выключатель автоматический однополюсный (АВ) С 25A 1P 6kA 230В City9 Set C9F36125 Systeme Electric</t>
  </si>
  <si>
    <t>Выключатель автоматический однополюсный (АВ) С 32A 1P 6kA 230В City9 Set C9F36125 Systeme Electric</t>
  </si>
  <si>
    <t>Выключатель автоматический трехполюсный 16А С 4.5kA 400В City9 Set C9F34306 Systeme Electric</t>
  </si>
  <si>
    <t>Выключатель автоматический трехполюсный 20А С 4.5kA 400В City9 Set C9F34306 Systeme Electric</t>
  </si>
  <si>
    <t>Выключатель автоматический трехполюсный 25А С 4.5kA 400В City9 Set C9F34306 Systeme Electric</t>
  </si>
  <si>
    <t>Выключатель автоматический трехполюсный 32А С 4.5kA 400В City9 Set C9F34306 Systeme Electric</t>
  </si>
  <si>
    <t>Выключатель автоматический трехполюсный 40А С 4.5kA 400В City9 Set C9F34306 Systeme Electric</t>
  </si>
  <si>
    <t>Выключатель автоматический трехполюсный 50А С 4.5kA 400В City9 Set C9F34306 Systeme Electric</t>
  </si>
  <si>
    <t>Выключатель автоматический трехполюсный 63А С 4.5kA 400В City9 Set C9F34306 Systeme Electric</t>
  </si>
  <si>
    <t>Выключатель автоматический дифференциального тока (АВДТ) 1P+N С 16А 4.5kA 30мА Тип-A 230В City9 Set C9D55616 Systeme Electric</t>
  </si>
  <si>
    <t>Выключатель автоматический дифференциального тока (АВДТ) 1P+N С 20А 4.5kA 30мА Тип-A 230В City9 Set C9D55616 Systeme Electric</t>
  </si>
  <si>
    <t>Выключатель автоматический дифференциального тока (АВДТ) 1P+N С 25А 4.5kA 30мА Тип-A 230В City9 Set C9D55616 Systeme Electric</t>
  </si>
  <si>
    <t>Выключатель автоматический дифференциального тока (АВДТ) 1P+N С 32А 4.5kA 30мА Тип-A 230В City9 Set C9D55616 Systeme Electric</t>
  </si>
  <si>
    <t>Выключатель автоматический однополюсный 10А B 4.5kA 230В City9 Set C9F14125 Systeme Electric</t>
  </si>
  <si>
    <t>Выключатель автоматический однополюсный 16А B 4.5kA 230В City9 Set C9F14125 Systeme Electric</t>
  </si>
  <si>
    <t>Выключатель автоматический однополюсный 25А B 4.5kA 230В City9 Set C9F14125 Systeme Electric</t>
  </si>
  <si>
    <t>Лоток проволочный 100х50х3000</t>
  </si>
  <si>
    <t>Лоток проволочный 200х50х3000</t>
  </si>
  <si>
    <t>Лоток проволочный 300х50х3000</t>
  </si>
  <si>
    <t>Лоток проволочный 400х50х3000</t>
  </si>
  <si>
    <t>Лоток проволочный 500х50х3000</t>
  </si>
  <si>
    <t>Гофрированная ПВХ труба ∅ 50</t>
  </si>
  <si>
    <t>Гофрированная ПВХ труба ∅ 40</t>
  </si>
  <si>
    <t>Гофрированная ПВХ труба ∅ 32</t>
  </si>
  <si>
    <t xml:space="preserve">Выключатель двухклавишный, автоматические клеммы 10 AX 250 В, антрацит ETIKA с рамкой и  установочной коробкой Batibox </t>
  </si>
  <si>
    <t xml:space="preserve">Выключатель одноклавишный, автоматические клеммы 10 AX 250В, антрацит ETIKA  с рамкой и  установочной коробкой Batibox </t>
  </si>
  <si>
    <t>Переключатель одноклавишный, автоматические клеммы 10 AX 250В, антрацит ETIKA  с рамкой и  установочной коробкой Batibox  (проходной выключатель)</t>
  </si>
  <si>
    <t>Установка одноклавишных выключателей  "Legrand" Этика  с суппортом и  установочной коробкой Batibox</t>
  </si>
  <si>
    <t>Подушка огнестойкая 120х200х30</t>
  </si>
  <si>
    <t>см. вкладку Щиты в сборе</t>
  </si>
  <si>
    <t>см.розекти ДКС</t>
  </si>
  <si>
    <t>АВТ.ВЫКЛ SYSTEMEPACT CCB100 36KA 3P3D TMD80 РЫЧАГ</t>
  </si>
  <si>
    <t>City9 Set Автоматический выключатель (АВ) С 50А 3P 6kA 400В</t>
  </si>
  <si>
    <t>City9 Set Автоматический выключатель (АВ) С 32А 3P 6kA 400В</t>
  </si>
  <si>
    <t>City9 Set Автоматический выключатель (АВ) С 25А 3P 6kA 400В</t>
  </si>
  <si>
    <t>City9 Set Автоматический выключатель (АВ) С 16А 3P 6kA 400В</t>
  </si>
  <si>
    <t>City9 Set Автоматический выключатель (АВ) С 16А 1P 6kA 230В</t>
  </si>
  <si>
    <t>Шины на DIN-рейку (кросс-модуль) ШНК 4х11 3L+PEN</t>
  </si>
  <si>
    <t>Кабель-канал перфорированный 40х40 "ИМПАКТ"</t>
  </si>
  <si>
    <t>Корпус метал. ЩМП-3-0 (650х500х220) У2 IP54</t>
  </si>
  <si>
    <t>City9 Set Выключатель нагрузки (ВН) 3P 63А 400В</t>
  </si>
  <si>
    <t>City9 Set Автоматический выключатель (АВ) С 6А 1P 6kA 230В</t>
  </si>
  <si>
    <t>КОНТАКТОР MC1D 3P 40A НО+НЗ 220V 50/60ГЦ</t>
  </si>
  <si>
    <t>ДОП. КОНТ. БЛОК MC1D 2НО+2НЗ ФРОНТАЛЬНЫЙ МОНТАЖ</t>
  </si>
  <si>
    <t>МЕХАНИЧ БЛОКИР ДЛЯ КОНТАКТОРОВ MC1D 40…95A</t>
  </si>
  <si>
    <t>Реле РЭК78/4(MY4) с индикацией 3А 230В AC</t>
  </si>
  <si>
    <t>Шина соединительная типа PIN (штырь) 3Р 63А (1м)</t>
  </si>
  <si>
    <t>City9 Set Автоматический выключатель (АВ) С 20А 3P 6kA 400В</t>
  </si>
  <si>
    <t>City9 Set Автоматический выключатель (АВ) С 10А 1P 6kA 230В</t>
  </si>
  <si>
    <t>City9 Set Автоматический выключатель (АВ) B 10А 1P 6kA 230В</t>
  </si>
  <si>
    <t>City9 Set Авт. выкл. диф. тока (АВДТ) 1P+N С 16А 6kA 30мА Тип-AС 230В</t>
  </si>
  <si>
    <t>City9 Set Контактор 4P 4НО 40A AC 400В-230В</t>
  </si>
  <si>
    <t>City9 Set Контактор 4P 4НО 63A AC 400В-230В</t>
  </si>
  <si>
    <t>City9 Set Выключатель нагрузки (ВН) 1P 40А 230В</t>
  </si>
  <si>
    <t>City9 Set Авт. выкл. диф. тока (АВДТ) 1P+N С 10А 6kA 30мА Тип-AС 230В</t>
  </si>
  <si>
    <t>City9 Set Автоматический выключатель (АВ) B 6А 1P 6kA 230В</t>
  </si>
  <si>
    <t>ЩР-0032-54 (РЩ)</t>
  </si>
  <si>
    <t>City9 Set Выключатель нагрузки (ВН) 3P 40А 400В</t>
  </si>
  <si>
    <t>Меркурий 236 АRT-01 PQRS</t>
  </si>
  <si>
    <t>City9 Set Автоматический выключатель (АВ) С 20А 1P 6kA 230В</t>
  </si>
  <si>
    <t>Шина N "ноль" на DIN-изол ШНИ-8х12-18-Д-С</t>
  </si>
  <si>
    <t>Шина PE "земля" на DIN-изол ШНИ-8х12-18-Д-Ж</t>
  </si>
  <si>
    <t>City9 Set Контактор 2P 2НО 20A AC 230В-230В</t>
  </si>
  <si>
    <t>TITAN 5 Корпус мет. ЩРн-96 (2х48) 710х570х140 IP54 бел</t>
  </si>
  <si>
    <t>ЩР-0032-54 (ПЭСПЗ)</t>
  </si>
  <si>
    <t>Шина соединительная типа PIN (штырь) 1Р 63А (1м)</t>
  </si>
  <si>
    <t>Муфта труба-коробка, IP67, М20х1.5, д.20мм</t>
  </si>
  <si>
    <t>Окраска/оклейка двери по контуру в красный цвет</t>
  </si>
  <si>
    <t>ЩР-0063-54 (ЩР/3 фазн.)</t>
  </si>
  <si>
    <t>TITAN 5 Корпус мет. ЩРн-60 (1х60) 835х310х140 IP54 бел</t>
  </si>
  <si>
    <t>ЩР-0025-54 (ЩР/1 фазн.)</t>
  </si>
  <si>
    <t>City9 Set Автоматический выключатель (АВ) С 25А 1P 6kA 230В</t>
  </si>
  <si>
    <t>Меркурий 201.5</t>
  </si>
  <si>
    <t>TITAN 5 Корпус мет. ЩРн-36 (1х36) 585х310х140 IP54 бел</t>
  </si>
  <si>
    <t>Координатор отдела продаж по доверенности №7 от 08.08.23</t>
  </si>
  <si>
    <t>/Шалаева А. К./</t>
  </si>
  <si>
    <t>Экран для потолочного (кассетного) кондиционера из ударопрочного стекла</t>
  </si>
  <si>
    <t>Экран для настенного кондиционера из ударопрочного стекла</t>
  </si>
  <si>
    <t>Фильтр осушитель Danfoss DCR включая сменный сердечник</t>
  </si>
  <si>
    <t>кг</t>
  </si>
  <si>
    <t>Регенерация, заправка хладагентом, Фреон  R407C, R410A R 32</t>
  </si>
  <si>
    <t>Вентиль шаровый под пайку для внутреннего блока</t>
  </si>
  <si>
    <t>Огнезащитоное покрытие базальтовое фольгированное с пределом огнестойкости EI60 S=5мм</t>
  </si>
  <si>
    <t>Клапан противопожарный нормально закрытый, с пределом огнестойкости EI60, реверсивный эл. привод на 220 В в комплекте с декоративной решеткой</t>
  </si>
  <si>
    <t>Шумоглушитель RSA-700х400/1000</t>
  </si>
  <si>
    <t>Шумоглушитель RSA-600х300/1000</t>
  </si>
  <si>
    <t>Шумоглушитель RSA-500х250/1000</t>
  </si>
  <si>
    <t>Шумоглушитель CSA-200/600</t>
  </si>
  <si>
    <t>Шумоглушитель CSA-125/900</t>
  </si>
  <si>
    <t>Шумоглушитель CSA-160/900</t>
  </si>
  <si>
    <t>Шумоглушитель CSA-200/900</t>
  </si>
  <si>
    <t>RSK 125, обратный клапан  для круглых каналов</t>
  </si>
  <si>
    <t>RSK 160, обратный клапан для круглых каналов</t>
  </si>
  <si>
    <t>RSK 200, обратный клапан для круглых каналов</t>
  </si>
  <si>
    <t>RSK 250, обратный клапан для круглых каналов</t>
  </si>
  <si>
    <t>Вентилятор канальный с регулятором скорости СК 125 А, в комплекте с регулятором расхода воздуха и хомут для круглых воздуховодов</t>
  </si>
  <si>
    <t>Вентилятор канальный с регулятором скорости СК 125 С, в комплекте с регулятором расхода воздуха и хомут для круглых воздуховодов</t>
  </si>
  <si>
    <t>Вентилятор канальный с регулятором скорости СК 160 В, в комплекте с регулятором расхода воздуха и хомут для круглых воздуховодов</t>
  </si>
  <si>
    <t>Вентилятор канальный с регулятором скорости СК 160 С, в комплекте с регулятором расхода воздуха и хомут для круглых воздуховодов</t>
  </si>
  <si>
    <t>Вентилятор канальный с регулятором скорости СК 200 В, в комплекте с регулятором расхода воздуха и хомут для круглых воздуховодов</t>
  </si>
  <si>
    <t>Вентилятор канальный с регулятором скорости СК 250 В, в комплекте с регулятором расхода воздуха и хомут для круглых воздуховодов</t>
  </si>
  <si>
    <t>RSK 100, обратный клапан  для круглых каналов</t>
  </si>
  <si>
    <t>Шумоглушитель прямоугольный пластинчатый 300x250-1000</t>
  </si>
  <si>
    <t>Шумоглушитель прямоугольный пластинчатый 300x300-1000</t>
  </si>
  <si>
    <t>Шумоглушитель прямоугольный пластинчатый 400x250-1000</t>
  </si>
  <si>
    <t>Шумоглушитель прямоугольный пластинчатый 400x300-1000</t>
  </si>
  <si>
    <t>Шумоглушитель прямоугольный пластинчатый 400x400-1000</t>
  </si>
  <si>
    <t>Шумоглушитель прямоугольный пластинчатый 500x250-1000</t>
  </si>
  <si>
    <t>Шумоглушитель прямоугольный пластинчатый 500x300-1000</t>
  </si>
  <si>
    <t>Шумоглушитель прямоугольный пластинчатый 500x400-1000</t>
  </si>
  <si>
    <t>Шумоглушитель прямоугольный пластинчатый 600x150-1000</t>
  </si>
  <si>
    <t>Шумоглушитель прямоугольный пластинчатый 600x300-1000</t>
  </si>
  <si>
    <t>Шумоглушитель прямоугольный пластинчатый 600x350-1000</t>
  </si>
  <si>
    <t>Шумоглушитель прямоугольный пластинчатый 600x400-1000</t>
  </si>
  <si>
    <t>Шумоглушитель прямоугольный пластинчатый 600x500-1000</t>
  </si>
  <si>
    <t>Шумоглушитель прямоугольный пластинчатый 800x300-1000</t>
  </si>
  <si>
    <t>Шумоглушитель прямоугольный пластинчатый 900x400-1000</t>
  </si>
  <si>
    <t>Шумоглушитель прямоугольный пластинчатый 900x900-1000</t>
  </si>
  <si>
    <t>Шумоглушитель прямоугольный пластинчатый 1000x400-1000</t>
  </si>
  <si>
    <t>Шумоглушитель прямоугольный пластинчатый 1000x600-1000</t>
  </si>
  <si>
    <t>Шумоглушитель прямоугольный пластинчатый 1200x400-1000</t>
  </si>
  <si>
    <t>Шумоглушитель прямоугольный пластинчатый 1200x500-1000</t>
  </si>
  <si>
    <t>Шумоглушитель прямоугольный пластинчатый 1200x600-1000</t>
  </si>
  <si>
    <t>Шумоглушитель прямоугольный пластинчатый 1300x600-1000</t>
  </si>
  <si>
    <t>Шумоглушитель прямоугольный пластинчатый 1400x500-1000</t>
  </si>
  <si>
    <t>Шумоглушитель прямоугольный пластинчатый 1500x500-1000</t>
  </si>
  <si>
    <t>LDRC 100-500, шумоглушитель прямоугольный</t>
  </si>
  <si>
    <t>LDRC 125-1000, шумоглушитель прямоугольный</t>
  </si>
  <si>
    <t>LDRC 160-1000, шумоглушитель прямоугольный</t>
  </si>
  <si>
    <t>LDRC 160-500, шумоглушитель прямоугольный</t>
  </si>
  <si>
    <t>LDRC 200-1000, шумоглушитель прямоугольный</t>
  </si>
  <si>
    <t>LDRC 200-500, шумоглушитель прямоугольный</t>
  </si>
  <si>
    <t>LDRC 250-1000, шумоглушитель прямоугольный</t>
  </si>
  <si>
    <t>LDRC 250-500, шумоглушитель прямоугольный</t>
  </si>
  <si>
    <t>Монтаж матов теплоизоляционных из минеральной ваты, фольгированные S=50мм ISOVER KIM-Light-Al 50 мм</t>
  </si>
  <si>
    <t>Огнезащитоное покрытие базальтовое фольгированное с пределом огнестойкости EI150 S=50мм</t>
  </si>
  <si>
    <t>Решетка алюминиевая двухрядная регулируемая АДН 200x100</t>
  </si>
  <si>
    <t>Решетка алюминиевая двухрядная регулируемая АДН 300x100</t>
  </si>
  <si>
    <t>Решетка алюминиевая однорядная регулируемая с клапаном расхода воздуха АМР 150x150</t>
  </si>
  <si>
    <t>Решетка алюминиевая однорядная регулируемая с клапаном расхода воздуха АМР 200х100</t>
  </si>
  <si>
    <t>Решетка алюминиевая однорядная регулируемая с клапаном расхода воздуха АМР 300x150</t>
  </si>
  <si>
    <t>Решетка алюминиевая однорядная регулируемая с клапаном расхода воздуха АМР 500x150</t>
  </si>
  <si>
    <t>Решетка алюминиевая однорядная регулируемая с клапаном расхода воздуха АМР 600x200</t>
  </si>
  <si>
    <t>Решетка алюминиевая однорядная регулируемая с клапаном расхода воздуха АМР 1000х250</t>
  </si>
  <si>
    <t>Решетка алюминиевая однорядная регулируемая с клапаном расхода воздуха АМР 1000х300</t>
  </si>
  <si>
    <t>Решетка алюминиевая однорядная регулируемая с клапаном расхода воздуха  АМР 1000х400</t>
  </si>
  <si>
    <t>Диффузор прямоугольный с камерой статического давления 4АПН-С 450х450 + 3КСД М</t>
  </si>
  <si>
    <t>Диффузор прямоугольный с камерой статического давления 4АПН-С 600х600 + 3КСД М</t>
  </si>
  <si>
    <t>Диффузор конический ДКУ 250</t>
  </si>
  <si>
    <t>Диффузор конический с камерой статического давления ДКУ 250 + 4КСД</t>
  </si>
  <si>
    <t>Решетка выброса воздуха CG-100</t>
  </si>
  <si>
    <t>Решетка выброса воздуха CG-125</t>
  </si>
  <si>
    <t>Решетка выброса воздуха CG-160</t>
  </si>
  <si>
    <t>Решетка наружняя АРН-С 700-300</t>
  </si>
  <si>
    <t>Решетка алюминиевая однорядная регулируемая АМН 300x150</t>
  </si>
  <si>
    <t>Канальный вентилятор TD-160/100 silent,  в комплекте с регулятором расхода воздуха и хомут для круглых воздуховодов</t>
  </si>
  <si>
    <t>Канальный вентилятор TD-250/100 silent,  в комплекте с регулятором расхода воздуха и хомут для круглых воздуховодов</t>
  </si>
  <si>
    <t xml:space="preserve">см. вкладку кондиционеры бытовые </t>
  </si>
  <si>
    <t>см. вкладку "вентмашины"</t>
  </si>
  <si>
    <t>см вкладку щиты  сборе</t>
  </si>
  <si>
    <r>
      <t xml:space="preserve">Облицовка стен по одинарному металлическому каркасу "Кнауф" из  профиля гипсокартонными листами (ГКЛ) толщ. 12 мм. "Кнауф" </t>
    </r>
    <r>
      <rPr>
        <sz val="9"/>
        <color rgb="FFFF0000"/>
        <rFont val="Calibri"/>
        <family val="2"/>
        <charset val="204"/>
      </rPr>
      <t>двумя слоями</t>
    </r>
    <r>
      <rPr>
        <sz val="9"/>
        <rFont val="Calibri"/>
        <family val="2"/>
        <charset val="204"/>
      </rPr>
      <t xml:space="preserve"> (включая перфорированные уголки на внешние углы)</t>
    </r>
  </si>
  <si>
    <r>
      <t xml:space="preserve">Облицовка стен по одинарному металлическому каркасу "Кнауф" из  профиля гипсокартонными листами (ГКЛВ) толщ. 12 мм. "Кнауф" </t>
    </r>
    <r>
      <rPr>
        <sz val="9"/>
        <color rgb="FFFF0000"/>
        <rFont val="Calibri"/>
        <family val="2"/>
        <charset val="204"/>
      </rPr>
      <t xml:space="preserve">одним слоем </t>
    </r>
    <r>
      <rPr>
        <sz val="9"/>
        <rFont val="Calibri"/>
        <family val="2"/>
        <charset val="204"/>
      </rPr>
      <t>(включая перфорированные уголки на внешние углы)</t>
    </r>
  </si>
  <si>
    <r>
      <t xml:space="preserve">Устройство перегородок из </t>
    </r>
    <r>
      <rPr>
        <b/>
        <sz val="9"/>
        <rFont val="Calibri"/>
        <family val="2"/>
        <charset val="204"/>
      </rPr>
      <t>ГКЛ-В</t>
    </r>
    <r>
      <rPr>
        <sz val="9"/>
        <rFont val="Calibri"/>
        <family val="2"/>
        <charset val="204"/>
      </rPr>
      <t xml:space="preserve"> толщ. 12 мм. "Кнауф" с одинарным металлическим каркасом и </t>
    </r>
    <r>
      <rPr>
        <sz val="9"/>
        <color rgb="FFFF0000"/>
        <rFont val="Calibri"/>
        <family val="2"/>
        <charset val="204"/>
      </rPr>
      <t>двухслойной</t>
    </r>
    <r>
      <rPr>
        <sz val="9"/>
        <rFont val="Calibri"/>
        <family val="2"/>
        <charset val="204"/>
      </rPr>
      <t xml:space="preserve"> обшивкой с обеих сторон (включая перфорированные уголки на внешние углы)</t>
    </r>
  </si>
  <si>
    <r>
      <t>Облицовка стен по одинарному металлическому каркасу из  профиля влагостойкими гипсокартонными листами (ГКЛВ) "Кнауф" толщ. 12 мм. д</t>
    </r>
    <r>
      <rPr>
        <sz val="9"/>
        <color rgb="FFFF0000"/>
        <rFont val="Calibri"/>
        <family val="2"/>
        <charset val="204"/>
      </rPr>
      <t>вумя слоями</t>
    </r>
    <r>
      <rPr>
        <sz val="9"/>
        <rFont val="Calibri"/>
        <family val="2"/>
        <charset val="204"/>
      </rPr>
      <t xml:space="preserve"> (включая перфорированные уголки на внешние углы)</t>
    </r>
  </si>
  <si>
    <r>
      <t>Облицовка стен гипсокартонными листами (ГКЛ) "Кнауф"</t>
    </r>
    <r>
      <rPr>
        <sz val="9"/>
        <color rgb="FFFF0000"/>
        <rFont val="Calibri"/>
        <family val="2"/>
        <charset val="204"/>
      </rPr>
      <t xml:space="preserve"> в один слой на клее</t>
    </r>
    <r>
      <rPr>
        <sz val="9"/>
        <rFont val="Calibri"/>
        <family val="2"/>
        <charset val="204"/>
      </rPr>
      <t xml:space="preserve"> (включая перфорированные уголки на внешние углы)</t>
    </r>
  </si>
  <si>
    <r>
      <t>Облицовка стен по одинарному металлическому каркасу "Кнауф" из  профиля гипсокартонными листами (ГКЛ) толщ. 12 мм. "Кнауф"</t>
    </r>
    <r>
      <rPr>
        <sz val="9"/>
        <color rgb="FFFF0000"/>
        <rFont val="Calibri"/>
        <family val="2"/>
        <charset val="204"/>
      </rPr>
      <t xml:space="preserve"> одним слоем</t>
    </r>
    <r>
      <rPr>
        <sz val="9"/>
        <rFont val="Calibri"/>
        <family val="2"/>
        <charset val="204"/>
      </rPr>
      <t xml:space="preserve"> (включая перфорированные уголки на внешние углы)</t>
    </r>
  </si>
  <si>
    <r>
      <t xml:space="preserve">Устройство перегородок из ГКЛ толщ. 12 мм. "Кнауф" с одинарным металлическим каркасом и </t>
    </r>
    <r>
      <rPr>
        <sz val="9"/>
        <color rgb="FFFF0000"/>
        <rFont val="Calibri"/>
        <family val="2"/>
        <charset val="204"/>
      </rPr>
      <t>однослойной обшивкой</t>
    </r>
    <r>
      <rPr>
        <sz val="9"/>
        <rFont val="Calibri"/>
        <family val="2"/>
        <charset val="204"/>
      </rPr>
      <t xml:space="preserve"> с обеих сторон (включая перфорированные уголки на внешние углы)</t>
    </r>
  </si>
  <si>
    <r>
      <t>Устройство перегородок из ГКЛ толщ. 12 мм. "Кнауф" с одинарным металлическим каркасом и</t>
    </r>
    <r>
      <rPr>
        <sz val="9"/>
        <color rgb="FFFF0000"/>
        <rFont val="Calibri"/>
        <family val="2"/>
        <charset val="204"/>
      </rPr>
      <t xml:space="preserve"> двухслойной обшивкой </t>
    </r>
    <r>
      <rPr>
        <sz val="9"/>
        <rFont val="Calibri"/>
        <family val="2"/>
        <charset val="204"/>
      </rPr>
      <t>с обеих сторон (включая перфорированные уголки на внешние углы)</t>
    </r>
  </si>
  <si>
    <t>Грунтовка фасада глубопроникающей грунтовкой за два раза</t>
  </si>
  <si>
    <t>Монтаж фасада из композитных панелей "Алюкобонд" с подсистемой с утеплителем 100 мм. и ветровлагозащиткая  мембраной (негорючая).</t>
  </si>
  <si>
    <t xml:space="preserve">Монтаж трубопроводов из полипропилена диаметром до 32 мм фасонные детали </t>
  </si>
  <si>
    <t xml:space="preserve">Монтаж трубопроводов из полипропилена диаметром до 25 мм фасонные детали </t>
  </si>
  <si>
    <t>Кран шаровой Ду25</t>
  </si>
  <si>
    <t>Кран шаровой Ду32</t>
  </si>
  <si>
    <t>Изоляция Thermoflex Ду 32</t>
  </si>
  <si>
    <t>Изоляция Thermoflex Ду 25</t>
  </si>
  <si>
    <t>Изоляция Thermoflex Ду 20</t>
  </si>
  <si>
    <t>Труба полипропиленовая, армированная PN-25 Pilsatherm 50х8.3мм. с фитингами</t>
  </si>
  <si>
    <t>Труба полипропиленовая, армированная PN-25 Pilsatherm 40х6.7мм. с фитингами</t>
  </si>
  <si>
    <t>Труба полипропиленовая, армированная PN-25 Pilsatherm 32х5.4мм. с фитингами</t>
  </si>
  <si>
    <t>Кабель монтажный МКЭШ 2х0,75 ТРТС</t>
  </si>
  <si>
    <t>Кабель (провод) Parlan U/UTP Cat5eZHнг(А)-HF 4х2х0,52</t>
  </si>
  <si>
    <t>Установка штепсельной розетки с заземлением в стену, 2P+E, с з/ш, Legrand "Etika", с супортом и рамкой "Антрацит"</t>
  </si>
  <si>
    <t xml:space="preserve">Цена работ с АН, руб., в т.ч. НДС </t>
  </si>
  <si>
    <t xml:space="preserve">Цена работ без АН, руб., в т.ч. НДС </t>
  </si>
  <si>
    <r>
      <t>Рабочая документация по усилению/устройству несущих конструкций (</t>
    </r>
    <r>
      <rPr>
        <b/>
        <sz val="9"/>
        <rFont val="Calibri"/>
        <family val="2"/>
        <charset val="204"/>
      </rPr>
      <t>"КР"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</si>
  <si>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r>
      <t xml:space="preserve">Рабочая документация "Архитектурные решения" </t>
    </r>
    <r>
      <rPr>
        <b/>
        <sz val="9"/>
        <rFont val="Calibri"/>
        <family val="2"/>
        <charset val="204"/>
      </rPr>
      <t>("АР"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</si>
  <si>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r>
      <t>Рабочая документация по электроснабжению и электроосвещению (</t>
    </r>
    <r>
      <rPr>
        <b/>
        <sz val="9"/>
        <rFont val="Calibri"/>
        <family val="2"/>
        <charset val="204"/>
      </rPr>
      <t>"ЭОМ"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</si>
  <si>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r>
      <t>Рабочая документация Системы вентиляции (</t>
    </r>
    <r>
      <rPr>
        <b/>
        <sz val="9"/>
        <rFont val="Calibri"/>
        <family val="2"/>
        <charset val="204"/>
      </rPr>
      <t>"ОВиК-В"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</si>
  <si>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r>
      <t>Рабочая документация Системы кондиционирования (</t>
    </r>
    <r>
      <rPr>
        <b/>
        <sz val="9"/>
        <rFont val="Calibri"/>
        <family val="2"/>
        <charset val="204"/>
      </rPr>
      <t>"ОВиК-К"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</si>
  <si>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r>
      <t>Рабочая документация Системы отопления (</t>
    </r>
    <r>
      <rPr>
        <b/>
        <sz val="9"/>
        <rFont val="Calibri"/>
        <family val="2"/>
        <charset val="204"/>
      </rPr>
      <t>"ОВиК-О"</t>
    </r>
    <r>
      <rPr>
        <sz val="9"/>
        <rFont val="Calibri"/>
        <family val="2"/>
        <charset val="204"/>
      </rPr>
      <t>), включая Пояснительную записку и Теплотехнический расчет (для помещений менее 100 м.кв)</t>
    </r>
  </si>
  <si>
    <r>
      <t>Рабочая документация Системы водоснабжения и канализации (</t>
    </r>
    <r>
      <rPr>
        <b/>
        <sz val="9"/>
        <rFont val="Calibri"/>
        <family val="2"/>
        <charset val="204"/>
      </rPr>
      <t>"ВК"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</si>
  <si>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r>
      <t>Рабочая документация Системы автоматической установки водяного пожаротушения  (</t>
    </r>
    <r>
      <rPr>
        <b/>
        <sz val="9"/>
        <rFont val="Calibri"/>
        <family val="2"/>
        <charset val="204"/>
      </rPr>
      <t>"АУВПТ"</t>
    </r>
    <r>
      <rPr>
        <sz val="9"/>
        <rFont val="Calibri"/>
        <family val="2"/>
        <charset val="204"/>
      </rPr>
      <t>), (спринкерная, дренчерная, модульная система), включая пояснительную записку (для помещений менее 100 м.кв)</t>
    </r>
  </si>
  <si>
    <r>
      <t>Рабочая документация Системы Внутреннего противопожарного водопровода (</t>
    </r>
    <r>
      <rPr>
        <b/>
        <sz val="9"/>
        <rFont val="Calibri"/>
        <family val="2"/>
        <charset val="204"/>
      </rPr>
      <t>"ВПВ"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</si>
  <si>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r>
      <t>Рабочая документация Системы дымоудаления (</t>
    </r>
    <r>
      <rPr>
        <b/>
        <sz val="9"/>
        <rFont val="Calibri"/>
        <family val="2"/>
        <charset val="204"/>
      </rPr>
      <t>"ДУ"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</si>
  <si>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t xml:space="preserve">Авторский надзор (без учета услуги по выездам представителя Подрядчика на Объект) </t>
  </si>
  <si>
    <t>месяц</t>
  </si>
  <si>
    <t>ОПЦИОНАЛЬНЫЕ ПРОЕКТНЫЕ РАБОТЫ</t>
  </si>
  <si>
    <t>кв.м.</t>
  </si>
  <si>
    <r>
      <t xml:space="preserve">Техническое обследование состояния несущих конструкций помещения с подготовкой рекомендаций по усилению в зоне расположения депозитария, кассового узла и банкоматов (Техничесекое заключение о конструктиве - </t>
    </r>
    <r>
      <rPr>
        <b/>
        <sz val="9"/>
        <rFont val="Calibri"/>
        <family val="2"/>
        <charset val="204"/>
      </rPr>
      <t>"ТЗК"</t>
    </r>
    <r>
      <rPr>
        <sz val="9"/>
        <rFont val="Calibri"/>
        <family val="2"/>
        <charset val="204"/>
      </rPr>
      <t>)(для помещений менее 100 м.кв)</t>
    </r>
  </si>
  <si>
    <r>
      <t xml:space="preserve">Эскизный проект фасада и колористический паспорт с указанием ведомости отделки и проектным решением со спецификацией элементов (крыльцо, пандус, навесы, колонны и т.д.)(для </t>
    </r>
    <r>
      <rPr>
        <b/>
        <sz val="9"/>
        <rFont val="Calibri"/>
        <family val="2"/>
        <charset val="204"/>
      </rPr>
      <t>фасадов</t>
    </r>
    <r>
      <rPr>
        <sz val="9"/>
        <rFont val="Calibri"/>
        <family val="2"/>
        <charset val="204"/>
      </rPr>
      <t xml:space="preserve"> менее 100 м.кв)</t>
    </r>
  </si>
  <si>
    <t>кв.м.площади фасада</t>
  </si>
  <si>
    <t>Диапазон площади проекта, S</t>
  </si>
  <si>
    <t>0 &lt; S &lt;100</t>
  </si>
  <si>
    <t>Количество проектов в данном диапазоне</t>
  </si>
  <si>
    <t>Общая площадь проектирования в данном диапазоне</t>
  </si>
  <si>
    <t>Средняя площадь проекта</t>
  </si>
  <si>
    <t>Средний срок Авторского надзора при РСР</t>
  </si>
  <si>
    <t>Доля авторского надзора в стоимости основных проектных работ</t>
  </si>
  <si>
    <t>Стоимость основных проектных работ по КП</t>
  </si>
  <si>
    <t>Стоимость авторского надзора</t>
  </si>
  <si>
    <t>Стоимость опциональных проектных работ по КП</t>
  </si>
  <si>
    <t>ВСЕГО стоимость по КП</t>
  </si>
  <si>
    <t>ОСНОВНЫЕ ПРОЕКТНЫЕ РАБОТЫ</t>
  </si>
  <si>
    <r>
      <rPr>
        <b/>
        <sz val="9"/>
        <rFont val="Calibri"/>
        <family val="2"/>
        <charset val="204"/>
      </rPr>
      <t xml:space="preserve">Примечание: </t>
    </r>
    <r>
      <rPr>
        <sz val="9"/>
        <rFont val="Calibri"/>
        <family val="2"/>
        <charset val="204"/>
      </rPr>
      <t xml:space="preserve">
Услуги по выездам представителя Подрядчика на Объект в цену Работ не включены и оплачиваются дополнительно. При необходимости выезда представителя Подрядчика на Объект Заказчик несет расходы по оплате авиабилетов (эконом класс), ж/д билетов (купе, класс обслуживания 2С, 2В) до города и обратно, проживание в гостинице (стандартный номер стоимостью не более 4500 рублей в сутки), трансфер (2000 руб.) на каждого представителя Подрядчика. Возмещение расходов по оплате услуг раннего въезда\ позднего выезда производится согласно отчетным документам в полном объеме (в норму по оплате проживания данные услуги не включены). Необходимость выезда Подрядчика на объект должна быть подтверждена Заказчиком.
</t>
    </r>
  </si>
  <si>
    <r>
      <rPr>
        <b/>
        <sz val="9"/>
        <rFont val="Calibri"/>
        <family val="2"/>
        <charset val="204"/>
      </rPr>
      <t xml:space="preserve">Примечание: </t>
    </r>
    <r>
      <rPr>
        <sz val="9"/>
        <rFont val="Calibri"/>
        <family val="2"/>
        <charset val="204"/>
      </rPr>
      <t xml:space="preserve">В течении производства Ремонтно-строительных работ Объекта вести авторский надзор (с  присутствием на еженедельных рабочих группах в режиме on/off лайн), в соответствии с положением об авторском надзоре и другими нормативными требованиями в этой области.  Вести журнал авторского надзора, своевременно занося в него выявленные при строительстве отступления от ПД, строительных норм и правил, технических условий по производству работ. Проводить работы по внесению всех изменений в проектную документацию всех разделов документации согласно требованиям представителей Технического надзора, Представителей служб Заказчика, авторов дизайн-проекта в течение 3-х рабочих дней.
</t>
    </r>
  </si>
  <si>
    <r>
      <rPr>
        <b/>
        <sz val="9"/>
        <rFont val="Calibri"/>
        <family val="2"/>
        <charset val="204"/>
      </rPr>
      <t xml:space="preserve">Примечание: </t>
    </r>
    <r>
      <rPr>
        <sz val="9"/>
        <rFont val="Calibri"/>
        <family val="2"/>
        <charset val="204"/>
      </rPr>
      <t xml:space="preserve">Производство Ремонтно-строительных работ Объекта 1-2 месяца. Выезд на объект по согласованию с Заказчиком. </t>
    </r>
  </si>
  <si>
    <t>100 &lt; S &lt; 450</t>
  </si>
  <si>
    <t>Цена за 1 кв.м. проектирования</t>
  </si>
  <si>
    <t>руб. за 1 кв.м.</t>
  </si>
  <si>
    <r>
      <t>Рабочая документация по усилению/устройству несущих конструкций (</t>
    </r>
    <r>
      <rPr>
        <b/>
        <sz val="9"/>
        <rFont val="Calibri"/>
        <family val="2"/>
        <charset val="204"/>
      </rPr>
      <t>"КР"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</si>
  <si>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 xml:space="preserve">Рабочая документация "Архитектурные решения" </t>
    </r>
    <r>
      <rPr>
        <b/>
        <sz val="9"/>
        <rFont val="Calibri"/>
        <family val="2"/>
        <charset val="204"/>
      </rPr>
      <t>("АР"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</si>
  <si>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>Рабочая документация по электроснабжению и электроосвещению (</t>
    </r>
    <r>
      <rPr>
        <b/>
        <sz val="9"/>
        <rFont val="Calibri"/>
        <family val="2"/>
        <charset val="204"/>
      </rPr>
      <t>"ЭОМ"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</si>
  <si>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>Рабочая документация Системы вентиляции (</t>
    </r>
    <r>
      <rPr>
        <b/>
        <sz val="9"/>
        <rFont val="Calibri"/>
        <family val="2"/>
        <charset val="204"/>
      </rPr>
      <t>"ОВиК-В"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</si>
  <si>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>Рабочая документация Системы кондиционирования (</t>
    </r>
    <r>
      <rPr>
        <b/>
        <sz val="9"/>
        <rFont val="Calibri"/>
        <family val="2"/>
        <charset val="204"/>
      </rPr>
      <t>"ОВиК-К"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</si>
  <si>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>Рабочая документация Системы отопления (</t>
    </r>
    <r>
      <rPr>
        <b/>
        <sz val="9"/>
        <rFont val="Calibri"/>
        <family val="2"/>
        <charset val="204"/>
      </rPr>
      <t>"ОВиК-О"</t>
    </r>
    <r>
      <rPr>
        <sz val="9"/>
        <rFont val="Calibri"/>
        <family val="2"/>
        <charset val="204"/>
      </rPr>
      <t>), включая Пояснительную записку и Теплотехнический расчет (для помещений от 100 до  450 м.кв)</t>
    </r>
  </si>
  <si>
    <r>
      <t>Рабочая документация Системы водоснабжения и канализации (</t>
    </r>
    <r>
      <rPr>
        <b/>
        <sz val="9"/>
        <rFont val="Calibri"/>
        <family val="2"/>
        <charset val="204"/>
      </rPr>
      <t>"ВК"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</si>
  <si>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>Рабочая документация Системы автоматической установки водяного пожаротушения  (</t>
    </r>
    <r>
      <rPr>
        <b/>
        <sz val="9"/>
        <rFont val="Calibri"/>
        <family val="2"/>
        <charset val="204"/>
      </rPr>
      <t>"АУВПТ"</t>
    </r>
    <r>
      <rPr>
        <sz val="9"/>
        <rFont val="Calibri"/>
        <family val="2"/>
        <charset val="204"/>
      </rPr>
      <t>), (спринкерная, дренчерная, модульная система), включая пояснительную записку (для помещений от 100 до  450 м.кв)</t>
    </r>
  </si>
  <si>
    <r>
      <t>Рабочая документация Системы Внутреннего противопожарного водопровода (</t>
    </r>
    <r>
      <rPr>
        <b/>
        <sz val="9"/>
        <rFont val="Calibri"/>
        <family val="2"/>
        <charset val="204"/>
      </rPr>
      <t>"ВПВ"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</si>
  <si>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>Рабочая документация Системы дымоудаления (</t>
    </r>
    <r>
      <rPr>
        <b/>
        <sz val="9"/>
        <rFont val="Calibri"/>
        <family val="2"/>
        <charset val="204"/>
      </rPr>
      <t>"ДУ"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</si>
  <si>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 xml:space="preserve">Техническое обследование состояния несущих конструкций помещения с подготовкой рекомендаций по усилению (Техничесекое заключение о конструктиве - </t>
    </r>
    <r>
      <rPr>
        <b/>
        <sz val="9"/>
        <rFont val="Calibri"/>
        <family val="2"/>
        <charset val="204"/>
      </rPr>
      <t>"ТЗК</t>
    </r>
    <r>
      <rPr>
        <sz val="9"/>
        <rFont val="Calibri"/>
        <family val="2"/>
        <charset val="204"/>
      </rPr>
      <t>") (для помещений от 100 до  450 м.кв)</t>
    </r>
  </si>
  <si>
    <r>
      <t xml:space="preserve">Эскизный проект фасада и </t>
    </r>
    <r>
      <rPr>
        <b/>
        <sz val="9"/>
        <rFont val="Calibri"/>
        <family val="2"/>
        <charset val="204"/>
      </rPr>
      <t>Колористический паспорт</t>
    </r>
    <r>
      <rPr>
        <sz val="9"/>
        <rFont val="Calibri"/>
        <family val="2"/>
        <charset val="204"/>
      </rPr>
      <t xml:space="preserve"> с указанием ведомости отделки и проектным решением со спецификацией элементов (крыльцо, пандус, навесы, колонны и т.д.)(для фасадов от 100 до  450 м.кв)</t>
    </r>
  </si>
  <si>
    <r>
      <rPr>
        <b/>
        <sz val="9"/>
        <rFont val="Calibri"/>
        <family val="2"/>
        <charset val="204"/>
      </rPr>
      <t xml:space="preserve">Примечание: </t>
    </r>
    <r>
      <rPr>
        <sz val="9"/>
        <rFont val="Calibri"/>
        <family val="2"/>
        <charset val="204"/>
      </rPr>
      <t xml:space="preserve">Производство Ремонтно-строительных работ Объекта 2-3 месяца. Выезд на объект по согласованию с Заказчиком. </t>
    </r>
  </si>
  <si>
    <t>КП от 10.06.25</t>
  </si>
  <si>
    <t>ранее КП от 18.03.24</t>
  </si>
  <si>
    <t>Ведение авторского надзора в период проведения РСР по приспособлению объекта культурного наследия( в соответствии с условиями ТЗ)</t>
  </si>
  <si>
    <t>согласование памятников архитектуры</t>
  </si>
  <si>
    <t>Ковровая плитка'!A1</t>
  </si>
  <si>
    <t>Ковровая плитка'!A2</t>
  </si>
  <si>
    <t>Ковровая плитка'!A3</t>
  </si>
  <si>
    <t>Ковровая плитка'!A4</t>
  </si>
  <si>
    <t>Коммерческая ПВХ плитка KBS Dark Cocrete, толщина 4мм или 5мм, размер 600Х600мм, КМ2 с учетом клея фиксатора и подрезки</t>
  </si>
  <si>
    <t>ООО "ЛИБГОТ"</t>
  </si>
  <si>
    <t>115114, г. Москва, вн.тер.г. муниципальный округ Замоскворечье, ул. Летниковская, д. 10, стр. 2, помещ. 18/10</t>
  </si>
  <si>
    <t>libgotstroy@mail.ru</t>
  </si>
  <si>
    <t>Либгот Андрей Дмитриевич</t>
  </si>
  <si>
    <t>8-977-330-33-10</t>
  </si>
  <si>
    <t>ИНН 9705229621, КПП 770501001, ОГРН 1247700560238</t>
  </si>
  <si>
    <t>г. Москва, ул. Каланчевская, д. 29, стр. 2</t>
  </si>
  <si>
    <t>Поз   №</t>
  </si>
  <si>
    <t>Наименование помещений</t>
  </si>
  <si>
    <t xml:space="preserve">Объем </t>
  </si>
  <si>
    <t xml:space="preserve">Цена за  1 кв.м. руб. с НДС
 руб. </t>
  </si>
  <si>
    <r>
      <t xml:space="preserve">Рабочая документация "Автоматическая пожарная сигнализация" </t>
    </r>
    <r>
      <rPr>
        <b/>
        <sz val="10"/>
        <rFont val="Calibri"/>
        <family val="2"/>
      </rPr>
      <t>(АПС)</t>
    </r>
  </si>
  <si>
    <t>кв.м площади офиса</t>
  </si>
  <si>
    <r>
      <t xml:space="preserve">Рабочая документация "Система оповещения и управления эвакуацией людей при пожаре" </t>
    </r>
    <r>
      <rPr>
        <b/>
        <sz val="10"/>
        <rFont val="Calibri"/>
        <family val="2"/>
      </rPr>
      <t>(СОУЭ)</t>
    </r>
  </si>
  <si>
    <r>
      <t xml:space="preserve">Рабочая документация "Противопожарная автоматика </t>
    </r>
    <r>
      <rPr>
        <b/>
        <sz val="10"/>
        <rFont val="Calibri"/>
        <family val="2"/>
      </rPr>
      <t>(ППА)</t>
    </r>
    <r>
      <rPr>
        <sz val="10"/>
        <rFont val="Calibri"/>
        <family val="2"/>
      </rPr>
      <t>, включая:</t>
    </r>
  </si>
  <si>
    <t>3.1</t>
  </si>
  <si>
    <r>
      <t xml:space="preserve">Автоматизация системы внутреннего противопожарного водопровода </t>
    </r>
    <r>
      <rPr>
        <b/>
        <i/>
        <sz val="10"/>
        <rFont val="Calibri"/>
        <family val="2"/>
      </rPr>
      <t>(ВПВ)</t>
    </r>
  </si>
  <si>
    <t>3.2</t>
  </si>
  <si>
    <r>
      <t xml:space="preserve">Автоматизация системы противодымной вентиляции </t>
    </r>
    <r>
      <rPr>
        <b/>
        <i/>
        <sz val="10"/>
        <rFont val="Calibri"/>
        <family val="2"/>
      </rPr>
      <t>(ПДВ)</t>
    </r>
  </si>
  <si>
    <t>3.3</t>
  </si>
  <si>
    <r>
      <t xml:space="preserve">Автоматизация  Системы отопления, вентиляции и кондиционирования </t>
    </r>
    <r>
      <rPr>
        <b/>
        <i/>
        <sz val="10"/>
        <rFont val="Calibri"/>
        <family val="2"/>
      </rPr>
      <t>(ОВиК)</t>
    </r>
  </si>
  <si>
    <t>3.4</t>
  </si>
  <si>
    <r>
      <t xml:space="preserve">Автоматизация  Системы аварийного освещения </t>
    </r>
    <r>
      <rPr>
        <b/>
        <i/>
        <sz val="10"/>
        <rFont val="Calibri"/>
        <family val="2"/>
      </rPr>
      <t>(АО)</t>
    </r>
  </si>
  <si>
    <t>3.5</t>
  </si>
  <si>
    <t>Автоматизации лифтовового хозяйства</t>
  </si>
  <si>
    <t>3.6</t>
  </si>
  <si>
    <r>
      <t xml:space="preserve">Автоматизации Системы контроля управления доступом </t>
    </r>
    <r>
      <rPr>
        <b/>
        <i/>
        <sz val="10"/>
        <rFont val="Calibri"/>
        <family val="2"/>
      </rPr>
      <t>(СКУД)</t>
    </r>
  </si>
  <si>
    <t>Сметная документация на АПС, СОУЭ и ППА</t>
  </si>
  <si>
    <t>Базовая цена проектирования за 1 кв.м.</t>
  </si>
  <si>
    <r>
      <t xml:space="preserve">Рабочая документация "Автоматизация системы внутреннего противопожарного водопровода </t>
    </r>
    <r>
      <rPr>
        <b/>
        <i/>
        <sz val="10"/>
        <rFont val="Calibri"/>
        <family val="2"/>
      </rPr>
      <t>(ВПВ)</t>
    </r>
  </si>
  <si>
    <r>
      <t xml:space="preserve">Рабочая документация "Автоматизация  Системы отопления, вентиляции и кондиционирования </t>
    </r>
    <r>
      <rPr>
        <b/>
        <i/>
        <sz val="10"/>
        <rFont val="Calibri"/>
        <family val="2"/>
      </rPr>
      <t>(ОВиК)"</t>
    </r>
  </si>
  <si>
    <r>
      <t xml:space="preserve">Рабочая документация "Автоматизация системы противодымной вентиляции </t>
    </r>
    <r>
      <rPr>
        <b/>
        <i/>
        <sz val="10"/>
        <rFont val="Calibri"/>
        <family val="2"/>
      </rPr>
      <t>(ПДВ")"</t>
    </r>
  </si>
  <si>
    <t>Рабочая документация "Автоматизации лифтовового хозяйства"</t>
  </si>
  <si>
    <r>
      <t xml:space="preserve">Рабочая документация "Автоматизации Системы контроля управления доступом </t>
    </r>
    <r>
      <rPr>
        <b/>
        <i/>
        <sz val="10"/>
        <rFont val="Calibri"/>
        <family val="2"/>
      </rPr>
      <t>(СКУД)"</t>
    </r>
  </si>
  <si>
    <r>
      <t xml:space="preserve">Рабочая документация "Автоматизация  Системы аварийного освещения </t>
    </r>
    <r>
      <rPr>
        <b/>
        <i/>
        <sz val="10"/>
        <rFont val="Calibri"/>
        <family val="2"/>
      </rPr>
      <t>(АО)"</t>
    </r>
  </si>
  <si>
    <t xml:space="preserve"> АВДТ с защитой от сверхтоков OptiDin D6322C16AУЗ 6кА (2Р, С16, 30mA)</t>
  </si>
  <si>
    <t>АВДТ с защитой от сверхтоков OptiDin D63-22C20-A-УЗ 6кА (2Р, С20, 30mA)</t>
  </si>
  <si>
    <t>АВДТ с защитой от сверхтоков OptiDin D63-22C25-A-УЗ 6кА (2Р, С25, 30mA)</t>
  </si>
  <si>
    <t>АВДТ с защитой от сверхтоков OptiDin D63-22C32-A-УЗ 6кА (2Р, С32, 30mA)</t>
  </si>
  <si>
    <t>АВДТ с защитой от сверхтоков OptiDin D63-22C40-A-УЗ 6кА (2Р, С40, 30mA)</t>
  </si>
  <si>
    <t>Выключатель нагрузки модульный OptiDin BM63PL-120-УХЛ3 (ВМ63P)</t>
  </si>
  <si>
    <t>Выключатель нагрузки модульный OptiDin BM63PL-132-УХЛ3 (ВМ63PL)</t>
  </si>
  <si>
    <t>Выключатель нагрузки модульный OptiDin BM63PL-140-УХЛ3 (ВМ63PL)</t>
  </si>
  <si>
    <t>Выключатель нагрузки модульный OptiDin BM63PL-3100-УХЛ3 (ВМ63PL)</t>
  </si>
  <si>
    <t>Выключатель нагрузки модульный OptiDin BM63PL-3125-УХЛ3 (ВМ63PL)</t>
  </si>
  <si>
    <t xml:space="preserve">  Выключатель нагрузки модульный OptiDin BM63PL 380 УХЛ3 (ВМ63PL)</t>
  </si>
  <si>
    <t xml:space="preserve">  Выключатель нагрузки модульный OptiDin BM63PL 363 УХЛ3 (ВМ63PL)</t>
  </si>
  <si>
    <t xml:space="preserve">  Выключатель нагрузки модульный OptiDin BM63PL 350 УХЛ3 (ВМ63PL)</t>
  </si>
  <si>
    <t xml:space="preserve">  Выключатель нагрузки модульный OptiDin BM63PL 340 УХЛ3 (ВМ63PL)</t>
  </si>
  <si>
    <t xml:space="preserve">  Выключатель нагрузки модульный OptiDin BM63PL 332 УХЛ3 (ВМ63PL)</t>
  </si>
  <si>
    <t xml:space="preserve">  Выключатель автоматический модульный OptiDin BM63 1C10 УХЛ3</t>
  </si>
  <si>
    <t xml:space="preserve">  Выключатель автоматический модульный OptiDin BM63 1C16 УХЛ3</t>
  </si>
  <si>
    <t xml:space="preserve">  Выключатель автоматический модульный OptiDin BM63 1C20 УХЛ3</t>
  </si>
  <si>
    <t xml:space="preserve">  Выключатель автоматический модульный OptiDin BM63 1C25 УХЛ3</t>
  </si>
  <si>
    <t xml:space="preserve">  Выключатель автоматический модульный OptiDin BM63 1C32 УХЛ3</t>
  </si>
  <si>
    <t xml:space="preserve">  Выключатель автоматический модульный OptiDin BM63 1C40 УХЛ3</t>
  </si>
  <si>
    <t xml:space="preserve">  Выключатель автоматический модульный OptiDin BM63 1C50 УХЛ3</t>
  </si>
  <si>
    <t xml:space="preserve">  Выключатель автоматический модульный OptiDin BM63 1C63 УХЛ3</t>
  </si>
  <si>
    <t xml:space="preserve">  Выключатель автоматический модульный OptiDin BM63 1B6 УХЛ3</t>
  </si>
  <si>
    <t xml:space="preserve">  Выключатель автоматический модульный OptiDin BM63 1B10 УХЛ3</t>
  </si>
  <si>
    <t xml:space="preserve">  Выключатель автоматический модульный OptiDin BM63 1B16 УХЛ3</t>
  </si>
  <si>
    <t xml:space="preserve">  Выключатель автоматический модульный OptiDin BM63 1B20 УХЛ3</t>
  </si>
  <si>
    <t xml:space="preserve">  Выключатель автоматический модульный OptiDin BM63 1B25 УХЛ3</t>
  </si>
  <si>
    <t xml:space="preserve">  Выключатель автоматический модульный OptiDin BM63 3C16 УХЛ3</t>
  </si>
  <si>
    <t xml:space="preserve">  Выключатель автоматический модульный OptiDin BM63 3C20 УХЛ3</t>
  </si>
  <si>
    <t xml:space="preserve">  Выключатель автоматический модульный OptiDin BM63 3C25 УХЛ3</t>
  </si>
  <si>
    <t xml:space="preserve">  Выключатель автоматический модульный OptiDin BM63 3C32 УХЛ3</t>
  </si>
  <si>
    <t xml:space="preserve">  Выключатель автоматический модульный OptiDin BM63 3C40 УХЛ3</t>
  </si>
  <si>
    <t xml:space="preserve">  Выключатель автоматический модульный OptiDin BM63 3C50 УХЛ3</t>
  </si>
  <si>
    <t xml:space="preserve">  Выключатель автоматический модульный OptiDin BM63 3C63 УХЛ3</t>
  </si>
  <si>
    <t xml:space="preserve">  Выключатель автоматический модульный OptiDin BM63 3C80 УХЛ3</t>
  </si>
  <si>
    <t xml:space="preserve">  Выключатель автоматический модульный OptiDin BM63 3C100 УХЛ3</t>
  </si>
  <si>
    <t>ВРЩ(микро)</t>
  </si>
  <si>
    <t>ППУ(микро)</t>
  </si>
  <si>
    <t>Труба металлопластик Henco 16x2 с фитингами</t>
  </si>
  <si>
    <t>Труба металлопластик Henco 20x3 с фитингами</t>
  </si>
  <si>
    <t>Труба металлопластик Uponor 25x2.25 unipipe MLC с фитигнгами</t>
  </si>
  <si>
    <t>Монтаж трубы из сшитого полиэтилена Pex-b EVOH d16×2,0, с фитингами</t>
  </si>
  <si>
    <t>Монтаж трубы  металлополимерной Pex-b/Al/Pex-b d25×4,0, с фитингами</t>
  </si>
  <si>
    <t>Монтаж трубы из металлополимернаой Pex-b/Al/Pex-b d32×4,0, бухта 25 м</t>
  </si>
  <si>
    <t>2.13.0 Демонтажные работы до состояния shell-and-core</t>
  </si>
  <si>
    <t>3.4.0.0 Двери, Окна.</t>
  </si>
  <si>
    <t>3.4.1.0 Двери входные</t>
  </si>
  <si>
    <t>3.4.2.0 Двери запасного входа</t>
  </si>
  <si>
    <t>3.4.3.0 Двери стеклянные бескаркасные</t>
  </si>
  <si>
    <t>3.4.4.0 Двери стеклянные в алюминиевом профиле внутренние</t>
  </si>
  <si>
    <t>3.4.5.0 Двери противопожарные</t>
  </si>
  <si>
    <t>3.4.6.0 Двери внутренние деревянные</t>
  </si>
  <si>
    <t>Подраздел подраздела</t>
  </si>
  <si>
    <t>3.4.7.0 Окна</t>
  </si>
  <si>
    <t>3.6.0.0  Полы</t>
  </si>
  <si>
    <t>Р3.6.1.0 Основание пола</t>
  </si>
  <si>
    <t>Р3.6.1.0 Покрытие пола</t>
  </si>
  <si>
    <t>6.1.0. Отопление</t>
  </si>
  <si>
    <t>7.1.0 Вентиляция бытовая</t>
  </si>
  <si>
    <t>7.2.0 Дымоудаление</t>
  </si>
  <si>
    <t>8.2.0 Кондиционирование бытовое</t>
  </si>
  <si>
    <t>9.1.0 Щиты в сборе</t>
  </si>
  <si>
    <t>9.2.0 Электротехнические работы</t>
  </si>
  <si>
    <t>9.3.0 Щиты в сборе МИКРО</t>
  </si>
  <si>
    <t>9.4.0 Электротехнические работы МИКРО</t>
  </si>
  <si>
    <t>10.1.0 Адаптация объекта для МГН</t>
  </si>
  <si>
    <t>8.1.0 Кондиционирование технологическое</t>
  </si>
  <si>
    <t>4.5.0 Работы по благоустройству прилегающей территории</t>
  </si>
  <si>
    <t>1.1.0 Проектные работы и согласования</t>
  </si>
  <si>
    <t>Лайтбокс  LED Высота114 мм.Диаметр 1000 мм RAL 3020,ORTUS SORES 1000 DIMM 0-10V, c функцией диммрования, производство ООО "Профлед"</t>
  </si>
  <si>
    <t>Лайтбокс  LED Высота114 мм.Диаметр 1000 мм RAL 3020,ORTUS SORES 1000 DIMM 0-10V, без диммера, производство ООО "Профлед"</t>
  </si>
  <si>
    <t>Лайтбокс  LED Высота114 мм.Диаметр 1500 мм RAL 3020, ORTUS SORES 1500 DIMM 0-10V c функцией диммрования, производство ООО "Профлед"</t>
  </si>
  <si>
    <t>Лайтбокс  LED Высота114 мм.Диаметр 2000 мм RAL 3020, ORTUS SORES 2000 DIMM 0-10V c функцией диммрования, производство ООО "Профлед"</t>
  </si>
  <si>
    <t>Лайтбокс  LED Высота114 мм.Диаметр 2500 мм RAL 3020, ORTUS SORES 2500 DIMM 0-10V c функцией диммрования, производство ООО "Профлед"</t>
  </si>
  <si>
    <t>Пульт дистанционного управления SMART-R10-DIM для лайтбоксов Профлед</t>
  </si>
  <si>
    <t>Байпасная блокировка АВВ</t>
  </si>
  <si>
    <t xml:space="preserve">Кабель ВВГнг-LS 5х16 </t>
  </si>
  <si>
    <t>Кабель ВВГнг-LS 5х10</t>
  </si>
  <si>
    <t>Кабель ВВГнг-LS 5х4</t>
  </si>
  <si>
    <t>Rota D1000 MP ECO 42W-4000K CRI 90 Susp WHI - Светильник</t>
  </si>
  <si>
    <t>Rota Triangle DI MP ECO 42W-4000K CRI 90 Susp WHI - Светильник</t>
  </si>
  <si>
    <t>Quark AIR IT MP D70 12W-4000K CRI 90 H210 Susp WHI - Светильник</t>
  </si>
  <si>
    <t>Get ON Emergency EM1H Susp Двухсторонний "→"  WHI - Светильник аварийный</t>
  </si>
  <si>
    <t>Освещение Рефлекта</t>
  </si>
  <si>
    <t>֍ Предложение действительно в течение 3 дней</t>
  </si>
  <si>
    <t>DDP Moscow.</t>
  </si>
  <si>
    <t>REFLECTA</t>
  </si>
  <si>
    <t>311 x 245</t>
  </si>
  <si>
    <t>Get ON Emergency EM1H Susp " ↑" - Светильник аварийный</t>
  </si>
  <si>
    <t>ВВЕРХ</t>
  </si>
  <si>
    <t>1903918_ BLK</t>
  </si>
  <si>
    <r>
      <t>Get ON Emergency EM1H Susp " ↓" BLK</t>
    </r>
    <r>
      <rPr>
        <b/>
        <sz val="11"/>
        <rFont val="Arial"/>
        <family val="2"/>
        <charset val="204"/>
      </rPr>
      <t xml:space="preserve"> </t>
    </r>
    <r>
      <rPr>
        <sz val="11"/>
        <rFont val="Arial"/>
        <family val="2"/>
        <charset val="204"/>
      </rPr>
      <t>- Светильник аварийный</t>
    </r>
  </si>
  <si>
    <t>ВНИЗ</t>
  </si>
  <si>
    <t>1903918_ WHI</t>
  </si>
  <si>
    <r>
      <t>Get ON Emergency EM1H Susp " ↓" WHI</t>
    </r>
    <r>
      <rPr>
        <b/>
        <sz val="11"/>
        <rFont val="Arial"/>
        <family val="2"/>
        <charset val="204"/>
      </rPr>
      <t xml:space="preserve"> </t>
    </r>
    <r>
      <rPr>
        <sz val="11"/>
        <rFont val="Arial"/>
        <family val="2"/>
        <charset val="204"/>
      </rPr>
      <t>- Светильник аварийный</t>
    </r>
  </si>
  <si>
    <t>1903922_ BLK</t>
  </si>
  <si>
    <t>Get ON Emergency EM1H Susp Двухсторонний "→"  BLK - Светильник аварийный</t>
  </si>
  <si>
    <t>2 x НАПРАВО</t>
  </si>
  <si>
    <t>1903922_ WHI</t>
  </si>
  <si>
    <t>1903915_ BLK</t>
  </si>
  <si>
    <r>
      <t xml:space="preserve">Get ON Emergency EM1H Susp "→" </t>
    </r>
    <r>
      <rPr>
        <b/>
        <sz val="11"/>
        <color rgb="FF00B0F0"/>
        <rFont val="Arial"/>
        <family val="2"/>
        <charset val="204"/>
      </rPr>
      <t xml:space="preserve"> </t>
    </r>
    <r>
      <rPr>
        <sz val="11"/>
        <rFont val="Arial"/>
        <family val="2"/>
        <charset val="204"/>
      </rPr>
      <t>BLK</t>
    </r>
    <r>
      <rPr>
        <b/>
        <sz val="11"/>
        <rFont val="Arial"/>
        <family val="2"/>
        <charset val="204"/>
      </rPr>
      <t xml:space="preserve"> </t>
    </r>
    <r>
      <rPr>
        <sz val="11"/>
        <rFont val="Arial"/>
        <family val="2"/>
        <charset val="204"/>
      </rPr>
      <t>- Светильник аварийный</t>
    </r>
  </si>
  <si>
    <t>НАПРАВО</t>
  </si>
  <si>
    <t>1903915_ WHI</t>
  </si>
  <si>
    <r>
      <t xml:space="preserve">Get ON Emergency EM1H Susp "→" </t>
    </r>
    <r>
      <rPr>
        <b/>
        <sz val="11"/>
        <color rgb="FF00B0F0"/>
        <rFont val="Arial"/>
        <family val="2"/>
        <charset val="204"/>
      </rPr>
      <t xml:space="preserve"> </t>
    </r>
    <r>
      <rPr>
        <sz val="11"/>
        <rFont val="Arial"/>
        <family val="2"/>
        <charset val="204"/>
      </rPr>
      <t>WHI</t>
    </r>
    <r>
      <rPr>
        <b/>
        <sz val="11"/>
        <rFont val="Arial"/>
        <family val="2"/>
        <charset val="204"/>
      </rPr>
      <t xml:space="preserve"> </t>
    </r>
    <r>
      <rPr>
        <sz val="11"/>
        <rFont val="Arial"/>
        <family val="2"/>
        <charset val="204"/>
      </rPr>
      <t>- Светильник аварийный</t>
    </r>
  </si>
  <si>
    <t>1903912_ BLK</t>
  </si>
  <si>
    <r>
      <t xml:space="preserve">Get ON Emergency EM1H </t>
    </r>
    <r>
      <rPr>
        <sz val="12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"ВЫХОД" BLK - Светильник аварийный</t>
    </r>
  </si>
  <si>
    <t>ВЫХОД</t>
  </si>
  <si>
    <t>1903912_ WHI</t>
  </si>
  <si>
    <r>
      <t xml:space="preserve">Get ON Emergency EM1H </t>
    </r>
    <r>
      <rPr>
        <sz val="12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"ВЫХОД" WHI - Светильник аварийный</t>
    </r>
  </si>
  <si>
    <t>1903613_ BLK</t>
  </si>
  <si>
    <t>Get ON Emergency EM1H Wall "←" BLK - Светильник аварийный</t>
  </si>
  <si>
    <t>НАЛЕВО</t>
  </si>
  <si>
    <t>1903613_ WHI</t>
  </si>
  <si>
    <t>Get ON Emergency EM1H Wall "←" WHI - Светильник аварийный</t>
  </si>
  <si>
    <t>1903612_ BLK</t>
  </si>
  <si>
    <t>Get ON Emergency EM1H Wall "→" BLK - Светильник аварийный</t>
  </si>
  <si>
    <t>1903612_ WHI</t>
  </si>
  <si>
    <t>Get ON Emergency EM1H Wall "→" WHI - Светильник аварийный</t>
  </si>
  <si>
    <t>1403537_ BLK</t>
  </si>
  <si>
    <t>Get ON Emergency EM1H Wall "ВЫХОД" BLK - Светильник аварийный</t>
  </si>
  <si>
    <t>1403537_ WHI</t>
  </si>
  <si>
    <t>Get ON Emergency EM1H Wall "ВЫХОД" WHI - Светильник аварийный</t>
  </si>
  <si>
    <t>125x125x47</t>
  </si>
  <si>
    <t>1401194_ BLK RAL7021</t>
  </si>
  <si>
    <r>
      <t xml:space="preserve">Zest AREA BOX Q 7W/2W-4000K CRI 90 1HNM Ceil </t>
    </r>
    <r>
      <rPr>
        <b/>
        <sz val="11"/>
        <color theme="2" tint="-0.89999084444715716"/>
        <rFont val="Arial"/>
        <family val="2"/>
        <charset val="204"/>
      </rPr>
      <t>BLK RAL7021</t>
    </r>
    <r>
      <rPr>
        <sz val="11"/>
        <rFont val="Arial"/>
        <family val="2"/>
        <charset val="204"/>
      </rPr>
      <t xml:space="preserve"> - Аварийный светильник</t>
    </r>
  </si>
  <si>
    <t>EMG1_ BLK</t>
  </si>
  <si>
    <t xml:space="preserve"> Аварийный блок выносной (разместить внутри помещения)</t>
  </si>
  <si>
    <t>145x140x265</t>
  </si>
  <si>
    <t>2208138 Emg</t>
  </si>
  <si>
    <r>
      <t xml:space="preserve">GARDA WALL 7W-4000K CRI 90 ON/OFF IP65 Emerg- Светильник. 
</t>
    </r>
    <r>
      <rPr>
        <b/>
        <sz val="11"/>
        <rFont val="Arial"/>
        <family val="2"/>
        <charset val="204"/>
      </rPr>
      <t>Аварийный блок выносной</t>
    </r>
  </si>
  <si>
    <t>L28A</t>
  </si>
  <si>
    <t>Аварийный блок выносной. Предусмотреть монтаж аварийного блока внутри помещения</t>
  </si>
  <si>
    <t>D330</t>
  </si>
  <si>
    <t xml:space="preserve">2206277_IP 54 BLK Emg </t>
  </si>
  <si>
    <r>
      <t xml:space="preserve">MICA ON D330 27W-4000K CRI 90 Ceil MP ECO BLK Emerg </t>
    </r>
    <r>
      <rPr>
        <b/>
        <sz val="11"/>
        <rFont val="Arial"/>
        <family val="2"/>
        <charset val="204"/>
      </rPr>
      <t>IP54</t>
    </r>
    <r>
      <rPr>
        <sz val="11"/>
        <rFont val="Arial"/>
        <family val="2"/>
        <charset val="204"/>
      </rPr>
      <t xml:space="preserve"> - Светильник. Аварийный блок выносной</t>
    </r>
  </si>
  <si>
    <t xml:space="preserve">2206277_IP 54 WHI  Emg </t>
  </si>
  <si>
    <r>
      <t xml:space="preserve">MICA ON D330 27W-4000K CRI 90 Ceil MP ECO WHI Emerg </t>
    </r>
    <r>
      <rPr>
        <b/>
        <sz val="11"/>
        <rFont val="Arial"/>
        <family val="2"/>
        <charset val="204"/>
      </rPr>
      <t>IP54</t>
    </r>
    <r>
      <rPr>
        <sz val="11"/>
        <rFont val="Arial"/>
        <family val="2"/>
        <charset val="204"/>
      </rPr>
      <t xml:space="preserve"> - Светильник. Аварийный блок выносной</t>
    </r>
  </si>
  <si>
    <t>1400214</t>
  </si>
  <si>
    <t>Longa 15/16/22 L=2000 mm PC Clear - Рассеиватель прозрачный</t>
  </si>
  <si>
    <t>1400208</t>
  </si>
  <si>
    <t>Longa 16 L=2000 mm h=12 ANO - Профиль накладной алюминиевый анодированный, цена за 2 п.м.</t>
  </si>
  <si>
    <t>Поставка REFLECTA</t>
  </si>
  <si>
    <t>2200178</t>
  </si>
  <si>
    <t>Led driver  N24V60W</t>
  </si>
  <si>
    <t>Led driver  N24V45W</t>
  </si>
  <si>
    <t>2203468</t>
  </si>
  <si>
    <t>LED strip N2835 11W/m 24V 120led/m 1220Lm/m 4000K CRI90 IP20 5m</t>
  </si>
  <si>
    <t>LP1</t>
  </si>
  <si>
    <t>597x597x86</t>
  </si>
  <si>
    <t>2206306_ WHI Emg</t>
  </si>
  <si>
    <t>Nuby 600x600  LongPrism T15-24 39W-4000K CRI 90 M600 Recess Emerg - Светильник</t>
  </si>
  <si>
    <t>L4A</t>
  </si>
  <si>
    <t>2206306_ WHI</t>
  </si>
  <si>
    <t>Nuby 600x600  LongPrism T15-24 39W-4000K CRI 90 M600 Recess - Светильник</t>
  </si>
  <si>
    <t>L4</t>
  </si>
  <si>
    <t>2206306_LOW_ WHI</t>
  </si>
  <si>
    <t>Nuby 600x600 LongPrism T15-24 20W-4000K CRI 90 M600 175mA Recess - Светильник</t>
  </si>
  <si>
    <t>L21.1</t>
  </si>
  <si>
    <t>2206306_Reduced_ WHI</t>
  </si>
  <si>
    <t>Nuby 600x600 LongPrism T15-24 30W-4000K CRI 90 M600 270mA Recess - Светильник</t>
  </si>
  <si>
    <t>L21</t>
  </si>
  <si>
    <t>D33</t>
  </si>
  <si>
    <t>1904622_ BLK</t>
  </si>
  <si>
    <t>Snap R D33mm-1.5W-4000K CRI 90 Recess BLK - Светильник</t>
  </si>
  <si>
    <t>L20</t>
  </si>
  <si>
    <t>1904622_ WHI</t>
  </si>
  <si>
    <t>Snap R D33mm-1.5W-4000K CRI 90 Recess WHI - Светильник</t>
  </si>
  <si>
    <t>D900</t>
  </si>
  <si>
    <t>2205161_ BLK</t>
  </si>
  <si>
    <t>Grata Slim SL D900 MP ECO 40W-4000K CRI 90 175mA Susp BLK - Светильник</t>
  </si>
  <si>
    <t>L18</t>
  </si>
  <si>
    <t>2205161_ WHI</t>
  </si>
  <si>
    <t>Grata Slim SL D900 MP ECO 40W-4000K CRI 90 175mA Susp WHI - Светильник</t>
  </si>
  <si>
    <t>2205160_ BLK</t>
  </si>
  <si>
    <t>Grata Slim SL D900 MP ECO 60W-4000K CRI 90 270mA Susp BLK- Светильник</t>
  </si>
  <si>
    <t>L18.1</t>
  </si>
  <si>
    <t>2205160_ WHI</t>
  </si>
  <si>
    <t>Grata Slim SL D900 MP ECO 60W-4000K CRI 90 270mA Susp WHI- Светильник</t>
  </si>
  <si>
    <t>D750</t>
  </si>
  <si>
    <t>2205153_ BLK</t>
  </si>
  <si>
    <t>Grata Slim SL D750 MP ECO 50W-4000K CRI 90 270mA Susp BLK - Светильник</t>
  </si>
  <si>
    <t>2205153_ WHI</t>
  </si>
  <si>
    <t>Grata Slim SL D750 MP ECO 50W-4000K CRI 90 270mA Susp WHI - Светильник</t>
  </si>
  <si>
    <t>2308772_ BLK Emg</t>
  </si>
  <si>
    <t>Grata Slim SL D750 MP ECO 33W-4000K CRI 90 175mA Susp Emerg BLK - Светильник</t>
  </si>
  <si>
    <t>2308772_ WHI Emg</t>
  </si>
  <si>
    <t>Grata Slim SL D750 MP ECO 33W-4000K CRI 90 175mA Susp Emerg WHI - Светильник</t>
  </si>
  <si>
    <t>2308772_ BLK</t>
  </si>
  <si>
    <t>Grata Slim SL D750 MP ECO 33W-4000K CRI 90 175mA Susp BLK - Светильник</t>
  </si>
  <si>
    <t>2308772_ WHI</t>
  </si>
  <si>
    <t>Grata Slim SL D750 MP ECO 33W-4000K CRI 90 175mA Susp WHI - Светильник</t>
  </si>
  <si>
    <t>1400131</t>
  </si>
  <si>
    <t>Longa 61/71.U-kit - Крепёж в потолок 1 шт.</t>
  </si>
  <si>
    <t>2206113_ WHI</t>
  </si>
  <si>
    <t>Longa 71 45W-4000K CRI 90 MP ROW Recess WHI - Светильник</t>
  </si>
  <si>
    <t>L17</t>
  </si>
  <si>
    <t>2206099_ WHI</t>
  </si>
  <si>
    <t>Longa 71 39W-4000K CRI 90 MP M1400 Recess WHI - Светильник</t>
  </si>
  <si>
    <t>D400 H400</t>
  </si>
  <si>
    <t>2400475</t>
  </si>
  <si>
    <t>Astra-Chino Sphere D400 E27 max 40W Susp - Светильник</t>
  </si>
  <si>
    <t>L17.1</t>
  </si>
  <si>
    <t>D300 H300</t>
  </si>
  <si>
    <t>2308819</t>
  </si>
  <si>
    <t>Astra-Chino Sphere D300 E27 max 40W Susp - Светильник</t>
  </si>
  <si>
    <t>483x373x360</t>
  </si>
  <si>
    <t>2204207</t>
  </si>
  <si>
    <t>Astra 1xD450 E27 max 40W Susp - Светильник</t>
  </si>
  <si>
    <t>L7.2</t>
  </si>
  <si>
    <t>Panel 7W -4000K 500mm w/o diffuser w/reflector 400mm Ceil - Светильник без рассеивателя, без отражателя</t>
  </si>
  <si>
    <t>L15</t>
  </si>
  <si>
    <t>139 x 92</t>
  </si>
  <si>
    <t>2100390_ BLK</t>
  </si>
  <si>
    <t>Dew DI/IN 2 x 4.2W-4000K CRI 90 WALL BLK - Светильник</t>
  </si>
  <si>
    <t>Longa 40.3D` - Соединие 3D`</t>
  </si>
  <si>
    <t>Longa 40/50.VAR` - Соединение угловое ХХ`, подключен к магистральному светильнику на заводе</t>
  </si>
  <si>
    <t>Longa 40.90⁰ - Соединение угловое 90⁰, подключен к магистральному линейному светильнику на заводе</t>
  </si>
  <si>
    <t>2205725_RAL3020 Emg</t>
  </si>
  <si>
    <t>Longa 40 DI 15W/mt-4000K CRI 90 ROW  175mA Susp RAL3020 Emerg - Светильник</t>
  </si>
  <si>
    <t>L15.xxA</t>
  </si>
  <si>
    <t>2205725_ BLK Emg</t>
  </si>
  <si>
    <t>Longa 40 DI 15W/mt-4000K CRI 90 ROW  175mA Susp BLK Emerg - Светильник</t>
  </si>
  <si>
    <t>2205725_ WHI Emg</t>
  </si>
  <si>
    <t>Longa 40 DI 15W/mt-4000K CRI 90 ROW  175mA Susp WHI Emerg - Светильник</t>
  </si>
  <si>
    <t>2205725_RAL3020</t>
  </si>
  <si>
    <t>Longa 40 DI 15W/mt-4000K CRI 90 ROW  175mA Susp RAL3020  - Светильник</t>
  </si>
  <si>
    <t>L15.xx</t>
  </si>
  <si>
    <t>2205725_ BLK</t>
  </si>
  <si>
    <t>Longa 40 DI 15W/mt-4000K CRI 90 ROW  175mA Susp BLK - Светильник</t>
  </si>
  <si>
    <t>2205725_ WHI</t>
  </si>
  <si>
    <t>Longa 40 DI 15W/mt-4000K CRI 90 ROW  175mA Susp WHI  - Светильник</t>
  </si>
  <si>
    <t>2205724_ BLK Emg</t>
  </si>
  <si>
    <t>Longa 40 DI 22W/mt-4000K CRI 90  ROW 270mA Susp BLK Emerg - Светильник</t>
  </si>
  <si>
    <t>2205724_ WHI Emg</t>
  </si>
  <si>
    <t>Longa 40 DI 22W/mt-4000K CRI 90  ROW 270mA Susp WHI Emerg - Светильник</t>
  </si>
  <si>
    <t>2205724_ BLK</t>
  </si>
  <si>
    <t>Longa 40 DI 22W/mt-4000K CRI 90  ROW 270mA Susp BLK - Светильник</t>
  </si>
  <si>
    <t>2205724_ WHI</t>
  </si>
  <si>
    <t>Longa 40 DI 22W/mt-4000K CRI 90  ROW 270mA Susp WHI - Светильник</t>
  </si>
  <si>
    <t>2205719_ BLK</t>
  </si>
  <si>
    <t>Longa 40 DI 29W/mt-4000K CRI 90  ROW Susp BLK - Светильник</t>
  </si>
  <si>
    <t>2205719_ WHI</t>
  </si>
  <si>
    <t>Longa 40 DI 29W/mt-4000K CRI 90  ROW Susp WHI - Светильник</t>
  </si>
  <si>
    <t>2205670_1392_ BLK</t>
  </si>
  <si>
    <t>Longa 40 DI 39W-4000K CRI 90  M1400 Susp BLK, L=1392mm - Светильник</t>
  </si>
  <si>
    <t>L8.1.3</t>
  </si>
  <si>
    <t>2205670_1392_ WHI</t>
  </si>
  <si>
    <t>Longa 40 DI 39W-4000K CRI 90  M1400 Susp WHI, L=1392mm - Светильник</t>
  </si>
  <si>
    <t>2205636_ BLK</t>
  </si>
  <si>
    <t>Longa 40 DI 20W-4000K CRI 90  M900 270mA Susp BLK - Светильник</t>
  </si>
  <si>
    <t>L15.1</t>
  </si>
  <si>
    <t>2205636_ WHI</t>
  </si>
  <si>
    <t>Longa 40 DI 20W-4000K CRI 90  M900 270mA Susp WHI - Светильник</t>
  </si>
  <si>
    <t>2205651_ BLK</t>
  </si>
  <si>
    <t>Longa 40 DI 33W-4000K CRI 90  M1200 Susp BLK - Светильник</t>
  </si>
  <si>
    <t>L14</t>
  </si>
  <si>
    <t>2205651_ WHI</t>
  </si>
  <si>
    <t>Longa 40 DI 33W-4000K CRI 90  M1200 Susp WHI - Светильник</t>
  </si>
  <si>
    <t>2205653_ BLK Emg</t>
  </si>
  <si>
    <r>
      <t xml:space="preserve">Longa 40 DI 65W-4000K CRI 90  M1200 </t>
    </r>
    <r>
      <rPr>
        <b/>
        <sz val="11"/>
        <rFont val="Arial"/>
        <family val="2"/>
        <charset val="204"/>
      </rPr>
      <t>2xL24</t>
    </r>
    <r>
      <rPr>
        <sz val="11"/>
        <rFont val="Arial"/>
        <family val="2"/>
        <charset val="204"/>
      </rPr>
      <t xml:space="preserve"> Susp BLK Emerg  - Светильник</t>
    </r>
  </si>
  <si>
    <t>L13A</t>
  </si>
  <si>
    <t>2205653_ WHI Emg</t>
  </si>
  <si>
    <r>
      <t xml:space="preserve">Longa 40 DI 65W-4000K CRI 90  M1200 </t>
    </r>
    <r>
      <rPr>
        <b/>
        <sz val="11"/>
        <rFont val="Arial"/>
        <family val="2"/>
        <charset val="204"/>
      </rPr>
      <t>2xL24</t>
    </r>
    <r>
      <rPr>
        <sz val="11"/>
        <rFont val="Arial"/>
        <family val="2"/>
        <charset val="204"/>
      </rPr>
      <t xml:space="preserve"> Susp WHI Emerg  - Светильник</t>
    </r>
  </si>
  <si>
    <t>2205653_ BLK</t>
  </si>
  <si>
    <r>
      <t xml:space="preserve">Longa 40 DI 65W-4000K CRI 90  M1200 </t>
    </r>
    <r>
      <rPr>
        <b/>
        <sz val="11"/>
        <rFont val="Arial"/>
        <family val="2"/>
        <charset val="204"/>
      </rPr>
      <t>2xL24</t>
    </r>
    <r>
      <rPr>
        <sz val="11"/>
        <rFont val="Arial"/>
        <family val="2"/>
        <charset val="204"/>
      </rPr>
      <t xml:space="preserve"> Susp BLK - Светильник</t>
    </r>
  </si>
  <si>
    <t>L13</t>
  </si>
  <si>
    <t xml:space="preserve">2205653_ WHI </t>
  </si>
  <si>
    <r>
      <t xml:space="preserve">Longa 40 DI 65W-4000K CRI 90  M1200 </t>
    </r>
    <r>
      <rPr>
        <b/>
        <sz val="11"/>
        <rFont val="Arial"/>
        <family val="2"/>
        <charset val="204"/>
      </rPr>
      <t>2xL24</t>
    </r>
    <r>
      <rPr>
        <sz val="11"/>
        <rFont val="Arial"/>
        <family val="2"/>
        <charset val="204"/>
      </rPr>
      <t xml:space="preserve"> Susp WHI - Светильник</t>
    </r>
  </si>
  <si>
    <t>2205657_ BLK  Emg</t>
  </si>
  <si>
    <t>Longa 40 DI 25W-4000K CRI 90  M1200 270mA Susp BLK Emerg  - Светильник</t>
  </si>
  <si>
    <t>2205657_ WHI  Emg</t>
  </si>
  <si>
    <t>Longa 40 DI 25W-4000K CRI 90  M1200 270mA Susp WHI Emerg  - Светильник</t>
  </si>
  <si>
    <t xml:space="preserve">2205657_ BLK </t>
  </si>
  <si>
    <t>Longa 40 DI 25W-4000K CRI 90  M1200 270mA Susp BLK  - Светильник</t>
  </si>
  <si>
    <t xml:space="preserve">2205657_ WHI </t>
  </si>
  <si>
    <t>Longa 40 DI 25W-4000K CRI 90  M1200 270mA Susp WHI  - Светильник</t>
  </si>
  <si>
    <t>2205599_2775 RED</t>
  </si>
  <si>
    <t>Longa 40 DI 15W/mt-4000K CRI 90 ROW 175mA Ceil RED, L=2775mm - Светильник</t>
  </si>
  <si>
    <t>C10.2W</t>
  </si>
  <si>
    <t>2205598_ 2314 BLK Emg</t>
  </si>
  <si>
    <t>Longa 40 DI 22W/mt-4000K CRI 90 ROW  270mA Ceil BLK Emerg, L=2314mm - Светильник</t>
  </si>
  <si>
    <t>L14.1A</t>
  </si>
  <si>
    <t>2205598_ 2314 BLK</t>
  </si>
  <si>
    <t>Longa 40 DI 22W/mt-4000K CRI 90 ROW  270mA Ceil BLK, L=2314mm - Светильник</t>
  </si>
  <si>
    <t>L14.1</t>
  </si>
  <si>
    <t>2205598_ 2314 WHI Emg</t>
  </si>
  <si>
    <t>Longa 40 DI 22W/mt-4000K CRI 90 ROW  270mA Ceil WHI Emerg, L=2314mm - Светильник</t>
  </si>
  <si>
    <t xml:space="preserve">2205598_ 2314 WHI </t>
  </si>
  <si>
    <t>Longa 40 DI 22W/mt-4000K CRI 90 ROW  270mA Ceil WHI, L=2314mm - Светильник</t>
  </si>
  <si>
    <t>2205601_ BLK</t>
  </si>
  <si>
    <r>
      <t xml:space="preserve">Longa 40 DI 44W/mt-4000K CRI 90 </t>
    </r>
    <r>
      <rPr>
        <b/>
        <sz val="11"/>
        <rFont val="Arial"/>
        <family val="2"/>
        <charset val="204"/>
      </rPr>
      <t xml:space="preserve">2xL24 </t>
    </r>
    <r>
      <rPr>
        <sz val="11"/>
        <rFont val="Arial"/>
        <family val="2"/>
        <charset val="204"/>
      </rPr>
      <t>Reduced ROW Ceil BLK - Светильник</t>
    </r>
  </si>
  <si>
    <t>L6</t>
  </si>
  <si>
    <t>2205601_ WHI</t>
  </si>
  <si>
    <r>
      <t xml:space="preserve">Longa 40 DI 44W/mt-4000K CRI 90 </t>
    </r>
    <r>
      <rPr>
        <b/>
        <sz val="11"/>
        <rFont val="Arial"/>
        <family val="2"/>
        <charset val="204"/>
      </rPr>
      <t>2xL24</t>
    </r>
    <r>
      <rPr>
        <sz val="11"/>
        <rFont val="Arial"/>
        <family val="2"/>
        <charset val="204"/>
      </rPr>
      <t xml:space="preserve"> Reduced ROW Ceil WHI - Светильник</t>
    </r>
  </si>
  <si>
    <t>2205597_ BLK</t>
  </si>
  <si>
    <t>Longa 40 DI 29W/mt-4000K CRI 90 ROW Ceil BLK - Светильник</t>
  </si>
  <si>
    <t>L5</t>
  </si>
  <si>
    <t>2205597_ WHI</t>
  </si>
  <si>
    <t>Longa 40 DI 29W/mt-4000K CRI 90 ROW Ceil WHI - Светильник</t>
  </si>
  <si>
    <t>D70</t>
  </si>
  <si>
    <t>2200774_ BLK</t>
  </si>
  <si>
    <t>Gibrida Adj Q70 MB 8W-4000K CRI 90 BLK - Световой модуль</t>
  </si>
  <si>
    <t>2204875_ BLK</t>
  </si>
  <si>
    <t>Gibrida F L40 14W-4000K CRI 90 M500 BLK - Световой модуль</t>
  </si>
  <si>
    <t>1904415_ BLK</t>
  </si>
  <si>
    <t>Gibrida 40/50.VAR` - Соединение угловое ХХ`, подключен к магистральному светильнику на заводе</t>
  </si>
  <si>
    <t>1904414_ BLK</t>
  </si>
  <si>
    <t>Gibrida 40/50.90⁰ - Соединение угловое 90⁰ BLK, подключен к магистральному линейному светильнику на заводе</t>
  </si>
  <si>
    <t>Gibrida 40/50.U-kit - Крепёж в потолок 1 шт.</t>
  </si>
  <si>
    <t>1403175_ BLK</t>
  </si>
  <si>
    <t>Gibrida 40 Base _ROW Recessed BLK - База</t>
  </si>
  <si>
    <t>Встраиваемая система Gibrida со световыми модулями M500 и прожекторами. Цвет черный
LXX: XXXX + XXXX + XXXX + XXXX + XXXX + XXXX</t>
  </si>
  <si>
    <t>GXXX</t>
  </si>
  <si>
    <t>2200774_ WHI</t>
  </si>
  <si>
    <t>Gibrida Adj Q70 MB 8W-4000K CRI 90 WHI - Световой модуль</t>
  </si>
  <si>
    <t>2204875_ WHI</t>
  </si>
  <si>
    <t>Gibrida F L40 14W-4000K CRI 90 M500  WHI - Световой модуль</t>
  </si>
  <si>
    <t>1904414_ WHI</t>
  </si>
  <si>
    <t>Gibrida 40/50.90⁰ - Соединение угловое 90⁰ WHI, подключен к магистральному линейному светильнику на заводе</t>
  </si>
  <si>
    <t>1403175_ WHI</t>
  </si>
  <si>
    <t>Gibrida 40 Base _ROW Recessed WHI - База</t>
  </si>
  <si>
    <t>Встраиваемая система Gibrida 40 со световыми модулями M500 и прожекторами. Цвет белый
LXX: XXXX + XXXX + XXXX + XXXX + XXXX + XXXX</t>
  </si>
  <si>
    <t>Gibrida Adj NET L40 9W-3000K CRI 90 M250 - Световой модуль</t>
  </si>
  <si>
    <t>Gibrida 61/71.U-kit - Крепёж в потолок 1 шт., брать 2 шт. на светильник или на 1,8 погонных м.</t>
  </si>
  <si>
    <t>1403238_</t>
  </si>
  <si>
    <t>Gibrida 61 Base _ROW Recessed - База</t>
  </si>
  <si>
    <t>Встраиваемая система Gibrida 61 с поворотными световыми модулями M240. Цвет черный
LXX: XXXX + XXXX + XXXX + XXXX + XXXX + XXXX</t>
  </si>
  <si>
    <t>D800-400x(h)400mm</t>
  </si>
  <si>
    <r>
      <t xml:space="preserve">2400162_ </t>
    </r>
    <r>
      <rPr>
        <b/>
        <sz val="11"/>
        <color rgb="FFFF0000"/>
        <rFont val="Arial"/>
        <family val="2"/>
        <charset val="204"/>
      </rPr>
      <t>RED</t>
    </r>
  </si>
  <si>
    <r>
      <t xml:space="preserve">Silent acoustic D800-400x(h)400mm, 3xE27, one side colour Susp </t>
    </r>
    <r>
      <rPr>
        <b/>
        <sz val="11"/>
        <color rgb="FFFF0000"/>
        <rFont val="Arial"/>
        <family val="2"/>
        <charset val="204"/>
      </rPr>
      <t>RED</t>
    </r>
    <r>
      <rPr>
        <sz val="11"/>
        <rFont val="Arial"/>
        <family val="2"/>
        <charset val="204"/>
      </rPr>
      <t xml:space="preserve"> - Светильник</t>
    </r>
  </si>
  <si>
    <t>C8</t>
  </si>
  <si>
    <t>D200-100x(h)300mm</t>
  </si>
  <si>
    <t>1904746_ GRY</t>
  </si>
  <si>
    <t>Silent acoustic D200-100x(h)300mm, 1xE27, one side colour Susp  Серый- Светильник</t>
  </si>
  <si>
    <t>L28</t>
  </si>
  <si>
    <t>D380-230x(h)500mm</t>
  </si>
  <si>
    <t>2200104_ GRY-WHI</t>
  </si>
  <si>
    <t>Silent acoustic D380-230x(h)500mm, 1xE27, one side colour Susp (белый внутри, серый снаружи)- Светильник</t>
  </si>
  <si>
    <t>D600, H210</t>
  </si>
  <si>
    <t>2207887_ BLK</t>
  </si>
  <si>
    <t>ANT Conical D600, H210 9W-4000K Susp BLK - Светильник</t>
  </si>
  <si>
    <t>2207887_RAL 3020</t>
  </si>
  <si>
    <t>ANT Conical D600, H210 9W-4000K Susp RAL 3020 - Светильник</t>
  </si>
  <si>
    <t>L12</t>
  </si>
  <si>
    <t>D400, H250</t>
  </si>
  <si>
    <t>2207884_ BLK</t>
  </si>
  <si>
    <t>ANT Conical D400 9W-4000K Susp BLK - Светильник</t>
  </si>
  <si>
    <t>2207884_ RAL 3020</t>
  </si>
  <si>
    <t>ANT Conical D400 9W-4000K Susp RED RAL 3020- Светильник</t>
  </si>
  <si>
    <t>D250, H120</t>
  </si>
  <si>
    <t>2207881_ BLK</t>
  </si>
  <si>
    <t>ANT Conical D250, H120 9W-4000K Susp BLK - Светильник</t>
  </si>
  <si>
    <t>2207881_ RAL 3020</t>
  </si>
  <si>
    <t>ANT Conical D250, H120 9W-4000K Susp RAL 3020 - Светильник</t>
  </si>
  <si>
    <t>D600 1655xH1930</t>
  </si>
  <si>
    <t>2207965</t>
  </si>
  <si>
    <t>Торшер ADDIT F Ant Conical D600 E27 max 40W - Светильник</t>
  </si>
  <si>
    <t>1402012</t>
  </si>
  <si>
    <t>Ray line.90⁰ - Соединение угловое 90⁰ в одной плоскости, подключен к магистральному линейному светильнику на заводе</t>
  </si>
  <si>
    <t>2206542_ BLK</t>
  </si>
  <si>
    <t>Ray line 15W/mt-4000K CRI 90  ROW 175mA Susp BLK - Светильник</t>
  </si>
  <si>
    <t>L12.1</t>
  </si>
  <si>
    <t>2206542_ WHI</t>
  </si>
  <si>
    <t>Ray line 15W/mt-4000K CRI 90  ROW 175mA Susp WHI - Светильник</t>
  </si>
  <si>
    <t>2206541_ BLK</t>
  </si>
  <si>
    <t>Ray line 20W/mt-4000K CRI 90  ROW 270mA Susp BLK (драйвер выносной) - Светильник</t>
  </si>
  <si>
    <t>2206541_ WHI</t>
  </si>
  <si>
    <t>Ray line 20W/mt-4000K CRI 90  ROW 270mA Susp WHI (драйвер выносной) - Светильник</t>
  </si>
  <si>
    <t>2206537_ BLK</t>
  </si>
  <si>
    <t>2206537_ WHI</t>
  </si>
  <si>
    <t>2206512_ BLK</t>
  </si>
  <si>
    <t>Ray line 33W-4000K CRI 90 M1200 Susp BLK - Светильник</t>
  </si>
  <si>
    <t>2206512_ WHI</t>
  </si>
  <si>
    <t>Ray line 33W-4000K CRI 90 M1200 Susp WHI - Светильник</t>
  </si>
  <si>
    <t>2206519_ BLK</t>
  </si>
  <si>
    <t>Ray line 39W-4000K CRI 90  M1400 Susp BLK - Светильник</t>
  </si>
  <si>
    <t>C1.4</t>
  </si>
  <si>
    <t>2206519_ WHI</t>
  </si>
  <si>
    <t>Ray line 39W-4000K CRI 90  M1400 Susp WHI - Светильник</t>
  </si>
  <si>
    <t>2206502_ BLK</t>
  </si>
  <si>
    <t>Ray line 26W-4000K CRI 90  M900 Susp BLK - Светильник</t>
  </si>
  <si>
    <t>C1.3</t>
  </si>
  <si>
    <t>2206502_ WHI</t>
  </si>
  <si>
    <t>Ray line 26W-4000K CRI 90  M900 Susp WHI - Светильник</t>
  </si>
  <si>
    <t>2206491_ BLK</t>
  </si>
  <si>
    <t>Ray line 39W-3000K CRI 90 2xL24 M700 Susp BLK - Светильник</t>
  </si>
  <si>
    <t>C1.2</t>
  </si>
  <si>
    <t>2206491_ WHI</t>
  </si>
  <si>
    <t>Ray line 39W-3000K CRI 90 2xL24 M700 Susp WHI - Светильник</t>
  </si>
  <si>
    <t>1402010</t>
  </si>
  <si>
    <t>Ray line.U-kit - Крепёж в потолок 1 шт.</t>
  </si>
  <si>
    <t>2206598_</t>
  </si>
  <si>
    <r>
      <t xml:space="preserve">Ray line 31W/mt-4000K CRI 90  ROW </t>
    </r>
    <r>
      <rPr>
        <b/>
        <sz val="11"/>
        <rFont val="Arial"/>
        <family val="2"/>
        <charset val="204"/>
      </rPr>
      <t>Recess</t>
    </r>
    <r>
      <rPr>
        <sz val="11"/>
        <rFont val="Arial"/>
        <family val="2"/>
        <charset val="204"/>
      </rPr>
      <t xml:space="preserve"> - Светильник</t>
    </r>
  </si>
  <si>
    <t>L14.3</t>
  </si>
  <si>
    <t>2208169_1162 BLK</t>
  </si>
  <si>
    <t xml:space="preserve">Ray line 46W-4000K CRI 90 ROW 2xL24 270mA Recess BLK, L=1162mm  - Светильник </t>
  </si>
  <si>
    <t>H2050</t>
  </si>
  <si>
    <t>2205810_ BLK</t>
  </si>
  <si>
    <t>Longa 40 DI/IN M1200 39W-4000K CRI 90 One head Floor  (Switch PUSH dimmer function) BLK - Светильник</t>
  </si>
  <si>
    <t>2205810_ WHI</t>
  </si>
  <si>
    <t>Longa 40 DI/IN M1200 39W-4000K CRI 90 One head Floor  (Switch PUSH dimmer function) WHI - Светильник</t>
  </si>
  <si>
    <t xml:space="preserve">2206002_ BLK </t>
  </si>
  <si>
    <t>Longa 61 15W/mt-4000K CRI 90 MP 175mA ROW Susp BLK - Светильник</t>
  </si>
  <si>
    <t>L12.2</t>
  </si>
  <si>
    <t>2206002_ WHI</t>
  </si>
  <si>
    <t>Longa 61 15W/mt-4000K CRI 90 MP 175mA ROW Susp WHI - Светильник</t>
  </si>
  <si>
    <t>2205971_ BLK</t>
  </si>
  <si>
    <t>Longa 61 37W-4000K CRI 90 390mA MP M1200 Susp BLK - Светильник</t>
  </si>
  <si>
    <t>2205971_ WHI</t>
  </si>
  <si>
    <t>Longa 61 37W-4000K CRI 90 390mA MP M1200 Susp WHI - Светильник</t>
  </si>
  <si>
    <t>2205976_ BLK Emg</t>
  </si>
  <si>
    <t>Longa 61 25W-4000K CRI 90 MP 270mA M1200 Susp BLK Emerg - Светильник</t>
  </si>
  <si>
    <t>L10.1A</t>
  </si>
  <si>
    <t>2205976_ WHI Emg</t>
  </si>
  <si>
    <t>Longa 61 25W-4000K CRI 90 MP 270mA M1200 Susp WHI Emerg - Светильник</t>
  </si>
  <si>
    <t>2205976_ BLK</t>
  </si>
  <si>
    <t>Longa 61 25W-4000K CRI 90 MP 270mA M1200 Susp BLK - Светильник</t>
  </si>
  <si>
    <t>L10.1</t>
  </si>
  <si>
    <t>2205976_ WHI</t>
  </si>
  <si>
    <t>Longa 61 25W-4000K CRI 90 MP 270mA M1200 Susp WHI - Светильник</t>
  </si>
  <si>
    <t>2205973_ BLK  Emg</t>
  </si>
  <si>
    <t>Longa 61 50W-4000K CRI 90 MP 2xL24 270mA M1200 Susp BLK Emerg - Светильник</t>
  </si>
  <si>
    <t>2205973_ WHI Emg</t>
  </si>
  <si>
    <t>Longa 61 50W-4000K CRI 90 MP 2xL24 270mA M1200 Susp WHI Emerg - Светильник</t>
  </si>
  <si>
    <t>2205973_ BLK</t>
  </si>
  <si>
    <t>Longa 61 46W-4000K CRI 90 MP 2xL24 270mA M1200 Susp BLK - Светильник</t>
  </si>
  <si>
    <t>2205973_ WHI</t>
  </si>
  <si>
    <t>Longa 61 46W-4000K CRI 90 MP 2xL24 270mA M1200 Susp WHI - Светильник</t>
  </si>
  <si>
    <t>2205970_ BLK Emg</t>
  </si>
  <si>
    <t>Longa 61 35W-4000K CRI 90 MP M1200 Susp BLK Emerg- Светильник</t>
  </si>
  <si>
    <t>L5A</t>
  </si>
  <si>
    <t>2205970_ WHI Emg</t>
  </si>
  <si>
    <t>Longa 61 35W-4000K CRI 90 MP M1200 Susp WHI Emerg- Светильник</t>
  </si>
  <si>
    <t>2205970_ BLK</t>
  </si>
  <si>
    <t>Longa 61 35W-4000K CRI 90 MP M1200 Susp BLK - Светильник</t>
  </si>
  <si>
    <t>2205970_ WHI</t>
  </si>
  <si>
    <t>Longa 61 35W-4000K CRI 90 MP M1200 Susp WHI - Светильник</t>
  </si>
  <si>
    <t>2205944_XXXX_ BLK</t>
  </si>
  <si>
    <t>Longa 61 22W/mt-4000K CRI 90 MP 270mA ROW Ceil BLK, L=XXXXmm - Светильник потолочный. Предусмотреть выход кабеля сбоку</t>
  </si>
  <si>
    <t>L8</t>
  </si>
  <si>
    <t>2205944_XXXX_ WHI</t>
  </si>
  <si>
    <t>Longa 61 22W/mt-4000K CRI 90 MP 270mA ROW Ceil WHI, L=XXXXmm - Светильник потолочный. Предусмотреть выход кабеля сбоку</t>
  </si>
  <si>
    <t>M500</t>
  </si>
  <si>
    <t>2206551_ BLK</t>
  </si>
  <si>
    <t>Ray line 14W-4000K CRI 90 M500 TRACK BLK - Светильник на трек</t>
  </si>
  <si>
    <t>2407348_ BLK</t>
  </si>
  <si>
    <t>Q70 Track Ref 38` 8W-4000K CRI 90 BLK - Светильник</t>
  </si>
  <si>
    <t>L10</t>
  </si>
  <si>
    <t>2407366_ BLK</t>
  </si>
  <si>
    <t>Q70 Track Ref 45` 8W-4000K CRI 90_BLK - Светильник</t>
  </si>
  <si>
    <t>D45</t>
  </si>
  <si>
    <t>2200794_ BLK</t>
  </si>
  <si>
    <t>Q45 Track Lens 36` 8W-4000K CRI 90 - Прожектор</t>
  </si>
  <si>
    <t>D125 H95</t>
  </si>
  <si>
    <t>2200653_ BLK</t>
  </si>
  <si>
    <t>FAT Track 12W-4000K CRI 90 H95 MP ECO BLK - Светильник</t>
  </si>
  <si>
    <t>L2</t>
  </si>
  <si>
    <t xml:space="preserve">Комплект подвеса 3м черный </t>
  </si>
  <si>
    <t>PLS-38-2 Соединитель X-образный для шинопровода, черный</t>
  </si>
  <si>
    <t>PLS-40-2 Соединитель T-образный для шинопровода, черный</t>
  </si>
  <si>
    <t>PLS-39-2 Соединитель T-образный для шинопровода, черный</t>
  </si>
  <si>
    <t>PLS-37-2 Соединитель T-образный для шинопровода, черный</t>
  </si>
  <si>
    <t>PLS-36-2 Соединитель T-образный для шинопровода, черный</t>
  </si>
  <si>
    <t>Соединитель угловой 90° внутренний</t>
  </si>
  <si>
    <t>Соединитель угловой 90° внешний Правый, черный</t>
  </si>
  <si>
    <t>Усилитель стыка, черный</t>
  </si>
  <si>
    <t>Соединитель внутренний, черный</t>
  </si>
  <si>
    <t>Заглушка, черная</t>
  </si>
  <si>
    <t>Токоподвод д/шинопровода Правый, черный</t>
  </si>
  <si>
    <t>Токоподвод д/шинопровода Левый, черный</t>
  </si>
  <si>
    <t xml:space="preserve">Шинопровод черный 3м. </t>
  </si>
  <si>
    <t xml:space="preserve">Шинопровод черный 2м. </t>
  </si>
  <si>
    <t xml:space="preserve">Шинопровод черный 1м. </t>
  </si>
  <si>
    <t>Шинопровод подвесной цвет черный для светильников LXX: XXXX + XXXX + XXXX + XXXX + XXXX + XXXX</t>
  </si>
  <si>
    <t>2309054_2135 WHI</t>
  </si>
  <si>
    <t>Agat D80 37W/mt-4000K CRI 90 2xL24 270mA ROW Susp WHI, L=2135mm - Светильник</t>
  </si>
  <si>
    <t>L9.1</t>
  </si>
  <si>
    <t>2309053_ WHI</t>
  </si>
  <si>
    <t>Agat D80 31W/mt-4000K CRI 90 ROW Susp WHI - Светильник</t>
  </si>
  <si>
    <t>2309027_ WHI Emg</t>
  </si>
  <si>
    <t>Agat D80 35W-4000K CRI 90 M1200 Susp (драйвер выносной) WHI Emerg - Светильник</t>
  </si>
  <si>
    <t>L6A</t>
  </si>
  <si>
    <t>2309027_ WHI</t>
  </si>
  <si>
    <t>Agat D80 35W-4000K CRI 90 M1200 Susp (драйвер выносной) WHI - Светильник</t>
  </si>
  <si>
    <t>D80 H200</t>
  </si>
  <si>
    <t>2409707_ WHI Emg</t>
  </si>
  <si>
    <t>Agat Vertical D80 12W-4000K CRI 90 H200 Susp (ceiling rose incl.) WHI Emerg - Светильник</t>
  </si>
  <si>
    <t>L11A</t>
  </si>
  <si>
    <t>2409707_ WHI</t>
  </si>
  <si>
    <t>Agat Vertical D80 12W-4000K CRI 90 H200 Susp (ceiling rose incl.) WHI - Светильник</t>
  </si>
  <si>
    <t>L11</t>
  </si>
  <si>
    <t>D1000, H40</t>
  </si>
  <si>
    <t>2206388_ Reduced BLK</t>
  </si>
  <si>
    <t>Ray IN D1000 69W-4000K CRI 90 270mA Susp BLK - Светильник</t>
  </si>
  <si>
    <t>L16.2</t>
  </si>
  <si>
    <t>2206388_ Reduced WHI</t>
  </si>
  <si>
    <t>Ray IN D1000 69W-4000K CRI 90 270mA Susp WHI - Светильник</t>
  </si>
  <si>
    <t>D750, H40</t>
  </si>
  <si>
    <t>2206334_ BLK Emg</t>
  </si>
  <si>
    <t>Ray IN D750 69W-4000K CRI 90 Susp BLK Emerg - Светильник</t>
  </si>
  <si>
    <t>L9A</t>
  </si>
  <si>
    <t>2206334_ WHI Emg</t>
  </si>
  <si>
    <t>Ray IN D750 69W-4000K CRI 90 Susp WHI Emerg - Светильник</t>
  </si>
  <si>
    <t>2206334_ BLK</t>
  </si>
  <si>
    <t>Ray IN D750 69W-4000K CRI 90 Susp BLK - Светильник</t>
  </si>
  <si>
    <t>L9</t>
  </si>
  <si>
    <t>2206334_ WHI</t>
  </si>
  <si>
    <t>Ray IN D750 69W-4000K CRI 90 Susp WHI - Светильник</t>
  </si>
  <si>
    <t>D600, L1750</t>
  </si>
  <si>
    <t>2503502_ BLK</t>
  </si>
  <si>
    <t>O-Brant D600, L1750 25W-4000K CRI 90 Susp BLK - Светильник</t>
  </si>
  <si>
    <t>Acc. Wire ↓ suspension 1500mm - Тросовый подвес с регулировкой внизу, 1 шт.</t>
  </si>
  <si>
    <t>600x66</t>
  </si>
  <si>
    <t>2409705 Emg</t>
  </si>
  <si>
    <t>IEK Светильник ДСП 1304 18Вт 4000К IP65 600мм Emerg - Светильник</t>
  </si>
  <si>
    <t>L11.1A</t>
  </si>
  <si>
    <t>2409705</t>
  </si>
  <si>
    <t>IEK Светильник ДСП 1304 18Вт 4000К IP65 600мм - Светильник</t>
  </si>
  <si>
    <t>L11.1</t>
  </si>
  <si>
    <t>1500x76</t>
  </si>
  <si>
    <t>2200204 Emg</t>
  </si>
  <si>
    <t>IEK Светильник ДСП 1318 48Вт 4500К IP65 1500мм Emerg</t>
  </si>
  <si>
    <t>L8A</t>
  </si>
  <si>
    <t>2200204</t>
  </si>
  <si>
    <t>IEK Светильник ДСП 1318 48Вт 4500К IP65 1500мм</t>
  </si>
  <si>
    <t>D125 H215</t>
  </si>
  <si>
    <t>2200693_ BLK Emg</t>
  </si>
  <si>
    <t>FAT Comfort 12W-4000K CRI 90 H215 MP Susp BLK Emerg - Светильник</t>
  </si>
  <si>
    <t>2200693_ WHI Emg</t>
  </si>
  <si>
    <t>FAT Comfort 12W-4000K CRI 90 H215 MP Susp WHI Emerg - Светильник</t>
  </si>
  <si>
    <t>2200693_ BLK</t>
  </si>
  <si>
    <t>FAT Comfort 12W-4000K CRI 90 H215 MP Susp BLK - Светильник</t>
  </si>
  <si>
    <t>2200693_ WHI</t>
  </si>
  <si>
    <t>FAT Comfort 12W-4000K CRI 90 H215 MP Susp WHI - Светильник</t>
  </si>
  <si>
    <t xml:space="preserve">D125 H180 </t>
  </si>
  <si>
    <t>2407201_ BLK Emg</t>
  </si>
  <si>
    <t>FAT 8W-4000K CRI 90 H180 REF45` Susp BLK Emerg - Светильник</t>
  </si>
  <si>
    <t>C3.5A</t>
  </si>
  <si>
    <t>2407201_ WHI Emg</t>
  </si>
  <si>
    <t>FAT 8W-4000K CRI 90 H180 REF45` Susp WHI Emerg - Светильник</t>
  </si>
  <si>
    <t>2407201_ BLK</t>
  </si>
  <si>
    <t>FAT 8W-4000K CRI 90 H180 REF45` Susp BLK - Светильник</t>
  </si>
  <si>
    <t>C3.5</t>
  </si>
  <si>
    <t>2407201_ WHI</t>
  </si>
  <si>
    <t>FAT 8W-4000K CRI 90 H180 REF45` Susp WHI - Светильник</t>
  </si>
  <si>
    <t>2200669_ RED Emg</t>
  </si>
  <si>
    <t>FAT 12W-4000K CRI 90 H180 MP Susp RED Emerg - Светильник</t>
  </si>
  <si>
    <t>C3.3A</t>
  </si>
  <si>
    <t>2200669_ RED</t>
  </si>
  <si>
    <t>FAT 12W-4000K CRI 90 H180 MP Susp RED - Светильник</t>
  </si>
  <si>
    <t>C3.3</t>
  </si>
  <si>
    <t>2200669_ BLK Emg</t>
  </si>
  <si>
    <t xml:space="preserve">FAT 12W-4000K CRI 90 H180 MP Susp BLK Emerg - Светильник </t>
  </si>
  <si>
    <t>C3.2A</t>
  </si>
  <si>
    <t>2200669_ WHI Emg</t>
  </si>
  <si>
    <t xml:space="preserve">FAT 12W-4000K CRI 90 H180 MP Susp WHI Emerg - Светильник </t>
  </si>
  <si>
    <t>2200669_ BLK</t>
  </si>
  <si>
    <t>FAT 12W-4000K CRI 90 H180 MP Susp BLK - Светильник</t>
  </si>
  <si>
    <t>C3.2</t>
  </si>
  <si>
    <t>2200669_ WHI</t>
  </si>
  <si>
    <t>FAT 12W-4000K CRI 90 H180 MP Susp WHI - Светильник</t>
  </si>
  <si>
    <t>2200665_ BLK</t>
  </si>
  <si>
    <t>FAT 8W-4000K CRI 90 H180 MP Susp BLK - Светильник</t>
  </si>
  <si>
    <t>C3.1</t>
  </si>
  <si>
    <t>2200665_ WHI</t>
  </si>
  <si>
    <t>FAT 8W-4000K CRI 90 H180 MP Susp WHI - Светильник</t>
  </si>
  <si>
    <t>D125 H130</t>
  </si>
  <si>
    <t>2200681_ BLK Emg</t>
  </si>
  <si>
    <t>FAT Comfort 8W-4000K CRI 90 H130 MP Susp BLK Emerg - Светильник</t>
  </si>
  <si>
    <t>2200681_ WHI Emg</t>
  </si>
  <si>
    <t>FAT Comfort 8W-4000K CRI 90 H130 MP Susp WHI Emerg - Светильник</t>
  </si>
  <si>
    <t>2200681_ BLK</t>
  </si>
  <si>
    <t>FAT Comfort 8W-4000K CRI 90 H130 MP Susp BLK - Светильник</t>
  </si>
  <si>
    <t>2200681_ WHI</t>
  </si>
  <si>
    <t>FAT Comfort 8W-4000K CRI 90 H130 MP Susp WHI - Светильник</t>
  </si>
  <si>
    <t>2200685_ BLK Emg</t>
  </si>
  <si>
    <t>FAT Comfort 12W-4000K CRI 90 H130 MP Susp BLK Emerg - Светильник</t>
  </si>
  <si>
    <t>2200685_ WHI Emg</t>
  </si>
  <si>
    <t>FAT Comfort 12W-4000K CRI 90 H130 MP Susp WHI  Emerg - Светильник</t>
  </si>
  <si>
    <t>2200685_ BLK</t>
  </si>
  <si>
    <t>FAT Comfort 12W-4000K CRI 90 H130 MP Susp BLK - Светильник</t>
  </si>
  <si>
    <t xml:space="preserve">2200685_ WHI </t>
  </si>
  <si>
    <t>FAT Comfort 12W-4000K CRI 90 H130 MP Susp WHI  - Светильник</t>
  </si>
  <si>
    <t>2200661_ BLK Emg</t>
  </si>
  <si>
    <t>FAT 12W-4000K CRI 90 H95 MP Susp BLK Emerg - Светильник</t>
  </si>
  <si>
    <t>2200661_ WHI Emg</t>
  </si>
  <si>
    <t>FAT 12W-4000K CRI 90 H95 MP Susp WHI Emerg - Светильник</t>
  </si>
  <si>
    <t>2200661_ BLK</t>
  </si>
  <si>
    <t>FAT 12W-4000K CRI 90 H95 MP Susp BLK - Светильник</t>
  </si>
  <si>
    <t>2200661_ WHI</t>
  </si>
  <si>
    <t>FAT 12W-4000K CRI 90 H95 MP Susp WHI - Светильник</t>
  </si>
  <si>
    <t>2200657_ BLK</t>
  </si>
  <si>
    <t>FAT 8W-4000K CRI 90 H95 MP Susp BLK - Светильник</t>
  </si>
  <si>
    <t>2200657_ WHI</t>
  </si>
  <si>
    <t>FAT 8W-4000K CRI 90 H95 MP Susp WHI - Светильник</t>
  </si>
  <si>
    <t>2502602_ BLK Emg</t>
  </si>
  <si>
    <t>FAT 8W-4000K CRI 90 H180 REF 45`Ceil  BLK Emerg - Светильник</t>
  </si>
  <si>
    <t>C3.4A</t>
  </si>
  <si>
    <t>2502602_ WHI Emg</t>
  </si>
  <si>
    <t>FAT 8W-4000K CRI 90 H180 REF 45`Ceil  WHI Emerg - Светильник</t>
  </si>
  <si>
    <t>2502602_ BLK</t>
  </si>
  <si>
    <t>FAT 8W-4000K CRI 90 H180 REF 45`Ceil BLK - Светильник</t>
  </si>
  <si>
    <t>C3.4</t>
  </si>
  <si>
    <t>2502602_ WHI</t>
  </si>
  <si>
    <t>FAT 8W-4000K CRI 90 H180 REF 45`Ceil WHI - Светильник</t>
  </si>
  <si>
    <t>2309088_ BLK Emg</t>
  </si>
  <si>
    <t>FAT 12W-4000K CRI 90 H95 REF 45`Ceil BLK - Светильник. Аварийный блок выносной</t>
  </si>
  <si>
    <t>L15A</t>
  </si>
  <si>
    <t>2309088_ WHI Emg</t>
  </si>
  <si>
    <t>FAT 12W-4000K CRI 90 H95 REF 45`Ceil WHI - Светильник. Аварийный блок выносной</t>
  </si>
  <si>
    <t>2309088_ BLK</t>
  </si>
  <si>
    <t>FAT 12W-4000K CRI 90 H95 REF 45`Ceil BLK - Светильник</t>
  </si>
  <si>
    <t>2309088_ WHI</t>
  </si>
  <si>
    <t>FAT 12W-4000K CRI 90 H95 REF 45`Ceil WHI - Светильник</t>
  </si>
  <si>
    <t>2200580_ BLK</t>
  </si>
  <si>
    <r>
      <t xml:space="preserve">FAT 12W-4000K CRI 90 H95 MP Ceil BLK - </t>
    </r>
    <r>
      <rPr>
        <b/>
        <i/>
        <sz val="11"/>
        <rFont val="Arial"/>
        <family val="2"/>
        <charset val="204"/>
      </rPr>
      <t>Светильник потолочный. Предусмотреть выход кабеля сбоку</t>
    </r>
  </si>
  <si>
    <t>L6.1</t>
  </si>
  <si>
    <t>2200580_ WHI</t>
  </si>
  <si>
    <r>
      <t xml:space="preserve">FAT 12W-4000K CRI 90 H95 MP Ceil WHI - </t>
    </r>
    <r>
      <rPr>
        <b/>
        <i/>
        <sz val="11"/>
        <rFont val="Arial"/>
        <family val="2"/>
        <charset val="204"/>
      </rPr>
      <t>Светильник потолочный. Предусмотреть выход кабеля сбоку</t>
    </r>
  </si>
  <si>
    <t>2200576_ BLK Emerg</t>
  </si>
  <si>
    <r>
      <t xml:space="preserve">FAT 8W-4000K CRI 90 H95 MP Ceil BLK Emerg - </t>
    </r>
    <r>
      <rPr>
        <b/>
        <i/>
        <sz val="11"/>
        <rFont val="Arial"/>
        <family val="2"/>
        <charset val="204"/>
      </rPr>
      <t>Светильник потолочный. Предусмотреть выход кабеля сбоку</t>
    </r>
  </si>
  <si>
    <t>2200576_ WHI Emerg</t>
  </si>
  <si>
    <r>
      <t xml:space="preserve">FAT 8W-4000K CRI 90 H95 MP Ceil WHI Emerg - </t>
    </r>
    <r>
      <rPr>
        <b/>
        <i/>
        <sz val="11"/>
        <rFont val="Arial"/>
        <family val="2"/>
        <charset val="204"/>
      </rPr>
      <t>Светильник потолочный. Предусмотреть выход кабеля сбоку</t>
    </r>
  </si>
  <si>
    <t>2200576_ BLK</t>
  </si>
  <si>
    <r>
      <t xml:space="preserve">FAT 8W-4000K CRI 90 H95 MP Ceil BLK - </t>
    </r>
    <r>
      <rPr>
        <b/>
        <i/>
        <sz val="11"/>
        <rFont val="Arial"/>
        <family val="2"/>
        <charset val="204"/>
      </rPr>
      <t>Светильник потолочный. Предусмотреть выход кабеля сбоку</t>
    </r>
  </si>
  <si>
    <t>2200576_ WHI</t>
  </si>
  <si>
    <r>
      <t xml:space="preserve">FAT 8W-4000K CRI 90 H95 MP Ceil WHI - </t>
    </r>
    <r>
      <rPr>
        <b/>
        <i/>
        <sz val="11"/>
        <rFont val="Arial"/>
        <family val="2"/>
        <charset val="204"/>
      </rPr>
      <t>Светильник потолочный. Предусмотреть выход кабеля сбоку</t>
    </r>
  </si>
  <si>
    <t>Longa 40 DI ADJ 14W-4000K CRI 90  M500 WALL - Светильник</t>
  </si>
  <si>
    <t>2205850_XXX_ WHI</t>
  </si>
  <si>
    <t>Longa 40 DI 29W/mt-4000K CRI 90  ROW WALL WHI - Светильник</t>
  </si>
  <si>
    <t>L7.4</t>
  </si>
  <si>
    <t>2205846_ BLK Emg</t>
  </si>
  <si>
    <t>Longa 40 DI 39W-4000K CRI 90  M1400 WALL BLK Emerg, L=1392mm - Светильник</t>
  </si>
  <si>
    <t>C8A</t>
  </si>
  <si>
    <t>2205846_ BLK</t>
  </si>
  <si>
    <t>Longa 40 DI 39W-4000K CRI 90  M1400 WALL BLK, L=1392mm - Светильник</t>
  </si>
  <si>
    <t>2205842_ WHI</t>
  </si>
  <si>
    <t>Longa 40 DI 33W-4000K CRI 90  M1200 WALL WHI - Светильник</t>
  </si>
  <si>
    <t>L7.3</t>
  </si>
  <si>
    <t>2205883_RAL3028 Emg</t>
  </si>
  <si>
    <t>Longa 40 DI_IN 45W-4000K CRI 90 M1200 WALL RAL3028 Emerg - Светильник</t>
  </si>
  <si>
    <t>L7.2A</t>
  </si>
  <si>
    <t>2205883_Reduced RAL3028</t>
  </si>
  <si>
    <t>Longa 40 DI_IN 33W-4000K CRI 90 M1200 270mA WALL RAL3028 - Светильник</t>
  </si>
  <si>
    <t>L7.1</t>
  </si>
  <si>
    <t>2205838_ WHI Emg</t>
  </si>
  <si>
    <t>Longa 40 DI 26W-4000K CRI 90  M900 WALL WHI Emerg - Светильник</t>
  </si>
  <si>
    <t>L17A</t>
  </si>
  <si>
    <t xml:space="preserve">2205838_ WHI </t>
  </si>
  <si>
    <t xml:space="preserve">Longa 40 DI 26W-4000K CRI 90  M900 WALL WHI - Светильник </t>
  </si>
  <si>
    <t>2205875_ Reduced RAL3028</t>
  </si>
  <si>
    <t>Longa 40 DI/IN 20W-4000K CRI 90 M700 270mA WALL RAL3028 - Светильник</t>
  </si>
  <si>
    <t>1162x744</t>
  </si>
  <si>
    <t>AURA ALFA 49W-4000K CRI 90 M1200x800 EDG (Triangle) - Светильник</t>
  </si>
  <si>
    <t>L5.1</t>
  </si>
  <si>
    <t>2202126 IP44_ BLK</t>
  </si>
  <si>
    <t>Quark IN HE D70 MP 8W-4000K CRI 90 Recess IP44 BLK - Светильник</t>
  </si>
  <si>
    <t>2202126 IP44_ WHI</t>
  </si>
  <si>
    <t>Quark IN HE D70 MP 8W-4000K CRI 90 Recess IP44 WHI - Светильник</t>
  </si>
  <si>
    <t>2202126_ BLK Emg</t>
  </si>
  <si>
    <t>Quark IN HE D70 MP 8W-4000K CRI 90 Recess BLK Emerg - Светильник</t>
  </si>
  <si>
    <t>2202126_ WHI Emg</t>
  </si>
  <si>
    <t>Quark IN HE D70 MP 8W-4000K CRI 90 Recess WHI Emerg - Светильник</t>
  </si>
  <si>
    <t>2202126_ BLK</t>
  </si>
  <si>
    <t>Quark IN HE D70 MP 8W-4000K CRI 90 Recess BLK - Светильник</t>
  </si>
  <si>
    <t>2202126_ WHI</t>
  </si>
  <si>
    <t>Quark IN HE D70 MP 8W-4000K CRI 90 Recess WHI - Светильник</t>
  </si>
  <si>
    <t>2400039_ BLK Emg</t>
  </si>
  <si>
    <t>Quark IN IT D70 REF 60` 12W-4000K CRI 90 Recess BLK Emerg - Светильник</t>
  </si>
  <si>
    <t>2400039_ WHI Emg</t>
  </si>
  <si>
    <t>Quark IN IT D70 REF 60` 12W-4000K CRI 90 Recess WHI  Emerg - Светильник</t>
  </si>
  <si>
    <t>2400039_ BLK</t>
  </si>
  <si>
    <t>Quark IN IT D70 REF 60` 12W-4000K CRI 90 Recess BLK - Светильник</t>
  </si>
  <si>
    <t>2400039_ WHI</t>
  </si>
  <si>
    <t>Quark IN IT D70 REF 60` 12W-4000K CRI 90 Recess WHI - Светильник</t>
  </si>
  <si>
    <t xml:space="preserve"> D70</t>
  </si>
  <si>
    <t>2400033_ BLK Emg</t>
  </si>
  <si>
    <t>Quark IN IT D70 REF 60` 8W-4000K CRI 90 Recess BLK Emerg - Светильник</t>
  </si>
  <si>
    <t>2400033_ WHI Emg</t>
  </si>
  <si>
    <t>Quark IN IT D70 REF 60` 8W-4000K CRI 90 Recess WHI Emerg - Светильник</t>
  </si>
  <si>
    <t>2400033_ BLK</t>
  </si>
  <si>
    <t>Quark IN IT D70 REF 60` 8W-4000K CRI 90 Recess BLK - Светильник</t>
  </si>
  <si>
    <t>2400033_ WHI</t>
  </si>
  <si>
    <t>Quark IN IT D70 REF 60` 8W-4000K CRI 90 Recess WHI - Светильник</t>
  </si>
  <si>
    <t>2408711_ BLK</t>
  </si>
  <si>
    <t>Quark IN IT D70 REF 60` 6W-4000K CRI 90 Recess BLK - Светильник</t>
  </si>
  <si>
    <t>2408711_ WHI</t>
  </si>
  <si>
    <t>Quark IN IT D70 REF 60` 6W-4000K CRI 90 Recess WHI - Светильник</t>
  </si>
  <si>
    <t xml:space="preserve">2400009_ BLK </t>
  </si>
  <si>
    <t>Quark IN IT D70 REF 45` 8W-4000K CRI 90 Recess BLK - Светильник</t>
  </si>
  <si>
    <t xml:space="preserve">2400009_ WHI </t>
  </si>
  <si>
    <t>Quark IN IT D70 REF 45` 8W-4000K CRI 90 Recess WHI - Светильник</t>
  </si>
  <si>
    <t>2407247_  IP54_ BLK</t>
  </si>
  <si>
    <t>Quark IN IT D70 REF 45` 6W-4000K CRI 90 Recess IP54 BLK - Светильник</t>
  </si>
  <si>
    <t>2407247_  IP54_ WHI</t>
  </si>
  <si>
    <t>Quark IN IT D70 REF 45` 6W-4000K CRI 90 Recess IP54 WHI - Светильник</t>
  </si>
  <si>
    <t>2407247_ BLK Emg</t>
  </si>
  <si>
    <t>Quark IN IT D70 REF 45` 6W-4000K CRI 90 Recess BLK Emerg - Светильник</t>
  </si>
  <si>
    <t>2407247_ WHI Emg</t>
  </si>
  <si>
    <t>Quark IN IT D70 REF 45` 6W-4000K CRI 90 Recess WHI Emerg - Светильник</t>
  </si>
  <si>
    <t>2407247_ BLK</t>
  </si>
  <si>
    <t>Quark IN IT D70 REF 45` 6W-4000K CRI 90 Recess BLK - Светильник</t>
  </si>
  <si>
    <t>2407247_ WHI</t>
  </si>
  <si>
    <t>Quark IN IT D70 REF 45` 6W-4000K CRI 90 Recess WHI - Светильник</t>
  </si>
  <si>
    <t>Ø190</t>
  </si>
  <si>
    <t>2206137_ BLK Emg</t>
  </si>
  <si>
    <t>MICA D190 14W-4000K CRI 90 Recess MP ECO BLK Emerg - Светильник</t>
  </si>
  <si>
    <t>2206137_ WHI Emg</t>
  </si>
  <si>
    <t>MICA D190 14W-4000K CRI 90 Recess MP ECO WHI Emerg - Светильник</t>
  </si>
  <si>
    <t>2206137_ BLK</t>
  </si>
  <si>
    <t>MICA D190 14W-4000K CRI 90 Recess MP ECO BLK - Светильник</t>
  </si>
  <si>
    <t>2206137_ WHI</t>
  </si>
  <si>
    <t>MICA D190 14W-4000K CRI 90 Recess MP ECO WHI - Светильник</t>
  </si>
  <si>
    <t>D70 H210</t>
  </si>
  <si>
    <t>2406768_ BLK</t>
  </si>
  <si>
    <t>Quark AIR IT Ref 60` D70 12W-4000K CRI 90 H210 Susp BLK - Светильник</t>
  </si>
  <si>
    <t>L11.2</t>
  </si>
  <si>
    <t>2406768_ WHI</t>
  </si>
  <si>
    <t>Quark AIR IT Ref 60` D70 12W-4000K CRI 90 H210 Susp WHI - Светильник</t>
  </si>
  <si>
    <t>2406762_ BLK Emg</t>
  </si>
  <si>
    <t>Quark AIR IT Ref 60` D70 8W-4000K CRI 90 H210 Susp BLK Emerg - Светильник</t>
  </si>
  <si>
    <t>2406762_ WHI Emg</t>
  </si>
  <si>
    <t>Quark AIR IT Ref 60` D70 8W-4000K CRI 90 H210 Susp WHI Emerg - Светильник</t>
  </si>
  <si>
    <t>2406762_ BLK</t>
  </si>
  <si>
    <t>Quark AIR IT Ref 60` D70 8W-4000K CRI 90 H210 Susp BLK - Светильник</t>
  </si>
  <si>
    <t>2406762_ WHI</t>
  </si>
  <si>
    <t>Quark AIR IT Ref 60` D70 8W-4000K CRI 90 H210 Susp WHI - Светильник</t>
  </si>
  <si>
    <t>2407155_ BLK Emg</t>
  </si>
  <si>
    <t>Quark AIR IT Ref 60` D70 6W-4000K CRI 90 H210 Susp BLK Emerg - Светильник</t>
  </si>
  <si>
    <t>2407155_ WHI Emg</t>
  </si>
  <si>
    <t>Quark AIR IT Ref 60` D70 6W-4000K CRI 90 H210 Susp WHI Emerg - Светильник</t>
  </si>
  <si>
    <t>2407155_ BLK</t>
  </si>
  <si>
    <t>Quark AIR IT Ref 60` D70 6W-4000K CRI 90 H210 Susp BLK - Светильник</t>
  </si>
  <si>
    <t>2407155_ WHI</t>
  </si>
  <si>
    <t>Quark AIR IT Ref 60` D70 6W-4000K CRI 90 H210 Susp WHI - Светильник</t>
  </si>
  <si>
    <t>2406751_ BLK Emg</t>
  </si>
  <si>
    <t>Quark AIR IT Ref 45` D70 8W-4000K CRI 90 H210 Susp BLK Emerg - Светильник</t>
  </si>
  <si>
    <t>2406751_ WHI Emg</t>
  </si>
  <si>
    <t>Quark AIR IT Ref 45` D70 8W-4000K CRI 90 H210 Susp WHI Emerg - Светильник</t>
  </si>
  <si>
    <t>2406751_ BLK</t>
  </si>
  <si>
    <t>Quark AIR IT Ref 45` D70 8W-4000K CRI 90 H210 Susp BLK - Светильник</t>
  </si>
  <si>
    <t>2406751_ WHI</t>
  </si>
  <si>
    <t>Quark AIR IT Ref 45` D70 8W-4000K CRI 90 H210 Susp WHI - Светильник</t>
  </si>
  <si>
    <t>2407161_ BLK Emg</t>
  </si>
  <si>
    <t>Quark AIR IT Ref 45` D70 6W-4000K CRI 90 H210 Susp BLK Emerg - Светильник</t>
  </si>
  <si>
    <t>L4.1A</t>
  </si>
  <si>
    <t>2407161_ WHI Emg</t>
  </si>
  <si>
    <t>Quark AIR IT Ref 45` D70 6W-4000K CRI 90 H210 Susp WHI Emerg - Светильник</t>
  </si>
  <si>
    <t>2407161_ BLK</t>
  </si>
  <si>
    <t>Quark AIR IT Ref 45` D70 6W-4000K CRI 90 H210 Susp BLK - Светильник</t>
  </si>
  <si>
    <t>L4.1</t>
  </si>
  <si>
    <t>2407161_ WHI</t>
  </si>
  <si>
    <t>Quark AIR IT Ref 45` D70 6W-4000K CRI 90 H210 Susp WHI - Светильник</t>
  </si>
  <si>
    <t>2201293_ BLK  Emg</t>
  </si>
  <si>
    <t xml:space="preserve">Quark AIR HE MP D70 12W-4000K CRI 90 H210 Susp BLK  Emerg- Светильник </t>
  </si>
  <si>
    <t>2201293_ WHI Emg</t>
  </si>
  <si>
    <t xml:space="preserve">Quark AIR HE MP D70 12W-4000K CRI 90 H210 Susp WHI Emerg- Светильник </t>
  </si>
  <si>
    <t xml:space="preserve">2201293_ BLK </t>
  </si>
  <si>
    <t>Quark AIR HE MP D70 12W-4000K CRI 90 H210 Susp BLK - Светильник</t>
  </si>
  <si>
    <t>2201293_ WHI</t>
  </si>
  <si>
    <t>Quark AIR HE MP D70 12W-4000K CRI 90 H210 Susp WHI - Светильник</t>
  </si>
  <si>
    <t>2201857_ BLK Emg</t>
  </si>
  <si>
    <t>Quark AIR IT MP D70 12W-4000K CRI 90 H210 Susp BLK Emerg - Светильник</t>
  </si>
  <si>
    <t>2201857_ WHI Emg</t>
  </si>
  <si>
    <t>Quark AIR IT MP D70 12W-4000K CRI 90 H210 Susp WHI Emerg - Светильник</t>
  </si>
  <si>
    <t>2201857_ BLK</t>
  </si>
  <si>
    <t>Quark AIR IT MP D70 12W-4000K CRI 90 H210 Susp BLK - Светильник</t>
  </si>
  <si>
    <t>2201857_ WHI</t>
  </si>
  <si>
    <t>2201851_ BLK</t>
  </si>
  <si>
    <t>Quark AIR IT MP D70 8W-4000K CRI 90 H210 Susp BLK - Светильник</t>
  </si>
  <si>
    <t>2201851_ WHI</t>
  </si>
  <si>
    <t>Quark AIR IT MP D70 8W-4000K CRI 90 H210 Susp WHI - Светильник</t>
  </si>
  <si>
    <t>D45 H210</t>
  </si>
  <si>
    <t>2201786_ BLK + 2200018</t>
  </si>
  <si>
    <t>Quark AIR IT MP D45 12W-4000K CRI 90 H210 Susp BLK - Светильник + NECK Q45 IT - Декоративная насадка</t>
  </si>
  <si>
    <t>2201786_ WHI + 2200018</t>
  </si>
  <si>
    <t>Quark AIR IT MP D45 12W-4000K CRI 90 H210 Susp WHI - Светильник + NECK Q45 IT - Декоративная насадка</t>
  </si>
  <si>
    <t xml:space="preserve">D45, H110 </t>
  </si>
  <si>
    <t>2503425_ BLK Emg</t>
  </si>
  <si>
    <t>Quark AIR HE D45 MP 8W-4000K CRI 90 H110 Susp BLK Emerg - Светильник</t>
  </si>
  <si>
    <t>C14A</t>
  </si>
  <si>
    <t>2503425_ BLK</t>
  </si>
  <si>
    <t>Quark AIR HE D45 MP 8W-4000K CRI 90 H110 Susp BLK - Светильник</t>
  </si>
  <si>
    <t>C14</t>
  </si>
  <si>
    <t>D30 H420</t>
  </si>
  <si>
    <t>2201251_ BLK</t>
  </si>
  <si>
    <t>Quark AIR HE MP D30 8W-4000K CRI 90 H420 Susp BLK - Светильник</t>
  </si>
  <si>
    <t>L3</t>
  </si>
  <si>
    <r>
      <t>Quark AIR HE MP D30 8W-4000K CRI 90 H420 Susp</t>
    </r>
    <r>
      <rPr>
        <b/>
        <sz val="11"/>
        <rFont val="Arial"/>
        <family val="2"/>
        <charset val="204"/>
      </rPr>
      <t xml:space="preserve"> </t>
    </r>
    <r>
      <rPr>
        <sz val="11"/>
        <rFont val="Arial"/>
        <family val="2"/>
        <charset val="204"/>
      </rPr>
      <t>WHI - Светильник</t>
    </r>
  </si>
  <si>
    <t>2201739_ BLK</t>
  </si>
  <si>
    <t>Quark AIR IT MP D30 8W-4000K CRI 90 H420 Susp BLK  - Светильник (драйвер выносной)</t>
  </si>
  <si>
    <t>C12</t>
  </si>
  <si>
    <t>2201739_ WHI</t>
  </si>
  <si>
    <t>Quark AIR IT MP D30 8W-4000K CRI 90 H420 Susp WHI  - Светильник (драйвер выносной)</t>
  </si>
  <si>
    <t>D70, H210</t>
  </si>
  <si>
    <t>2308932 RAL3028 Emg</t>
  </si>
  <si>
    <t>Quark ON IT D70 45` 8W-4000K CRI 90 H210 Ceil RAL3028 Emerg - Светильник</t>
  </si>
  <si>
    <t>L16A</t>
  </si>
  <si>
    <t>2308932 RAL3028</t>
  </si>
  <si>
    <t>Quark ON IT D70 45` 8W-4000K CRI 90 H210 Ceil RAL3028 - Светильник</t>
  </si>
  <si>
    <t>L16</t>
  </si>
  <si>
    <t>4-6 недель</t>
  </si>
  <si>
    <t>D30, H500</t>
  </si>
  <si>
    <t>2503489 Gold</t>
  </si>
  <si>
    <t>Quark AIR HE D30 Lens 10` 2W-4000K CRI 90 H500 Susp Gold - Светильник</t>
  </si>
  <si>
    <t>2503489 BLK</t>
  </si>
  <si>
    <t>Quark AIR HE D30 Lens 10` 2W-4000K CRI 90 H500 Susp BLK - Светильник</t>
  </si>
  <si>
    <t>L1</t>
  </si>
  <si>
    <t>D30, H300</t>
  </si>
  <si>
    <t>Quark AIR HE D30 Lens 10` 2W-4000K CRI 90 H300 Susp - Светильник</t>
  </si>
  <si>
    <t>D30, H200</t>
  </si>
  <si>
    <t>2503487 BLK</t>
  </si>
  <si>
    <t>Quark AIR HE D30 Lens 10` 2W-4000K CRI 90 H200 Susp BLK - Светильник</t>
  </si>
  <si>
    <t>D30, H420</t>
  </si>
  <si>
    <t>2202635_ BLK</t>
  </si>
  <si>
    <t>Quark ON HE MP D30 8W-4000K CRI 90 H420 Ceil BLK - Светильник (драйвер выносной)</t>
  </si>
  <si>
    <t>C15.1</t>
  </si>
  <si>
    <t>D30, H630</t>
  </si>
  <si>
    <t>2202647 BLK</t>
  </si>
  <si>
    <t>Quark ON HE MP D30 8W-4000K CRI 90 H630 Ceil BLK - Светильник (драйвер выносной)</t>
  </si>
  <si>
    <t>C15</t>
  </si>
  <si>
    <t>2204401_XXXXx60_ BLK</t>
  </si>
  <si>
    <t>Calida MP ECO 16W/mt-4000K CRI 90 R-XXX Line_XXXX ROW Susp BLK</t>
  </si>
  <si>
    <t>2204401_XXXXx60_ WHI</t>
  </si>
  <si>
    <t>Calida MP ECO 16W/mt-4000K CRI 90 R-XXX Line_XXXX ROW Susp WHI</t>
  </si>
  <si>
    <t>2204401_5764x60_ BLK</t>
  </si>
  <si>
    <t>Calida MP ECO 16W/mt-4000K CRI 90 R-8620 Line_5764 ROW Susp BLK</t>
  </si>
  <si>
    <t>2204401_3575x60_ BLK</t>
  </si>
  <si>
    <t>Calida MP ECO 16W/mt-4000K CRI 90 R-2850 Line_3575 ROW Susp BLK</t>
  </si>
  <si>
    <t>2204401_2500x60_ BLK</t>
  </si>
  <si>
    <t>Calida MP ECO 16W/mt-4000K CRI 90 R-8620 Line_2500 ROW Susp BLK</t>
  </si>
  <si>
    <t>2100369_XXXX BLK</t>
  </si>
  <si>
    <t>MICA System Base Kit, ROW Susp BLK, L=XXXXmm - База</t>
  </si>
  <si>
    <t>С2.1</t>
  </si>
  <si>
    <t>2206251 BLK Emg</t>
  </si>
  <si>
    <t>MICA System D330 27W-4000K CRI 90 MP ECO BLK Emerg - Светильник</t>
  </si>
  <si>
    <t>C2.1 A</t>
  </si>
  <si>
    <t>2206251 BLK</t>
  </si>
  <si>
    <t>MICA System D330 27W-4000K CRI 90 MP ECO BLK - Светильник</t>
  </si>
  <si>
    <t>C2.1</t>
  </si>
  <si>
    <t>1120x900, H107</t>
  </si>
  <si>
    <t>2400466_ BLK Emg</t>
  </si>
  <si>
    <t>Rota Egg DI MP ECO 77W-4000K CRI 90 L24 Susp BLK Emerg - Светильник</t>
  </si>
  <si>
    <t>L3.3A</t>
  </si>
  <si>
    <t>2400466_ WHI Emg</t>
  </si>
  <si>
    <t>Rota Egg DI MP ECO 77W-4000K CRI 90 L24 Susp WHI Emerg - Светильник</t>
  </si>
  <si>
    <t>2400466_ BLK</t>
  </si>
  <si>
    <t>Rota Egg DI MP ECO 77W-4000K CRI 90 L24 Susp BLK - Светильник</t>
  </si>
  <si>
    <t>L3.3</t>
  </si>
  <si>
    <t>2400466_ WHI</t>
  </si>
  <si>
    <t>Rota Egg DI MP ECO 77W-4000K CRI 90 L24 Susp WHI - Светильник</t>
  </si>
  <si>
    <t>2208098_ BLK Emg</t>
  </si>
  <si>
    <t>Rota Egg DI MP ECO 28W-4000K CRI 90 270mA Susp BLK Emerg- Светильник</t>
  </si>
  <si>
    <t>L3.2A</t>
  </si>
  <si>
    <t>2208098_ WHI Emg</t>
  </si>
  <si>
    <t>Rota Egg DI MP ECO 28W-4000K CRI 90 270mA Susp WHI Emerg- Светильник</t>
  </si>
  <si>
    <t>2208098_ BLK</t>
  </si>
  <si>
    <t>Rota Egg DI MP ECO 28W-4000K CRI 90 270mA Susp BLK - Светильник</t>
  </si>
  <si>
    <t>L3.2</t>
  </si>
  <si>
    <t>2208098_ WHI</t>
  </si>
  <si>
    <t>Rota Egg DI MP ECO 28W-4000K CRI 90 270mA Susp WHI - Светильник</t>
  </si>
  <si>
    <t>2207550_ BLK Emg</t>
  </si>
  <si>
    <t>Rota Egg DI MP ECO 54W-4000K CRI 90 L24 270mA Susp BLK Emerg- Светильник</t>
  </si>
  <si>
    <t>L3.1A</t>
  </si>
  <si>
    <t>2207550_ WHI Emg</t>
  </si>
  <si>
    <t>Rota Egg DI MP ECO 54W-4000K CRI 90 L24 270mA Susp WHI Emerg- Светильник</t>
  </si>
  <si>
    <t>2207550_ BLK</t>
  </si>
  <si>
    <t>Rota Egg DI MP ECO 54W-4000K CRI 90 L24 270mA BLK Susp - Светильник</t>
  </si>
  <si>
    <t>L3.1</t>
  </si>
  <si>
    <t>2207550_ WHI</t>
  </si>
  <si>
    <t>Rota Egg DI MP ECO 54W-4000K CRI 90 L24 270mA WHI Susp - Светильник</t>
  </si>
  <si>
    <t>2207549_ BLK Emg</t>
  </si>
  <si>
    <t>Rota Egg DI MP ECO 40W-4000K CRI 90 Susp BLK Emerg - Светильник</t>
  </si>
  <si>
    <t>L3A</t>
  </si>
  <si>
    <t>2207549_ WHI Emg</t>
  </si>
  <si>
    <t>Rota Egg DI MP ECO 40W-4000K CRI 90 Susp WHI Emerg - Светильник</t>
  </si>
  <si>
    <t>2207549_ BLK</t>
  </si>
  <si>
    <t>Rota Egg DI MP ECO 40W-4000K CRI 90 Susp BLK - Светильник</t>
  </si>
  <si>
    <t>2207549_ WHI</t>
  </si>
  <si>
    <t>Rota Egg DI MP ECO 40W-4000K CRI 90 Susp WHI - Светильник</t>
  </si>
  <si>
    <t>1160x770, H107</t>
  </si>
  <si>
    <t>2400468_ BLK</t>
  </si>
  <si>
    <t>Rota Triangle DI MP ECO 77W-4000K CRI 90 L24 Susp BLK - Светильник</t>
  </si>
  <si>
    <t>L2.2A</t>
  </si>
  <si>
    <t>2400468_ WHI</t>
  </si>
  <si>
    <t>Rota Triangle DI MP ECO 77W-4000K CRI 90 L24 Susp WHI - Светильник</t>
  </si>
  <si>
    <t>L2.2</t>
  </si>
  <si>
    <t>2208099_ BLK</t>
  </si>
  <si>
    <t xml:space="preserve">Rota Triangle DI MP ECO 28W-4000K CRI 90 270mA Susp BLK - Светильник </t>
  </si>
  <si>
    <t>2208099_ WHI</t>
  </si>
  <si>
    <t xml:space="preserve">Rota Triangle DI MP ECO 28W-4000K CRI 90 270mA Susp WHI - Светильник </t>
  </si>
  <si>
    <t>2207575_ BLK  Emg</t>
  </si>
  <si>
    <t xml:space="preserve">Rota Triangle DI MP ECO 54W-4000K CRI 90 L24 270mA Susp BLK Emerg- Светильник </t>
  </si>
  <si>
    <t>L2.1A</t>
  </si>
  <si>
    <t>2207575_ WHI  Emg</t>
  </si>
  <si>
    <t>Rota Triangle DI MP ECO 54W-4000K CRI 90 L24 270mA Susp WHI Emerg- Светильник</t>
  </si>
  <si>
    <t>2207575_ BLK</t>
  </si>
  <si>
    <t>Rota Triangle DI MP ECO 54W-4000K CRI 90 L24 270mA BLK Susp - Светильник</t>
  </si>
  <si>
    <t>L2.1</t>
  </si>
  <si>
    <t>2207575_ WHI</t>
  </si>
  <si>
    <t>Rota Triangle DI MP ECO 54W-4000K CRI 90 L24 270mA WHI Susp - Светильник</t>
  </si>
  <si>
    <t>2207574_ BLK Emg</t>
  </si>
  <si>
    <t>Rota Triangle DI MP ECO 42W-4000K CRI 90 Susp BLK Emerg - Светильник</t>
  </si>
  <si>
    <t>L2A</t>
  </si>
  <si>
    <t>2207574_ WHI Emg</t>
  </si>
  <si>
    <t>Rota Triangle DI MP ECO 42W-4000K CRI 90 Susp WHI Emerg - Светильник</t>
  </si>
  <si>
    <t>2207574_ BLK</t>
  </si>
  <si>
    <t>Rota Triangle DI MP ECO 42W-4000K CRI 90 Susp BLK - Светильник</t>
  </si>
  <si>
    <t>L2K</t>
  </si>
  <si>
    <t>2207574_ WHI</t>
  </si>
  <si>
    <t>D800, H107</t>
  </si>
  <si>
    <t>2206689_ BLK H95</t>
  </si>
  <si>
    <r>
      <t xml:space="preserve">Rota D800 MP ECO 40W-4000K CRI 90 Ceil BLK </t>
    </r>
    <r>
      <rPr>
        <b/>
        <sz val="12"/>
        <rFont val="Arial"/>
        <family val="2"/>
        <charset val="204"/>
      </rPr>
      <t>H95</t>
    </r>
    <r>
      <rPr>
        <sz val="11"/>
        <rFont val="Arial"/>
        <family val="2"/>
        <charset val="204"/>
      </rPr>
      <t xml:space="preserve"> -</t>
    </r>
    <r>
      <rPr>
        <b/>
        <i/>
        <sz val="11"/>
        <rFont val="Arial"/>
        <family val="2"/>
        <charset val="204"/>
      </rPr>
      <t xml:space="preserve"> Светильник потолочный специсполнение под данный проект. Предусмотреть выход кабеля сбоку</t>
    </r>
  </si>
  <si>
    <t>L4.2</t>
  </si>
  <si>
    <t>2206689_ WHI H95</t>
  </si>
  <si>
    <r>
      <t xml:space="preserve">Rota D800 MP ECO 40W-4000K CRI 90 Ceil WHI </t>
    </r>
    <r>
      <rPr>
        <b/>
        <sz val="12"/>
        <rFont val="Arial"/>
        <family val="2"/>
        <charset val="204"/>
      </rPr>
      <t>H95</t>
    </r>
    <r>
      <rPr>
        <sz val="11"/>
        <rFont val="Arial"/>
        <family val="2"/>
        <charset val="204"/>
      </rPr>
      <t xml:space="preserve"> -</t>
    </r>
    <r>
      <rPr>
        <b/>
        <i/>
        <sz val="11"/>
        <rFont val="Arial"/>
        <family val="2"/>
        <charset val="204"/>
      </rPr>
      <t xml:space="preserve"> Светильник потолочный специсполнение под данный проект. Предусмотреть выход кабеля сбоку</t>
    </r>
  </si>
  <si>
    <t>D1000, H107</t>
  </si>
  <si>
    <t>2206696_ BLK H95</t>
  </si>
  <si>
    <r>
      <t xml:space="preserve">Rota D1000 MP ECO 42W-4000K CRI 90 Ceil BLK </t>
    </r>
    <r>
      <rPr>
        <b/>
        <sz val="12"/>
        <rFont val="Arial"/>
        <family val="2"/>
        <charset val="204"/>
      </rPr>
      <t>H95</t>
    </r>
    <r>
      <rPr>
        <sz val="11"/>
        <rFont val="Arial"/>
        <family val="2"/>
        <charset val="204"/>
      </rPr>
      <t xml:space="preserve"> - </t>
    </r>
    <r>
      <rPr>
        <b/>
        <i/>
        <sz val="11"/>
        <rFont val="Arial"/>
        <family val="2"/>
        <charset val="204"/>
      </rPr>
      <t>Светильник потолочный специсполнение под данный проект. Предусмотреть выход кабеля сбоку</t>
    </r>
  </si>
  <si>
    <t>2206696_ WHI H95</t>
  </si>
  <si>
    <r>
      <t xml:space="preserve">Rota D1000 MP ECO 42W-4000K CRI 90 Ceil WHI </t>
    </r>
    <r>
      <rPr>
        <b/>
        <sz val="12"/>
        <rFont val="Arial"/>
        <family val="2"/>
        <charset val="204"/>
      </rPr>
      <t>H95</t>
    </r>
    <r>
      <rPr>
        <sz val="11"/>
        <rFont val="Arial"/>
        <family val="2"/>
        <charset val="204"/>
      </rPr>
      <t xml:space="preserve"> - </t>
    </r>
    <r>
      <rPr>
        <b/>
        <i/>
        <sz val="11"/>
        <rFont val="Arial"/>
        <family val="2"/>
        <charset val="204"/>
      </rPr>
      <t>Светильник потолочный специсполнение под данный проект. Предусмотреть выход кабеля сбоку</t>
    </r>
  </si>
  <si>
    <t>D1000, H56</t>
  </si>
  <si>
    <t>2207441 BLK</t>
  </si>
  <si>
    <t>Rota Slim D1000 MP ECO 49W-4000K CRI 90 Susp BLK - Светильник</t>
  </si>
  <si>
    <t>2207442_ BLK</t>
  </si>
  <si>
    <t>Rota Slim D1000 MP ECO 23W-4000K CRI 90 175mA Susp BLK - Светильник</t>
  </si>
  <si>
    <t>2207442_ WHI</t>
  </si>
  <si>
    <t>Rota Slim D1000 MP ECO 23W-4000K CRI 90 175mA Susp WHI - Светильник</t>
  </si>
  <si>
    <t>D650, H107</t>
  </si>
  <si>
    <t>2206872_ BLK</t>
  </si>
  <si>
    <t>Rota D650 MP ECO 28W-4000K CRI 90 Susp BLK - Светильник</t>
  </si>
  <si>
    <t>2206872_ WHI</t>
  </si>
  <si>
    <t>Rota D650 MP ECO 28W-4000K CRI 90 Susp WHI - Светильник</t>
  </si>
  <si>
    <t>2206873_ BLK</t>
  </si>
  <si>
    <t>Rota D650 MP ECO 36W-4000K CRI 90 L24 Reduced Susp BLK - Светильник</t>
  </si>
  <si>
    <t>2206873_ WHI</t>
  </si>
  <si>
    <t>Rota D650 MP ECO 36W-4000K CRI 90 L24 Reduced Susp WHI - Светильник</t>
  </si>
  <si>
    <t>D1500, H107</t>
  </si>
  <si>
    <t>2206933_ BLK</t>
  </si>
  <si>
    <t>Rota D1500 MP ECO 69W-4000K CRI 90 Susp BLK - Светильник</t>
  </si>
  <si>
    <t>2206933_ WHI</t>
  </si>
  <si>
    <t>Rota D1500 MP ECO 69W-4000K CRI 90 Susp WHI - Светильник</t>
  </si>
  <si>
    <t>2206886_ BLK</t>
  </si>
  <si>
    <t>Rota D800 MP ECO 40W-4000K CRI 90 Susp BLK - Светильник</t>
  </si>
  <si>
    <t xml:space="preserve">2206886_ WHI </t>
  </si>
  <si>
    <t>Rota D800 MP ECO 40W-4000K CRI 90 Susp WHI  - Светильник</t>
  </si>
  <si>
    <t>2400467_ BLK Emg</t>
  </si>
  <si>
    <t>Rota D1000 MP ECO 54W-4000K CRI 90 L24 Susp BLK Emerg - Светильник</t>
  </si>
  <si>
    <t>L1.2A</t>
  </si>
  <si>
    <t>2400467_ WHI Emg</t>
  </si>
  <si>
    <t>Rota D1000 MP ECO 54W-4000K CRI 90 L24 Susp WHI Emerg - Светильник</t>
  </si>
  <si>
    <t>2400467_ BLK</t>
  </si>
  <si>
    <t>Rota D1000 MP ECO 77W-4000K CRI 90 L24 Susp BLK - Светильник</t>
  </si>
  <si>
    <t>L1.2</t>
  </si>
  <si>
    <t>2400467_ WHI</t>
  </si>
  <si>
    <t>Rota D1000 MP ECO 77W-4000K CRI 90 L24 Susp WHI - Светильник</t>
  </si>
  <si>
    <t>2208013_ BLK</t>
  </si>
  <si>
    <t>Rota D1000 MP ECO 28W-4000K CRI 90 270mA Susp BLK - Светильник</t>
  </si>
  <si>
    <t>2208013_ WHI</t>
  </si>
  <si>
    <t>Rota D1000 MP ECO 28W-4000K CRI 90 270mA Susp WHI - Светильник</t>
  </si>
  <si>
    <t>2206911_ BLK Emg</t>
  </si>
  <si>
    <t>Rota D1000 MP ECO 54W-4000K CRI 90 L24 270mA Susp BLK Emerg- Светильник</t>
  </si>
  <si>
    <t>L1.1A</t>
  </si>
  <si>
    <t>2206911_ WHI Emerg</t>
  </si>
  <si>
    <t>Rota D1000 MP ECO 54W-4000K CRI 90 L24 270mA Susp WHI Emerg- Светильник</t>
  </si>
  <si>
    <t>2206911_ BLK</t>
  </si>
  <si>
    <t>Rota D1000 MP ECO 54W-4000K CRI 90 L24 270mA Susp BLK - Светильник</t>
  </si>
  <si>
    <t>L1.1</t>
  </si>
  <si>
    <t>2206911_ WHI</t>
  </si>
  <si>
    <t>Rota D1000 MP ECO 54W-4000K CRI 90 L24 270mA Susp WHI - Светильник</t>
  </si>
  <si>
    <t>2206905_ BLK Emg</t>
  </si>
  <si>
    <t>Rota D1000 MP ECO 42W-4000K CRI 90 Susp BLK Emerg- Светильник</t>
  </si>
  <si>
    <t>L1A</t>
  </si>
  <si>
    <t>2206905_ WHI Emg</t>
  </si>
  <si>
    <t>Rota D1000 MP ECO 42W-4000K CRI 90 Susp WHI Emerg- Светильник</t>
  </si>
  <si>
    <t>2206905_ BLK</t>
  </si>
  <si>
    <t>Rota D1000 MP ECO 42W-4000K CRI 90 Susp BLK - Светильник</t>
  </si>
  <si>
    <t>2206905_ WHI</t>
  </si>
  <si>
    <t>Примечания</t>
  </si>
  <si>
    <t>Готовность к отгрузке</t>
  </si>
  <si>
    <t>Сумма, ₽</t>
  </si>
  <si>
    <t>Цена, вкл. НДС, ₽</t>
  </si>
  <si>
    <t>Размеры, мм</t>
  </si>
  <si>
    <t>Вид</t>
  </si>
  <si>
    <t xml:space="preserve">* - на предзаказе длины и прочие размеры согласовываются отдельно с конструктором +/- см </t>
  </si>
  <si>
    <t>Спецификация № 194 /_01_07_2025_</t>
  </si>
  <si>
    <t>E-mail: info@reflectalight.ru</t>
  </si>
  <si>
    <t>tel/fax:  +7 (495) 740-55-69</t>
  </si>
  <si>
    <t>Balashikha, Sovetskaya str, 36, build.13</t>
  </si>
  <si>
    <t>Russia, Moscow region, 143902</t>
  </si>
  <si>
    <t xml:space="preserve">Quark AIR IT Ref 60` D70 6W-4000K CRI 90 H210 Susp WHI Emerg - Светильник + Acc. Emergency kit 0,72-1,4W 20-45V {COBx1, {1xL12/0,5-1xL24} EM1H (18-35V, max 40V) BOX I - Аварийный блок </t>
  </si>
  <si>
    <t xml:space="preserve">ЩР (НАНО 1-ф) </t>
  </si>
  <si>
    <t xml:space="preserve">ЩР (НАНО 3-ф) </t>
  </si>
  <si>
    <t>* с учетом всех налогов, сборов и пошлин, предусмотренных действующим законодательством РФ</t>
  </si>
  <si>
    <t>ЕР цена работ, руб.*</t>
  </si>
  <si>
    <t>ЕР цена материалов и оборудования, руб.*</t>
  </si>
  <si>
    <t>Цена материалов и оборудования, руб. *</t>
  </si>
  <si>
    <t>Стоимость работ, руб. *</t>
  </si>
  <si>
    <t>Стоимость материалов и оборудования руб. *</t>
  </si>
  <si>
    <t>Цена работ, руб. *</t>
  </si>
  <si>
    <t>ВСЕГО*:</t>
  </si>
  <si>
    <r>
      <t xml:space="preserve">Дверной блок 3-го класса устойчивости к взлому с решетчатой дверью </t>
    </r>
    <r>
      <rPr>
        <sz val="9"/>
        <color rgb="FFFF0000"/>
        <rFont val="Calibri"/>
        <family val="2"/>
        <charset val="204"/>
        <scheme val="minor"/>
      </rPr>
      <t xml:space="preserve">(дверное полотно  908*2110). Размер по раме 1000х2200 мм. </t>
    </r>
    <r>
      <rPr>
        <sz val="9"/>
        <rFont val="Calibri"/>
        <family val="2"/>
        <scheme val="minor"/>
      </rPr>
      <t xml:space="preserve">Размер по раме 1000х2200 мм. Два замка Гардиан 71.14Т сувальдного типа  на расстоянии не менее 350 мм друг от друга по замочным скважинам  + противосъемные механизмы по трем сторонам двери     (К-К). </t>
    </r>
    <r>
      <rPr>
        <b/>
        <sz val="9"/>
        <rFont val="Calibri"/>
        <family val="2"/>
        <charset val="204"/>
        <scheme val="minor"/>
      </rPr>
      <t xml:space="preserve">ЛИСТ 12. </t>
    </r>
  </si>
  <si>
    <r>
      <t xml:space="preserve">Дверной блок 3-го класса устойчивости к взлому с решетчатой дверью </t>
    </r>
    <r>
      <rPr>
        <sz val="9"/>
        <color rgb="FFFF0000"/>
        <rFont val="Calibri"/>
        <family val="2"/>
        <charset val="204"/>
        <scheme val="minor"/>
      </rPr>
      <t xml:space="preserve">(дверное полотно  908*2110). Размер по раме 1000х2200 мм. </t>
    </r>
    <r>
      <rPr>
        <sz val="9"/>
        <rFont val="Calibri"/>
        <family val="2"/>
        <scheme val="minor"/>
      </rPr>
      <t xml:space="preserve">Размер по раме 1000х2200 мм. Два замка Гардиан 71.14Т сувальдного типа  на расстоянии не менее 350 мм друг от друга по замочным скважинам  + противосъемные механизмы по трем сторонам двери    </t>
    </r>
  </si>
  <si>
    <t>Кабель-канал 200х80 мм  TA-GN INLiner, включая заглушки, уголки и разделители.</t>
  </si>
  <si>
    <t>Кабель-канал 100х80 мм  TA-GN INLiner, включая заглушки, уголки и разделители.</t>
  </si>
  <si>
    <t>Консоль усиленная 300мм усиленная ВВН6030 DKC</t>
  </si>
  <si>
    <t>Подвес вертикальный двойной 41х21 L 800</t>
  </si>
  <si>
    <t>Подвес вертикальный одиночный 41х21 L 800</t>
  </si>
  <si>
    <t>Лоток металлический неперфорированный 400х50х3000 0.6мм S3  с углами вертикальными (45-90), горизонтальными, крышками, переходниками, ответвителями и расходными материалами</t>
  </si>
  <si>
    <t>Лоток металлический неперфорированный 500х50х3000 0.6мм S3  с углами вертикальными (45-90), горизонтальными, крышками, переходниками, ответвителями и расходными материалами</t>
  </si>
  <si>
    <t>9.5.0 Молниезащита</t>
  </si>
  <si>
    <t>Полоса 40х5 горячеоцинкованная NC2405 DKC</t>
  </si>
  <si>
    <t>Пруток 8 мм горячеоцинкованный NC1008 DKC</t>
  </si>
  <si>
    <t>Зажим угловой коньковый 100мм ND2202 DKC</t>
  </si>
  <si>
    <t>Держатель металлический для плоской кровли 100мм ND2106 DKC</t>
  </si>
  <si>
    <t>Держатель фасадный 100мм ND2307 DKC</t>
  </si>
  <si>
    <t>Заземлитель вертикальный из уголка 50х50х5мм 3м NE5503 DKC</t>
  </si>
  <si>
    <t>Соединитель универсальный NG3103 DKC</t>
  </si>
  <si>
    <t>Зажим параллельный D8-10мм NG3108 DKC</t>
  </si>
  <si>
    <t>Держатель прутка на водостоке с болтом ND2308 DKC</t>
  </si>
  <si>
    <t>Соединитель пруток - полоса, 80х80 мм NG3101 DKC</t>
  </si>
  <si>
    <t>Скоба-держатель полосы с болтом ND2312 DKC</t>
  </si>
  <si>
    <t>Коробка уравнивания потенциалов 85х85х40 КУП2603-И HEGEL</t>
  </si>
  <si>
    <t>Лоток металлический неперфорированный 100х50х3000 0.7мм S3 с углами вертикальными (45-90), горизонтальными, крышками, переходниками,  ответвителями и расходными материалами.</t>
  </si>
  <si>
    <t xml:space="preserve">Привод для клапана вентмашины </t>
  </si>
  <si>
    <t>Клапан 600х300 вентмашины</t>
  </si>
  <si>
    <t>Клапан 700х400 вентмашины</t>
  </si>
  <si>
    <t>Гибкая вставка 600х300 вентмашины</t>
  </si>
  <si>
    <t>Гибкая вставка 700х400 вентмашины</t>
  </si>
  <si>
    <t>Прокладка фреонопроводов, теплоизоляции, межблочного кабеля в лотке с выхода на этаже до места размещения наружных блоков на кровле/паркинг/приямки/антресоль и специальные места под размещение наружных блоков</t>
  </si>
  <si>
    <t>Подготовка бетонных поверхностей к покраске - пескоструйная обработка. 
В состав работ и матриалов входит доставка песка, временное сооружение для песка и его обогрев, доставка и работа компрессора. 
К площадям относятся все поверхности потолка общего, потолка антресоли и колонны, высотные работы, развертки перемычек и проч.</t>
  </si>
  <si>
    <t>Нанесение вспучивающихся огнезащитных составов (красок) типа "Огнетитан Р" на несущие металлические конструкции с приведенной толщиной металла по ГОСТ Р 53295 не менее 5,8 мм., включая подготовку(очистку, обеспыливание, обезжиривание поверхности и грунтовку) основания мет. конструкций до предела огнестойкости R 120 включительно. Производство завода ООО "Гермоизол" (Москва).</t>
  </si>
  <si>
    <t>Нанесение вспучивающихся огнезащитных составов (красок) типа "Огнетитан Р-Композит" на несущие металлические конструкции с приведенной толщиной металла по ГОСТ Р 53295 менее 5,8 мм., включая подготовку(очистку, обеспыливание, обезжиривание поверхности и грунтовку) основания мет. конструкций до предела огнестойкости R 120 включительно. Двуслойная конструктивная огнезащитная система, которая состоит из теплоизоляционного покрытия "Огнетитан РТ" и вспучивающегося огнезащитного состава "Огнетитан Р". Производство завода ООО "Гермоизол" (Москва).</t>
  </si>
  <si>
    <t>Данный материал выбирается для увеличения предела огнестойкости несущих металлических конструкций, которые остаются открытыми на потолках (учитывать ТЗ заказчика), увеличения преела огнестойкости несущихьметаллических конструкций антресолей и т.п.</t>
  </si>
  <si>
    <t>смеситель Swedbe Europe 6000-220.</t>
  </si>
  <si>
    <t xml:space="preserve">Рама для монтажа PROSYS R016367 писсуара с задней подводкой
</t>
  </si>
  <si>
    <t>R016367</t>
  </si>
  <si>
    <t>LEMARK Смывное устройство для писсуара, сенсорное, встраиваемое</t>
  </si>
  <si>
    <t>LM4657CE</t>
  </si>
  <si>
    <t>новое требование ББ по замку</t>
  </si>
  <si>
    <t>цена за 2 доводчика</t>
  </si>
  <si>
    <t>Коммерческое предложение от 25.02.2026</t>
  </si>
  <si>
    <t xml:space="preserve"> от 01.02.2026 г</t>
  </si>
  <si>
    <t>цены с 01.09.25</t>
  </si>
  <si>
    <t>MDSAJ-07HRN8 / MDOAJ-07HN8</t>
  </si>
  <si>
    <t>MDSAJ-09HRN8 / MDOAJ-09HN8</t>
  </si>
  <si>
    <t>MDSAJ-12HRN8 / MDOAJ-12HN8</t>
  </si>
  <si>
    <t>MDSAJ-18HRN8 / MDOAJ-18HN8</t>
  </si>
  <si>
    <t>MDSAJ-24HRN8 / MDOAJ-24HN8</t>
  </si>
  <si>
    <t>MDCA6-12HRN1 / T-MBQ4-03B / MDOU3-12HN1-L</t>
  </si>
  <si>
    <t>MDCA6-18HRN1 / T-MBQ4-03B / MDOU3-18HN1-L</t>
  </si>
  <si>
    <t>MDCF-24HRN1 / T-MBQ4-04B / MDOU3-24HN1-L</t>
  </si>
  <si>
    <t>MDCF2-36HRN1 / T-MBQ4-04B / MDOU3-36HN1-L</t>
  </si>
  <si>
    <t>MDCF-48HRN1 / T-MBQ4-04B / MDOU3-48HN1-L</t>
  </si>
  <si>
    <t>MDCF2-60HRN1 / T-MBQ4-04B / MDOU3-60HN1-L</t>
  </si>
  <si>
    <t>MDUE-24HRN1 / MDOU3-24HN1-L</t>
  </si>
  <si>
    <t>MDUE2-36HRN1 / MDOU3-36HN1-L</t>
  </si>
  <si>
    <t>MDUE-48HRN1 / MDOU3-48HN1-L</t>
  </si>
  <si>
    <t>MDUE-60HRN1 / MDOU3-60HN1-L</t>
  </si>
  <si>
    <t>MDTJ2-24HWN1 / MDOU3-24HN1-L</t>
  </si>
  <si>
    <t>MDTJ2-36HWN1 / MDOU3-36HN1-L</t>
  </si>
  <si>
    <t>MDTJ2-48HWN1 / MDOU3-48HN1-L</t>
  </si>
  <si>
    <t>MDTJ2-60HWN1 / MDOU3-60HN1-L</t>
  </si>
  <si>
    <t>MDSI-07HRDN8 (WF) / MDOI-07HDN8</t>
  </si>
  <si>
    <t>MDSI-09HRDN8 (WF) / MDOI-09HDN8</t>
  </si>
  <si>
    <t>MDSI-12HRDN8 (WF) / MDOI-12HDN8</t>
  </si>
  <si>
    <t>MDSI2-18HRFN8 / MDOI2-18HFN8</t>
  </si>
  <si>
    <t>MDSI2-24HRFN8 / MDOI2-24HFN8</t>
  </si>
  <si>
    <t>MDCAC4I-12HRFN8 / T-MBQ4-03BD / MDOAG-12HFN8</t>
  </si>
  <si>
    <t>MDCAC4I-18HRFN8 / T-MBQ4-03BD / MDOAG-18HFN8</t>
  </si>
  <si>
    <t>MDCD-24HRFN8 / T-MBQ4-04BD / MDOUN-24HFN8</t>
  </si>
  <si>
    <t>MDCD-36HRFN8 / T-MBQ4-04BD / MDOU-36HFN8</t>
  </si>
  <si>
    <t>MDCD-48HRFN8 / T-MBQ4-04BD / MDOUN-48HFN8</t>
  </si>
  <si>
    <t>MDCD-60HRFN8 / T-MBQ4-04BD / MDOUN-60HFN8</t>
  </si>
  <si>
    <t>MDUE-18HRFN8 / MDOU-18HFN8</t>
  </si>
  <si>
    <t>MDUE-24HRFN8 / MDOUN-24HFN8</t>
  </si>
  <si>
    <t>MDUE-36HRFN8 / MDOU-36HFN8</t>
  </si>
  <si>
    <t>MDUE-48HRFN8 / MDOUN-48HFN8</t>
  </si>
  <si>
    <t>MDUE-60HRFN8 / MDOUN-60HFN8</t>
  </si>
  <si>
    <t>MDT2I-18HWFN8 / MDOU-18HFN8</t>
  </si>
  <si>
    <t>MDT2I-24HWFN8 / MDOUN-24HFN8</t>
  </si>
  <si>
    <t>MDT2I-36HWFN8 / MDOU-36HFN8</t>
  </si>
  <si>
    <t>MDT2I-48HWFN8 / MDOUN-48HFN8</t>
  </si>
  <si>
    <t>MDT2I-60HWFN8 / MDOUN-60HFN8</t>
  </si>
  <si>
    <t>MD4O-28HFN8</t>
  </si>
  <si>
    <t>MD5OB-42HFN8</t>
  </si>
  <si>
    <t>MDSAJ-07HRFN8</t>
  </si>
  <si>
    <t>MDSAJ-09HRFN8</t>
  </si>
  <si>
    <t>MDSAJ-12HRFN8</t>
  </si>
  <si>
    <t>MDSAJ-18HRFN8</t>
  </si>
  <si>
    <t>MDSAJ-24HRFN8</t>
  </si>
  <si>
    <t>MDCAC4I-07HRFN8 / T-MBQ4-03BD</t>
  </si>
  <si>
    <t>MDCAC4I-09HRFN8 / T-MBQ4-03BD</t>
  </si>
  <si>
    <t>MDCAC4I-12HRFN8 / T-MBQ4-03BD</t>
  </si>
  <si>
    <t>MDCAC4I-18HRFN8 / T-MBQ4-03BD</t>
  </si>
  <si>
    <t>MDT2II-09HWFN8</t>
  </si>
  <si>
    <t>MDT2II-12HWFN8</t>
  </si>
  <si>
    <t>MDT2II-18HWFN8</t>
  </si>
  <si>
    <t>MDT2II-24HWFN8</t>
  </si>
  <si>
    <t>Материал</t>
  </si>
  <si>
    <t>ФИО</t>
  </si>
  <si>
    <t>Электронная почта</t>
  </si>
  <si>
    <t>Наличие меморандума</t>
  </si>
  <si>
    <t>Срок окончания</t>
  </si>
  <si>
    <t>Керамогранит</t>
  </si>
  <si>
    <t>Kerama-Marazzi</t>
  </si>
  <si>
    <t xml:space="preserve">Александр Зуев </t>
  </si>
  <si>
    <t>+7 (926) 376-55-56</t>
  </si>
  <si>
    <t>a.zuev@grestyle.ru</t>
  </si>
  <si>
    <t xml:space="preserve">Алексей Лукашов </t>
  </si>
  <si>
    <t>+7 (926) 376-53-70</t>
  </si>
  <si>
    <t>a.lukashov@grestyle.ru</t>
  </si>
  <si>
    <t>Кондиционеры</t>
  </si>
  <si>
    <t>«Haier»</t>
  </si>
  <si>
    <t xml:space="preserve">Владимир Власенко </t>
  </si>
  <si>
    <t>8 (926) 466-81-78</t>
  </si>
  <si>
    <t>vladimir.vlasenko@haierrussia.ru</t>
  </si>
  <si>
    <t>Песин Андрей Олегович</t>
  </si>
  <si>
    <t>8 (919) 991-27-22</t>
  </si>
  <si>
    <t>andrey.pesin@haierrussia.ru</t>
  </si>
  <si>
    <t>Дмитриев Е.В.</t>
  </si>
  <si>
    <t>+7(916) 922-22-20</t>
  </si>
  <si>
    <t>Evgeniy.Dmitriev@haierrussia.ru</t>
  </si>
  <si>
    <t>MDV («Дженерал-Трейд»)/
Mitsubishi Heavy</t>
  </si>
  <si>
    <t>8 (977) 477-19-97</t>
  </si>
  <si>
    <t>akarpov@jac-company.com</t>
  </si>
  <si>
    <t>Комарова Наталья</t>
  </si>
  <si>
    <t>nkomarova@jac-company.com</t>
  </si>
  <si>
    <t>Daikin</t>
  </si>
  <si>
    <t xml:space="preserve">Ведущий специалист 
Куценко Екатерина Васильевна </t>
  </si>
  <si>
    <t xml:space="preserve">7-495-73-73-73-3
 (доб. 1786) </t>
  </si>
  <si>
    <t xml:space="preserve">Kutsenko@daichi.ru </t>
  </si>
  <si>
    <t xml:space="preserve">Заместитель генерального директора по работе с ключевыми клиентами 
Минаев Андрей Евгеньевич </t>
  </si>
  <si>
    <t xml:space="preserve">7-495-73-73-73-3 
(доб. 1702) </t>
  </si>
  <si>
    <t>Aminaev@daichi.ru</t>
  </si>
  <si>
    <t>Трансформируемая стеклянная перегородка</t>
  </si>
  <si>
    <t>ООО "Ктисис"</t>
  </si>
  <si>
    <t>Дубовицкая Ольга Юрьевна</t>
  </si>
  <si>
    <t>8 913 774 32 31</t>
  </si>
  <si>
    <t>rperegorodki@yandex.ru</t>
  </si>
  <si>
    <t>Вентиляция</t>
  </si>
  <si>
    <t xml:space="preserve">Globalvent </t>
  </si>
  <si>
    <t>Алейник Алена</t>
  </si>
  <si>
    <t>8 985 270 67 65</t>
  </si>
  <si>
    <t>aleinik.alena@gmail.com</t>
  </si>
  <si>
    <t>Хусяинов Марат</t>
  </si>
  <si>
    <t>8 926 281 00 51</t>
  </si>
  <si>
    <t>Marat.Khusainov@vtsrussia.ru</t>
  </si>
  <si>
    <t>временно не ставим</t>
  </si>
  <si>
    <t>Бризер</t>
  </si>
  <si>
    <t>ТИОН</t>
  </si>
  <si>
    <t xml:space="preserve">8 (800) 500-6029 </t>
  </si>
  <si>
    <t>Васильева Наталья</t>
  </si>
  <si>
    <t>8 913 915 18 85</t>
  </si>
  <si>
    <t>договоренности по цене</t>
  </si>
  <si>
    <t xml:space="preserve">(находится в головном офисе в г. Новосибирск +4 часа от Москвы) . </t>
  </si>
  <si>
    <t>Проектирование</t>
  </si>
  <si>
    <t>ООО "Ронко"</t>
  </si>
  <si>
    <t>Романенко Евгений</t>
  </si>
  <si>
    <t>8 916 833 86 48</t>
  </si>
  <si>
    <t>romanenko@roncogroup.ru</t>
  </si>
  <si>
    <t>ООО «ИНТЕЛЛЕКТ-СТРОЙПРОЕКТ»</t>
  </si>
  <si>
    <t>Шумова Алла   Алексеевна.</t>
  </si>
  <si>
    <t>+7 (903) 587-10-40</t>
  </si>
  <si>
    <t>archont15@yandex.ru</t>
  </si>
  <si>
    <t>Лайтбоксы</t>
  </si>
  <si>
    <t>ООО «ЛЕД ДИЗАЙН» (ТД ПРОФЛЕД)</t>
  </si>
  <si>
    <t xml:space="preserve">Тишкова Алие Энверовна </t>
  </si>
  <si>
    <t xml:space="preserve">Моб.: 8-963-634-89-88 </t>
  </si>
  <si>
    <t xml:space="preserve">E-mail: tae@prof-led.ru </t>
  </si>
  <si>
    <t>Светильники</t>
  </si>
  <si>
    <t>Шитов Михаил</t>
  </si>
  <si>
    <t>8 (926) 208-37-90</t>
  </si>
  <si>
    <t xml:space="preserve">shitov_ma@etm.ru, </t>
  </si>
  <si>
    <t xml:space="preserve">да </t>
  </si>
  <si>
    <t xml:space="preserve">Сантехника, </t>
  </si>
  <si>
    <t>Шихов Сергей</t>
  </si>
  <si>
    <t>8 925 088 35 55</t>
  </si>
  <si>
    <t>17935@mail.ru</t>
  </si>
  <si>
    <t>договоренности по цене. Проводился выбор. Параллельный импорт. Оперативная замена с согласия ДУС.</t>
  </si>
  <si>
    <t>Керамическая плитка стены СУ (основной поставщик)</t>
  </si>
  <si>
    <t>ООО "Отделкино"</t>
  </si>
  <si>
    <t>Керамическая плитка стены СУ (резерв)</t>
  </si>
  <si>
    <t>ООО «Промлес»</t>
  </si>
  <si>
    <t>Коваленко Галина</t>
  </si>
  <si>
    <t>+7 (926) 820-03-26,</t>
  </si>
  <si>
    <t>kovalenko_gn@mosplitka.ru.</t>
  </si>
  <si>
    <t>Двери Kapelli</t>
  </si>
  <si>
    <t>Фабрика Kapelli (г. Ростов-на-Дону)</t>
  </si>
  <si>
    <t>Журавлёва Елена</t>
  </si>
  <si>
    <t xml:space="preserve"> (863) 261-89-82 доб. 172., моб. 8950-843-15-45</t>
  </si>
  <si>
    <t>периодически корректируют по КП</t>
  </si>
  <si>
    <t>Щиты</t>
  </si>
  <si>
    <t>ООО "АВВ-электрощит"</t>
  </si>
  <si>
    <t>Александр Семенихин</t>
  </si>
  <si>
    <t>тел.: 8(495)152-25-52
моб. тел.: 8(966)666-24-92</t>
  </si>
  <si>
    <t xml:space="preserve">aleksandr.s@abb-electro.ru
www.abb-electro.ru </t>
  </si>
  <si>
    <t>Тепловые завесы</t>
  </si>
  <si>
    <t>ООО "Тепломаш-Центр"</t>
  </si>
  <si>
    <t>Полунин Валерий Викторович</t>
  </si>
  <si>
    <t>8(499)504-04-24, 8(916)850-11-40</t>
  </si>
  <si>
    <t>polunin@teplomash.ru</t>
  </si>
  <si>
    <t>Радиаторы REFAR</t>
  </si>
  <si>
    <t>ООО "ТМ Инвест"</t>
  </si>
  <si>
    <t>Савелов Андрей</t>
  </si>
  <si>
    <t>+7 (495) 258-93-88, доб.212 моб. +7 (926) 716-43-58</t>
  </si>
  <si>
    <t xml:space="preserve"> sam@teplonet.ru</t>
  </si>
  <si>
    <t>срок вышел нужен новый тендер</t>
  </si>
  <si>
    <t>Бронеизделия (лотки, панели, передаточный узел, бронедвери) и ПП двери</t>
  </si>
  <si>
    <t>отказ, идет конкурс</t>
  </si>
  <si>
    <t>Формат МИКРО (коробочное решение электрика), ЭУИ</t>
  </si>
  <si>
    <t>ООО "ТД "Электромонтаж" (ЭТМ)</t>
  </si>
  <si>
    <t>Шафигулин Рузил Рустемович</t>
  </si>
  <si>
    <t>7 (926) 528-89-50
+7 (495) 668-70-10 (доб. 360)</t>
  </si>
  <si>
    <t>shafigulin_rr@etm.ru</t>
  </si>
  <si>
    <t>Шитов Михаил Александрович</t>
  </si>
  <si>
    <t>7(926)208-37-90</t>
  </si>
  <si>
    <t>shitov_ma@etm.ru</t>
  </si>
  <si>
    <t>ЭУИ</t>
  </si>
  <si>
    <t>ООО "Русский свет"</t>
  </si>
  <si>
    <t>Дмитрий Варданян</t>
  </si>
  <si>
    <t>+7 (495) 981-49-21, 
+7 (962) 985-51-88</t>
  </si>
  <si>
    <t>mpp3@skm.russvet.ru</t>
  </si>
  <si>
    <t>Потолки грильято</t>
  </si>
  <si>
    <t>ООО "Профиль С"</t>
  </si>
  <si>
    <t>8 495 221 31 31 доб. 104    , 8 985 300 35 87</t>
  </si>
  <si>
    <t>potolki@griliato.ru</t>
  </si>
  <si>
    <t>не используют</t>
  </si>
  <si>
    <t>Стеклянные двери в алюминиевом корпусе</t>
  </si>
  <si>
    <t>Светлана</t>
  </si>
  <si>
    <t>Бескаркасные двери и перегородки</t>
  </si>
  <si>
    <t>HSU-07HSL103/R3-W(IN)/HSU-07HSL103/R3(OUT)</t>
  </si>
  <si>
    <t>HSU-09HSL103/R3-W(IN)/HSU-09HSL103/R3(OUT)</t>
  </si>
  <si>
    <t>HSU-12HSL103/R3-W(IN)/HSU-12HSL103/R3(OUT)</t>
  </si>
  <si>
    <t>HSU-18HSL103/R3-W(IN)/HSU-18HSL103/R3(OUT)</t>
  </si>
  <si>
    <t>HSU-24HSL103/R3-W(IN)/HSU-24HSL103/R3(OUT)</t>
  </si>
  <si>
    <t>AB35S2SC1FA/1U35S2SM4FA/PB-700KB</t>
  </si>
  <si>
    <t>AB50S2SC1FA/1U50S2SJ3FA/PB-700KB</t>
  </si>
  <si>
    <t>AB71S2LR2FA/1U71S1LR2FA/PB-950QB(P)</t>
  </si>
  <si>
    <t>AB105S2LR2FA/1U105S1LS2FB/PB-950QB(P)</t>
  </si>
  <si>
    <t>AB140S2LR2FA/1U140S2LN2FB/PB-950QB(P)</t>
  </si>
  <si>
    <t>AB160S2LR2FA/1U160S2LN2FB/PB-950QB(P)</t>
  </si>
  <si>
    <t>AC50S1LG2FA/1U50S1LM2FA</t>
  </si>
  <si>
    <t>AC71S1LG2FA/1U71S1LR2FA</t>
  </si>
  <si>
    <t xml:space="preserve">AC105S2LH2FA/1U105S1LS2FB </t>
  </si>
  <si>
    <t>AC140S2LK2FA/1U140S2LN2FB</t>
  </si>
  <si>
    <t>AC160S2LK2FA/1U160S2LN2FB</t>
  </si>
  <si>
    <t>AD50S2LM1FA/1U50S1LM1FA</t>
  </si>
  <si>
    <t>AD71S2LM1FA/1U71S1LR1FA</t>
  </si>
  <si>
    <t>AD105S2LM1FA/1U105S1LS1FA</t>
  </si>
  <si>
    <t>AD140S2LM1FA/1U140S1LN1FB</t>
  </si>
  <si>
    <t>AD160S2LM1FA/1U160S1LN1FB</t>
  </si>
  <si>
    <t>AS20HQJ2HRA-W/1U20HQJ2FRA</t>
  </si>
  <si>
    <t>AS25HQJ2HRA-W/1U25HQJ2FRA</t>
  </si>
  <si>
    <t>AS35HQJ2HRA-W/1U35HQJ2FRA</t>
  </si>
  <si>
    <t>AS50HQJ2HRA-W/1U50HQJ2FRA</t>
  </si>
  <si>
    <t>AS70HQJ2HRA-W/1U70HQJ2FRA</t>
  </si>
  <si>
    <t>3U55S2SR5FA</t>
  </si>
  <si>
    <t>4U75S2SR5FA</t>
  </si>
  <si>
    <t>5U90S2SS5FA</t>
  </si>
  <si>
    <t>5U105S2SS5FA</t>
  </si>
  <si>
    <t>AS20PS1HRA-M</t>
  </si>
  <si>
    <t>AS25PS1HRA-M</t>
  </si>
  <si>
    <t>AS35PS1HRA-M</t>
  </si>
  <si>
    <t>AS50PS1HRA-M</t>
  </si>
  <si>
    <t>AS70PS1HRA-M</t>
  </si>
  <si>
    <t>AB25S2SC1FA/PB-700KB</t>
  </si>
  <si>
    <t>AB35S2SC1FA/PB-700KB</t>
  </si>
  <si>
    <t>AB50S2SC1FA/PB-700KB</t>
  </si>
  <si>
    <t>AB71S2SG1FA/PB-950KB</t>
  </si>
  <si>
    <t>AD25S2SS1FA</t>
  </si>
  <si>
    <t>AD35S2SS1FA</t>
  </si>
  <si>
    <t>AD50S2SS1FA</t>
  </si>
  <si>
    <t>AD71S2SS1FA</t>
  </si>
  <si>
    <t>AC35S2SG1FA</t>
  </si>
  <si>
    <t>AC50S2SG1FA</t>
  </si>
  <si>
    <t>AC71S2SG1FA</t>
  </si>
  <si>
    <t xml:space="preserve">AU032FSEUA </t>
  </si>
  <si>
    <t xml:space="preserve">AU052FPEUA </t>
  </si>
  <si>
    <t xml:space="preserve">AU07NFPEUA </t>
  </si>
  <si>
    <t>AU042FNERA</t>
  </si>
  <si>
    <t xml:space="preserve">AU052FNERA </t>
  </si>
  <si>
    <t xml:space="preserve">AU08NFKERA </t>
  </si>
  <si>
    <t xml:space="preserve">AU10NFKERA </t>
  </si>
  <si>
    <t xml:space="preserve">AU12NFKERA </t>
  </si>
  <si>
    <t>AS052MFERA</t>
  </si>
  <si>
    <t>AS072MFERA</t>
  </si>
  <si>
    <t>AS092MFERA</t>
  </si>
  <si>
    <t>AS122MFERA</t>
  </si>
  <si>
    <t>AS162MFERA</t>
  </si>
  <si>
    <t>AS182MFERA</t>
  </si>
  <si>
    <t>AS242MFERA</t>
  </si>
  <si>
    <t>AB052MCERA(M)</t>
  </si>
  <si>
    <t>AB072MCERA(M)</t>
  </si>
  <si>
    <t>AB092MCERA(M)</t>
  </si>
  <si>
    <t>AB122MCERA(M)</t>
  </si>
  <si>
    <t>AB162MCERA(M)</t>
  </si>
  <si>
    <t>AB182MCERA(M)</t>
  </si>
  <si>
    <t xml:space="preserve">AS70S2SF3FA-W/1U70S2SJ2FA </t>
  </si>
  <si>
    <t xml:space="preserve"> Испытания системы внутреннего противопожарного водопровода аккредитованной организацией (ВПВ и АУПТ).</t>
  </si>
  <si>
    <t>с 22.04.26</t>
  </si>
  <si>
    <t xml:space="preserve">дверной </t>
  </si>
  <si>
    <r>
      <t>Дверной блок 2-го класса устойчивости к взлому (</t>
    </r>
    <r>
      <rPr>
        <sz val="9"/>
        <color rgb="FFFF0000"/>
        <rFont val="Calibri"/>
        <family val="2"/>
        <charset val="204"/>
        <scheme val="minor"/>
      </rPr>
      <t>дверное полотно  858*2110). Размер по раме 950х2200 мм.</t>
    </r>
    <r>
      <rPr>
        <sz val="9"/>
        <rFont val="Calibri"/>
        <family val="2"/>
        <charset val="204"/>
        <scheme val="minor"/>
      </rPr>
      <t xml:space="preserve">  Цилиндровый механизм с перекодировкой со штоком </t>
    </r>
    <r>
      <rPr>
        <sz val="9"/>
        <color rgb="FFFF0000"/>
        <rFont val="Calibri"/>
        <family val="2"/>
        <charset val="204"/>
        <scheme val="minor"/>
      </rPr>
      <t>Securemme K2</t>
    </r>
    <r>
      <rPr>
        <sz val="9"/>
        <rFont val="Calibri"/>
        <family val="2"/>
        <charset val="204"/>
        <scheme val="minor"/>
      </rPr>
      <t xml:space="preserve">. Гардиан сувальдный ЗВ 71.14 Т       (К-К). Без наличников. ЛИСТ 10. RAL7047. </t>
    </r>
    <r>
      <rPr>
        <b/>
        <sz val="9"/>
        <rFont val="Calibri"/>
        <family val="2"/>
        <charset val="204"/>
        <scheme val="minor"/>
      </rPr>
      <t>Упаковка изолон (дер.упаковка доп)</t>
    </r>
  </si>
  <si>
    <r>
      <t>Дверной блок 2-го класса устойчивости к взлому (</t>
    </r>
    <r>
      <rPr>
        <sz val="9"/>
        <color rgb="FFFF0000"/>
        <rFont val="Calibri"/>
        <family val="2"/>
        <charset val="204"/>
        <scheme val="minor"/>
      </rPr>
      <t>дверное полотно  758*2010). Размер по раме 850х2100 мм.</t>
    </r>
    <r>
      <rPr>
        <sz val="9"/>
        <rFont val="Calibri"/>
        <family val="2"/>
        <charset val="204"/>
        <scheme val="minor"/>
      </rPr>
      <t xml:space="preserve">  Цилиндровый механизм с перекодировкой со штоком </t>
    </r>
    <r>
      <rPr>
        <sz val="9"/>
        <color rgb="FFFF0000"/>
        <rFont val="Calibri"/>
        <family val="2"/>
        <charset val="204"/>
        <scheme val="minor"/>
      </rPr>
      <t>Securemme K2</t>
    </r>
    <r>
      <rPr>
        <sz val="9"/>
        <rFont val="Calibri"/>
        <family val="2"/>
        <charset val="204"/>
        <scheme val="minor"/>
      </rPr>
      <t>. Гардиан сувальдный ЗВ 71.14 Т       (К-К). Без наличников. ЛИСТ 11. RAL7047.</t>
    </r>
    <r>
      <rPr>
        <b/>
        <sz val="9"/>
        <rFont val="Calibri"/>
        <family val="2"/>
        <charset val="204"/>
        <scheme val="minor"/>
      </rPr>
      <t xml:space="preserve"> Упаковка изолон (дер.упаковка доп)</t>
    </r>
  </si>
  <si>
    <t>согласовано 25.05.25 замена замка</t>
  </si>
  <si>
    <t>ГП 5%</t>
  </si>
  <si>
    <t>Цена, вкл. НДС, ₽ с ГП</t>
  </si>
  <si>
    <t>ПВХ</t>
  </si>
  <si>
    <t>ООО "Опус-контаркт"</t>
  </si>
  <si>
    <t>Карнелия</t>
  </si>
  <si>
    <t>ksimonova@opuscontract.ru</t>
  </si>
  <si>
    <t xml:space="preserve">Моб. +7 (965) 209-57-09  , </t>
  </si>
  <si>
    <t>Срок поставки</t>
  </si>
  <si>
    <t>Формат оплаты (аванс/постоплата,%)</t>
  </si>
  <si>
    <t>Потолочный акустический остров цвет: белый,  форма прямоугольник, размеры 1190 х 293 мм., толщ. 40мм, в комплекте с подвесами</t>
  </si>
  <si>
    <t xml:space="preserve">Обновлено 04.06.26 </t>
  </si>
  <si>
    <t xml:space="preserve">Коммерческая ПВХ плитка KBS Dark Cocrete, толщина 4мм или 5мм, размер 600Х600мм, КМ2 </t>
  </si>
  <si>
    <t>курс Юань</t>
  </si>
  <si>
    <t>Курс Юань +2%</t>
  </si>
  <si>
    <t>Обновлено 04.06.26</t>
  </si>
  <si>
    <t>Письмо от ДЦЗ</t>
  </si>
  <si>
    <t>Курс евро</t>
  </si>
  <si>
    <t>Цена, евро с НДС 22%</t>
  </si>
  <si>
    <t>ООО «Анкер Индастри»</t>
  </si>
  <si>
    <t>Московская область, м.о. Дмитровский, п. Никольское, влд. 170, этаж 2, кабинет 217</t>
  </si>
  <si>
    <t>ИНН: 7813567060; КПП: 500701001</t>
  </si>
  <si>
    <t>тел.: 8 926 891 71 56; email: ivan.klepikov@smart-company.ru</t>
  </si>
  <si>
    <t>5-10 рабочих дней</t>
  </si>
  <si>
    <t>100% аванс</t>
  </si>
  <si>
    <t>Товар/услуга**</t>
  </si>
  <si>
    <t xml:space="preserve">Панель фальшпола 600*600*38мм, тип 38 AL/ST (сверху -оцинкованная сталь 0,5 мм, снизу - алюминиевая фольга 0,05 мм), с учетом подрезки 10% </t>
  </si>
  <si>
    <t>Лента демпферная 5 x 15 mm (10 пог.м)</t>
  </si>
  <si>
    <t>в том числе НДС22%:</t>
  </si>
  <si>
    <t>**или аналог без изменения размеров, толщин и т.п.</t>
  </si>
  <si>
    <t>Фальш-пол КМ0 (сульфат- км0, вместе с покрытием- км2)</t>
  </si>
  <si>
    <t>Панель фальшпола из сульфата кальция 600*600*30,5mm (с предустановленным
антистатическим покрытием) ANKER тип BRIKK N28ST/PVC Emerald Plus 5092, с учетом подрезки 10%</t>
  </si>
  <si>
    <t>**или аналог без изменения размеров, толщин,параметров ПБ и т.п.</t>
  </si>
  <si>
    <t>руб/м2</t>
  </si>
  <si>
    <t>Письмо ДЦЗ</t>
  </si>
  <si>
    <t>Atlas Concorde Rinascente PEARL 600х1200х9 с затиркой швов.</t>
  </si>
  <si>
    <t>Atlas Concorde Rinascente IVORY 600х1200х9 с затиркой швов.</t>
  </si>
  <si>
    <t>Atlas Concorde Rinascente SMOKE 600х1200х9 с затиркой швов.</t>
  </si>
  <si>
    <t>tel/fax:   +7 (499) 755 95 87</t>
  </si>
  <si>
    <t>Спецификация № ХХХ/_25.03.2025</t>
  </si>
  <si>
    <t>D1000</t>
  </si>
  <si>
    <t>L1 A</t>
  </si>
  <si>
    <t>Rota D1000 MP ECO 54W-4000K CRI 90 L24 Reduced Susp WHI - Светильник</t>
  </si>
  <si>
    <t>2206911_WHI</t>
  </si>
  <si>
    <t>L1.1 A</t>
  </si>
  <si>
    <t xml:space="preserve">Rota D1000 MP ECO 54W-4000K CRI 90 L24 Reduced Susp WHI - Светильник + Acc. Emergency kit 1,8-3,5W {1-5L12/0,5-2,5L24} EM1H (18-35V, max 100V) BOX I - Аварийный блок </t>
  </si>
  <si>
    <t>2206911_WHI Emerg</t>
  </si>
  <si>
    <t>2207574_WHI</t>
  </si>
  <si>
    <t>L2 A</t>
  </si>
  <si>
    <t>2207574_WHI Emg</t>
  </si>
  <si>
    <t>Rota Triangle DI MP ECO 54W-4000K CRI 90 L24 Reduced Susp - Светильник</t>
  </si>
  <si>
    <t>2207575_WHI</t>
  </si>
  <si>
    <t>L2.1 A</t>
  </si>
  <si>
    <t xml:space="preserve">Rota Triangle DI MP ECO 54W-4000K CRI 90 L24 Reduced Susp WHI - Светильник + Acc. Emergency kit 1,8-3,5W {1-5L12/0,5-2,5L24} EM1H (18-35V, max 100V) BOX I - Аварийный блок </t>
  </si>
  <si>
    <t>2207575_WHI  Emerg</t>
  </si>
  <si>
    <t>2207549_WHI</t>
  </si>
  <si>
    <t>L3 A</t>
  </si>
  <si>
    <t>2207549_WHI Emg</t>
  </si>
  <si>
    <t>Rota Egg DI MP ECO 54W-4000K CRI 90 L24 Reduced Susp - Светильник</t>
  </si>
  <si>
    <t>2207550_WHI</t>
  </si>
  <si>
    <t>L3.1 A</t>
  </si>
  <si>
    <t>Rota Egg DI MP ECO 54W-4000K CRI 90 L24 Reduced Susp - Светильник + Acc. Emergency kit 1,8-3,5W {1-5L12/0,5-2,5L24} EM1H (18-35V, max 100V) BOX I - Аварийный блок</t>
  </si>
  <si>
    <t>2207550_WHI Emerg</t>
  </si>
  <si>
    <t>Quark IN SHE D70 Lens 8W-3000K CRI 90 Recess WHI IP65 - Светильник</t>
  </si>
  <si>
    <t>2202296 WHI IP65</t>
  </si>
  <si>
    <t xml:space="preserve">2400009 WHI </t>
  </si>
  <si>
    <t>L6 A</t>
  </si>
  <si>
    <t xml:space="preserve">Quark IN IT D70 REF 60` 12W-4000K CRI 90 Recess WHI - Светильник + Acc. Emergency kit 0,72-1,4W 20-45V {COBx1, {1xL12/0,5-1xL24} EM1H (18-35V, max 40V) BOX I - Аварийный блок </t>
  </si>
  <si>
    <t>2400039_ WHI Emerg</t>
  </si>
  <si>
    <t xml:space="preserve">L5 </t>
  </si>
  <si>
    <t>2206137_WHI</t>
  </si>
  <si>
    <t>Quark IN HE D70 Lens 8W-4000K CRI 90  Recess WHI - Светильник</t>
  </si>
  <si>
    <t>2202144_WHI</t>
  </si>
  <si>
    <t>2200681_BLK</t>
  </si>
  <si>
    <t>L8 A</t>
  </si>
  <si>
    <t xml:space="preserve">FAT Comfort 8W-4000K CRI 90 H130 MP Susp BLK Emerg - Светильник + Acc. Emergency kit 0,72-1,4W 20-45V {COBx1, {1xL12/0,5-1xL24} EM1H (18-35V, max 40V) BOX I - Аварийный блок </t>
  </si>
  <si>
    <t>2200681_BLK Emerg</t>
  </si>
  <si>
    <t>2200685_BLK</t>
  </si>
  <si>
    <t>2200685_BLK Emg</t>
  </si>
  <si>
    <r>
      <t xml:space="preserve">Quark AIR IT MP D70 12W-4000K CRI 90 H210 Susp </t>
    </r>
    <r>
      <rPr>
        <b/>
        <sz val="11"/>
        <color rgb="FF00B0F0"/>
        <rFont val="Arial"/>
        <family val="2"/>
        <charset val="204"/>
      </rPr>
      <t>WHI</t>
    </r>
    <r>
      <rPr>
        <sz val="11"/>
        <rFont val="Arial"/>
        <family val="2"/>
        <charset val="204"/>
      </rPr>
      <t xml:space="preserve"> - Светильник</t>
    </r>
  </si>
  <si>
    <r>
      <t>2201857_</t>
    </r>
    <r>
      <rPr>
        <b/>
        <sz val="11"/>
        <color rgb="FF00B0F0"/>
        <rFont val="Arial"/>
        <family val="2"/>
        <charset val="204"/>
      </rPr>
      <t>WHI</t>
    </r>
  </si>
  <si>
    <t>L9 A</t>
  </si>
  <si>
    <r>
      <t xml:space="preserve">Quark AIR IT MP D70 12W-4000K CRI 90 H210 Susp </t>
    </r>
    <r>
      <rPr>
        <b/>
        <sz val="11"/>
        <color rgb="FF00B0F0"/>
        <rFont val="Arial"/>
        <family val="2"/>
        <charset val="204"/>
      </rPr>
      <t>WHI</t>
    </r>
    <r>
      <rPr>
        <sz val="11"/>
        <rFont val="Arial"/>
        <family val="2"/>
        <charset val="204"/>
      </rPr>
      <t xml:space="preserve"> Emerg - Светильник + Acc. Emergency kit 0,72-1,4W 20-45V {COBx1, {1xL12/0,5-1xL24} EM1H (18-35V, max 40V) BOX I - Аварийный блок </t>
    </r>
  </si>
  <si>
    <r>
      <t>2201857_</t>
    </r>
    <r>
      <rPr>
        <b/>
        <sz val="11"/>
        <color rgb="FF00B0F0"/>
        <rFont val="Arial"/>
        <family val="2"/>
        <charset val="204"/>
      </rPr>
      <t xml:space="preserve">WHI </t>
    </r>
    <r>
      <rPr>
        <sz val="11"/>
        <rFont val="Arial"/>
        <family val="2"/>
        <charset val="204"/>
      </rPr>
      <t>Emerg</t>
    </r>
  </si>
  <si>
    <t>Quark AIR IT Lens D70 8W-4000K CRI 90 H210 Susp WHI- Светильник</t>
  </si>
  <si>
    <t>2201905_WHI</t>
  </si>
  <si>
    <t>2201851_BLK</t>
  </si>
  <si>
    <t>L4 A</t>
  </si>
  <si>
    <t>2407155_WHI Emerg</t>
  </si>
  <si>
    <t>Quark AIR IT MP D45 12W-4000K CRI 90 H210 Susp - Светильник + NECK Q45 IT - Декоративная насадка</t>
  </si>
  <si>
    <t>2201786 + 2200018</t>
  </si>
  <si>
    <t>L16.1</t>
  </si>
  <si>
    <t>Ray IN D750 49W-4000K CRI 90 Reduced Susp BLK - Светильник</t>
  </si>
  <si>
    <t>2206334_ Reduced BLK</t>
  </si>
  <si>
    <t xml:space="preserve">Ray IN D750 69W-4000K CRI 90 Susp WHI - Светильник + Acc. Emergency kit 1,8-3,5W {1-5L12/0,5-2,5L24} EM1H (18-35V, max 100V) BOX I - Аварийный блок </t>
  </si>
  <si>
    <t>2206334_WHI Emerg</t>
  </si>
  <si>
    <t>2206872_BLK</t>
  </si>
  <si>
    <t>D650</t>
  </si>
  <si>
    <t>Longa 61 46W-4000K CRI 90 MP 2xL24 Reduced M1200 Susp BLK - Светильник</t>
  </si>
  <si>
    <t>2205973_BLK</t>
  </si>
  <si>
    <t>2205970_BLK</t>
  </si>
  <si>
    <t>L10 A</t>
  </si>
  <si>
    <t xml:space="preserve">Longa 61 35W-4000K CRI 90 MP M1200 Susp BLK- Светильник + Acc. Emergency kit 1,8-3,5W {1-5L12/0,5-2,5L24} EM1H (18-35V, max 100V) BOX I - Аварийный блок </t>
  </si>
  <si>
    <t>2205970_BLK  Emerg</t>
  </si>
  <si>
    <t>Longa 40 DI 22W/mt-4000K CRI 90  ROW Reduced Susp BLK - Светильник</t>
  </si>
  <si>
    <t>Longa 40 DI 25W-4000K CRI 90  M1200 Reduced Susp WHI  - Светильник</t>
  </si>
  <si>
    <t xml:space="preserve">2205657 WHI </t>
  </si>
  <si>
    <t>L13 A</t>
  </si>
  <si>
    <t xml:space="preserve">Longa 40 DI 25W-4000K CRI 90  M1200 Reduced Susp WHI Emerg  - Светильник + Acc. Emergency kit 1,8-3,5W {1-5L12/0,5-2,5L24} EM1H (18-35V, max 100V) BOX I - Аварийный блок </t>
  </si>
  <si>
    <t>2205657 WHI  Emerg</t>
  </si>
  <si>
    <t>2205670_1392 WHI</t>
  </si>
  <si>
    <t>Longa 40 DI 22W/mt-4000K CRI 90  ROW Reduced Susp BLK, L=3928mm - Светильник</t>
  </si>
  <si>
    <r>
      <t xml:space="preserve">Ray line 31W/mt-4000K CRI 90 ROW </t>
    </r>
    <r>
      <rPr>
        <b/>
        <sz val="11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BLK, L=931mm - Светильник</t>
    </r>
  </si>
  <si>
    <t>Ray line 20W/mt-3500K  ROW  270mA Susp BLK, L=2314mm  - Светильник</t>
  </si>
  <si>
    <t xml:space="preserve">2206535_ Susp BLK </t>
  </si>
  <si>
    <t>Ray line 20W/mt-3500K  ROW  270mA Susp BLK, L=3697mm  - Светильник</t>
  </si>
  <si>
    <t>2206512_BLK</t>
  </si>
  <si>
    <r>
      <t xml:space="preserve">Ray line 31W/mt-4000K CRI 90 ROW </t>
    </r>
    <r>
      <rPr>
        <b/>
        <sz val="11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BLK, L=2084mm - Светильник</t>
    </r>
  </si>
  <si>
    <t>Ray line 15W/mt-4000K CRI 90  ROW 175mA Susp, L=3006mm - Светильник</t>
  </si>
  <si>
    <t>2206542_</t>
  </si>
  <si>
    <r>
      <t xml:space="preserve">Ray line 31W/mt-4000K CRI 90 ROW </t>
    </r>
    <r>
      <rPr>
        <b/>
        <sz val="11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BLK, L=3006mm - Светильник</t>
    </r>
  </si>
  <si>
    <t>Ray line 15W/mt-4000K CRI 90  ROW 175mA Susp, L=3236mm - Светильник</t>
  </si>
  <si>
    <r>
      <t xml:space="preserve">Ray line 31W/mt-4000K CRI 90 ROW </t>
    </r>
    <r>
      <rPr>
        <b/>
        <sz val="11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BLK, L=3236mm - Светильник</t>
    </r>
  </si>
  <si>
    <t>Ray line 15W/mt-4000K CRI 90  ROW 175mA Susp, L=3928mm - Светильник</t>
  </si>
  <si>
    <t>Ray line 15W/mt-4000K CRI 90  ROW 175mA Susp, L=5080mm - Светильник</t>
  </si>
  <si>
    <r>
      <t xml:space="preserve">Ray line 31W/mt-4000K CRI 90 ROW </t>
    </r>
    <r>
      <rPr>
        <b/>
        <sz val="11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BLK, L=5311mm - Светильник</t>
    </r>
  </si>
  <si>
    <r>
      <t xml:space="preserve">Ray line 31W/mt-4000K CRI 90 ROW </t>
    </r>
    <r>
      <rPr>
        <b/>
        <sz val="11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BLK, L=5541mm - Светильник</t>
    </r>
  </si>
  <si>
    <t>Ray line 15W/mt-4000K CRI 90  ROW 175mA Susp, L=5772mm - Светильник</t>
  </si>
  <si>
    <t>Ray line 15W/mt-4000K CRI 90  ROW 175mA Susp, L=6694mm - Светильник</t>
  </si>
  <si>
    <r>
      <t xml:space="preserve">Ray line 31W/mt-4000K CRI 90 ROW </t>
    </r>
    <r>
      <rPr>
        <b/>
        <sz val="11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BLK, L=6924mm - Светильник</t>
    </r>
  </si>
  <si>
    <t>Ray line 15W/mt-4000K CRI 90  ROW 175mA Susp, L=7846mm - Светильник</t>
  </si>
  <si>
    <t>Ray line 15W/mt-4000K CRI 90  ROW 175mA Susp, L=8077mm - Светильник</t>
  </si>
  <si>
    <t>Ray line 15W/mt-4000K CRI 90  ROW 175mA Susp, L=8307mm - Светильник</t>
  </si>
  <si>
    <t>Ray line 15W/mt-4000K CRI 90  ROW 175mA Susp, L=8999mm - Светильник</t>
  </si>
  <si>
    <t>2200202</t>
  </si>
  <si>
    <t>Led driver  N24V80W</t>
  </si>
  <si>
    <t>Шинопровод 3м (черный) (белый)</t>
  </si>
  <si>
    <t>KKT30119</t>
  </si>
  <si>
    <t>Внутренний стык к шинопроводу (черный) (белый)</t>
  </si>
  <si>
    <t>Усилитель стыка, (черный) (белый)</t>
  </si>
  <si>
    <t>Левый токоподвод к шинопроводу (черный) (белый)</t>
  </si>
  <si>
    <t>Скоба крепления к шинопроводу (черный) (белый)</t>
  </si>
  <si>
    <t>Tросик 1,5м (серебро)</t>
  </si>
  <si>
    <t>Колпачок к шинопроводу (черный)</t>
  </si>
  <si>
    <t>Q45 Track 8W-4000K CRI 90 BLK / WHI - Прожектор</t>
  </si>
  <si>
    <t>2200794_BLK</t>
  </si>
  <si>
    <t>Угол к шинопроводу (черный)</t>
  </si>
  <si>
    <t>Колпачок к шинопроводу (черный) (белый)</t>
  </si>
  <si>
    <t>Шинопровод 1м (черный) (белый)</t>
  </si>
  <si>
    <t>Заглушка, (черная, белая)</t>
  </si>
  <si>
    <t>Шинопровод 2м (белый)</t>
  </si>
  <si>
    <t>Silent acoustic D380x230x(h)500 mm, 1xE27, one side colour Susp (белый внутри, серый снаружи)- Светильник</t>
  </si>
  <si>
    <t>2200104</t>
  </si>
  <si>
    <t>Silent acoustic D200-100x(h)300 mm, 1xE27, one side colour Susp  Серый- Светильник</t>
  </si>
  <si>
    <t>D200-100x(h)300 mm</t>
  </si>
  <si>
    <r>
      <t xml:space="preserve">Silent acoustic D800-400x(h)400 mm, 3xE27, one side colour Susp </t>
    </r>
    <r>
      <rPr>
        <b/>
        <sz val="11"/>
        <color rgb="FFFF0000"/>
        <rFont val="Arial"/>
        <family val="2"/>
        <charset val="204"/>
      </rPr>
      <t>RED</t>
    </r>
    <r>
      <rPr>
        <sz val="11"/>
        <rFont val="Arial"/>
        <family val="2"/>
        <charset val="204"/>
      </rPr>
      <t xml:space="preserve"> - Светильник</t>
    </r>
  </si>
  <si>
    <t xml:space="preserve">D800-D400 H400 </t>
  </si>
  <si>
    <t>Grata Slim SL D750 MP ECO 50W-4000K CRI 90 Reduced Susp BLK - Светильник</t>
  </si>
  <si>
    <t xml:space="preserve">LED лампа 13W/827 FR DIM E27 1521 lm </t>
  </si>
  <si>
    <t xml:space="preserve">2205838_  WHI </t>
  </si>
  <si>
    <t>Total, incl. VAT</t>
  </si>
  <si>
    <t>_x000C_</t>
  </si>
  <si>
    <t>VAT</t>
  </si>
  <si>
    <t>֍ Предложение действительно в течение 3-х дней</t>
  </si>
  <si>
    <t>Цена, вкл. НДС, и 5% ГП ₽</t>
  </si>
  <si>
    <t xml:space="preserve">Quark AIR IT MP D70 12W-4000K CRI 90 H210 Susp WHI Emerg - Светильник + Acc. Emergency kit 0,72-1,4W 20-45V {COBx1, {1xL12/0,5-1xL24} EM1H (18-35V, max 40V) BOX I - Аварийный блок </t>
  </si>
  <si>
    <t>Ray line 31W/mt-4000K CRI 90  ROW Recess - Светильник</t>
  </si>
  <si>
    <t>Ray line 31W/mt-4000K CRI 90 ROW Susp BLK, L=931mm - Светильник</t>
  </si>
  <si>
    <t>Ray line 31W/mt-4000K CRI 90 ROW Susp BLK, L=2084mm - Светильник</t>
  </si>
  <si>
    <t>Ray line 31W/mt-4000K CRI 90 ROW Susp BLK, L=3006mm - Светильник</t>
  </si>
  <si>
    <t>Ray line 31W/mt-4000K CRI 90 ROW Susp BLK, L=3236mm - Светильник</t>
  </si>
  <si>
    <t>Ray line 31W/mt-4000K CRI 90 ROW Susp BLK, L=5311mm - Светильник</t>
  </si>
  <si>
    <t>Ray line 31W/mt-4000K CRI 90 ROW Susp BLK, L=5541mm - Светильник</t>
  </si>
  <si>
    <t>Ray line 31W/mt-4000K CRI 90 ROW Susp BLK, L=6924mm - Светильник</t>
  </si>
  <si>
    <t>Silent acoustic D800-400x(h)400 mm, 3xE27, one side colour Susp RED - Светильник</t>
  </si>
  <si>
    <t>письмо ДЦЗ 05.06.26</t>
  </si>
  <si>
    <t>На ресурсе ДЦЗ + обновленное КП от поставщика в юанях письмо ДЦЗ 04.06.26</t>
  </si>
  <si>
    <r>
      <t xml:space="preserve">Цена, </t>
    </r>
    <r>
      <rPr>
        <b/>
        <sz val="9"/>
        <color rgb="FFFF0000"/>
        <rFont val="Arial"/>
        <family val="2"/>
        <charset val="204"/>
      </rPr>
      <t>юань</t>
    </r>
    <r>
      <rPr>
        <b/>
        <sz val="9"/>
        <rFont val="Arial"/>
        <family val="2"/>
        <charset val="204"/>
      </rPr>
      <t xml:space="preserve"> с НДС</t>
    </r>
  </si>
  <si>
    <r>
      <t xml:space="preserve">Стоимость, </t>
    </r>
    <r>
      <rPr>
        <b/>
        <sz val="9"/>
        <color rgb="FFFF0000"/>
        <rFont val="Arial"/>
        <family val="2"/>
        <charset val="204"/>
      </rPr>
      <t>юань</t>
    </r>
    <r>
      <rPr>
        <b/>
        <sz val="9"/>
        <rFont val="Arial"/>
        <family val="2"/>
        <charset val="204"/>
      </rPr>
      <t xml:space="preserve"> с НДС</t>
    </r>
  </si>
  <si>
    <t>Смеситель сенсорный Swedbe Europe 6000-220.</t>
  </si>
  <si>
    <t>ES3300 CREAVIT Кран для писсуара сенсорный</t>
  </si>
  <si>
    <t>CN6014 Умывальник чаша накладная круглая Element 435*435*135мм</t>
  </si>
  <si>
    <t>HB66 Донный клапан для раковины Haiba без перелива, хром</t>
  </si>
  <si>
    <t>HB80 Сифон для раковины Haiba хром</t>
  </si>
  <si>
    <t>Инсталляция для подвесного унитаза Aquatek Standart 37 INS-0000017, кнопка Акватек KDI-0000016 хром, KKI-0000002 Комплект крепления</t>
  </si>
  <si>
    <t>E253701 i.life Писсуар, задняя подводка, с крепежами и фитингами в комплекте. Безободковая чаша без</t>
  </si>
  <si>
    <t>R016367 Универсальная рама для монтажа писсуара Ideal Standard PROSYS</t>
  </si>
  <si>
    <t>Стеклянные двери и перегородки инфраструктура</t>
  </si>
  <si>
    <t>Деревянные двери инфраструктура</t>
  </si>
  <si>
    <t>ООО "Вертикальный транспорт"</t>
  </si>
  <si>
    <t>degtyarev.s.str@gmail.com</t>
  </si>
  <si>
    <t>Дегтярев С.Д.</t>
  </si>
  <si>
    <t>+7(903)-622-74-45.</t>
  </si>
  <si>
    <t xml:space="preserve">ООО "Вертикальный транспорт"		</t>
  </si>
  <si>
    <t>8(903)-622-74-45. degtyarev.s.str@gmail.com</t>
  </si>
  <si>
    <t>6. Atlas Concorde Аллюр Джойя Ret 60x120 - снят с производства </t>
  </si>
  <si>
    <t>7. Atlas Concorde Аллюр Джойя Ret 80x80 -  снят с производства </t>
  </si>
  <si>
    <t>На позиции снятые с производства, архитекторами была предложена альтернатива:</t>
  </si>
  <si>
    <t>Atlas Concorde  Forte dei Marmi Rock Tiffany White 60x120 Mat</t>
  </si>
  <si>
    <t>Atlas Concorde  Forte dei Marmi Rock Tiffany White 80x160 Mat</t>
  </si>
  <si>
    <t>Atlas Concorde  Forte dei Marmi Rock Tiffany White 60x120 Mat с затиркой швов</t>
  </si>
  <si>
    <t>Atlas Concorde  Forte dei Marmi Rock Tiffany White 80x160 Mat с затиркой швов</t>
  </si>
  <si>
    <t>антистатическим покрытием) ANKER тип BRIKK N28ST/PVC Emerald Plus 5092, с учетом подрезки 10%</t>
  </si>
  <si>
    <t>Установка  фальшпола из сульфата кальция 600*600*30,5mm с учетом подрезки 10%</t>
  </si>
  <si>
    <t>ООО "РусТрэйд"</t>
  </si>
  <si>
    <t>Коммерческое предложение</t>
  </si>
  <si>
    <t>Поз.</t>
  </si>
  <si>
    <t>Код продукции</t>
  </si>
  <si>
    <t>Изготовитель</t>
  </si>
  <si>
    <t>Ед.измерения</t>
  </si>
  <si>
    <t>цена за 1 шт/руб, с НДС 22%</t>
  </si>
  <si>
    <t>ст-ть всего, руб., с НДС 22%</t>
  </si>
  <si>
    <t>Лючок напольный SEG-Lux 250x250x100мм на 16 модуля арт. ALFB16M с розетками 2К+3 красного(Legrand Mozaic 077218) 4 шт. и белого(Legrand Mozaic 077211) 2 шт. цвета</t>
  </si>
  <si>
    <t>ALFB16M</t>
  </si>
  <si>
    <t>SEG-Lux</t>
  </si>
  <si>
    <t>Скидка 2%</t>
  </si>
  <si>
    <t>письмо от 22.12.25</t>
  </si>
  <si>
    <t>Цена со скидкой</t>
  </si>
  <si>
    <t xml:space="preserve">Serie
Line
Série
Serie                    
Serie
Серия </t>
  </si>
  <si>
    <t>Codice 
Code 
Code 
Code 
Codigo
Код</t>
  </si>
  <si>
    <t xml:space="preserve">Denominazione                                 
Product name                             
Denomination                          
Produktname                      
Nombre Poducto
Наименование </t>
  </si>
  <si>
    <t xml:space="preserve">Formato                               Size                                Format                              Größe                 Formato
Размер </t>
  </si>
  <si>
    <t>U.M.</t>
  </si>
  <si>
    <t>Цена за м2, руб с НДС 22% (без скидки)</t>
  </si>
  <si>
    <t>Valuta
Currency
Monnaie
Währung
Moneda
Валюта</t>
  </si>
  <si>
    <t>Pezzi per scatola   Pieces per box  Pcs. par boite        Stck. pro kart.         Piezas para Caja
Шт. в коробке</t>
  </si>
  <si>
    <t xml:space="preserve">M2 per scatola                 Sq.Mts. per box                     M2 par boite                      Qm. pro Kart.          M2 por Caja
М2 в коробке </t>
  </si>
  <si>
    <t xml:space="preserve">ML per scatola
LM Per box
ML par boite
LM Pro Kart
ML por Caja
М.лин. В коробке  </t>
  </si>
  <si>
    <t>Box per pallet
Box per pallet
Boites per pallette
Kart. pro pallette
Caja por palet
Коробок на палете</t>
  </si>
  <si>
    <t>Kg. Per scatola
Kilo per box
Kilo par boite
Kilo per box
Kg. por caja
Вес коробки, кг</t>
  </si>
  <si>
    <t>Mq. per pallet
Sq.Mts. per pallet
Mq. par pallette
Qm. pro Palette
M2 por palet
М2 на палете</t>
  </si>
  <si>
    <t>Pezzi per composizione
Pieces by composition
Pieces pour composition
Stck pro composition
Piezas por composición
Плиток в композиции</t>
  </si>
  <si>
    <t>Ordine minimo
Min. q.ty to be ordered
Commande minimum
Mindeste bestellmenge
Pedido Mínimo
Минимальный заказ</t>
  </si>
  <si>
    <t>EAN</t>
  </si>
  <si>
    <t>Magazzino
Warehouse
Entrepôt
Magazin
Almacén
Пакгауз</t>
  </si>
  <si>
    <t>A richiesta
On request only
Sur demande
Auf anfrage
Por encargo
Под Заказ</t>
  </si>
  <si>
    <t>Linea tecnologica
Manufacturing process
Ligne technologique
Technologische Linie
Linea Tecnológica
Продуктовая линия</t>
  </si>
  <si>
    <t>Цена за м2, руб с НДС 22% (со скидкой 33%)</t>
  </si>
  <si>
    <t>Цена для подрядчиков банка с 5% субподрядом</t>
  </si>
  <si>
    <t>CLIFF / КЛИФ</t>
  </si>
  <si>
    <t>Cliff Bianco 60x60 LASTRA 20mm/Клиф Бьянко 60x60 Ластра 20мм</t>
  </si>
  <si>
    <t>60x60 SPS</t>
  </si>
  <si>
    <t>M2</t>
  </si>
  <si>
    <t>RUB</t>
  </si>
  <si>
    <t>КЕРАМОГРАНИТ ОКРАШЕННЫЙ В МАССЕ - Coloured in Body Porcelain Stoneware - Gres Porcellanato Colorato in Massa</t>
  </si>
  <si>
    <t>Cliff Grigio 60x60 LASTRA 20mm/Клиф Гриджио 60x60 Ластра 20 мм</t>
  </si>
  <si>
    <t>DRIFT/ДРИФТ</t>
  </si>
  <si>
    <t>Drift White 80x160 Ret/Дрифт Вайт 80x160 Рет</t>
  </si>
  <si>
    <t>80x160</t>
  </si>
  <si>
    <t>Drift Grey 80x160 Ret/Дрифт Грей 80x160 Рет</t>
  </si>
  <si>
    <t>Drift Light Grey 80x160 Ret/Дрифт Лайт Грей 80x160 Рет</t>
  </si>
  <si>
    <t>Drift Dark 80x160 Ret/Дрифт Дарк 80x160 Рет</t>
  </si>
  <si>
    <t>Drift White 60x120 Ret/Дрифт Вайт 60x120 Рет</t>
  </si>
  <si>
    <t>60x120</t>
  </si>
  <si>
    <t>Drift Grey 60x120 Ret/Дрифт Грей 60x120 Рет</t>
  </si>
  <si>
    <t>Drift Light Grey 60x120 Ret/Дрифт Лайт Грей 60x120 Рет</t>
  </si>
  <si>
    <t>Drift Dark 60x120 Ret/Дрифт Дарк 60x120 Рет</t>
  </si>
  <si>
    <t>Drift White 60х60 Ret/Дрифт Вайт 60x60 Рет</t>
  </si>
  <si>
    <t>60x60</t>
  </si>
  <si>
    <t>Drift Grey 60х60 Ret/Дрифт Грей 60x60 Рет</t>
  </si>
  <si>
    <t>Drift Light Grey 60х60 Ret/Дрифт Лайт Грей 60x60 Рет</t>
  </si>
  <si>
    <t>Drift Dark 60х60 Ret/Дрифт Дарк 60x60 Рет</t>
  </si>
  <si>
    <t>Drift Ins.Fly 60х60 Ret/Дрифт Вст.Флай 60x60 Рет</t>
  </si>
  <si>
    <t>Drift White 60x60 LASTRA 20mm/Дрифт Вайт 60x60 Ластра 20мм</t>
  </si>
  <si>
    <t>Drift Grey 60x60 LASTRA 20mm/Дрифт Грей 60x60 Ластра 20мм</t>
  </si>
  <si>
    <t>Drift White Mosaic/Дрифт Вайт Мозаика</t>
  </si>
  <si>
    <t>30x30</t>
  </si>
  <si>
    <t>Drift Grey Mosaic/Дрифт Грей Мозаика</t>
  </si>
  <si>
    <t>Drift Light Grey Mosaic/Дрифт Лайт Грей Мозаика</t>
  </si>
  <si>
    <t>Drift Dark Mosaic/Дрифт Дарк Мозаика</t>
  </si>
  <si>
    <t>Drift White Listello 7,2x80/Дрифт Вайт Бордюр 7,2x80</t>
  </si>
  <si>
    <t>7,2x80</t>
  </si>
  <si>
    <t>ST</t>
  </si>
  <si>
    <t>Drift Grey Listello 7,2x80/Дрифт Грей Бордюр 7,2x80</t>
  </si>
  <si>
    <t>Drift Light Grey Listello 7,2x80 /Дрифт Лайт Грей Бордюр 7,2x80</t>
  </si>
  <si>
    <t>Drift Dark Listello 7,2x80/Дрифт Дарк Бордюр 7,2x80</t>
  </si>
  <si>
    <t>Drift White Listello 7,2x60/Дрифт Вайт Бордюр 7,2x60</t>
  </si>
  <si>
    <t>7,2x60</t>
  </si>
  <si>
    <t>Drift Grey Listello 7,2x60/Дрифт Грей Бордюр 7,2x60</t>
  </si>
  <si>
    <t>Drift Light Grey Listello 7,2x60/Дрифт Лайт Грей Бордюр 7,2x60</t>
  </si>
  <si>
    <t>Drift Dark Listello 7,2x60/Дрифт Дарк Бордюр 7,2x60</t>
  </si>
  <si>
    <t>Drift White Bottone/Дрифт Вайт Вставка</t>
  </si>
  <si>
    <t>7,2x7,2</t>
  </si>
  <si>
    <t>Drift Grey Bottone/Дрифт Грей Вставка</t>
  </si>
  <si>
    <t>Drift Light Grey Bottone/Дрифт Лайт Грей Вставка</t>
  </si>
  <si>
    <t>Drift Dark Bottone/Дрифт Дарк Вставка</t>
  </si>
  <si>
    <t>Drift White Bat. 7,2x80/Дрифт Вайт Пли. 7,2x80</t>
  </si>
  <si>
    <t>M</t>
  </si>
  <si>
    <t>Drift Grey Bat. 7,2x80/Дрифт Грей Пли. 7,2x80</t>
  </si>
  <si>
    <t>Drift Light Grey Bat. 7,2x80/Дрифт Лайт Грей Пли. 7,2x80</t>
  </si>
  <si>
    <t>Drift Dark Bat. 7,2x80/Дрифт Дарк Пли. 7,2x80</t>
  </si>
  <si>
    <t>Drift White Bat. 7,2x60/Дрифт Вайт Пли. 7,2x60</t>
  </si>
  <si>
    <t>Drift Grey Bat. 7,2x60/Дрифт Грей Пли. 7,2x60</t>
  </si>
  <si>
    <t>Drift Light Grey Bat. 7,2x60/Дрифт Лайт Грей Пли. 7,2x60</t>
  </si>
  <si>
    <t>Drift Dark Bat. 7,2x60/Дрифт Дарк Пли. 7,2x60</t>
  </si>
  <si>
    <t>Drift White Sc.Fro./Дрифт Вайт Ст.Фро. 33x160</t>
  </si>
  <si>
    <t>33x160</t>
  </si>
  <si>
    <t>Drift Grey Sc.Fro./Дрифт Грей Ст.Фро. 33x160</t>
  </si>
  <si>
    <t>Drift Light Grey Sc.Fro./Дрифт Лайт Грей Ст.Фро. 33x160</t>
  </si>
  <si>
    <t>Drift Dark Sc.Fro./Дрифт Дарк Ст.Фро. 33x160</t>
  </si>
  <si>
    <t>Drift White Sc.Ang.Dx/Дрифт Вайт Ст.Угл.Пр 33x160</t>
  </si>
  <si>
    <t>Drift Grey Sc.Ang.Dx/Дрифт Грей Ст.Угл.Пр 33x160</t>
  </si>
  <si>
    <t>Drift Light Grey Sc.Ang.Dx/Дрифт Лайт Грей Ст.Угл.Пр 33x160</t>
  </si>
  <si>
    <t>Drift Dark Sc.Ang.Dx/Дрифт Дарк Ст.Угл.Пр 33x160</t>
  </si>
  <si>
    <t>Drift White Sc.Ang.Sx/Дрифт Вайт Ст. Угл.Ле 33x160</t>
  </si>
  <si>
    <t>Drift Grey Sc.Ang.Sx/Дрифт Грей Ст. Угл.Ле 33x160</t>
  </si>
  <si>
    <t>Drift Light Grey Sc.Ang.Sx/Дрифт Лайт Грей Ст. Угл.Ле 33x160</t>
  </si>
  <si>
    <t>Drift Dark Sc.Ang.Sx/Дрифт Дарк Ст. Угл.Ле 33x160</t>
  </si>
  <si>
    <t>Drift White Sc.Fro./Дрифт Вайт Ст.Фро. 33x80</t>
  </si>
  <si>
    <t>33x80</t>
  </si>
  <si>
    <t>Drift Grey Sc.Fro./Дрифт Грей Ст.Фро. 33x80</t>
  </si>
  <si>
    <t>Drift Light Grey Sc.Fro./Дрифт Лайт Грей Ст.Фро. 33x80</t>
  </si>
  <si>
    <t>Drift Dark Sc.Fro./Дрифт Дарк Ст.Фро. 33x80</t>
  </si>
  <si>
    <t>Drift White Sc.Ang.Dx/Дрифт Вайт Ст.Угл.Пр 33x80</t>
  </si>
  <si>
    <t>Drift Grey Sc.Ang.Dx/Дрифт Грей Ст.Угл.Пр 33x80</t>
  </si>
  <si>
    <t>Drift Light Grey Sc.Ang.Dx/Дрифт Лайт Грей Ст.Угл.Пр 33x80</t>
  </si>
  <si>
    <t>Drift Dark Sc.Ang.Dx/Дрифт Дарк Ст.Угл.Пр 33x80</t>
  </si>
  <si>
    <t>Drift White Sc.Ang.Sx/Дрифт Вайт Ст.Угл.Ле 33x80</t>
  </si>
  <si>
    <t>Drift Grey Sc.Ang.Sx/Дрифт Грей Ст.Угл.Ле 33x80</t>
  </si>
  <si>
    <t>Drift Light Grey Sc.Ang.Sx/Дрифт Лайт Грей Ст.Угл.Ле 33x80</t>
  </si>
  <si>
    <t>Drift Dark Sc.Ang.Sx/Дрифт Дарк Ст.Угл.Ле 33x80</t>
  </si>
  <si>
    <t>Drift White Sc.Fro./Дрифт Вайт Ст.Фро. 33x120</t>
  </si>
  <si>
    <t>33x120</t>
  </si>
  <si>
    <t>Drift Grey Sc.Fro./Дрифт Грей Ст.Фро. 33x120</t>
  </si>
  <si>
    <t>Drift Light Grey Sc.Fro./Дрифт Лайт Грей Ст.Фро. 33x120</t>
  </si>
  <si>
    <t>Drift Dark Sc.Fro./Дрифт Дарк Ст.Фро. 33x120</t>
  </si>
  <si>
    <t>Drift White Sc.Ang.Dx/Дрифт Вайт Ст.Угл.Пр 33x120</t>
  </si>
  <si>
    <t>Drift Grey Sc.Ang.Dx/Дрифт Грей Ст.Угл.Пр 33x120</t>
  </si>
  <si>
    <t>Drift Light Grey Sc.Ang.Dx/Дрифт Лайт Грей Ст.Угл.Пр 33x120</t>
  </si>
  <si>
    <t>Drift Dark Sc.Ang.Dx/Дрифт Дарк Ст.Угл.Пр 33x120</t>
  </si>
  <si>
    <t>Drift White Sc.Ang.Sx/Дрифт Вайт Ст. Угл.Ле 33x120</t>
  </si>
  <si>
    <t>Drift Grey Sc.Ang.Sx/Дрифт Грей Ст. Угл.Ле 33x120</t>
  </si>
  <si>
    <t>Drift Light Grey Sc.Ang.Sx/Дрифт Лайт Грей Ст.120 Угл.Ле 33x120</t>
  </si>
  <si>
    <t>Drift Dark Sc.Ang.Sx/Дрифт Дарк Ст. Угл.Ле 33x120</t>
  </si>
  <si>
    <t>Drift White Sc.Fro./Дрифт Вайт Ст.Фро. 33x60</t>
  </si>
  <si>
    <t>33x60</t>
  </si>
  <si>
    <t>Drift Grey Sc.Fro./Дрифт Грей Ст.Фро. 33x60</t>
  </si>
  <si>
    <t>Drift Light Grey Sc.Fro./Дрифт Лайт Грей Ст.Фро. 33x60</t>
  </si>
  <si>
    <t>Drift Dark Sc.Fro./Дрифт Дарк Ст.Фро. 33x60</t>
  </si>
  <si>
    <t>Drift White Sc.Ang.Dx/Дрифт Вайт Ст.Угл.Пр 33x60</t>
  </si>
  <si>
    <t>Drift Grey Sc.Ang.Dx/Дрифт Грей Ст.Угл.Пр 33x60</t>
  </si>
  <si>
    <t>Drift Light Grey Sc.Ang.Dx/Дрифт Лайт Грей Ст.Угл.Пр 33x60</t>
  </si>
  <si>
    <t>Drift Dark Sc.Ang.Dx/Дрифт Дарк Ст.Угл.Пр 33x60</t>
  </si>
  <si>
    <t>Drift White Sc.Ang.Sx/Дрифт Вайт Ст.Угл.Ле 33x60</t>
  </si>
  <si>
    <t>Drift Grey Sc.Ang.Sx/Дрифт Грей Ст.Угл.Ле 33x60</t>
  </si>
  <si>
    <t>Drift Light Grey Sc.Ang.Sx/Дрифт Лайт Грей Ст.Угл.Ле 33x60</t>
  </si>
  <si>
    <t>Drift Dark Sc.Ang.Sx/Дрифт Дарк Ст.Угл.Ле 33x60</t>
  </si>
  <si>
    <t>Drift White 40x80/Дрифт Вайт 40x80</t>
  </si>
  <si>
    <t>40x80</t>
  </si>
  <si>
    <t>НАСТЕННАЯ ПЛИТКА ИЗ БЕЛОЙ ГЛИНЫ - White Body Wall Tiles - Rivestimenti in Pasta Bianca</t>
  </si>
  <si>
    <t>Drift Light Grey 40x80/Дрифт Лайт Грей 40x80</t>
  </si>
  <si>
    <t>Drift Blu 40x80/Дрифт Блю 40x80</t>
  </si>
  <si>
    <t>Drift Rose 40x80/Дрифт Роуз 40x80</t>
  </si>
  <si>
    <t>Drift Dark 40x80/Дрифт Дарк 40x80</t>
  </si>
  <si>
    <t>31,5x31,5</t>
  </si>
  <si>
    <t>Drift Blu Mosaic/Дрифт Блю Мозаика</t>
  </si>
  <si>
    <t>Drift Rose Mosaic/Дрифт Роуз Мозаика</t>
  </si>
  <si>
    <t>Drift White Plume 40x80/Дрифт Вайт Плюм 40x80</t>
  </si>
  <si>
    <t>Drift White Curl 40x80/Дрифт Вайт Керл 40x80</t>
  </si>
  <si>
    <t>Drift Light Grey Curl 40x80/Дрифт Лайт Грей Керл 40x80</t>
  </si>
  <si>
    <t>Drift Blu Plume 40x80/Дрифт Блю Плюм 40x80</t>
  </si>
  <si>
    <t>Drift Rose Plume 40x80/Дрифт Роуз Плюм 40x80</t>
  </si>
  <si>
    <t>Drift Dark Plume 40x80/Дрифт Дарк Плюм 40x80</t>
  </si>
  <si>
    <t>Drift Rose Curl 40x80/Дрифт Роуз Керл 40x80</t>
  </si>
  <si>
    <t>Drift Dark Curl 40x80/Дрифт Дарк Керл 40x80</t>
  </si>
  <si>
    <t>Drift Stripe 40x80/Дрифт Страйп 40x80</t>
  </si>
  <si>
    <t>Drift Blu Line/Дрифт Блю Лайн</t>
  </si>
  <si>
    <t>19,7x39,7</t>
  </si>
  <si>
    <t>Drift Rose Line/Дрифт Роуз Лайн</t>
  </si>
  <si>
    <t>Drift Dark Line/Дрифт Дарк Лайн</t>
  </si>
  <si>
    <t>EMPIRE/ЭМПАИР</t>
  </si>
  <si>
    <t xml:space="preserve">Empire Silver Root 120x278 Lapp/Эмпаир Сильвер Рут 120x278 Лап </t>
  </si>
  <si>
    <t>120x278</t>
  </si>
  <si>
    <t xml:space="preserve">Empire Calacatta Black 120x278 Lapp/Эмпаир Калак. Блэк 120x278 Лап </t>
  </si>
  <si>
    <t>Empire Calac. Diamond 80x160 Lap Ret/Эмпаир Калак. Д. 80x160 Лап Рет</t>
  </si>
  <si>
    <t>Empire Arabescato 80x160 Lap Ret/Эмпаир Арабескато 80x160 Лап Рет</t>
  </si>
  <si>
    <t>Empire Statuario 80x160 Lap Ret/Эмпаир Статуарио 80x160 Лап Рет</t>
  </si>
  <si>
    <t>Empire Lasa 80x160 Lap Ret/Эмпаир Лаза 80x160 Лап Рет</t>
  </si>
  <si>
    <t>Empire Tajmahal 80x160 Lap Ret/Эмпаир Тадж Махал 80x160 Лап Рет</t>
  </si>
  <si>
    <t>Empire Silver Root 80x160 Lap Ret/Эмпаир Сильвер Рут 80x160 Лап Рет</t>
  </si>
  <si>
    <t>Empire Calac. Black 80x160 Lap Ret/Эмпаир Калак. Блэк 80x160 Лап Рет</t>
  </si>
  <si>
    <t>Empire Calacatta Diamond 60x120 Lap Ret/Эмпаир Калак. Д. 60x120 Лап Р</t>
  </si>
  <si>
    <t>Empire Arabescato 60x120 Lap Ret/Эмпаир Арабескато 60x120 Лаппато Рет</t>
  </si>
  <si>
    <t>Empire Statuario 60x120 Lap Ret/Эмпаир Статуарио 60x120 Лаппато Рет</t>
  </si>
  <si>
    <t>Empire Lasa 60x120 Lap Ret/Эмпаир Лаза 60x120 Лаппато Рет</t>
  </si>
  <si>
    <t>Empire Tajmahal 60x120 Lap Ret/Эмпаир Тадж Махал 60x120 Лаппато Рет</t>
  </si>
  <si>
    <t>Empire Silver Root Rett 60x120 Lapp/Эмпаир Сильвер Рут 60x120 Лап Рет</t>
  </si>
  <si>
    <t>Empire Calacatta Black 60x120 Lap Ret/Эмпаир Калак. Блэк 60x120 Лап Р</t>
  </si>
  <si>
    <t>Empire Cementine Light 60x120 Lap Ret/Эмпаир Чементин Л. 60x120 Лап Р</t>
  </si>
  <si>
    <t>Empire Cementine Dark 60x120 Lap Ret/Эмпаир Чементин Д. 60x120 Лап Р</t>
  </si>
  <si>
    <t>Empire Intarsi 60x120 Lap Ret/Эмпаир Интарси 60x120 Лаппато Рет</t>
  </si>
  <si>
    <t>Empire Calacatta Diamond 60x60 Lap Ret/Эмпаир Калак. Дайм 60x60 Лап Р</t>
  </si>
  <si>
    <t>Empire Arabescato 60x60 Lap Ret/Эмпаир Арабескато 60x60 Лап Рет</t>
  </si>
  <si>
    <t>Empire Statuario 60x60 Lap Ret/Эмпаир Статуарио 60x60 Лап Рет</t>
  </si>
  <si>
    <t>Empire Lasa 60x60 Lap Ret/Эмпаир Лаза 60x60 Лап Рет</t>
  </si>
  <si>
    <t>Empire Tajmahal 60x60 Lap Ret/Эмпаир Тадж Махал 60x60 Лап Рет</t>
  </si>
  <si>
    <t>Empire Silver Root 60x60 Lap Ret/Эмпаир Сильвер Рут 60x60 Лап Рет</t>
  </si>
  <si>
    <t>Empire Calacatta Black 60x60 Lap Ret/Эмпаир Калак. Блэк 60x60 Лап Рет</t>
  </si>
  <si>
    <t>Empire Calacatta Diamond 80x160 Ret/Эмпаир Калак. Даймонд 80x160 Рет</t>
  </si>
  <si>
    <t>Empire Arabescato 80x160 Ret/Эмпаир Арабескато 80x160 Рет</t>
  </si>
  <si>
    <t>Empire Statuario 80x160 Ret/Эмпаир Статуарио 80x160 Рет</t>
  </si>
  <si>
    <t>Empire Lasa 80x160 Ret/Эмпаир Лаза 80x160 Рет</t>
  </si>
  <si>
    <t>Empire Tajmahal 80x160 Ret/Эмпаир Тадж Махал 80x160 Рет</t>
  </si>
  <si>
    <t>Empire Silver Root 80x160 Ret/Эмпаир Сильвер Рут 80x160 Рет</t>
  </si>
  <si>
    <t>Empire Calacatta Black80x160 Ret/Эмпаир Калак. Блэк 80x160 Рет</t>
  </si>
  <si>
    <t>Empire Calacatta Diamond 60x120 Ret/Эмпаир Калак. Даймонд 60x120 Рет</t>
  </si>
  <si>
    <t>Empire Arabescato 60x120 Ret/Эмпаир Арабескато 60x120 Рет</t>
  </si>
  <si>
    <t>Empire Statuario 60x120 Ret/Эмпаир Статуарио 60x120 Рет</t>
  </si>
  <si>
    <t>Empire Lasa 60x120 Ret/Эмпаир Лаза 60x120 Рет</t>
  </si>
  <si>
    <t>Empire Tajmahal 60x120 Ret/Эмпаир Тадж Махал 60x120 Рет</t>
  </si>
  <si>
    <t>Empire Silver Root 60x120 Ret/Эмпаир Сильвер Рут 60x120 Рет</t>
  </si>
  <si>
    <t>Empire Calacatta Black 60x120 Ret/Эмпаир Калак. Блэк 60x120 Рет</t>
  </si>
  <si>
    <t>Empire Calacatta Diamond 60х60 Ret/Эмпаир Калак. Даймонд 60x60 Рет</t>
  </si>
  <si>
    <t>Empire Arabescato 60х60 Ret/Эмпаир Арабескато 60x60 Рет</t>
  </si>
  <si>
    <t>Empire Statuario 60х60 Ret/Эмпаир Статуарио 60x60 Рет</t>
  </si>
  <si>
    <t>Empire Lasa 60х60 Ret/Эмпаир Лаза 60x60 Рет</t>
  </si>
  <si>
    <t>Empire Tajmahal 60х60 Ret/Эмпаир Тадж Махал 60x60 Рет</t>
  </si>
  <si>
    <t>Empire Silver Root 60х60 Ret/Эмпаир Сильвер Рут 60x60 Рет</t>
  </si>
  <si>
    <t>Empire Calacatta Black 60х60 Ret/Эмпаир Калак. Блэк 60x60 Рет</t>
  </si>
  <si>
    <t>Empire Calac. D. List. 7,2x80 Lap/Эмпаир Калак. Д. Борд. 7,2x80 Лап</t>
  </si>
  <si>
    <t>Empire Arabescato List. 7,2x80 Lap/Эмпаир Арабескато Борд. 7,2x80 Лап</t>
  </si>
  <si>
    <t>Empire Statuario List. 7,2x80 Lap/Эмпаир Статуарио Бордюр 7,2x80 Лап</t>
  </si>
  <si>
    <t>Empire Lasa Listello 7,2x80 Lap/Эмпаир Лаза Бордюр 7,2x80 Лап</t>
  </si>
  <si>
    <t>Empire Tajmahal List. 7,2x80 Lap/Эмпаир Тадж Махал Бордюр 7,2x80 Лап</t>
  </si>
  <si>
    <t>Empire S. Root List. 7,2x80 Lap/Эмпаир Сильвер Рут Борд. 7,2x80 Лап</t>
  </si>
  <si>
    <t>Empire Calac. B. List. 7,2x80 Lap/Эмпаир Калак. Б. Борд. 7,2x80 Лап</t>
  </si>
  <si>
    <t>Empire Calac. D. List. 7,2x60 Lap/Эмпаир Калак. Д. Борд. 7,2x60 Лап</t>
  </si>
  <si>
    <t>Empire Arabescato List. 7,2x60 Lap/Эмпаир Арабескато Борд. 7,2x60 Лап</t>
  </si>
  <si>
    <t>Empire Statuario List. 7,2x60 Lap/Эмпаир Статуарио Бордюр 7,2x60 Лап</t>
  </si>
  <si>
    <t>Empire Lasa Listello 7,2x60 Lap/Эмпаир Лаза Бордюр 7,2x60 Лап</t>
  </si>
  <si>
    <t>Empire Tajmahal Listello Lap/Эмпаир Тадж Махал Борд. 7,2x60 Лап</t>
  </si>
  <si>
    <t>Empire Silver Root Listello Lap/Эмпаир Сильв. Рут Борд. 7,2x60 Лап</t>
  </si>
  <si>
    <t>Empire Calac. Black List. Lap/Эмпаир Калак. Блэк Борд. 7,2x60 Лап</t>
  </si>
  <si>
    <t>Empire Calacatta Diamond Bottone Lap/Эмпаир Калак. Д. Вставка Лап</t>
  </si>
  <si>
    <t>Empire Arabescato Bottone Lap/Эмпаир Арабескато Вставка Лап</t>
  </si>
  <si>
    <t>Empire Statuario Bottone Lap/Эмпаир Статуарио Вставка Лап</t>
  </si>
  <si>
    <t>Empire Lasa Bottone Lap/Эмпаир Лаза Вставка Лап</t>
  </si>
  <si>
    <t>Empire Tajmahal Bottone Lap/Эмпаир Тадж Махал Вставка Лап</t>
  </si>
  <si>
    <t>Empire Silver Root Bottone Lap/Эмпаир Сильвер Рут Вставка Лап</t>
  </si>
  <si>
    <t>Empire Calacatta Black Bottone Lap/Эмпаир Калак. Блэк Вставка Лап</t>
  </si>
  <si>
    <t>Empire Calacatta Diamond Mosaic Lap/Эмпаир Калак. Даймонд Мозаика Лап</t>
  </si>
  <si>
    <t>Empire Arabescato Mosaic Lap/Эмпаир Арабескато Мозаика Лап</t>
  </si>
  <si>
    <t>Empire Statuario Mosaic Lap/Эмпаир Статуарио Мозаика Лап</t>
  </si>
  <si>
    <t>Empire Lasa Mosaic Lap/Эмпаир Лаза Мозаика Лап</t>
  </si>
  <si>
    <t>Empire Tajmahal Mosaic Lap/Эмпаир Тадж Махал Мозаика Лап</t>
  </si>
  <si>
    <t>Empire Silver Root Mosaic Lap/Эмпаир Сильвер Рут Мозаика Лап</t>
  </si>
  <si>
    <t>Empire Calacatta Black Mosaic Lap/Эмпаир Калак. Блэк Мозаика Лап</t>
  </si>
  <si>
    <t xml:space="preserve">Empire Calacatta Diamond Mosaic /Эмпаир Калак. Даймонд Мозаика </t>
  </si>
  <si>
    <t xml:space="preserve">Empire Arabescato Mosaic /Эмпаир Арабескато Мозаика </t>
  </si>
  <si>
    <t xml:space="preserve">Empire Statuario Mosaic /Эмпаир Статуарио Мозаика </t>
  </si>
  <si>
    <t xml:space="preserve">Empire Lasa Mosaic /Эмпаир Лаза Мозаика </t>
  </si>
  <si>
    <t xml:space="preserve">Empire Tajmahal Mosaic /Эмпаир Тадж Махал Мозаика </t>
  </si>
  <si>
    <t xml:space="preserve">Empire Silver Root Mosaic /Эмпаир Сильвер Рут Мозаика </t>
  </si>
  <si>
    <t xml:space="preserve">Empire Calacatta Black Mosaic /Эмпаир Калак. Блэк Мозаика </t>
  </si>
  <si>
    <t>Empire Listello Gold Metal 0,5x120/Эмпаир Бордюр Голд Метал 0,5x120</t>
  </si>
  <si>
    <t>0,5x120</t>
  </si>
  <si>
    <t>Empire Listello Silver Metal/Эмпаир Борд. Сильв. Метал 0,5x120</t>
  </si>
  <si>
    <t>Empire Calac. Diamond Listello 7,2x80/Эмпаир Калак. Д. Борд. 7,2x80</t>
  </si>
  <si>
    <t>Empire Arabescato Listello 7,2x80/Эмпаир Арабескато Бордюр 7,2x80</t>
  </si>
  <si>
    <t>Empire Statuario Listello 7,2x80/Эмпаир Статуарио Бордюр 7,2x80</t>
  </si>
  <si>
    <t>Empire Lasa Listello 7,2x80/Эмпаир Лаза Бордюр 7,2x80</t>
  </si>
  <si>
    <t>Empire Tajmahal Listello 7,2x80/Эмпаир Тадж Махал Бордюр 7,2x80</t>
  </si>
  <si>
    <t>Empire Silver Root Listello 7,2x80/Эмпаир Сильвер Рут Бордюр 7,2x80</t>
  </si>
  <si>
    <t>Empire Calacatta Black Listello /Эмпаир Калак. Блэк Борд. 7,2x80</t>
  </si>
  <si>
    <t>Empire Calac. Diamond Listello 7,2x60/Эмпаир Калак. Д. Борд. 7,2x60</t>
  </si>
  <si>
    <t>Empire Arabescato Listello 7,2x60/Эмпаир Арабескато Бордюр 7,2x60</t>
  </si>
  <si>
    <t>Empire Statuario Listello 7,2x60/Эмпаир Статуарио Бордюр 7,2x60</t>
  </si>
  <si>
    <t>Empire Lasa Listello 7,2x60/Эмпаир Лаза Бордюр 7,2x60</t>
  </si>
  <si>
    <t>Empire Tajmahal Listello 7,2x60/Эмпаир Тадж Махал Бордюр 7,2x60</t>
  </si>
  <si>
    <t>Empire Silver Root Listello 7,2x60/Эмпаир Сильвер Рут Бордюр 7,2x60</t>
  </si>
  <si>
    <t>Empire Calacatta Black Listello /Эмпаир Калак. Блэк Борд. 7,2x60</t>
  </si>
  <si>
    <t>Empire Calacatta Diamond Bottone/Эмпаир Калак. Даймонд Вставка</t>
  </si>
  <si>
    <t xml:space="preserve">Empire Arabescato Bottone /Эмпаир Арабескато Вставка </t>
  </si>
  <si>
    <t xml:space="preserve">Empire Statuario Bottone /Эмпаир Статуарио Вставка </t>
  </si>
  <si>
    <t xml:space="preserve">Empire Lasa Bottone /Эмпаир Лаза Вставка </t>
  </si>
  <si>
    <t xml:space="preserve">Empire Tajmahal Bottone /Эмпаир Тадж Махал Вставка </t>
  </si>
  <si>
    <t xml:space="preserve">Empire Silver Root Bottone /Эмпаир Сильвер Рут Вставка </t>
  </si>
  <si>
    <t xml:space="preserve">Empire Calacatta Black Bottone /Эмпаир Калак. Блэк Вставка </t>
  </si>
  <si>
    <t>Empire Calac. D. Bat. 7,2x80 Lap/Эмпаир Кал. Д. Плинт. 7,2x80 Лап</t>
  </si>
  <si>
    <t>Empire Arabescato Bat. Lap/Эмпаир Арабескато Плинт. 7,2x80 Лап</t>
  </si>
  <si>
    <t>Empire Statuario Bat. Lap/Эмпаир Статуарио Плинт. 7,2x80 Лап</t>
  </si>
  <si>
    <t>Empire Lasa Bat. 7,2x80 Lap/Эмпаир Лаза Пли. 7,2x80 Лап</t>
  </si>
  <si>
    <t>Empire Tajmahal Bat. Lap/Эмпаир Тадж Махал Плинт. 7,2x80 Лап</t>
  </si>
  <si>
    <t>Empire Silver Root Bat. Lap/Эмпаир Сильв. Рут Плинт. 7,2x80 Лап</t>
  </si>
  <si>
    <t>Empire Calac. Black Bat. Lap/Эмпаир Калак. Блэк Плинт. 7,2x80 Лап</t>
  </si>
  <si>
    <t xml:space="preserve">Empire Calac. Diamond Bat. 7,2x80/Эмпаир Калак. Д. Плинт. 7,2x80 </t>
  </si>
  <si>
    <t xml:space="preserve">Empire Arabescato Bat. 7,2x80/Эмпаир Арабескато Пли. 7,2x80 </t>
  </si>
  <si>
    <t xml:space="preserve">Empire Statuario Bat. 7,2x80/Эмпаир Статуарио Пли. 7,2x80 </t>
  </si>
  <si>
    <t xml:space="preserve">Empire Lasa Bat. 7,2x80/Эмпаир Лаза Пли. 7,2x80 </t>
  </si>
  <si>
    <t xml:space="preserve">Empire Tajmahal Bat. 7,2x80/Эмпаир Тадж Махал Пли. 7,2x80 </t>
  </si>
  <si>
    <t xml:space="preserve">Empire Silver Root Bat. 7,2x80/Эмпаир Сильв. Рут Плинт. 7,2x80 </t>
  </si>
  <si>
    <t xml:space="preserve">Empire Calac. Black Bat. /Эмпаир Калак. Блэк Плинт. 7,2x80 </t>
  </si>
  <si>
    <t>Empire Calac. Diamond Bat. Lap/Эмпаир Калак. Д. Плинт. 7,2x60 Лап</t>
  </si>
  <si>
    <t>Empire Arabescato Bat. Lap/Эмпаир Арабескато Плинт. 7,2x60 Лап</t>
  </si>
  <si>
    <t>Empire Statuario Bat./Эмпаир Статуарио Плинт. 7,2x60 Лап</t>
  </si>
  <si>
    <t>Empire Lasa Bat. 7,2x60 Lap/Эмпаир Лаза Пли. 7,2x60 Лап</t>
  </si>
  <si>
    <t>Empire Tajmahal Bat. Lap/Эмпаир Тадж Махал Плинт. 7,2x60 Лап</t>
  </si>
  <si>
    <t>Empire Silver Root Bat. Lap/Эмпаир Сильв. Рут Плинт. 7,2x60 Лап</t>
  </si>
  <si>
    <t>Empire Calac. Black Bat. Lap/Эмпаир Калак. Блэк Плинт. 7,2x60 Лап</t>
  </si>
  <si>
    <t xml:space="preserve">Empire Calac. Diamond Bat. 7,2x60/Эмпаир Калак. Д. Плинт. 7,2x60 </t>
  </si>
  <si>
    <t xml:space="preserve">Empire Arabescato Bat. 7,2x60/Эмпаир Арабескато Пли. 7,2x60 </t>
  </si>
  <si>
    <t xml:space="preserve">Empire Statuario Bat. 7,2x60/Эмпаир Статуарио Пли. 7,2x60 </t>
  </si>
  <si>
    <t xml:space="preserve">Empire Lasa Bat. 7,2x60/Эмпаир Лаза Пли. 7,2x60 </t>
  </si>
  <si>
    <t xml:space="preserve">Empire Tajmahal Bat. 7,2x60/Эмпаир Тадж Махал Пли. 7,2x60 </t>
  </si>
  <si>
    <t xml:space="preserve">Empire Silver Root Bat. 7,2x60/Эмпаир Сильв. Рут Плинт. 7,2x60 </t>
  </si>
  <si>
    <t xml:space="preserve">Empire Calac. Black Bat. /Эмпаир Калак. Блэк Плинт. 7,2x60 </t>
  </si>
  <si>
    <t xml:space="preserve">Empire Calac. Diamond Sc.Fro./Эмпаир Калак. Д. Ст. Фр. 33x160 </t>
  </si>
  <si>
    <t>Empire Arabescato Sc.Fro./Эмпаир Арабескато Ступень Фро.. 33x160</t>
  </si>
  <si>
    <t>Empire Statuario Sc.Fro./Эмпаир Статуарио Ступень Фро.. 33x160</t>
  </si>
  <si>
    <t>Empire Lasa Sc.Fro./Эмпаир Лаза Ступень Фро.альная 33x160</t>
  </si>
  <si>
    <t>Empire Tajmahal Sc.Fro./Эмпаир Тадж Махал Ступень Фро.. 33x160</t>
  </si>
  <si>
    <t>Empire Silver Root Sc.Fro./Эмпаир Сильвер Рут Ст. Фр. 33x160</t>
  </si>
  <si>
    <t>Empire Calac. Black Sc.Fro./Эмпаир Калак. Блэк Ст. Фр. 33x160</t>
  </si>
  <si>
    <t xml:space="preserve">Empire Calac. Diamond Sc.Ang.Dx/Эмпаир Кал. Д. Ст. Уг. Пр 33x160 </t>
  </si>
  <si>
    <t xml:space="preserve">Empire Arabescato Sc.Ang.Dx/Эмпаир Арабескато Ст. Уг. Пр 33x160 </t>
  </si>
  <si>
    <t xml:space="preserve">Empire Statuario Sc.Ang.Dx/Эмпаир Статуарио Ст. Уг. Пр 33x160 </t>
  </si>
  <si>
    <t xml:space="preserve">Empire Lasa Sc.Ang.Dx/Эмпаир Лаза Ступень Уг.ая Пр 33x160 </t>
  </si>
  <si>
    <t xml:space="preserve">Empire Tajmahal Sc.Ang.Dx/Эмпаир Тадж Махал Ст. Уг. Пр 33x160 </t>
  </si>
  <si>
    <t xml:space="preserve">Empire Silver Root Sc.Ang.Dx/Эмпаир Сильв. Рут Ст. Уг. Пр 33x160 </t>
  </si>
  <si>
    <t xml:space="preserve">Empire Calac. Black Sc.Ang.Dx/Эмпаир Кал. Блэк Ст. Уг. Пр 33x160 </t>
  </si>
  <si>
    <t xml:space="preserve">Empire Calac. Diamond Sc.Ang.Sx/Эмпаир Кал. Д. Ст. Уг. Ле 33x160 </t>
  </si>
  <si>
    <t xml:space="preserve">Empire Arabescato Sc.Ang.Sx/Эмпаир Арабескато Ст. Уг. Ле 33x160 </t>
  </si>
  <si>
    <t xml:space="preserve">Empire Statuario Sc.Ang.Sx/Эмпаир Статуарио Ст. Уг. Ле 33x160 </t>
  </si>
  <si>
    <t xml:space="preserve">Empire Lasa Sc.Ang.Sx/Эмпаир Лаза Ступень Уг.ая Ле 33x160 </t>
  </si>
  <si>
    <t xml:space="preserve">Empire Tajmahal Sc.Ang.Sx/Эмпаир Тадж Махал Ст. Уг. Ле 33x160 </t>
  </si>
  <si>
    <t xml:space="preserve">Empire Silver Root Sc.Ang.Sx/Эмпаир Сильв Рут Ст. Уг. Ле 33x160 </t>
  </si>
  <si>
    <t xml:space="preserve">Empire Calac. Black Sc.Ang.Sx/Эмпаир Кал. Блэк Ст. Уг. Ле 33x160 </t>
  </si>
  <si>
    <t>Empire Calac. Diamond Sc.Fro./Эмпаир Калак. Д. Ст. Фр. 33x80</t>
  </si>
  <si>
    <t>Empire Arabescato Sc.Fro./Эмпаир Арабескато Ступень Фро.. 33x80</t>
  </si>
  <si>
    <t>Empire Statuario Sc.Fro./Эмпаир Статуарио Ступень Фро.. 33x80</t>
  </si>
  <si>
    <t>Empire Lasa Sc.Fro./Эмпаир Лаза Ступень Фро.альная 33x80</t>
  </si>
  <si>
    <t>Empire Tajmahal Sc.Fro./Эмпаир Тадж Махал Ступень Фро.. 33x80</t>
  </si>
  <si>
    <t>Empire Silver Root Sc.Fro./Эмпаир Сильвер Рут Ст. Фр. 33x80</t>
  </si>
  <si>
    <t>Empire Calac. Black Sc.Fro./Эмпаир Калак. Блэк Ст. Фр. 33x80</t>
  </si>
  <si>
    <t>Empire Calac. Diamond Sc.Ang.Dx/Эмпаир Калак. Д. Ст. Уг. Пр 33x80</t>
  </si>
  <si>
    <t>Empire Arabescato Sc.Ang.Dx/Эмпаир Арабескато Ст. Уг. Пр 33x80</t>
  </si>
  <si>
    <t>Empire Statuario Sc.Ang.Dx/Эмпаир Статуарио Ст. Уг. Пр 33x80</t>
  </si>
  <si>
    <t>Empire Lasa Sc.Ang.Dx/Эмпаир Лаза Ступень Уг.ая Пр 33x80</t>
  </si>
  <si>
    <t>Empire Tajmahal Sc.Ang.Dx/Эмпаир Тадж Махал Ст. Уг. Пр 33x80</t>
  </si>
  <si>
    <t>Empire Silver Root Sc.Ang.Dx/Эмпаир Сильвер Рут Ст. Уг. Пр 33x80</t>
  </si>
  <si>
    <t>Empire Calac. Black Sc.Ang.Dx/Эмпаир Калак. Блэк Ст. Уг. Пр 33x80</t>
  </si>
  <si>
    <t>Empire Calac. Diamond Sc.Ang.Sx/Эмпаир Кал. Д. Ст. Уг. Ле 33x80</t>
  </si>
  <si>
    <t>Empire Arabescato Sc.Ang.Sx/Эмпаир Арабескато Ст. Уг. Ле 33x80</t>
  </si>
  <si>
    <t>Empire Statuario Sc.Ang.Sx/Эмпаир Статуарио Ст. Уг. Ле 33x80</t>
  </si>
  <si>
    <t>Empire Lasa Sc.Ang.Sx/Эмпаир Лаза Ступень Уг.ая Ле 33x80</t>
  </si>
  <si>
    <t>Empire Tajmahal Sc.Ang.Sx/Эмпаир Тадж Махал Ст. Уг. Ле 33x80</t>
  </si>
  <si>
    <t>Empire Silver Root Sc.Ang.Sx/Эмпаир Сильвер Рут Ст. Уг. Ле 33x80</t>
  </si>
  <si>
    <t>Empire Calac. Black Sc.Ang.Sx/Эмпаир Кал. Блэк Ст. Уг. Ле 33x80</t>
  </si>
  <si>
    <t xml:space="preserve">Empire Calac. Diamond Sc.Fro./Эмпаир Калак. Д. Ст. Фр. 33x120 </t>
  </si>
  <si>
    <t>Empire Arabescato Sc.Fro./Эмпаир Арабескато Ступень Фро.. 33x120</t>
  </si>
  <si>
    <t>Empire Statuario Sc.Fro./Эмпаир Статуарио Ступень Фро.. 33x120</t>
  </si>
  <si>
    <t>Empire Lasa Sc.Fro./Эмпаир Лаза Ступень Фро.альная 33x120</t>
  </si>
  <si>
    <t>Empire Tajmahal Sc.Fro./Эмпаир Тадж Махал Ступень Фро.. 33x120</t>
  </si>
  <si>
    <t>Empire Silver Root Sc.Fro./Эмпаир Сильвер Рут Ст. Фр. 33x120</t>
  </si>
  <si>
    <t>Empire Calac. Black Sc.Fro./Эмпаир Калак. Блэк Ст. Фр. 33x120</t>
  </si>
  <si>
    <t xml:space="preserve">Empire Calac. Diamond Sc.Ang.Dx/Эмпаир Кал. Д. Ст. Уг. Пр 33x120 </t>
  </si>
  <si>
    <t xml:space="preserve">Empire Arabescato Sc.Ang.Dx/Эмпаир Арабескато Ст. Уг. Пр 33x120 </t>
  </si>
  <si>
    <t xml:space="preserve">Empire Statuario Sc.Ang.Dx/Эмпаир Статуарио Ст. Уг. Пр 33x120 </t>
  </si>
  <si>
    <t xml:space="preserve">Empire Lasa Sc.Ang.Dx/Эмпаир Лаза Ст. Уг.ая Пр 33x120 </t>
  </si>
  <si>
    <t xml:space="preserve">Empire Tajmahal Sc.Ang.Dx/Эмпаир Тадж Махал Ст. Уг. Пр 33x120 </t>
  </si>
  <si>
    <t xml:space="preserve">Empire Silver Root Sc.Ang.Dx/Эмпаир Сильв. Рут Ст. Уг. Пр 33x120 </t>
  </si>
  <si>
    <t xml:space="preserve">Empire Calac. Black Sc.Ang.Dx/Эмпаир Калак. Б. Ст. Уг. Пр 33x120 </t>
  </si>
  <si>
    <t xml:space="preserve">Empire Calac. Diamond Sc.Ang.Sx/Эмпаир Кал. Д. Ст. Уг. Ле 33x120 </t>
  </si>
  <si>
    <t xml:space="preserve">Empire Arabescato Sc.Ang.Sx/Эмпаир Арабескато Ст. Уг. Ле 33x120 </t>
  </si>
  <si>
    <t xml:space="preserve">Empire Statuario Sc.Ang.Sx/Эмпаир Статуарио Ст. Уг. Ле 33x120 </t>
  </si>
  <si>
    <t xml:space="preserve">Empire Lasa Sc.Ang.Sx/Эмпаир Лаза Ступень Уг.ая Ле 33x120 </t>
  </si>
  <si>
    <t xml:space="preserve">Empire Tajmahal Sc.Ang.Sx/Эмпаир Тадж Махал Ст. Уг. Ле 33x120 </t>
  </si>
  <si>
    <t xml:space="preserve">Empire Silver Root Sc.Ang.Sx/Эмпаир Сильв Рут Ст. Уг. Ле 33x120 </t>
  </si>
  <si>
    <t>Empire Calac. Black Sc.Ang.Sx/Эмпаир Кал. Блэк Ст. Уг. Ле 33x120</t>
  </si>
  <si>
    <t>Empire Calacatta Diamond Sc.Fro./Эмпаир Кал. Д. Ст. Фр. 33x60</t>
  </si>
  <si>
    <t>Empire Arabescato Sc.Fro./Эмпаир Арабескато Ступень Фро.. 33x60</t>
  </si>
  <si>
    <t>Empire Statuario Sc.Fro./Эмпаир Статуарио Ступень Фро.. 33x60</t>
  </si>
  <si>
    <t>Empire Lasa Sc.Fro./Эмпаир Лаза Ступень Фро.альная 33x60</t>
  </si>
  <si>
    <t>Empire Tajmahal Sc.Fro./Эмпаир Тадж Махал Ступень Фро.. 33x60</t>
  </si>
  <si>
    <t>Empire Silver Root Sc.Fro./Эмпаир Сильвер Рут Ст. Фр. 33x60</t>
  </si>
  <si>
    <t>Empire Calacatta Black Sc.Fro./Эмпаир Калак. Блэк Ст. Фр. 33x60</t>
  </si>
  <si>
    <t>Empire Calac. Diamond Sc.Ang.Dx/Эмпаир Калак. Д. Ст. Уг. Пр 33x60</t>
  </si>
  <si>
    <t>Empire Arabescato Sc.Ang.Dx/Эмпаир Арабескато Ст. Уг. Пр 33x60</t>
  </si>
  <si>
    <t>Empire Statuario Sc.Ang.Dx/Эмпаир Статуарио Ст. Уг. Пр 33x60</t>
  </si>
  <si>
    <t>Empire Lasa Sc.Ang.Dx/Эмпаир Лаза Ступень Уг.ая Пр 33x60</t>
  </si>
  <si>
    <t>Empire Tajmahal Sc.Ang.Dx/Эмпаир Тадж Махал Ст. Уг. Пр 33x60</t>
  </si>
  <si>
    <t>Empire Silver Root Sc.Ang.Dx/Эмпаир Сильвер Рут Ст. Уг. Пр 33x60</t>
  </si>
  <si>
    <t>Empire Calac. Black Sc.Ang.Dx/Эмпаир Калак. Блэк Ст. Уг. Пр 33x60</t>
  </si>
  <si>
    <t>Empire Calac. Diamond Sc.Ang.Sx/Эмпаир Кал. Д. Ст. Уг. Ле 33x60</t>
  </si>
  <si>
    <t>Empire Arabescato Sc.Ang.Sx/Эмпаир Арабескато Ст. Уг. Ле 33x60</t>
  </si>
  <si>
    <t>Empire Statuario Sc.Ang.Sx/Эмпаир Статуарио Ст. Уг. Ле 33x60</t>
  </si>
  <si>
    <t>Empire Lasa Sc.Ang.Sx/Эмпаир Лаза Ступень Уг.ая Ле 33x60</t>
  </si>
  <si>
    <t>Empire Tajmahal Sc.Ang.Sx/Эмпаир Тадж Махал Ст. Уг. Ле 33x60</t>
  </si>
  <si>
    <t>Empire Silver Root Sc.Ang.Sx/Эмпаир Сильвер Рут Ст. Уг. Ле 33x60</t>
  </si>
  <si>
    <t>Empire Calac. Black Sc.Ang.Sx/Эмпаир Кал. Блэк Ст. Уг. Ле 33x60</t>
  </si>
  <si>
    <t>EPOS/ЭПОС</t>
  </si>
  <si>
    <t xml:space="preserve">Epos Ivory Rett 120x278/Эпос Айвори Рет 120x278 </t>
  </si>
  <si>
    <t xml:space="preserve">Epos Sand Rett 120x278/Эпос Сэнд Рет 120x278 </t>
  </si>
  <si>
    <t>Epos Ivory 80x160 Ret/Эпос Айвори 80x160 Рет</t>
  </si>
  <si>
    <t>Epos Sand 80x160 Ret/Эпос Сэнд 80x160 Рет</t>
  </si>
  <si>
    <t>Epos Grey 80x160 Ret/Эпос Грей 80x160 Рет</t>
  </si>
  <si>
    <t>Epos Ivory 60x120 Ret/Эпос Айвори 60x120 Рет</t>
  </si>
  <si>
    <t>Epos Sand 60x120 Ret/Эпос Сэнд 60x120 Рет</t>
  </si>
  <si>
    <t>Epos Grey 60x120 Ret/Эпос Грей 60x120 Рет</t>
  </si>
  <si>
    <t>Epos Ivory 60x120 Lap Ret/Эпос Айвори 60x120 Лаппато Рет</t>
  </si>
  <si>
    <t>Epos Sand 60x120 Lap Ret/Эпос Сэнд 60x120 Лаппато Рет</t>
  </si>
  <si>
    <t>Epos Grey 60x120 Lap Ret/Эпос Грей 60x120 Лаппато Рет</t>
  </si>
  <si>
    <t>Epos Jurassic 60x120 Lap Ret/Эпос Джурассик 60x120 Лаппато Рет</t>
  </si>
  <si>
    <t>Epos Ivory Mosaic Lap/Эпос Айвори Мозаика Лап</t>
  </si>
  <si>
    <t>Epos Sand Mosaic Lap/Эпос Сэнд Мозаика Лап</t>
  </si>
  <si>
    <t>Epos Grey Mosaic Lap/Эпос Грэй Мозаика Лап</t>
  </si>
  <si>
    <t>Epos Jurassic Mosaic Lap/Эпос Джурассик Мозаика Лап</t>
  </si>
  <si>
    <t xml:space="preserve">Epos Ivory Mosaic /Эпос Айвори Мозаика </t>
  </si>
  <si>
    <t xml:space="preserve">Epos Sand Mosaic /Эпос Сэнд Мозаика </t>
  </si>
  <si>
    <t xml:space="preserve">Epos Grey Mosaic /Эпос Грэй Мозаика </t>
  </si>
  <si>
    <t>Epos Ivory Listello 7,2x80/Эпос Айвори Бордюр 7,2Х80</t>
  </si>
  <si>
    <t>Epos Sand Listello 7,2x80/Эпос Сэнд Бордюр 7,2Х80</t>
  </si>
  <si>
    <t>Epos Grey Listello 7,2x80/Эпос Грэй Бордюр 7,2Х80</t>
  </si>
  <si>
    <t>Epos Ivory Listello 7,2x60/Эпос Айвори Бордюр 7,2Х60</t>
  </si>
  <si>
    <t>Epos Sand Listello 7,2x60/Эпос Сэнд Бордюр 7,2Х60</t>
  </si>
  <si>
    <t>Epos Grey Listello 7,2x60/Эпос Грэй Бордюр 7,2Х60</t>
  </si>
  <si>
    <t>Epos Ivory Bottone/Эпос Айвори Вставка</t>
  </si>
  <si>
    <t xml:space="preserve">Epos Sand Bottone /Эпос Сэнд Вставка </t>
  </si>
  <si>
    <t xml:space="preserve">Epos Grey Bottone /Эпос Грэй Вставка </t>
  </si>
  <si>
    <t>Epos Ivory Listello 7,2x60 Lap/Эпос Айвори Бордюр 7,2Х60 Лап</t>
  </si>
  <si>
    <t>Epos Sand Listello 7,2x60 Lap/Эпос Сэнд Бордюр 7,2Х60 Лап</t>
  </si>
  <si>
    <t>Epos Grey Listello 7,2x60 Lap/Эпос Грэй Бордюр 7,2Х60 Лап</t>
  </si>
  <si>
    <t>Epos Jurassic Listello 7,2x60 Lap/Эпос Джурассик Бордюр 7,2Х60 Лап</t>
  </si>
  <si>
    <t>Epos Ivory Bottone Lap/Эпос Айвори Вставка Лап</t>
  </si>
  <si>
    <t>Epos Sand Bottone Lap/Эпос Сэнд Вставка Лап</t>
  </si>
  <si>
    <t>Epos Grey Bottone Lap/Эпос Грэй Вставка Лап</t>
  </si>
  <si>
    <t>Epos Jurassic Bottone Lap/Эпос Джурассик Вставка Лап</t>
  </si>
  <si>
    <t xml:space="preserve">Epos Ivory Bat. 7,2x80/Эпос Айвори Пли. 7,2Х80 </t>
  </si>
  <si>
    <t xml:space="preserve">Epos Sand Bat. 7,2x80/Эпос Сэнд Пли. 7,2Х80 </t>
  </si>
  <si>
    <t xml:space="preserve">Epos Grey Bat. 7,2x80/Эпос Грэй Пли. 7,2Х80 </t>
  </si>
  <si>
    <t>Epos Ivory Bat. 7,2x60 Lap/Эпос Айвори Пли. 7,2Х60 Лап</t>
  </si>
  <si>
    <t>Epos Sand Bat. 7,2x60 Lap/Эпос Сэнд Пли. 7,2Х60 Лап</t>
  </si>
  <si>
    <t>Epos Grey Bat. 7,2x60 Lap/Эпос Грэй Пли. 7,2Х60 Лап</t>
  </si>
  <si>
    <t>Epos Jurassic Bat. 7,2x60 Lap/Эпос Джурассик Пли. 7,2Х60 Лап</t>
  </si>
  <si>
    <t>Epos Ivory Bat. 7,2x60/Эпос Айвори Пли. 7,2Х60</t>
  </si>
  <si>
    <t>Epos Sand Bat. 7,2x60/Эпос Сэнд Пли. 7,2Х60</t>
  </si>
  <si>
    <t>Epos Grey Bat. 7,2x60/Эпос Грэй Пли. 7,2Х60</t>
  </si>
  <si>
    <t xml:space="preserve">Epos Ivory Sc.Fro./Эпос Айвори Ступень Фро.альная 33Х160 </t>
  </si>
  <si>
    <t>Epos Sand Sc.Fro./Эпос Сэнд Ступень Фро.альная 33Х160</t>
  </si>
  <si>
    <t>Epos Grey Sc.Fro./Эпос Грэй Ступень Фро.альная 33Х160</t>
  </si>
  <si>
    <t xml:space="preserve">Epos Ivory Sc.Ang.Dx/Эпос Айвори Ступень Уг.ая Прав 33Х160 </t>
  </si>
  <si>
    <t xml:space="preserve">Epos Sand Sc.Ang.Dx/Эпос Сэнд Ступень Уг.ая Прав 33Х160 </t>
  </si>
  <si>
    <t xml:space="preserve">Epos Grey Sc.Ang.Dx/Эпос Грэй Ступень Уг.ая Прав 33Х160 </t>
  </si>
  <si>
    <t xml:space="preserve">Epos Ivory Sc.Ang.Sx/Эпос Айвори Ступень Уг.ая Ле 33Х160 </t>
  </si>
  <si>
    <t xml:space="preserve">Epos Sand Sc.Ang.Sx/Эпос Сэнд Ступень Уг.ая Ле 33Х160 </t>
  </si>
  <si>
    <t xml:space="preserve">Epos Grey Sc.Ang.Sx/Эпос Грэй Ступень Уг.ая Ле 33Х160 </t>
  </si>
  <si>
    <t>Epos Ivory Sc.Fro./Эпос Айвори Ступень Фро.альная 33Х120</t>
  </si>
  <si>
    <t>Epos Sand Sc.Fro./Эпос Сэнд Ступень Фро.альная 33Х120</t>
  </si>
  <si>
    <t>Epos Grey Sc.Fro./Эпос Грэй Ступень Фро.альная 33Х120</t>
  </si>
  <si>
    <t>Epos Ivory Sc.Ang.Dx/Эпос Айвори Ст. Уг.ая Прав 33Х120</t>
  </si>
  <si>
    <t>Epos Sand Sc.Ang.Dx/Эпос Сэнд Ст. Уг.ая Прав 33Х120</t>
  </si>
  <si>
    <t>Epos Grey Sc.Ang.Dx/Эпос Грэй Ст. Уг.ая Прав 33Х120</t>
  </si>
  <si>
    <t>Epos Ivory Sc.Ang.Sx/Эпос Айвори Ступень Уг.ая Ле 33Х120</t>
  </si>
  <si>
    <t>Epos Sand Sc.Ang.Sx/Эпос Сэнд Ступень Уг.ая Ле 33Х120</t>
  </si>
  <si>
    <t>Epos Grey Sc.Ang.Sx/Эпос Грэй Ступень Уг.ая Ле 33Х120</t>
  </si>
  <si>
    <t>FORTE DEI MARMI/ФОРТЕ ДЕЙ МАРМИ</t>
  </si>
  <si>
    <t>FDM Lilac 120x278 Lapp/ФДМ Лилак 120x278 Лап</t>
  </si>
  <si>
    <t>FDM Panda White 120x278 Lapp/ФДМ Панда Вайт 120x278 Лап</t>
  </si>
  <si>
    <t>FDM Mystic G. 278 Lapp/ФДМ Мистик Г. 278 Лап</t>
  </si>
  <si>
    <t>FDM Ombra di Carav. 278 Lapp/ФДМ Омбра Ди Карав. 278 Лап</t>
  </si>
  <si>
    <t>FDM Lilac 80x160 Lapp/ФДМ Лилак 80Х160 Лап</t>
  </si>
  <si>
    <t>FDM Panda White 80x160 Lapp/ФДМ Панда Вайт 80Х160 Лап</t>
  </si>
  <si>
    <t>FDM Ce.Ap.Pearl 80x160 Lapp/ФДМ Че.Ап.Перл 80Х160 Лап</t>
  </si>
  <si>
    <t>FDM Ce.Ap.Cream 80x160 Lapp/ФДМ Че.Ап.Крим 80Х160 Лап</t>
  </si>
  <si>
    <t>FDM Elegant G. 80x160 Lapp/ФДМ Элегант Г. 80Х160 Лап</t>
  </si>
  <si>
    <t>FDM Mystic G. 80x160 Lapp/ФДМ Мистик Г. 80Х160 Лап</t>
  </si>
  <si>
    <t>FDM Elegant B. 80x160 Lapp/ФДМ Элегант Б. 80Х160 Лап</t>
  </si>
  <si>
    <t>FDM Ombra di Carav. 80x160 Lapp/ФДМ Омбра Ди Карав. 80Х160 Лап</t>
  </si>
  <si>
    <t>FDM Lilac 80x80 Lapp/ФДМ Лилак 80Х80 Лап</t>
  </si>
  <si>
    <t>80x80</t>
  </si>
  <si>
    <t>FDM Panda White 80x80 Lapp/ФДМ Панда Вайт 80Х80 Лап</t>
  </si>
  <si>
    <t>FDM Ce.Ap.Pearl 80x80 Lapp/ФДМ Че.Ап.Pearl 80Х80 Лап</t>
  </si>
  <si>
    <t>FDM Ce.Ap.Cream 80x80 Lapp/ФДМ Че.Ап.Крим 80Х80 Лап</t>
  </si>
  <si>
    <t>FDM Elegant G. 80x80 Lapp/ФДМ Элегант Г. 80Х80 Лап</t>
  </si>
  <si>
    <t>FDM Mystic G. 80x80 Lapp/ФДМ Мистик Г. 80Х80 Лап</t>
  </si>
  <si>
    <t>FDM Elegant B. 80x80 Lapp/ФДМ Элегант Б. 80Х80 Лап</t>
  </si>
  <si>
    <t>FDM Ombra di Carav. 80x80 Lapp/ФДМ Омбра Ди Карав. 80Х80 Лап</t>
  </si>
  <si>
    <t>FDM Lilac Rett 120x120/ФДМ Лилак Рет 120Х120</t>
  </si>
  <si>
    <t>120x120</t>
  </si>
  <si>
    <t>FDM Panda White Rett 120x120/ФДМ Панда Вайт Рет 120Х120</t>
  </si>
  <si>
    <t>FDM Ce.Ap.Pearl Rett 120x120/ФДМ Че.Ап.Перл Рет 120Х120</t>
  </si>
  <si>
    <t>FDM Elegant G. Rett 120x120/ФДМ Элегант Г. Рет 120Х120</t>
  </si>
  <si>
    <t>FDM Mystic G. Rett 120x120/ФДМ Мистик Г. Рет 120Х120</t>
  </si>
  <si>
    <t>FDM Elegant B. Rett 120x120/ФДМ Элегант Б. Рет 120Х120</t>
  </si>
  <si>
    <t>FDM Ombra di Carav. Rett 120x120/ФДМ Омбра Ди Карав. Рет 120Х120</t>
  </si>
  <si>
    <t>FDM Lilac Rett 80x160/ФДМ Лилак Рет 80Х160</t>
  </si>
  <si>
    <t>FDM Panda White Rett 80x160/ФДМ Панда Вайт Рет 80Х160</t>
  </si>
  <si>
    <t>FDM Ce.Ap.Pearl Rett 80x160/ФДМ Че.Ап.Перл Рет 80Х160</t>
  </si>
  <si>
    <t>FDM Ce.Ap.Cream Rett 80x160/ФДМ Че.Ап.Крим Рет 80Х160</t>
  </si>
  <si>
    <t>FDM Elegant G. Rett 80x160/ФДМ Элегант Г. Рет 80Х160</t>
  </si>
  <si>
    <t>FDM Mystic G. Rett 80x160/ФДМ Мистик Г. Рет 80Х160</t>
  </si>
  <si>
    <t>FDM Elegant B. Rett 80x160/ФДМ Элегант Б. Рет 80Х160</t>
  </si>
  <si>
    <t>FDM Ombra di Carav. Rett 80x160/ФДМ Омбра Ди Карав. Рет 80Х160</t>
  </si>
  <si>
    <t>FDM Lilac Rett 80x80/ФДМ Лилак Рет 80Х80</t>
  </si>
  <si>
    <t>FDM Panda White Rett 80x80/ФДМ Панда Вайт Рет 80Х80</t>
  </si>
  <si>
    <t>FDM Ce.Ap.Pearl Rett 80x80/ФДМ Че.Ап.Перл Рет 80Х80</t>
  </si>
  <si>
    <t>FDM Ce.Ap.Cream Rett 80x80/ФДМ Че.Ап.Крим Рет 80Х80</t>
  </si>
  <si>
    <t>FDM Elegant G. Rett 80x80/ФДМ Элегант Г. Рет 80Х80</t>
  </si>
  <si>
    <t>FDM Mystic G. Rett 80x80/ФДМ Мистик Г. Рет 80Х80</t>
  </si>
  <si>
    <t>FDM Elegant B. Rett 80x80/ФДМ Элегант Б. Рет 80Х80</t>
  </si>
  <si>
    <t>FDM Ombra di Carav. Rett 80x80/ФДМ Омбра Ди Карав. Рет 80Х80</t>
  </si>
  <si>
    <t>FDM Lilac Rett 60x120 Cer/ФДМ Лилак Рет 60Х120 Чер</t>
  </si>
  <si>
    <t>FDM Panda White Rett 60x120 Cer/ФДМ Панда Вайт Рет 60Х120 Чер</t>
  </si>
  <si>
    <t>FDM Elegant G. Rett 60x120 Cer/ФДМ Элегант Г. Рет 60Х120 Чер</t>
  </si>
  <si>
    <t>FDM Mystic G. Rett 60x120 Cer/ФДМ Мистик Г. Рет 60Х120 Чер</t>
  </si>
  <si>
    <t>FDM Elegant B. Rett 60x120 Cer/ФДМ Элегант Б. Рет 60Х120 Чер</t>
  </si>
  <si>
    <t>FDM O. Carav. Rett 60x120 Cer/ФДМ О. Карав. Рет 60Х120 Чер</t>
  </si>
  <si>
    <t>FDM Ce.Ap.Pearl LASTRA 20mm/ФДМ Че.Ап.Перл Ластра 20мм</t>
  </si>
  <si>
    <t>FDM Elegant G. LASTRA 20mm/ФДМ Элегант Г. Ластра 20мм</t>
  </si>
  <si>
    <t>FDM Mystic G. LASTRA 20mm/ФДМ Мистик Г. Ластра 20мм</t>
  </si>
  <si>
    <t>FDM Waterfall Lapp Mosaics/ФДМ Вотерфолл Лап Мозаика</t>
  </si>
  <si>
    <t>30,8x28,4</t>
  </si>
  <si>
    <t>FDM Lilac Mosaic Lap/ФДМ Лилак Мозаика Лап</t>
  </si>
  <si>
    <t>FDM Panda White Mosaic Lap/ФДМ Панда Вайт Мозаика Лап</t>
  </si>
  <si>
    <t>FDM Ce.Ap.Pearl Mosaic Lap/ФДМ Че.Ап.Перл Мозаика Лап</t>
  </si>
  <si>
    <t>FDM Ce.Ap.Cream Mosaic Lap/ФДМ Че.Ап.Крим Мозаика Лап</t>
  </si>
  <si>
    <t>FDM Elegant G. Mosaic Lap/ФДМ Элегант Г. Мозаика Лап</t>
  </si>
  <si>
    <t>FDM Mystic G. Mosaic Lap/ФДМ Мистик Г. Мозаика Лап</t>
  </si>
  <si>
    <t>FDM Elegant B. Mosaic Lap/ФДМ Элегант Б. Мозаика Лап</t>
  </si>
  <si>
    <t>FDM Ombra di Carav. Mosaic Lap/ФДМ Омбра Ди Карав. Мозаика Лап</t>
  </si>
  <si>
    <t xml:space="preserve">FDM Lilac Mosaic /ФДМ Лилак Мозаика </t>
  </si>
  <si>
    <t xml:space="preserve">FDM Panda White Mosaic /ФДМ Панда Вайт Мозаика </t>
  </si>
  <si>
    <t xml:space="preserve">FDM Ce.Ap.Pearl Mosaic /ФДМ Че.Ап.Перл Мозаика </t>
  </si>
  <si>
    <t xml:space="preserve">FDM Ce.Ap.Cream Mosaic /ФДМ Че.Ап.Крим Мозаика </t>
  </si>
  <si>
    <t xml:space="preserve">FDM Elegant G. Mosaic /ФДМ Элегант Г. Мозаика </t>
  </si>
  <si>
    <t xml:space="preserve">FDM Mystic G. Mosaic /ФДМ Мистик Г. Мозаика </t>
  </si>
  <si>
    <t xml:space="preserve">FDM Elegant B. Mosaic /ФДМ Элегант Б. Мозаика </t>
  </si>
  <si>
    <t xml:space="preserve">FDM Ombra di Carav. Mosaic /ФДМ Омбра Ди Карав. Мозаика </t>
  </si>
  <si>
    <t>FDM Lilac Mosaic Cer/ФДМ Лилак Мозаика Чер</t>
  </si>
  <si>
    <t>FDM Panda White Mosaic Cer/ФДМ Панда Вайт Мозаика Чер</t>
  </si>
  <si>
    <t>FDM Elegant G. Mosaic Cer/ФДМ Элегант Г. Мозаика Чер</t>
  </si>
  <si>
    <t>FDM Mystic G. Mosaic Cer/ФДМ Мистик Г. Мозаика Чер</t>
  </si>
  <si>
    <t>FDM Elegant B. Mosaic Cer/ФДМ Элегант Б. Мозаика Чер</t>
  </si>
  <si>
    <t>FDM Ombra di Carav. Mosaic Cer/ФДМ Омбра Ди Карав. Мозаика Чер</t>
  </si>
  <si>
    <t>FDM Lilac Bat. 7,2x80 Lap/ФДМ Лилак Пли. 7,2Х80 Лап</t>
  </si>
  <si>
    <t>FDM Panda White Bat. 7,2x80 Lap/ФДМ Панда Вайт Пли. 7,2Х80 Лап</t>
  </si>
  <si>
    <t>FDM Ce.Ap.Pearl Bat. 7,2x80 Lap/ФДМ Че.Ап.Перл Пли. 7,2Х80 Лап</t>
  </si>
  <si>
    <t>FDM Ce.Ap.Cream Bat. 7,2x80 Lap/ФДМ Че.Ап.Крим Пли. 7,2Х80 Лап</t>
  </si>
  <si>
    <t>FDM Elegant G. Bat. 7,2x80 Lap/ФДМ Элегант Г. Пли. 7,2Х80 Лап</t>
  </si>
  <si>
    <t>FDM Mystic G. Bat. 7,2x80 Lap/ФДМ Мистик Г. Пли. 7,2Х80 Лап</t>
  </si>
  <si>
    <t>FDM Elegant B. Bat. 7,2x80 Lap/ФДМ Элегант Б. Пли. 7,2Х80 Лап</t>
  </si>
  <si>
    <t>FDM O. di Carav. Bat. 7,2x80 Lap/ФДМ О. Ди Карав. Пли. 7,2Х80 Лап</t>
  </si>
  <si>
    <t xml:space="preserve">FDM Lilac Bat. 7,2x80 /ФДМ Лилак Пли. 7,2Х80 </t>
  </si>
  <si>
    <t xml:space="preserve">FDM Panda White Bat. 7,2x80 /ФДМ Панда Вайт Пли. 7,2Х80 </t>
  </si>
  <si>
    <t xml:space="preserve">FDM Ce.Ap.Pearl Bat. 7,2x80 /ФДМ Че.Ап.Перл Пли. 7,2Х80 </t>
  </si>
  <si>
    <t xml:space="preserve">FDM Ce.Ap.Cream Bat. 7,2x80 /ФДМ Че.Ап.Крим Пли. 7,2Х80 </t>
  </si>
  <si>
    <t xml:space="preserve">FDM Elegant G. Bat. 7,2x80 /ФДМ Элегант Г. Пли. 7,2Х80 </t>
  </si>
  <si>
    <t xml:space="preserve">FDM Mystic G. Bat. 7,2x80 /ФДМ Мистик Г. Пли. 7,2Х80 </t>
  </si>
  <si>
    <t xml:space="preserve">FDM Elegant B. Bat. 7,2x80 /ФДМ Элегант Б. Пли. 7,2Х80 </t>
  </si>
  <si>
    <t xml:space="preserve">FDM O. di Carav. Bat. 7,2x80 /ФДМ О. Ди Карав. Пли. 7,2Х80 </t>
  </si>
  <si>
    <t>FDM Lilac Bat. 7,2x60 Cer/ФДМ Лилак Пли. 7,2Х60 Чер</t>
  </si>
  <si>
    <t>FDM Panda White Bat. 7,2x60 Cer/ФДМ Панда Вайт Пли. 7,2Х60 Чер</t>
  </si>
  <si>
    <t>FDM Elegant G. Bat. 7,2x60 Cer/ФДМ Элегант Г. Пли. 7,2Х60 Чер</t>
  </si>
  <si>
    <t>FDM Mystic G. Bat. 7,2x60 Cer/ФДМ Мистик Г. Пли. 7,2Х60 Чер</t>
  </si>
  <si>
    <t>FDM Elegant B. Bat. 7,2x60 Cer/ФДМ Элегант Б. Пли. 7,2Х60 Чер</t>
  </si>
  <si>
    <t>FDM O. di Carav. Bat. 7,2x60 Cer/ФДМ О. Ди Карав. Пли. 7,2Х60 Чер</t>
  </si>
  <si>
    <t xml:space="preserve">FDM Lilac Sc. Fro. 33x160 /ФДМ Лилак Ст. Фро. 33Х160 </t>
  </si>
  <si>
    <t>FDM Panda White Sc. Fro. 33x160/ФДМ Панда Вайт Ст. Фро. 33Х160</t>
  </si>
  <si>
    <t>FDM Ce.Ap.Pearl Sc. Fro. 33x160/ФДМ Че.Ап.Перл Ст. Фро. 33Х160</t>
  </si>
  <si>
    <t>FDM Ce.Ap.Cream Sc. Fro. 33x160/ФДМ Че.Ап.Крим Ст. Фро. 33Х160</t>
  </si>
  <si>
    <t>FDM Elegant G. Sc. Fro. 33x160/ФДМ Элегант Г. Ст. Фро. 33Х160</t>
  </si>
  <si>
    <t>FDM Mystic G. Sc. Fro. 33x160/ФДМ Мистик Г. Ст. Фро. 33Х160</t>
  </si>
  <si>
    <t>FDM Elegant B. Sc. Fro. 33x160/ФДМ Элегант Б. Ст. Фро. 33Х160</t>
  </si>
  <si>
    <t>FDM O. di Carav. Sc. Fro. 33x160/ФДМ О. Ди Карав. Ст. Фро. 33Х160</t>
  </si>
  <si>
    <t xml:space="preserve">FDM Lilac Sc.A.DX 33x160 /ФДМ Лилак Ст. У.Пр 33Х160 </t>
  </si>
  <si>
    <t xml:space="preserve">FDM Panda White Sc.A.DX 33x160 /ФДМ Панда Вайт Ст. У.Пр 33Х160 </t>
  </si>
  <si>
    <t xml:space="preserve">FDM Ce.Ap.Pearl Sc.A.DX 33x160 /ФДМ Че.Ап.Перл Ст. У.Пр 33Х160 </t>
  </si>
  <si>
    <t xml:space="preserve">FDM Ce.Ap.Cream Sc.A.DX 33x160 /ФДМ Че.Ап.Крим Ст. У.Пр 33Х160 </t>
  </si>
  <si>
    <t xml:space="preserve">FDM Elegant G. Sc.A.DX 33x160 /ФДМ Элегант Г. Ст. У.Пр 33Х160 </t>
  </si>
  <si>
    <t xml:space="preserve">FDM Mystic G. Sc.A.DX 33x160 /ФДМ Мистик Г. Ст. У.Пр 33Х160 </t>
  </si>
  <si>
    <t xml:space="preserve">FDM Elegant B. Sc.A.DX 33x160 /ФДМ Элегант Б. Ст. У.Пр 33Х160 </t>
  </si>
  <si>
    <t xml:space="preserve">FDM O. di Carav. Sc.A.DX 33x160 /ФДМ О. Ди Карав. Ст. У.Пр 33Х160 </t>
  </si>
  <si>
    <t xml:space="preserve">FDM Lilac Sc.A.SX 33x160 /ФДМ Лилак Ст. Уг. Ле. 33Х160 </t>
  </si>
  <si>
    <t xml:space="preserve">FDM Panda White Sc.A.SX 33x160 /ФДМ Панда Вайт Ст. Уг. Ле. 33Х160 </t>
  </si>
  <si>
    <t xml:space="preserve">FDM Ce.Ap.Pearl Sc.A.SX 33x160 /ФДМ Че.Ап.Перл Ст. Уг. Ле. 33Х160 </t>
  </si>
  <si>
    <t xml:space="preserve">FDM Ce.Ap.Cream Sc.A.SX 33x160 /ФДМ Че.Ап.Крим Ст. Уг. Ле. 33Х160 </t>
  </si>
  <si>
    <t xml:space="preserve">FDM Elegant G. Sc.A.SX 33x160 /ФДМ Элегант Г. Ст. Уг. Ле. 33Х160 </t>
  </si>
  <si>
    <t xml:space="preserve">FDM Mystic G. Sc.A.SX 33x160 /ФДМ Мистик Г. Ст. Уг. Ле. 33Х160 </t>
  </si>
  <si>
    <t xml:space="preserve">FDM Elegant B. Sc.A.SX 33x160 /ФДМ Элегант Б. Ст. Уг. Ле. 33Х160 </t>
  </si>
  <si>
    <t xml:space="preserve">FDM O. di Carav. Sc.A.SX 33x160 /ФДМ О. Ди Карав. Ст. Уг. Ле. 33Х160 </t>
  </si>
  <si>
    <t>FDM Lilac Sc. Fro. 33x80/ФДМ Лилак Ст. Фро. 33Х80</t>
  </si>
  <si>
    <t>FDM Panda White Sc. Fro. 33x80/ФДМ Панда Вайт Ст. Фро. 33Х80</t>
  </si>
  <si>
    <t>FDM Ce.Ap.Pearl Sc. Fro. 33x80/ФДМ Че.Ап.Перл Ст. Фро. 33Х80</t>
  </si>
  <si>
    <t>FDM Ce.Ap.Cream Sc. Fro. 33x80/ФДМ Че.Ап.Крим Ст. Фро. 33Х80</t>
  </si>
  <si>
    <t>FDM Elegant G. Sc. Fro. 33x80/ФДМ Элегант Г. Ст. Фро. 33Х80</t>
  </si>
  <si>
    <t>FDM Mystic G. Sc. Fro. 33x80/ФДМ Мистик Г. Ст. Фро. 33Х80</t>
  </si>
  <si>
    <t>FDM Elegant B. Sc. Fro. 33x80/ФДМ Элегант Б. Ст. Фро. 33Х80</t>
  </si>
  <si>
    <t>FDM O. di Carav. Sc. Fro. 33x80/ФДМ О. Ди Карав. Ст. Фро. 33Х80</t>
  </si>
  <si>
    <t>FDM Lilac Sc.A.DX 33x80/ФДМ Лилак Ст. У.Пр 33Х80</t>
  </si>
  <si>
    <t>FDM Panda White Sc.A.DX 33x80/ФДМ Панда Вайт Ст. У.Пр 33Х80</t>
  </si>
  <si>
    <t>FDM Ce.Ap.Pearl Sc.A.DX 33x80/ФДМ Че.Ап.Перл Ст. У.Пр 33Х80</t>
  </si>
  <si>
    <t>FDM Ce.Ap.Cream Sc.A.DX 33x80/ФДМ Че.Ап.Крим Ст. У.Пр 33Х80</t>
  </si>
  <si>
    <t>FDM Elegant G. Sc.A.DX 33x80/ФДМ Элегант Г. Ст. У.Пр 33Х80</t>
  </si>
  <si>
    <t>FDM Mystic G. Sc.A.DX 33x80/ФДМ Мистик Г. Ст. У.Пр 33Х80</t>
  </si>
  <si>
    <t>FDM Elegant B. Sc.A.DX 33x80/ФДМ Элегант Б. Ст. У.Пр 33Х80</t>
  </si>
  <si>
    <t>FDM O. di Carav. Sc.A.DX 33x80/ФДМ О. Ди Карав. Ст. У.Пр 33Х80</t>
  </si>
  <si>
    <t>FDM Lilac Sc.A.SX 33x80/ФДМ Лилак Ст. Уг. Ле. 33Х80</t>
  </si>
  <si>
    <t>FDM Panda White Sc.A.SX 33x80/ФДМ Панда Вайт Ст. Уг. Ле. 33Х80</t>
  </si>
  <si>
    <t>FDM Ce.Ap.Pearl Sc.A.SX 33x80/ФДМ Че.Ап.Перл Ст. Уг. Ле. 33Х80</t>
  </si>
  <si>
    <t>FDM Ce.Ap.Cream Sc.A.SX 33x80/ФДМ Че.Ап.Крим Ст. Уг. Ле. 33Х80</t>
  </si>
  <si>
    <t>FDM Elegant G. Sc.A.SX 33x80/ФДМ Элегант Г. Ст. Уг. Ле. 33Х80</t>
  </si>
  <si>
    <t>FDM Mystic G. Sc.A.SX 33x80/ФДМ Мистик Г. Ст. Уг. Ле. 33Х80</t>
  </si>
  <si>
    <t>FDM Elegant B. Sc.A.SX 33x80/ФДМ Элегант Б. Ст. Уг. Ле. 33Х80</t>
  </si>
  <si>
    <t>FDM O. di Carav. Sc.A.SX 33x80/ФДМ О. Ди Карав. Ст. Уг. Ле. 33Х80</t>
  </si>
  <si>
    <t>FDM Lilac Sc. Fro. 33x120 Cer /ФДМ Лилак Ст. Фро. 33Х120 Чер</t>
  </si>
  <si>
    <t>FDM Pa. White Sc. Fro. 33x120 Cer/ФДМ Па. Вайт Ст. Фро. 33Х120 Чер</t>
  </si>
  <si>
    <t>FDM Elegant G. Sc. Fro. 33x120 Cer/ФДМ Элегант Г. Ст. Фро. 33Х120 Чер</t>
  </si>
  <si>
    <t>FDM Mystic G. Sc. Fro. 33x120 Cer/ФДМ Мистик Г. Ст. Фро. 33Х120 Чер</t>
  </si>
  <si>
    <t>FDM Elegant B. Sc. Fro. 33x120 Cer/ФДМ Элегант Б. Ст. Фро. 33Х120 Чер</t>
  </si>
  <si>
    <t>FDM O. Carav. Sc. Fro. 33x120 Cer/ФДМ О. Карав. Ст. Фро. 33Х120 Чер</t>
  </si>
  <si>
    <t xml:space="preserve">FDM Lilac Sc.A.DX 33x120 Cer /ФДМ Лилак Ст. У.Пр 33Х120 Чер </t>
  </si>
  <si>
    <t xml:space="preserve">FDM Pa. White Sc.A.DX 33x120 Cer /ФДМ Па. Вайт Ст. У.Пр 33Х120 Чер </t>
  </si>
  <si>
    <t xml:space="preserve">FDM Eleg. G. Sc.A.DX 33x120 Cer /ФДМ Элег. Г. Ст. У.Пр 33Х120 Чер </t>
  </si>
  <si>
    <t xml:space="preserve">FDM Mystic G. Sc.A.DX 33x120 Cer /ФДМ Мистик Г. Ст. У.Пр 33Х120 Чер </t>
  </si>
  <si>
    <t xml:space="preserve">FDM Eleg. B. Sc.A.DX 33x120 Cer /ФДМ Элег. Б. Ст. У.Пр 33Х120 Чер </t>
  </si>
  <si>
    <t xml:space="preserve">FDM O. Carav. Sc.A.DX 33x120 Cer /ФДМ О. Карав. Ст. У.Пр 33Х120 Чер </t>
  </si>
  <si>
    <t xml:space="preserve">FDM Lilac Sc.A.SX 33x120 Cer /ФДМ Лилак Ст. Уг. Ле. 33Х120 Чер </t>
  </si>
  <si>
    <t xml:space="preserve">FDM Pa. White Sc.A.SX 33x120 Cer/ФДМ Па. Вайт Ст. Уг. Ле. 33Х120 Чер </t>
  </si>
  <si>
    <t xml:space="preserve">FDM Eleg. G. Sc.A.SX 33x120 Cer/ФДМ Элег. Г. Ст. Уг. Ле. 33Х120 Чер </t>
  </si>
  <si>
    <t xml:space="preserve">FDM Myst. G. Sc.A.SX 33x120 Cer/ФДМ Мист. Г. Ст. Уг. Ле. 33Х120 Чер </t>
  </si>
  <si>
    <t xml:space="preserve">FDM Eleg. B. Sc.A.SX 33x120 Cer/ФДМ Элег. Б. Ст. Уг. Ле. 33Х120 Чер </t>
  </si>
  <si>
    <t xml:space="preserve">FDM O.Carav. Sc.A.SX 33x120 Cer/ФДМ О.Карав. Ст. Уг. Ле. 33Х120 Чер </t>
  </si>
  <si>
    <t>FORTE DEI MARMI QUARK/ФОРТЕ ДЕЙ МАРМИ КВАРК</t>
  </si>
  <si>
    <t>FDMQ Sahara Bl. 120x278 Lapp/ФДМК Сахара Бл. 120Х278 Лап</t>
  </si>
  <si>
    <t>FDMQ Oyster Wh. 120x278 Lapp/ФДМК Ойстер Ва. 120Х278 Лап</t>
  </si>
  <si>
    <t>FDMQ Sahara Bl. 80x160 Lapp/ФДМК Сахара Бл. 80Х160 Лап</t>
  </si>
  <si>
    <t>FDMQ Oyster Wh. 80x160 Lapp/ФДМК Ойстер Ва. 80Х160 Лап</t>
  </si>
  <si>
    <t>FDMQ Bre.Car. 80x160 Lapp/ФДМК Бре. Кар. 80Х160 Лап</t>
  </si>
  <si>
    <t>FDMQ Ce.Ap.Fo. 80x160 Lapp/ФДМК Че.Ап.Фо. 80Х160 Лап</t>
  </si>
  <si>
    <t>FDMQ Ce.Ap.Qu. 80x160 Lapp/ФДМК Че.Ап.Кв. 80Х160 Лап</t>
  </si>
  <si>
    <t>FDMQ Sahara Bl. 80x80 Lapp/ФДМК Сахара Бл. 80Х80 Лап</t>
  </si>
  <si>
    <t>FDMQ Oyster Wh. 80x80 Lapp/ФДМК Ойстер Ва. 80Х80 Лап</t>
  </si>
  <si>
    <t>FDMQ Bre.Car. 80x80 Lapp/ФДМК Бре. Кар. 80Х80 Лап</t>
  </si>
  <si>
    <t>FDMQ Ce.Ap.Fo. 80x80 Lapp/ФДМК Че.Ап.Фо. 80Х80 Лап</t>
  </si>
  <si>
    <t>FDMQ Ce.Ap.Qu. 80x80 Lapp/ФДМК Че.Ап.Кв. 80Х80 Лап</t>
  </si>
  <si>
    <t>FDMQ Braz. Wh. 120x278/ФДМК Браз. Ва. 120Х278</t>
  </si>
  <si>
    <t>FDMQ Braz. Wh. Rett 120x120/ФДМК Браз. Ва. Рет 120Х120</t>
  </si>
  <si>
    <t>FDMQ Persian Gr. Rett 120x120/ФДМК Персиан Грей Рет 120Х120</t>
  </si>
  <si>
    <t>FDMQ Braz. Gold Rett 120x120/ФДМК Браз. Голд Рет 120Х120</t>
  </si>
  <si>
    <t>FDMQ Sahara Bl. Rett 120x120/ФДМК Сахара Бл. Рет 120Х120</t>
  </si>
  <si>
    <t>FDMQ Oyster Wh. Rett 120x120/ФДМК Ойстер Ва. Рет 120Х120</t>
  </si>
  <si>
    <t>FDMQ Bre.Car. Rett 120x120/ФДМК Бре. Кар. Рет 120Х120</t>
  </si>
  <si>
    <t>FDMQ Braz. Wh. Rett 80x160/ФДМК Браз. Ва. Рет 80Х160</t>
  </si>
  <si>
    <t>FDMQ Persian Gr. Rett 80x160/ФДМК Персиан Грей Рет 80Х160</t>
  </si>
  <si>
    <t>FDMQ Braz. Gold Rett 80x160/ФДМК Браз. Голд Рет 80Х160</t>
  </si>
  <si>
    <t>FDMQ Sahara Bl. Rett 80x160/ФДМК Сахара Бл. Рет 80Х160</t>
  </si>
  <si>
    <t>FDMQ Oyster Wh. Rett 80x160/ФДМК Ойстер Ва. Рет 80Х160</t>
  </si>
  <si>
    <t>FDMQ Bre.Car. Rett 80x160/ФДМК Бре. Кар. Рет 80Х160</t>
  </si>
  <si>
    <t>FDMQ Ce.Ap.Fo. Rett 80x160/ФДМК Че.Ап.Фо. Рет 80Х160</t>
  </si>
  <si>
    <t>FDMQ Ce.Ap.Qu. Rett 80x160/ФДМК Че.Ап.Кв. Рет 80Х160</t>
  </si>
  <si>
    <t>FDMQ Braz. Wh. Rett 80x80/ФДМК Браз. Ва. Рет 80Х80</t>
  </si>
  <si>
    <t>FDMQ Persian Gr. Rett 80x80/ФДМК Персиан Грей Рет 80Х80</t>
  </si>
  <si>
    <t>FDMQ Braz. Gold Rett 80x80/ФДМК Браз. Голд Рет 80Х80</t>
  </si>
  <si>
    <t>FDMQ Sahara Bl. Rett 80x80/ФДМК Сахара Бл. Рет 80Х80</t>
  </si>
  <si>
    <t>FDMQ Oyster Wh. Rett 80x80/ФДМК Ойстер Ва. Рет 80Х80</t>
  </si>
  <si>
    <t>FDMQ Bre.Car. Rett 80x80/ФДМК Бре. Кар. Рет 80Х80</t>
  </si>
  <si>
    <t>FDMQ Ce.Ap.Fo. Rett 80x80/ФДМК Че.Ап.Фо. Рет 80Х80</t>
  </si>
  <si>
    <t>FDMQ Ce.Ap.Qu. Rett 80x80/ФДМК Че.Ап.Кв. Рет 80Х80</t>
  </si>
  <si>
    <t>FDMQ Braz. Wh. Rett 60x120/ФДМК Браз. Ва. Рет 60Х120</t>
  </si>
  <si>
    <t>FDMQ Braz. Gold Rett 60x120/ФДМК Браз. Голд Рет 60Х120</t>
  </si>
  <si>
    <t>FDMQ Persian Gr. Rett 60x120/ФДМК Персиан Грей Рет 60Х120</t>
  </si>
  <si>
    <t>FDMQ Sahara Bl. Rett 60x120 Cer/ФДМК Сахара Бл. Рет 60Х120 Пат</t>
  </si>
  <si>
    <t>FDMQ Oyster Wh. Rett 60x120 Cer/ФДМК Ойстер Ва. Рет 60Х120 Пат</t>
  </si>
  <si>
    <t>FDMQ Bre.Car. Rett 60x120 Cer/ФДМК Бре. Ди Кар. Рет 60Х120 Пат</t>
  </si>
  <si>
    <t>FDMQ Braz. Wh. 60x120 Grip/ФДМК Браз. Ва. 60Х120 Грип</t>
  </si>
  <si>
    <t>FDMQ Braz. Gold 60x120 Grip/ФДМК Браз. Голд 60Х120 Грип</t>
  </si>
  <si>
    <t>FDMQ Persian Gr. 60x120 Grip/ФДМК Персиан Грей 60Х120 Грип</t>
  </si>
  <si>
    <t xml:space="preserve">FDMQ Braz. Wh. LASTRA 20mm/ФДМК Браз. Ва. Ластра 20мм </t>
  </si>
  <si>
    <t xml:space="preserve">FDMQ Persian Gr. LASTRA 20mm/ФДМК Персиан Грей Ластра 20мм </t>
  </si>
  <si>
    <t xml:space="preserve">FDMQ Braz. Gold LASTRA 20mm/ФДМК Браз. Голд Ластра 20мм </t>
  </si>
  <si>
    <t>FDMQ Sahara Bl. Mosaic Lap/ФДМК Сахара Бл. Мозаика Лап</t>
  </si>
  <si>
    <t>FDMQ Oyster Wh. Mosaic Lap/ФДМК Ойстер Ва. Мозаика Лап</t>
  </si>
  <si>
    <t>FDMQ Bre.Car. Mosaic Lap/ФДМК Бре. Кар. Мозаика Лап</t>
  </si>
  <si>
    <t>FDMQ Ce.Ap.Fo. Mosaic Lap/ФДМК Че.Ап.Фо. Мозаика Лап</t>
  </si>
  <si>
    <t>FDMQ Ce.Ap.Qu. Mosaic Lap/ФДМК Че.Ап.Кв. Мозаика Лап</t>
  </si>
  <si>
    <t xml:space="preserve">FDMQ Braz. Wh. Mosaic /ФДМК Браз. Ва. Мозаика </t>
  </si>
  <si>
    <t xml:space="preserve">FDMQ Persian Gr. Mosaic /ФДМК Персиан Грей Мозаика </t>
  </si>
  <si>
    <t xml:space="preserve">FDMQ Braz. Gold Mosaic /ФДМК Браз. Голд Мозаика </t>
  </si>
  <si>
    <t xml:space="preserve">FDMQ Sahara Bl. Mosaic /ФДМК Сахара Бл. Мозаика </t>
  </si>
  <si>
    <t xml:space="preserve">FDMQ Oyster Wh. Mosaic /ФДМК Ойстер Ва. Мозаика </t>
  </si>
  <si>
    <t xml:space="preserve">FDMQ Bre.Car. Mosaic /ФДМК Бре. Кар. Мозаика </t>
  </si>
  <si>
    <t xml:space="preserve">FDMQ Ce.Ap.Fo. Mosaic /ФДМК Че.Ап.Фо. Мозаика </t>
  </si>
  <si>
    <t xml:space="preserve">FDMQ Ce.Ap.Qu. Mosaic /ФДМК Че.Ап.Кв. Мозаика </t>
  </si>
  <si>
    <t>FDMQ Sahara Bl. Mosaic Cer/ФДМК Сахара Бл. Мозаика Пат</t>
  </si>
  <si>
    <t>FDMQ Oyster Wh. Mosaic Cer/ФДМК Ойстер Ва. Мозаика Пат</t>
  </si>
  <si>
    <t>FDMQ Bre.Car. Mosaic Cer/ФДМК Бре. Кар. Мозаика Пат</t>
  </si>
  <si>
    <t>FDMQ Sahara Bl. Bat. 7,2x80 Lap/ФДМК Сахара Бл. Пли. 7,2Х80 Лап</t>
  </si>
  <si>
    <t>FDMQ Oyster Wh. Bat. 7,2x80 Lap/ФДМК Ойстер Ва. Пли. 7,2Х80 Лап</t>
  </si>
  <si>
    <t>FDMQ Bre.Car. Bat. 7,2x80 Lap/ФДМК Бре. Ди Кар. Пли. 7,2Х80 Лап</t>
  </si>
  <si>
    <t>FDMQ Ce.Ap.Fo. Bat. 7,2x80 Lap/ФДМК Че.Ап.Фо. Пли. 7,2Х80 Лап</t>
  </si>
  <si>
    <t>FDMQ Ce.Ap.Qu. Bat. 7,2x80 Lap/ФДМК Че.Ап.Кв. Пли. 7,2Х80 Лап</t>
  </si>
  <si>
    <t xml:space="preserve">FDMQ Braz. Wh. Bat. 7,2x80 /ФДМК Браз. Ва. Пли. 7,2Х80 </t>
  </si>
  <si>
    <t xml:space="preserve">FDMQ Persian Gr. Bat. 7,2x80 /ФДМК Персиан Грей Пли. 7,2Х80 </t>
  </si>
  <si>
    <t xml:space="preserve">FDMQ Braz. Gold Bat. 7,2x80 /ФДМК Браз. Голд Пли. 7,2Х80 </t>
  </si>
  <si>
    <t xml:space="preserve">FDMQ Sahara Bl. Bat. 7,2x80 /ФДМК Сахара Бл. Пли. 7,2Х80 </t>
  </si>
  <si>
    <t xml:space="preserve">FDMQ Oyster Wh. Bat. 7,2x80 /ФДМК Ойстер Ва. Пли. 7,2Х80 </t>
  </si>
  <si>
    <t xml:space="preserve">FDMQ Bre.Car. Bat. 7,2x80 /ФДМК Бре. Кар. Пли. 7,2Х80 </t>
  </si>
  <si>
    <t xml:space="preserve">FDMQ Ce.Ap.Fo. Bat. 7,2x80 /ФДМК Че.Ап.Фо. Пли. 7,2Х80 </t>
  </si>
  <si>
    <t xml:space="preserve">FDMQ Ce.Ap.Qu. Bat. 7,2x80 /ФДМК Че.Ап.Кв. Пли. 7,2Х80 </t>
  </si>
  <si>
    <t>FDMQ Braz. Wh. Bat. 7,2x60/ФДМК Браз. Ва. Пли. 7,2Х60</t>
  </si>
  <si>
    <t>FDMQ Braz. Gold Bat. 7,2x60/ФДМК Браз. Голд Пли. 7,2Х60</t>
  </si>
  <si>
    <t>FDMQ Persian Gr. Bat. 7,2x60/ФДМК Персиан Грей Пли. 7,2Х60</t>
  </si>
  <si>
    <t>FDMQ Sahara Bl. Bat. 7,2x60 Cer/ФДМК Сахара Бл. Пли. 7,2Х60 Пат</t>
  </si>
  <si>
    <t>FDMQ Oyster Wh. Bat. 7,2x60 Cer/ФДМК Ойстер Ва. Пли. 7,2Х60 Пат</t>
  </si>
  <si>
    <t>FDMQ Bre.Car. Bat. 7,2x60 Cer/ФДМК Бре. Кар. Пли. 7,2Х60 Пат</t>
  </si>
  <si>
    <t>FDMQ Braz. Wh. Sc. Fro. 33x160/ФДМК Браз. Ва. Ст. Фро. 33Х160</t>
  </si>
  <si>
    <t>FDMQ Persian Gr. Sc. Fro. 33x160/ФДМК Персиан Грей Ст. Фро. 33Х160</t>
  </si>
  <si>
    <t>FDMQ Braz. Gold Sc. Fro. 33x160/ФДМК Браз. Голд Ст. Фро. 33Х160</t>
  </si>
  <si>
    <t xml:space="preserve">FDMQ Sahara Bl. Sc. Fro. 33x160 /ФДМК Сахара Бл. Ст. Фро. 33Х160 </t>
  </si>
  <si>
    <t>FDMQ Oyster Wh. Sc. Fro. 33x160/ФДМК Ойстер Ва. Ст. Фро. 33Х160</t>
  </si>
  <si>
    <t>FDMQ Bre.Car. Sc. Fro. 33x160/ФДМК Бре. Кар. Ст. Фро. 33Х160</t>
  </si>
  <si>
    <t>FDMQ Ce.Ap.Fo. Sc. Fro. 33x160/ФДМК Че.Ап.Фо. Ст. Фро. 33Х160</t>
  </si>
  <si>
    <t>FDMQ Ce.Ap.Qu. Sc. Fro. 33x160/ФДМК Че.Ап.Кв. Ст. Фро. 33Х160</t>
  </si>
  <si>
    <t xml:space="preserve">FDMQ Braz. Wh. Sc.A.DX 33x160 /ФДМК Браз. Ва. Ст. Угл. Прав 33Х160 </t>
  </si>
  <si>
    <t xml:space="preserve">FDMQ Pers. Gr. Sc.A.DX 33x160/ФДМК Персиан Грей Ст. Угл. Прав 33Х160 </t>
  </si>
  <si>
    <t xml:space="preserve">FDMQ Braz. Gold Sc.A.DX 33x160 /ФДМК Браз. Голд Ст. Угл. Прав 33Х160 </t>
  </si>
  <si>
    <t xml:space="preserve">FDMQ Sahara Bl. Sc.A.DX 33x160 /ФДМК Сахара Бл. Ст. Угл. Прав 33Х160 </t>
  </si>
  <si>
    <t xml:space="preserve">FDMQ Oyster Wh. Sc.A.DX 33x160 /ФДМК Ойстер Ва. Ст. Угл. Прав 33Х160 </t>
  </si>
  <si>
    <t xml:space="preserve">FDMQ Bre.Car. Sc.A.DX 33x160/ФДМК Бре. Кар. Ст. Угл. Прав 33Х160 </t>
  </si>
  <si>
    <t xml:space="preserve">FDMQ Ce.Ap.Fo. Sc.A.DX 33x160/ФДМК Че.Ап.Фо. Ст. Угл. Прав 33Х160 </t>
  </si>
  <si>
    <t xml:space="preserve">FDMQ Ce.Ap.Qu. Sc.A.DX 33x160 /ФДМК Че.Ап.Кв. Ст. Угл. Прав 33Х160 </t>
  </si>
  <si>
    <t xml:space="preserve">FDMQ Braz. Wh. Sc.A.SX 33x160 /ФДМК Браз. Ва. Ст. Угл. Ле 33Х160 </t>
  </si>
  <si>
    <t xml:space="preserve">FDMQ Persian Gr. Sc.A.SX 33x160/ФДМК Персиан Грей Ст. Угл. Ле 33Х160 </t>
  </si>
  <si>
    <t xml:space="preserve">FDMQ Braz. Gold Sc.A.SX 33x160 /ФДМК Браз. Голд Ст. Угл. Ле 33Х160 </t>
  </si>
  <si>
    <t xml:space="preserve">FDMQ Sahara Bl. Sc.A.SX 33x160 /ФДМК Сахара Бл. Ст. Угл. Ле 33Х160 </t>
  </si>
  <si>
    <t xml:space="preserve">FDMQ Oyster Wh. Sc.A.SX 33x160 /ФДМК Ойстер Ва. Ст. Угл. Ле 33Х160 </t>
  </si>
  <si>
    <t xml:space="preserve">FDMQ Bre.Car. Sc.A.SX 33x160 /ФДМК Бре. Кар. Ст. Угл. Ле 33Х160 </t>
  </si>
  <si>
    <t xml:space="preserve">FDMQ Ce.Ap.Fo. Sc.A.SX 33x160 /ФДМК Че.Ап.Фо. Ст. Угл. Ле 33Х160 </t>
  </si>
  <si>
    <t xml:space="preserve">FDMQ Ce.Ap.Qu. Sc.A.SX 33x160 /ФДМК Че.Ап.Кв. Ст. Угл. Ле 33Х160 </t>
  </si>
  <si>
    <t>FDMQ Braz. Wh. Sc. Fro. 33x80/ФДМК Браз. Ва. Ст. Фро. 33Х80</t>
  </si>
  <si>
    <t>FDMQ Persian Gr. Sc. Fro. 33x80/ФДМК Персиан Грей Ст. Фро. 33Х80</t>
  </si>
  <si>
    <t>FDMQ Braz. Gold Sc. Fro. 33x80/ФДМК Браз. Голд Ст. Фро. 33Х80</t>
  </si>
  <si>
    <t>FDMQ Sahara Bl. Sc. Fro. 33x80/ФДМК Сахара Бл. Ст. Фро. 33Х80</t>
  </si>
  <si>
    <t>FDMQ Oyster Wh. Sc. Fro. 33x80/ФДМК Ойстер Ва. Ст. Фро. 33Х80</t>
  </si>
  <si>
    <t>FDMQ Bre.Car. Sc. Fro. 33x80/ФДМК Бре. Кар. Ст. Фро. 33Х80</t>
  </si>
  <si>
    <t>FDMQ Ce.Ap.Fo. Sc. Fro. 33x80/ФДМК Че.Ап.Фо. Ст. Фро. 33Х80</t>
  </si>
  <si>
    <t>FDMQ Ce.Ap.Qu. Sc. Fro. 33x80/ФДМК Че.Ап.Кв. Ст. Фро. 33Х80</t>
  </si>
  <si>
    <t>FDMQ Braz. Wh. Sc.A.DX 33x80/ФДМК Браз. Ва. Ст. Угл. Прав 33Х80</t>
  </si>
  <si>
    <t>FDMQ Persian Gr. Sc.A.DX 33x80/ФДМК Персиан Грей Ст. Угл. Прав 33Х80</t>
  </si>
  <si>
    <t>FDMQ Braz. Gold Sc.A.DX 33x80/ФДМК Браз. Голд Ст. Угл. Прав 33Х80</t>
  </si>
  <si>
    <t>FDMQ Sahara Bl. Sc.A.DX 33x80/ФДМК Сахара Бл. Ст. Угл. Прав 33Х80</t>
  </si>
  <si>
    <t>FDMQ Oyster Wh. Sc.A.DX 33x80/ФДМК Ойстер Ва. Ст. Угл. Прав 33Х80</t>
  </si>
  <si>
    <t>FDMQ Bre.Car. Sc.A.DX 33x80/ФДМК Бре. Кар. Ст. Угл. Прав 33Х80</t>
  </si>
  <si>
    <t>FDMQ Ce.Ap.Fo. Sc.A.DX 33x80/ФДМК Че.Ап.Фо. Ст. Угл. Прав 33Х80</t>
  </si>
  <si>
    <t>FDMQ Ce.Ap.Qu. Sc.A.DX 33x80/ФДМК Че.Ап.Кв. Ст. Угл. Прав 33Х80</t>
  </si>
  <si>
    <t>FDMQ Braz. Wh. Sc.A.SX 33x80/ФДМК Браз. Ва. Ст. Угл. Ле 33Х80</t>
  </si>
  <si>
    <t>FDMQ Persian Gr. Sc.A.SX 33x80/ФДМК Персиан Грей Ст. Угл. Ле 33Х80</t>
  </si>
  <si>
    <t>FDMQ Braz. Gold Sc.A.SX 33x80/ФДМК Браз. Голд Ст. Угл. Ле 33Х80</t>
  </si>
  <si>
    <t>FDMQ Sahara Bl. Sc.A.SX 33x80/ФДМК Сахара Бл. Ст. Угл. Ле 33Х80</t>
  </si>
  <si>
    <t>FDMQ Oyster Wh. Sc.A.SX 33x80/ФДМК Ойстер Ва. Ст. Угл. Ле 33Х80</t>
  </si>
  <si>
    <t>FDMQ Bre.Car. Sc.A.SX 33x80/ФДМК Бре. Кар. Ст. Угл. Ле 33Х80</t>
  </si>
  <si>
    <t>FDMQ Ce.Ap.Fo. Sc.A.SX 33x80/ФДМК Че.Ап.Фо. Ст. Угл. Ле 33Х80</t>
  </si>
  <si>
    <t>FDMQ Ce.Ap.Qu. Sc.A.SX 33x80/ФДМК Че.Ап.Кв. Ст. Угл. Ле 33Х80</t>
  </si>
  <si>
    <t>FDMQ Braz. Wh. Sc. Fro. 33x120/ФДМК Браз. Ва. Ст. Фро. 33Х120</t>
  </si>
  <si>
    <t>FDMQ Persian Gr. Sc. Fro. 33x120/ФДМК Персиан Грей Ст. Фро. 33Х120</t>
  </si>
  <si>
    <t>FDMQ Braz. Gold Sc. Fro. 33x120/ФДМК Браз. Голд Ст. Фро. 33Х120</t>
  </si>
  <si>
    <t>FDMQ Braz. Wh. Sc.Ang. DX 33x120/ФДМК Браз. Ва. Ст. Угл. Прав 33Х120</t>
  </si>
  <si>
    <t>FDMQ Pers. Gr. Sc.Ang. DX 33x120/ФДМК Перс. Грей Ст. Угл. Прав 33Х120</t>
  </si>
  <si>
    <t>FDMQ Bra. Gold Sc.Ang. DX 33x120/ФДМК Браз. Голд Ст. Угл. Прав 33Х120</t>
  </si>
  <si>
    <t>FDMQ Braz. Wh. Sc.A.SX 33x120/ФДМК Браз. Ва. Ст. Угл. Ле 33Х120</t>
  </si>
  <si>
    <t>FDMQ Persian Gr. Sc.A.SX 33x120/ФДМК Персиан Грей Ст. Угл. Ле 33Х120</t>
  </si>
  <si>
    <t>FDMQ Braz. Gold Sc.A.SX 33x120/ФДМК Браз. Голд Ст. Угл. Ле 33Х120</t>
  </si>
  <si>
    <t xml:space="preserve">FDMQ Sa. Bl. Sc. Fro. 33x120 Cer /ФДМК Са. Бл. Ст. Фро. 33Х120 Пат </t>
  </si>
  <si>
    <t>FDMQ Oyster Wh. Sc.Fro. 33x120 Cer/ФДМК Ойстер Ва. Ст.Фро. 33Х120 Пат</t>
  </si>
  <si>
    <t>FDMQ Bre.Car. Sc. Fro. 33x120 Cer/ФДМК Бре. Кар. Ст. Фро. 33Х120 Пат</t>
  </si>
  <si>
    <t xml:space="preserve">FDMQ Sa.Bl. Sc.A.DX 33x120 Cer /ФДМК Са.Бл. Ст. Угл. Прав 33Х120 Пат </t>
  </si>
  <si>
    <t xml:space="preserve">FDMQ Oy. Wh. Sc.A.DX 33x120 Cer/ФДМК Ой. Ва. Ст.Угл.Прав 33Х120 Пат </t>
  </si>
  <si>
    <t>FDMQ Bre.Car. Sc.A.DX 33x120 Cer/ФДМК Бре.Кар. Ст.Угл.Прав 33Х120 Пат</t>
  </si>
  <si>
    <t>FDMQ Sa.Bl. Sc.A.SX 33x120 Cer /ФДМК Са.Бл. Ст. Угл. Ле 33Х120 Пат</t>
  </si>
  <si>
    <t xml:space="preserve">FDMQ Oy.Wh. Sc.A.SX 33x120 Cer /ФДМК Ой.Ва. Ст. Угл. Ле 33Х120 Пат </t>
  </si>
  <si>
    <t>FDMQ Bre.Car. Sc.A.SX 33x120 Cer/ФДМК Бре.Кар. Ст. Угл. Ле 33Х120 Пат</t>
  </si>
  <si>
    <t>FORTE DEI MARMI ROCK/ФОРТЕ ДЕИ МАРМИ РОК</t>
  </si>
  <si>
    <t>FDMR Siber. Iv. 120x278/ФДМP Сибер. Ай. 120x278</t>
  </si>
  <si>
    <t>FDMR Alpin Br. 120x278/ФДМP Алпин Бр. 120x278</t>
  </si>
  <si>
    <t>FDMR Tiffan. Wh. 120x278/ФДМP Тиффан. Ва. 120x278</t>
  </si>
  <si>
    <t>FDMR Ven. Grey 120x278/ФДМP Вен. Грей 120x278</t>
  </si>
  <si>
    <t>FDMR Siber. Iv. Cortex 120x278/ФДМP Сибер. Ай. Koptex 120x278</t>
  </si>
  <si>
    <t>FDMR Siber. Iv. Rett 120x120/ФДМP Сибер. Ай. Рет 120x120</t>
  </si>
  <si>
    <t>FDMR Molean. Cr. Rett 120x120/ФДМP Молеаn. Кр. Рет 120x120</t>
  </si>
  <si>
    <t>FDMR Lunar Gr. Rett 120x120/ФДМP Лунар Гр. Рет 120x120</t>
  </si>
  <si>
    <t>FDMR Alpin Br. Rett 120x120/ФДМP Алпин Бр. Рет 120x120</t>
  </si>
  <si>
    <t>FDMR Tiffan. Wh. Rett 120x120/ФДМP Тиффан. Ва. Рет 120x120</t>
  </si>
  <si>
    <t>FDMR Sensat. Gr. Rett 120x120/ФДМP Сенсат. Гр. Рет 120x120</t>
  </si>
  <si>
    <t>FDMR Ven. Grey Rett 120x120/ФДМP Вен. Грей Рет 120x120</t>
  </si>
  <si>
    <t>FDMR Ven. Black Rett 120x120/ФДМP Вен. Блек Рет 120x120</t>
  </si>
  <si>
    <t>FDMR Siber. Iv. Rett 80x160/ФДМP Сибер. Ай. Рет 80x160</t>
  </si>
  <si>
    <t>FDMR Molean. Cr. Rett 80x160/ФДМP Молеаn. Кр. Рет 80x160</t>
  </si>
  <si>
    <t>FDMR Lunar Gr. Rett 80x160/ФДМP Лунар Гр. Рет 80x160</t>
  </si>
  <si>
    <t>FDMR Alpin Br. Rett 80x160/ФДМP Алпин Бр. Рет 80x160</t>
  </si>
  <si>
    <t>FDMR Tiffan. Wh. Rett 80x160/ФДМP Тиффан. Ва. Рет 80x160</t>
  </si>
  <si>
    <t>FDMR Sensat. Gr. Rett 80x160/ФДМP Сенсат. Гр. Рет 80x160</t>
  </si>
  <si>
    <t>FDMR Ven. Grey Rett 80x160/ФДМP Вен. Грей Рет 80x160</t>
  </si>
  <si>
    <t>FDMR Ven. Black Rett 80x160/ФДМP Вен. Блек Рет 80x160</t>
  </si>
  <si>
    <t>FDMR Siber. Iv. Rett 60x120/ФДМP Сибер. Ай. Рет 60x120</t>
  </si>
  <si>
    <t>FDMR Molean. Cr. Rett 60x120/ФДМP Молеаn. Кр. Рет 60x120</t>
  </si>
  <si>
    <t>FDMR Lunar Gr. Rett 60x120/ФДМP Лунар Гр. Рет 60x120</t>
  </si>
  <si>
    <t>FDMR Alpin Br. Rett 60x120/ФДМP Алпин Бр. Рет 60x120</t>
  </si>
  <si>
    <t>FDMR Tiffan. Wh. Rett 60x120/ФДМP Тиффан. Ва. Рет 60x120</t>
  </si>
  <si>
    <t>FDMR Sensat. Gr. Rett 60x120/ФДМP Сенсат. Гр. Рет 60x120</t>
  </si>
  <si>
    <t>FDMR Ven. Grey Rett 60x120/ФДМP Вен. Грей Рет 60x120</t>
  </si>
  <si>
    <t>FDMR Ven. Black Rett 60x120/ФДМP Вен. Блек Рет 60x120</t>
  </si>
  <si>
    <t>FDMR Siber. Iv. 60x120 Grip/ФДМP Сибер. Ай. 60x120 Грип</t>
  </si>
  <si>
    <t>FDMR Molean. Cr. 60x120 Grip/ФДМP Молеаn. Кр. 60x120 Грип</t>
  </si>
  <si>
    <t>FDMR Lunar Gr. 60x120 Grip/ФДМP Лунар Гр. 60x120 Грип</t>
  </si>
  <si>
    <t>FDMR Alpin Br. 60x120 Grip/ФДМP Алпин Бр. 60x120 Грип</t>
  </si>
  <si>
    <t>FDMR Tiffan. Wh. 60x120 Grip/ФДМP Тиффан. Ва. 60x120 Грип</t>
  </si>
  <si>
    <t>FDMR Sensat. Gr. 60x120 Grip/ФДМP Сенсат. Гр. 60x120 Грип</t>
  </si>
  <si>
    <t>FDMR Ven. Grey 60x120 Grip/ФДМP Вен. Грей 60x120 Грип</t>
  </si>
  <si>
    <t>FDMR Ven. Black 60x120 Grip/ФДМP Вен. Блек 60x120 Грип</t>
  </si>
  <si>
    <t>FDMR Siber. Iv. 60x120 LASTRA 20mm/ФДМP Сибер. Ай. 60x120 Ластра 20мм</t>
  </si>
  <si>
    <t>60x120 SPS</t>
  </si>
  <si>
    <t>FDMR Lunar Gr. 60x120 LASTRA 20mm/ФДМP Лунар Гр. 60x120 Ластра 20мм</t>
  </si>
  <si>
    <t>FDMR Alpin Br. 60x120 LASTRA 20mm/ФДМP Алпин Бр. 60x120 Ластра 20мм</t>
  </si>
  <si>
    <t>FDMR Tiffan. Wh. 60x120 LASTRA 20mm/ФДМP Тиффан. Ва. 60x120 Ластра 20мм</t>
  </si>
  <si>
    <t>FDMR Ven. Grey 60x120 LASTRA 20mm/ФДМP Вен. Грей 60x120 Ластра 20мм</t>
  </si>
  <si>
    <t>FDMR Ven. Black 60x120 LASTRA 20mm/ФДМP Вен. Блек 60x120 Ластра 20мм</t>
  </si>
  <si>
    <t>FDMR Siber. Iv. 60x60 LASTRA 20mm/ФДМP Сибер. Ай. 60x60 Ластра 20мм</t>
  </si>
  <si>
    <t>FDMR Lunar Gr. 60x60 LASTRA 20mm/ФДМP Лунар Гр. 60x60 Ластра 20мм</t>
  </si>
  <si>
    <t>FDMR Alpin Br. 60x60 LASTRA 20mm/ФДМP Алпин Бр. 60x60 Ластра 20мм</t>
  </si>
  <si>
    <t>FDMR Aria Brick Madreperla/ФДМP Ариа Брик Мадреперла</t>
  </si>
  <si>
    <t>7,5x30</t>
  </si>
  <si>
    <t>FDMR Sabbia Brick Madreperla/ФДМP Саббиа Брик Мадреперла</t>
  </si>
  <si>
    <t>FDMR Acqua Brick Madreperla/ФДМP Акуа Брик Мадреперла</t>
  </si>
  <si>
    <t>FDMR Terra Brick Madreperla/ФДМP Терра Брик Мадреперла</t>
  </si>
  <si>
    <t>FDMR Siber. Iv. Mosaic/ФДМP Сибер. Ай. Мозаика</t>
  </si>
  <si>
    <t>FDMR Molean. Cr. Mosaic/ФДМP Молеаn. Кр. Мозаика</t>
  </si>
  <si>
    <t>FDMR Lunar Gr. Mosaic/ФДМP Лунар Гр. Мозаика</t>
  </si>
  <si>
    <t>FDMR Alpin Br. Mosaic/ФДМP Алпин Бр. Мозаика</t>
  </si>
  <si>
    <t>FDMR Tiffan. Wh. Mosaic/ФДМP Тиффан. Ва. Мозаика</t>
  </si>
  <si>
    <t>FDMR Sensat. Gr. Mosaic/ФДМP Сенсат. Гр. Мозаика</t>
  </si>
  <si>
    <t>FDMR Ven. Grey Mosaic/ФДМP Вен. Грей Мозаика</t>
  </si>
  <si>
    <t>FDMR Ven. Black Mosaic/ФДМP Вен. Блек Мозаика</t>
  </si>
  <si>
    <t>FDMR Siber. Iv. Bat. 7,2x80/ФДМP Сибер. Ай. Пли. 7,2Х80</t>
  </si>
  <si>
    <t>FDMR Molean. Cr. Bat. 7,2x80/ФДМP Молеаn. Кр. Пли. 7,2Х80</t>
  </si>
  <si>
    <t>FDMR Lunar Gr. Bat. 7,2x80/ФДМP Лунар Гр. Пли. 7,2Х80</t>
  </si>
  <si>
    <t>FDMR Alpin Br. Bat. 7,2x80/ФДМP Алпин Бр. Пли. 7,2Х80</t>
  </si>
  <si>
    <t>FDMR Tiffan. Wh. Bat. 7,2x80/ФДМP Тиффан. Ва. Пли. 7,2Х80</t>
  </si>
  <si>
    <t>FDMR Sensat. Gr. Bat. 7,2x80/ФДМP Сенсат. Гр. Пли. 7,2Х80</t>
  </si>
  <si>
    <t>FDMR Ven. Grey Bat. 7,2x80/ФДМP Вен. Грей Пли. 7,2Х80</t>
  </si>
  <si>
    <t>FDMR Ven. Black Bat. 7,2x80/ФДМP Вен. Блек Пли. 7,2Х80</t>
  </si>
  <si>
    <t>FDMR Siber. Iv. Bat. 7,2x60/ФДМP Сибер. Ай. Пли. 7,2Х60</t>
  </si>
  <si>
    <t>FDMR Molean. Cr. Bat. 7,2x60/ФДМP Молеаn. Кр. Пли. 7,2Х60</t>
  </si>
  <si>
    <t>FDMR Lunar Gr. Bat. 7,2x60/ФДМP Лунар Гр. Пли. 7,2Х60</t>
  </si>
  <si>
    <t>FDMR Alpin Br. Bat. 7,2x60/ФДМP Алпин Бр. Пли. 7,2Х60</t>
  </si>
  <si>
    <t>FDMR Tiffan. Wh. Bat. 7,2x60/ФДМP Тиффан. Ва. Пли. 7,2Х60</t>
  </si>
  <si>
    <t>FDMR Sensat. Gr. Bat. 7,2x60/ФДМP Сенсат. Гр. Пли. 7,2Х60</t>
  </si>
  <si>
    <t>FDMR Ven. Grey Bat. 7,2x60/ФДМP Вен. Грей Пли. 7,2Х60</t>
  </si>
  <si>
    <t>FDMR Ven. Black Bat. 7,2x60/ФДМP Вен. Блек Пли. 7,2Х60</t>
  </si>
  <si>
    <t>FDMR Siber. Iv. Sc. Fro. 33x160/ФДМP Сибер. Ай. Ст. Фро. 33x160</t>
  </si>
  <si>
    <t>FDMR Molean. Cr. Sc. Fro. 33x160/ФДМP Молеаn. Кр. Ст. Фро. 33x160</t>
  </si>
  <si>
    <t>FDMR Lunar Gr. Sc. Fro. 33x160/ФДМP Лунар Гр. Ст. Фро. 33x160</t>
  </si>
  <si>
    <t>FDMR Alpin Br. Sc. Fro. 33x160/ФДМP Алпин Бр. Ст. Фро. 33x160</t>
  </si>
  <si>
    <t>FDMR Tiffan. Wh. Sc. Fro. 33x160/ФДМP Тиффан. Ва. Ст. Фро. 33x160</t>
  </si>
  <si>
    <t>FDMR Sensat. Gr. Sc. Fro. 33x160/ФДМP Сенсат. Гр. Ст. Фро. 33x160</t>
  </si>
  <si>
    <t>FDMR Ven. Grey Sc. Fro. 33x160/ФДМP Вен. Грей Ст. Фро. 33x160</t>
  </si>
  <si>
    <t>FDMR Ven. Black Sc. Fro. 33x160/ФДМP Вен. Блек Ст. Фро. 33x160</t>
  </si>
  <si>
    <t>FDMR Siber. Iv. Sc.Ang. DX 33x160/ФДМP Сибер. Ай. Ст. Угл. Прав 33x160</t>
  </si>
  <si>
    <t>FDMR Molean. Cr. Sc.Ang. DX 33x160/ФДМP Молеаn. Кр. Ст. Угл. Прав 33x160</t>
  </si>
  <si>
    <t>FDMR Lunar Gr. Sc.Ang. DX 33x160/ФДМP Лунар Гр. Ст. Угл. Прав 33x160</t>
  </si>
  <si>
    <t>FDMR Alpin Br. Sc.Ang. DX 33x160/ФДМP Алпин Бр. Ст. Угл. Прав 33x160</t>
  </si>
  <si>
    <t>FDMR Tiffan. Wh. Sc.Ang. DX 33x160/ФДМP Тиффан. Ва. Ст. Угл. Прав 33x160</t>
  </si>
  <si>
    <t>FDMR Sensat. Gr. Sc.Ang. DX 33x160/ФДМP Сенсат. Гр. Ст. Угл. Прав 33x160</t>
  </si>
  <si>
    <t>FDMR Ven. Grey Sc.Ang. DX 33x160/ФДМP Вен. Грей Ст. Угл. Прав 33x160</t>
  </si>
  <si>
    <t>FDMR Ven. Black Sc.Ang. DX 33x160/ФДМP Вен. Блек Ст. Угл. Прав 33x160</t>
  </si>
  <si>
    <t>FDMR Siber. Iv. Sc.Ang. SX 33x160/ФДМP Сибер. Ай. Ст. Угл. Ле 33x160</t>
  </si>
  <si>
    <t>FDMR Molean. Cr. Sc.Ang. SX 33x160/ФДМP Молеаn. Кр. Ст. Угл. Ле 33x160</t>
  </si>
  <si>
    <t>FDMR Lunar Gr. Sc.Ang. SX 33x160/ФДМP Лунар Гр. Ст. Угл. Ле 33x160</t>
  </si>
  <si>
    <t>FDMR Alpin Br. Sc.Ang. SX 33x160/ФДМP Алпин Бр. Ст. Угл. Ле 33x160</t>
  </si>
  <si>
    <t>FDMR Tiffan. Wh. Sc.Ang. SX 33x160/ФДМP Тиффан. Ва. Ст. Угл. Ле 33x160</t>
  </si>
  <si>
    <t>FDMR Sensat. Gr. Sc.Ang. SX 33x160/ФДМP Сенсат. Гр. Ст. Угл. Ле 33x160</t>
  </si>
  <si>
    <t>FDMR Ven. Grey Sc.Ang. SX 33x160/ФДМP Вен. Грей Ст. Угл. Ле 33x160</t>
  </si>
  <si>
    <t>FDMR Ven. Black Sc.Ang. SX 33x160/ФДМP Вен. Блек Ст. Угл. Ле 33x160</t>
  </si>
  <si>
    <t>FDMR Siber. Iv. Sc. Fro. 33x120/ФДМP Сибер. Ай. Ст. Фро. 33Х120</t>
  </si>
  <si>
    <t>FDMR Molean. Cr. Sc. Fro. 33x120/ФДМP Молеаn. Кр. Ст. Фро. 33Х120</t>
  </si>
  <si>
    <t>FDMR Lunar Gr. Sc. Fro. 33x120/ФДМP Лунар Гр. Ст. Фро. 33Х120</t>
  </si>
  <si>
    <t>FDMR Alpin Br. Sc. Fro. 33x120/ФДМP Алпин Бр. Ст. Фро. 33Х120</t>
  </si>
  <si>
    <t>FDMR Tiffan. Wh. Sc. Fro. 33x120/ФДМP Тиффан. Ва. Ст. Фро. 33Х120</t>
  </si>
  <si>
    <t>FDMR Sensat. Gr. Sc. Fro. 33x120/ФДМP Сенсат. Гр. Ст. Фро. 33Х120</t>
  </si>
  <si>
    <t>FDMR Ven. Grey Sc. Fro. 33x120/ФДМP Вен. Грей Ст. Фро. 33Х120</t>
  </si>
  <si>
    <t>FDMR Ven. Black Sc. Fro. 33x120/ФДМP Вен. Блек Ст. Фро. 33Х120</t>
  </si>
  <si>
    <t>FDMR Siber. Iv. Sc.Ang. DX 33x120/ФДМP Сибер. Ай. Ст. Угл. Прав 33Х120</t>
  </si>
  <si>
    <t>FDMR Molean. Cr. Sc.Ang. DX 33x120/ФДМP Молеаn. Кр. Ст. Угл. Прав 33Х120</t>
  </si>
  <si>
    <t>FDMR Lunar Gr. Sc.Ang. DX 33x120/ФДМP Лунар Гр. Ст. Угл. Прав 33Х120</t>
  </si>
  <si>
    <t>FDMR Alpin Br. Sc.Ang. DX 33x120/ФДМP Алпин Бр. Ст. Угл. Прав 33Х120</t>
  </si>
  <si>
    <t>FDMR Tiffan. Wh. Sc.Ang. DX 33x120/ФДМP Тиффан. Ва. Ст. Угл. Прав 33Х120</t>
  </si>
  <si>
    <t>FDMR Sensat. Gr. Sc.Ang. DX 33x120/ФДМP Сенсат. Гр. Ст. Угл. Прав 33Х120</t>
  </si>
  <si>
    <t>FDMR Ven. Grey Sc.Ang. DX 33x120/ФДМP Вен. Грей Ст. Угл. Прав 33Х120</t>
  </si>
  <si>
    <t>FDMR Ven. Black Sc.Ang. DX 33x120/ФДМP Вен. Блек Ст. Угл. Прав 33Х120</t>
  </si>
  <si>
    <t>FDMR Siber. Iv. Sc.Ang. SX 33x120/ФДМP Сибер. Ай. Ст. Угл. Ле 33Х120</t>
  </si>
  <si>
    <t>FDMR Molean. Cr. Sc.Ang. SX 33x120/ФДМP Молеаn. Кр. Ст. Угл. Ле 33Х120</t>
  </si>
  <si>
    <t>FDMR Lunar Gr. Sc.Ang. SX 33x120/ФДМP Лунар Гр. Ст. Угл. Ле 33Х120</t>
  </si>
  <si>
    <t>FDMR Alpin Br. Sc.Ang. SX 33x120/ФДМP Алпин Бр. Ст. Угл. Ле 33Х120</t>
  </si>
  <si>
    <t>FDMR Tiffan. Wh. Sc.Ang. SX 33x120/ФДМP Тиффан. Ва. Ст. Угл. Ле 33Х120</t>
  </si>
  <si>
    <t>FDMR Sensat. Gr. Sc.Ang. SX 33x120/ФДМP Сенсат. Гр. Ст. Угл. Ле 33Х120</t>
  </si>
  <si>
    <t>FDMR Ven. Grey Sc.Ang. SX 33x120/ФДМP Вен. Грей Ст. Угл. Ле 33Х120</t>
  </si>
  <si>
    <t>FDMR Ven. Black Sc.Ang. SX 33x120/ФДМP Вен. Блек Ст. Угл. Ле 33Х120</t>
  </si>
  <si>
    <t>FORCE/ФOРС</t>
  </si>
  <si>
    <t>Force Fancy 60x60 LASTRA 20mm/Форс Фэнси 60x60 Ластра 20мм</t>
  </si>
  <si>
    <t>LANDSTONE / ЛЭНДCTOУH</t>
  </si>
  <si>
    <t>Landstone Gold 60x60 LASTRA 20mm/Лэндстоун Голд 60x60 Ластра 20мм</t>
  </si>
  <si>
    <t>Landstone Night 60x60 LASTRA 20mm/Лэндстоун Найт 60x60 Ластра 20мм</t>
  </si>
  <si>
    <t>RINASCENTE/РИНАШЕНТЕ</t>
  </si>
  <si>
    <t>Rin. Ivory 80x160/Ринашенте Айвори Рет 80X160</t>
  </si>
  <si>
    <t>Rin. Clay 80x160/Ринашенте Клэй Рет 80X160</t>
  </si>
  <si>
    <t>Rin. Smoke 80x160/Ринашенте Смок Рет 80X160</t>
  </si>
  <si>
    <t>Rin. Pearl 80x160/Ринашенте Перл Рет 80X160</t>
  </si>
  <si>
    <t>Rin. Grey 80x160/Ринашенте Грей Рет 80X160</t>
  </si>
  <si>
    <t>Rin. Ivory 80x80/Ринашенте Айвори Рет 80X80</t>
  </si>
  <si>
    <t>Rin. Clay 80x80/Ринашенте Клэй Рет 80X80</t>
  </si>
  <si>
    <t>Rin. Smoke 80x80/Ринашенте Смок Рет 80X80</t>
  </si>
  <si>
    <t>Rin. Pearl 80x80/Ринашенте Перл Рет 80X80</t>
  </si>
  <si>
    <t>Rin. Grey 80x80/Ринашенте Грей Рет 80X80</t>
  </si>
  <si>
    <t>Rin. Ivory 60x120/Ринашенте Айвори 60X120</t>
  </si>
  <si>
    <t>Rin. Clay 60x120/Ринашенте Клэй 60X120</t>
  </si>
  <si>
    <t xml:space="preserve">Rin. Smoke 60x120 /Ринашенте Смок 60X120 </t>
  </si>
  <si>
    <t>Rin. Pearl 60x120/Ринашенте Перл 60X120</t>
  </si>
  <si>
    <t>Rin. Grey 60x120/Ринашенте Грей 60X120</t>
  </si>
  <si>
    <t>Rin. Terracotta 60x120/Ринашенте Терракотта 60X120</t>
  </si>
  <si>
    <t>Rin. Wallpaper 60x120/Ринашенте Волпейпер 60X120</t>
  </si>
  <si>
    <t xml:space="preserve">Rin. Ivory 60x60/Ринашенте Айвори 60X60 </t>
  </si>
  <si>
    <t xml:space="preserve">Rin. Clay 60x60/Ринашенте Клэй 60X60 </t>
  </si>
  <si>
    <t xml:space="preserve">Rin. Smoke 60x60/Ринашенте Смок 60X60 </t>
  </si>
  <si>
    <t xml:space="preserve">Rin. Pearl 60x60/Ринашенте Перл 60X60 </t>
  </si>
  <si>
    <t xml:space="preserve">Rin. Grey 60x60/Ринашенте Грей 60X60 </t>
  </si>
  <si>
    <t>Rin. Clay LASTRA 20mm/Ринашенте Клэй Ластра 20мм</t>
  </si>
  <si>
    <t>Rin. Grey LASTRA 20mm/Ринашенте Грей Ластра 20мм</t>
  </si>
  <si>
    <t xml:space="preserve">Rin. Ivory Mosaic /Ринашенте Айвори Мозаика </t>
  </si>
  <si>
    <t xml:space="preserve">Rin. Clay Mosaic /Ринашенте Клэй Мозаика </t>
  </si>
  <si>
    <t xml:space="preserve">Rin. Smoke Mosaic /Ринашенте Смок Мозаика </t>
  </si>
  <si>
    <t xml:space="preserve">Rin. Pearl Mosaic /Ринашенте Перл Мозаика </t>
  </si>
  <si>
    <t xml:space="preserve">Rin. Grey Mosaic /Ринашенте Грей Мозаика </t>
  </si>
  <si>
    <t>Rin. Ivory Listello 7,2x80/Ринашенте Айвори Бордюр 7,2X80</t>
  </si>
  <si>
    <t>Rin. Clay Listello 7,2x80/Ринашенте Клэй Бордюр 7,2X80</t>
  </si>
  <si>
    <t>Rin. Smoke Listello 7,2x80/Ринашенте Смок Бордюр 7,2X80</t>
  </si>
  <si>
    <t>Rin. Pearl Listello 7,2x80/Ринашенте Перл Бордюр 7,2X80</t>
  </si>
  <si>
    <t>Rin. Grey Listello 7,2x80/Ринашенте Грей Бордюр 7,2X80</t>
  </si>
  <si>
    <t>Rin. Ivory Listello 7,2x60/Ринашенте Айвори Бордюр 7,2X60</t>
  </si>
  <si>
    <t>Rin. Clay Listello 7,2x60/Ринашенте Клэй Бордюр 7,2X60</t>
  </si>
  <si>
    <t>Rin. Smoke Listello 7,2x60/Ринашенте Смок Бордюр 7,2X60</t>
  </si>
  <si>
    <t>Rin. Pearl Listello 7,2x60/Ринашенте Перл Бордюр 7,2X60</t>
  </si>
  <si>
    <t>Rin. Grey Listello 7,2x60/Ринашенте Грей Бордюр 7,2X60</t>
  </si>
  <si>
    <t>Rin. Ivory Bottone/Ринашенте Айвори Вставка</t>
  </si>
  <si>
    <t xml:space="preserve">Rin. Clay Bottone/Ринашенте Клэй Вставка </t>
  </si>
  <si>
    <t xml:space="preserve">Rin. Smoke Bottone/Ринашенте Смок Вставка </t>
  </si>
  <si>
    <t xml:space="preserve">Rin. Pearl Bottone/Ринашенте Перл Вставка </t>
  </si>
  <si>
    <t xml:space="preserve">Rin. Grey Bottone/Ринашенте Грей Вставка </t>
  </si>
  <si>
    <t xml:space="preserve">Rin. Ivory Bat. 7,2x80/Ринашенте Айвори Пли. 7,2X80 </t>
  </si>
  <si>
    <t xml:space="preserve">Rin. Clay Bat. 7,2x80/Ринашенте Клэй Пли. 7,2X80 </t>
  </si>
  <si>
    <t xml:space="preserve">Rin. Smoke Bat. 7,2x80/Ринашенте Смок Пли. 7,2X80 </t>
  </si>
  <si>
    <t xml:space="preserve">Rin. Pearl Bat. 7,2x80/Ринашенте Перл Пли. 7,2X80 </t>
  </si>
  <si>
    <t xml:space="preserve">Rin. Grey Bat. 7,2x80/Ринашенте Грей Пли. 7,2X80 </t>
  </si>
  <si>
    <t xml:space="preserve">Rin. Ivory Bat. 7,2x60/Ринашенте Айвори Пли. 7,2X60 </t>
  </si>
  <si>
    <t xml:space="preserve">Rin. Clay Bat. 7,2x60/Ринашенте Клэй Пли. 7,2X60 </t>
  </si>
  <si>
    <t xml:space="preserve">Rin. Smoke Bat. 7,2x60/Ринашенте Смок Пли. 7,2X60 </t>
  </si>
  <si>
    <t xml:space="preserve">Rin. Pearl Bat. 7,2x60/Ринашенте Перл Пли. 7,2X60 </t>
  </si>
  <si>
    <t xml:space="preserve">Rin. Grey Bat. 7,2x60/Ринашенте Грей Пли. 7,2X60 </t>
  </si>
  <si>
    <t xml:space="preserve">Rin. Ivory Sc. Fro./Ринашенте Айвори Ст. Фро.. 33X160 </t>
  </si>
  <si>
    <t>Rin. Clay Sc. Fro./Ринашенте Клэй Ст. Фро.. 33X160</t>
  </si>
  <si>
    <t>Rin. Smoke Sc. Fro./Ринашенте Смок Ст. Фро.. 33X160</t>
  </si>
  <si>
    <t>Rin. Pearl Sc. Fro./Ринашенте Перл Ст. Фро.. 33X160</t>
  </si>
  <si>
    <t>Rin. Grey Sc. Fro./Ринашенте Грей Ст. Фро.. 33X160</t>
  </si>
  <si>
    <t xml:space="preserve">Rin. Ivory Sc.A.DX/Ринашенте Айвори Ст. Угл. Пр 33X160 </t>
  </si>
  <si>
    <t xml:space="preserve">Rin. Clay Sc.A.DX/Ринашенте Клэй Ст. Угл. Пр 33X160 </t>
  </si>
  <si>
    <t xml:space="preserve">Rin. Smoke Sc.A.DX/Ринашенте Смок Ст. Угл. Пр 33X160 </t>
  </si>
  <si>
    <t xml:space="preserve">Rin. Pearl Sc.A.DX/Ринашенте Перл Ст. Угл. Пр 33X160 </t>
  </si>
  <si>
    <t xml:space="preserve">Rin. Grey Sc.A.DX/Ринашенте Грей Ст. Угл. Пр 33X160 </t>
  </si>
  <si>
    <t xml:space="preserve">Rin. Ivory Sc.A.SX/Ринашенте Айвори Ст. Угл. Ле 33X160 </t>
  </si>
  <si>
    <t xml:space="preserve">Rin. Clay Sc.A.SX/Ринашенте Клэй Ст. Угл. Ле 33X160 </t>
  </si>
  <si>
    <t xml:space="preserve">Rin. Smoke Sc.A.SX/Ринашенте Смок Ст. Угл. Ле 33X160 </t>
  </si>
  <si>
    <t xml:space="preserve">Rin. Pearl Sc.A.SX/Ринашенте Перл Ст. Угл. Ле 33X160 </t>
  </si>
  <si>
    <t xml:space="preserve">Rin. Grey Sc.A.SX/Ринашенте Грей Ст. Угл. Ле 33X160 </t>
  </si>
  <si>
    <t>Rin. Ivory Sc. Fro./Ринашенте Айвори Ст. Фро.. 33X80</t>
  </si>
  <si>
    <t>Rin. Clay Sc. Fro./Ринашенте Клэй Ст. Фро.. 33X80</t>
  </si>
  <si>
    <t>Rin. Smoke Sc. Fro./Ринашенте Смок Ст. Фро.. 33X80</t>
  </si>
  <si>
    <t>Rin. Pearl Sc. Fro./Ринашенте Перл Ст. Фро.. 33X80</t>
  </si>
  <si>
    <t>Rin. Grey Sc. Fro./Ринашенте Грей Ст. Фро.. 33X80</t>
  </si>
  <si>
    <t>Rin. Ivory Sc.A.DX/Ринашенте Айвори Ст. Угл. Пр 33X80</t>
  </si>
  <si>
    <t>Rin. Clay Sc.A.DX/Ринашенте Клэй Ст. Угл. Пр 33X80</t>
  </si>
  <si>
    <t>Rin. Smoke Sc.A.DX/Ринашенте Смок Ст. Угл. Пр 33X80</t>
  </si>
  <si>
    <t>Rin. Pearl Sc.A.DX/Ринашенте Перл Ст. Угл. Пр 33X80</t>
  </si>
  <si>
    <t>Rin. Grey Sc.A.DX/Ринашенте Грей Ст. Угл. Пр 33X80</t>
  </si>
  <si>
    <t>Rin. Ivory Sc.A.SX/Ринашенте Айвори Ст. Угл. Ле 33X80</t>
  </si>
  <si>
    <t>Rin. Clay Sc.A.SX/Ринашенте Клэй Ст. Угл. Ле 33X80</t>
  </si>
  <si>
    <t>Rin. Smoke Sc.A.SX/Ринашенте Смок Ст. Угл. Ле 33X80</t>
  </si>
  <si>
    <t>Rin. Pearl Sc.A.SX/Ринашенте Перл Ст. Угл. Ле 33X80</t>
  </si>
  <si>
    <t>Rin. Grey Sc.A.SX/Ринашенте Грей Ст. Угл. Ле 33X80</t>
  </si>
  <si>
    <t xml:space="preserve">Rin. Ivory Sc. Fro./Ринашенте Айвори Ст. Фро.. 33X120 </t>
  </si>
  <si>
    <t>Rin. Clay Sc. Fro./Ринашенте Клэй Ст. Фро.. 33X120</t>
  </si>
  <si>
    <t>Rin. Smoke Sc. Fro./Ринашенте Смок Ст. Фро.. 33X120</t>
  </si>
  <si>
    <t>Rin. Pearl Sc. Fro./Ринашенте Перл Ст. Фро.. 33X120</t>
  </si>
  <si>
    <t>Rin. Grey Sc. Fro./Ринашенте Грей Ст. Фро.. 33X120</t>
  </si>
  <si>
    <t xml:space="preserve">Rin. Ivory Sc.Ang. DX/Ринашенте Айвори Ст. Угл. Пр 33X120 </t>
  </si>
  <si>
    <t xml:space="preserve">Rin. Clay Sc.Ang. DX/Ринашенте Клэй Ст. Угл. Пр 33X120 </t>
  </si>
  <si>
    <t xml:space="preserve">Rin. Smoke Sc.Ang. DX/Ринашенте Смок Ст. Угл. Пр 33X120 </t>
  </si>
  <si>
    <t xml:space="preserve">Rin. Pearl Sc.Ang. DX/Ринашенте Перл Ст. Угл. Пр 33X120 </t>
  </si>
  <si>
    <t xml:space="preserve">Rin. Grey Sc.Ang. DX/Ринашенте Грей Ст. Угл. Пр 33X120 </t>
  </si>
  <si>
    <t xml:space="preserve">Rin. Ivory Sc.A.SX/Ринашенте Айвори Ст. Угл. Ле 33X120 </t>
  </si>
  <si>
    <t xml:space="preserve">Rin. Clay Sc.A.SX/Ринашенте Клэй Ст. Угл. Ле 33X120 </t>
  </si>
  <si>
    <t xml:space="preserve">Rin. Smoke Sc.A.SX/Ринашенте Смок Ст. Угл. Ле 33X120 </t>
  </si>
  <si>
    <t xml:space="preserve">Rin. Pearl Sc.A.SX/Ринашенте Перл Ст. Угл. Ле 33X120 </t>
  </si>
  <si>
    <t xml:space="preserve">Rin. Grey Sc.A.SX/Ринашенте Грей Ст. Угл. Ле 33X120 </t>
  </si>
  <si>
    <t>Rin. Ivory Sc. Fro./Ринашенте Айвори Ст. Фро.. 33X60</t>
  </si>
  <si>
    <t>Rin. Clay Sc. Fro./Ринашенте Клэй Ст. Фро.. 33X60</t>
  </si>
  <si>
    <t>Rin. Smoke Sc. Fro./Ринашенте Смок Ст. Фро.. 33X60</t>
  </si>
  <si>
    <t>Rin. Pearl Sc. Fro./Ринашенте Перл Ст. Фро.. 33X60</t>
  </si>
  <si>
    <t>Rin. Grey Sc. Fro./Ринашенте Грей Ст. Фро.. 33X60</t>
  </si>
  <si>
    <t>Rin. Ivory Sc.A.DX/Ринашенте Айвори Ст. Угл. Пр 33X60</t>
  </si>
  <si>
    <t>Rin. Clay Sc.A.DX/Ринашенте Клэй Ст. Угл. Пр 33X60</t>
  </si>
  <si>
    <t>Rin. Smoke Sc.A.DX/Ринашенте Смок Ст. Угл. Пр 33X60</t>
  </si>
  <si>
    <t>Rin. Pearl Sc.A.DX/Ринашенте Перл Ст. Угл. Пр 33X60</t>
  </si>
  <si>
    <t>Rin. Grey Sc.A.DX/Ринашенте Грей Ст. Угл. Пр 33X60</t>
  </si>
  <si>
    <t>Rin. Ivory Sc.A.SX/Ринашенте Айвори Ст. Угл. Ле 33X60</t>
  </si>
  <si>
    <t>Rin. Clay Sc.A.SX/Ринашенте Клэй Ст. Угл. Ле 33X60</t>
  </si>
  <si>
    <t>Rin. Smoke Sc.A.SX/Ринашенте Смок Ст. Угл. Ле 33X60</t>
  </si>
  <si>
    <t>Rin. Pearl Sc.A.SX/Ринашенте Перл Ст. Угл. Ле 33X60</t>
  </si>
  <si>
    <t>Rin. Grey Sc.A.SX/Ринашенте Грей Ст. Угл. Ле 33X60</t>
  </si>
  <si>
    <t>RINASCENTE RESIN/РИНАШЕНТЕ РЕЗИН</t>
  </si>
  <si>
    <t>Rin.Re. White 120x278/Ринашенте Ре. Вайт 120Х278</t>
  </si>
  <si>
    <t>Rin.Re. Pearl 120x278/Ринашенте Ре. Перл 120Х278</t>
  </si>
  <si>
    <t>Rin.Re. White 120x120/Ринашенте Ре. Вайт 120Х120</t>
  </si>
  <si>
    <t>Rin.Re. Cream 120x120/Ринашенте Ре. Крим 120Х120</t>
  </si>
  <si>
    <t>Rin.Re. Pearl 120x120/Ринашенте Ре. Перл 120Х120</t>
  </si>
  <si>
    <t>Rin.Re. Smoke 120x120/Ринашенте Ре. Смок 120Х120</t>
  </si>
  <si>
    <t>Rin.Re. Tarmac 120x120/Ринашенте Ре. Тармак 120Х120</t>
  </si>
  <si>
    <t>Rin.Re. White 80x160/Ринашенте Ре. Вайт 80Х160</t>
  </si>
  <si>
    <t>Rin.Re. Cream 80x160/Ринашенте Ре. Крим 80Х160</t>
  </si>
  <si>
    <t>Rin.Re. Pearl 80x160/Ринашенте Ре. Перл 80Х160</t>
  </si>
  <si>
    <t>Rin.Re. Smoke 80x160/Ринашенте Ре. Смок 80Х160</t>
  </si>
  <si>
    <t>Rin.Re. Tarmac 80x160/Ринашенте Ре. Тармак 80Х160</t>
  </si>
  <si>
    <t>Rin.Re. White 80x80/Ринашенте Ре. Вайт 80Х80</t>
  </si>
  <si>
    <t>Rin.Re. Cream 80x80/Ринашенте Ре. Крим 80Х80</t>
  </si>
  <si>
    <t>Rin.Re. Pearl 80x80/Ринашенте Ре. Перл 80Х80</t>
  </si>
  <si>
    <t>Rin.Re. Smoke 80x80/Ринашенте Ре. Смок 80Х80</t>
  </si>
  <si>
    <t>Rin.Re. Tarmac 80x80/Ринашенте Ре. Тармак 80Х80</t>
  </si>
  <si>
    <t>Rin.Re. White 60x120/Ринашенте Ре. Вайт 60Х120</t>
  </si>
  <si>
    <t>Rin.Re. Cream 60x120/Ринашенте Ре. Крим 60Х120</t>
  </si>
  <si>
    <t>Rin.Re. Pearl 60x120/Ринашенте Ре. Перл 60Х120</t>
  </si>
  <si>
    <t>Rin.Re. Smoke 60x120/Ринашенте Ре. Смок 60Х120</t>
  </si>
  <si>
    <t xml:space="preserve">Rin.Re. Tarmac 60x120 /Ринашенте Ре. Тармак 60Х120 </t>
  </si>
  <si>
    <t>Rin.Re. White 60x120 Grip/Ринашенте Ре. Вайт 60X120 Грип</t>
  </si>
  <si>
    <t>Rin.Re. Cream 60x120 Grip/Ринашенте Ре. Крим 60X120 Грип</t>
  </si>
  <si>
    <t>Rin.Re. Pearl 60x120 Grip/Ринашенте Ре. Перл 60X120 Грип</t>
  </si>
  <si>
    <t>Rin.Re. Smoke 60x120 Grip/Ринашенте Ре. Смок 60X120 Грип</t>
  </si>
  <si>
    <t>Rin.Re. Tarmac 60x120 Grip/Ринашенте Ре. Тармак 60X120 Грип</t>
  </si>
  <si>
    <t>Rin.Re. Tarmac LASTRA 20mm/Ринашенте Ре. Тармак Ластра 20мм</t>
  </si>
  <si>
    <t>Rin.Re. Diamante Brick Murano/Ринашенте Ре. Диаманте Брик Мурано</t>
  </si>
  <si>
    <t>Rin.Re. Agata Brick Murano/Ринашенте Ре. Агата Брик Мурано</t>
  </si>
  <si>
    <t>Rin.Re. Giada Brick Murano/Ринашенте Ре. Джада Брик Мурано</t>
  </si>
  <si>
    <t>Rin.Re. Ambra Brick Murano/Ринашенте Ре. Амбра Брик Мурано</t>
  </si>
  <si>
    <t xml:space="preserve">Rin.Re. White Mosaic/Ринашенте Ре. Вайт Мозаика </t>
  </si>
  <si>
    <t xml:space="preserve">Rin.Re. Cream Mosaic/Ринашенте Ре. Крим Мозаика </t>
  </si>
  <si>
    <t xml:space="preserve">Rin.Re. Pearl Mosaic/Ринашенте Ре. Перл Мозаика </t>
  </si>
  <si>
    <t xml:space="preserve">Rin.Re. Smoke Mosaic/Ринашенте Ре. Смок Мозаика </t>
  </si>
  <si>
    <t xml:space="preserve">Rin.Re. Tarmac Mosaic/Ринашенте Ре. Тармак Мозаика </t>
  </si>
  <si>
    <t xml:space="preserve">Rin.Re. White Bat. 7,2x80/Рин.Ре. Вайт Пли. 7,2Х80 </t>
  </si>
  <si>
    <t xml:space="preserve">Rin.Re. Cream Bat. 7,2x80/Рин.Ре. Крим Пли. 7,2Х80 </t>
  </si>
  <si>
    <t xml:space="preserve">Rin.Re. Pearl Bat. 7,2x80/Рин.Ре. Перл Пли. 7,2Х80 </t>
  </si>
  <si>
    <t xml:space="preserve">Rin.Re. Smoke Bat. 7,2x80/Рин.Ре. Смок Пли. 7,2Х80 </t>
  </si>
  <si>
    <t xml:space="preserve">Rin.Re. Tarmac Bat. 7,2x80/Рин.Ре. Тармак Пли. 7,2Х80 </t>
  </si>
  <si>
    <t xml:space="preserve">Rin.Re. White Bat. 7,2x60/Рин.Ре. Вайт Пли. 7,2Х60 </t>
  </si>
  <si>
    <t xml:space="preserve">Rin.Re. Cream Bat. 7,2x60/Рин.Ре. Крим Пли. 7,2Х60 </t>
  </si>
  <si>
    <t xml:space="preserve">Rin.Re. Pearl Bat. 7,2x60/Рин.Ре. Перл Пли. 7,2Х60 </t>
  </si>
  <si>
    <t xml:space="preserve">Rin.Re. Smoke Bat. 7,2x60/Рин.Ре. Смок Пли. 7,2Х60 </t>
  </si>
  <si>
    <t xml:space="preserve">Rin.Re. Tarmac Bat. 7,2x60/Рин.Ре. Тармак Пли. 7,2Х60 </t>
  </si>
  <si>
    <t xml:space="preserve">Rin.Re. White Sc. Fro. 33x160/Рин.Ре. Вайт Ст. Фро. 33Х160 </t>
  </si>
  <si>
    <t>Rin.Re. Cream Sc. Fro. 33x160/Рин.Ре. Крим Ст. Фро. 33Х160</t>
  </si>
  <si>
    <t>Rin.Re. Pearl Sc. Fro. 33x160/Рин.Ре. Перл Ст. Фро. 33Х160</t>
  </si>
  <si>
    <t>Rin.Re. Smoke Sc. Fro. 33x160/Рин.Ре. Смок Ст. Фро. 33Х160</t>
  </si>
  <si>
    <t>Rin.Re. Tarmac Sc. Fro. 33x160/Рин.Ре. Тармак Ст. Фро. 33Х160</t>
  </si>
  <si>
    <t xml:space="preserve">Rin.Re. White Sc.A.DX 33x160/Рин.Ре. Вайт Ст. Угл. Прав 33Х160 </t>
  </si>
  <si>
    <t xml:space="preserve">Rin.Re. Cream Sc.A.DX 33x160/Рин.Ре. Крим Ст. Угл. Прав 33Х160 </t>
  </si>
  <si>
    <t xml:space="preserve">Rin.Re. Pearl Sc.A.DX 33x160/Рин.Ре. Перл Ст. Угл. Прав 33Х160 </t>
  </si>
  <si>
    <t xml:space="preserve">Rin.Re. Smoke Sc.A.DX 33x160/Рин.Ре. Смок Ст. Угл. Прав 33Х160 </t>
  </si>
  <si>
    <t xml:space="preserve">Rin.Re. Tarmac Sc.A.DX 33x160/Рин.Ре. Тармак Ст. Угл. Прав 33Х160 </t>
  </si>
  <si>
    <t xml:space="preserve">Rin.Re. White Sc.A.SX 33x160/Рин.Ре. Вайт Ст. Угл. Ле 33Х160 </t>
  </si>
  <si>
    <t xml:space="preserve">Rin.Re. Cream Sc.A.SX 33x160/Рин.Ре. Крим Ст. Угл. Ле 33Х160 </t>
  </si>
  <si>
    <t xml:space="preserve">Rin.Re. Pearl Sc.A.SX 33x160/Рин.Ре. Перл Ст. Угл. Ле 33Х160 </t>
  </si>
  <si>
    <t xml:space="preserve">Rin.Re. Smoke Sc.A.SX 33x160/Рин.Ре. Смок Ст. Угл. Ле 33Х160 </t>
  </si>
  <si>
    <t xml:space="preserve">Rin.Re. Tarmac Sc.A.SX 33x160/Рин.Ре. Тармак Ст. Угл. Ле 33Х160 </t>
  </si>
  <si>
    <t>Rin.Re. White Sc. Fro. 33x80/Рин.Ре. Вайт Ст. Фро. 33Х80</t>
  </si>
  <si>
    <t>Rin.Re. Cream Sc. Fro. 33x80/Рин.Ре. Крим Ст. Фро. 33Х80</t>
  </si>
  <si>
    <t>Rin.Re. Pearl Sc. Fro. 33x80/Рин.Ре. Перл Ст. Фро. 33Х80</t>
  </si>
  <si>
    <t>Rin.Re. Smoke Sc. Fro. 33x80/Рин.Ре. Смок Ст. Фро. 33Х80</t>
  </si>
  <si>
    <t>Rin.Re. Tarmac Sc. Fro. 33x80/Рин.Ре. Тармак Ст. Фро. 33Х80</t>
  </si>
  <si>
    <t>Rin.Re. White Sc.A.DX 33x80/Рин.Ре. Вайт Ст. Угл. Прав 33Х80</t>
  </si>
  <si>
    <t>Rin.Re. Cream Sc.A.DX 33x80/Рин.Ре. Крим Ст. Угл. Прав 33Х80</t>
  </si>
  <si>
    <t>Rin.Re. Pearl Sc.A.DX 33x80/Рин.Ре. Перл Ст. Угл. Прав 33Х80</t>
  </si>
  <si>
    <t>Rin.Re. Smoke Sc.A.DX 33x80/Рин.Ре. Смок Ст. Угл. Прав 33Х80</t>
  </si>
  <si>
    <t>Rin.Re. Tarmac Sc.A.DX 33x80/Рин.Ре. Тармак Ст. Угл. Прав 33Х80</t>
  </si>
  <si>
    <t>Rin.Re. White Sc.A.SX 33x80/Рин.Ре. Вайт Ст. Угл. Ле 33Х80</t>
  </si>
  <si>
    <t>Rin.Re. Cream Sc.A.SX 33x80/Рин.Ре. Крим Ст. Угл. Ле 33Х80</t>
  </si>
  <si>
    <t>Rin.Re. Pearl Sc.A.SX 33x80/Рин.Ре. Перл Ст. Угл. Ле 33Х80</t>
  </si>
  <si>
    <t>Rin.Re. Smoke Sc.A.SX 33x80/Рин.Ре. Смок Ст. Угл. Ле 33Х80</t>
  </si>
  <si>
    <t>Rin.Re. Tarmac Sc.A.SX 33x80/Рин.Ре. Тармак Ст. Угл. Ле 33Х80</t>
  </si>
  <si>
    <t xml:space="preserve">Rin.Re. White Sc. Fro. 33x120/Рин.Ре. Вайт Ст. Фро. 33Х120 </t>
  </si>
  <si>
    <t>Rin.Re. Cream Sc. Fro. 33x120/Рин.Ре. Крим Ст. Фро. 33Х120</t>
  </si>
  <si>
    <t>Rin.Re. Pearl Sc. Fro. 33x120/Рин.Ре. Перл Ст. Фро. 33Х120</t>
  </si>
  <si>
    <t>Rin.Re. Smoke Sc. Fro. 33x120/Рин.Ре. Смок Ст. Фро. 33Х120</t>
  </si>
  <si>
    <t>Rin.Re. Tarmac Sc. Fro. 33x120/Рин.Ре. Тармак Ст. Фро. 33Х120</t>
  </si>
  <si>
    <t xml:space="preserve">Rin.Re. White Sc.Ang. DX 33x120/Рин.Ре. Вайт Ст. Угл. Прав 33Х120 </t>
  </si>
  <si>
    <t xml:space="preserve">Rin.Re. Cream Sc.Ang. DX 33x120/Рин.Ре. Крим Ст. Угл. Прав 33Х120 </t>
  </si>
  <si>
    <t xml:space="preserve">Rin.Re. Pearl Sc.Ang. DX 33x120/Рин.Ре. Перл Ст. Угл. Прав 33Х120 </t>
  </si>
  <si>
    <t xml:space="preserve">Rin.Re. Smoke Sc.Ang. DX 33x120/Рин.Ре. Смок Ст. Угл. Прав 33Х120 </t>
  </si>
  <si>
    <t xml:space="preserve">Rin.Re. Tarmac Sc.Ang. DX 33x120/Рин.Ре. Тармак Ст. Угл. Прав 33Х120 </t>
  </si>
  <si>
    <t xml:space="preserve">Rin.Re. White Sc.A.SX 33x120/Рин.Ре. Вайт Ст. Угл. Ле 33Х120 </t>
  </si>
  <si>
    <t xml:space="preserve">Rin.Re. Cream Sc.A.SX 33x120/Рин.Ре. Крим Ст. Угл. Ле 33Х120 </t>
  </si>
  <si>
    <t xml:space="preserve">Rin.Re. Pearl Sc.A.SX 33x120/Рин.Ре. Перл Ст. Угл. Ле 33Х120 </t>
  </si>
  <si>
    <t xml:space="preserve">Rin.Re. Smoke Sc.A.SX 33x120/Рин.Ре. Смок Ст. Угл. Ле 33Х120 </t>
  </si>
  <si>
    <t xml:space="preserve">Rin.Re. Tarmac Sc.A.SX 33x120/Рин.Ре. Тармак Ст. Угл. Ле 33Х120 </t>
  </si>
  <si>
    <t>RIVE / РИВЕ</t>
  </si>
  <si>
    <t>Rive Antica Riva 120x278/Риве Антика Рива 120x278</t>
  </si>
  <si>
    <t>Rive Acqua Riva 20x160 Ret/Риве Аква Рива 20x160 Рет</t>
  </si>
  <si>
    <t>20x160</t>
  </si>
  <si>
    <t>Rive Bella Riva 20x160 Ret/Риве Белла Рива 20x160 Рет</t>
  </si>
  <si>
    <t>Rive Dolce Riva 20x160 Ret/Риве Дольче Рива 20x160 Рет</t>
  </si>
  <si>
    <t>Rive Antica Riva 20x160 Ret/Риве Антика Рива 20x160 Рет</t>
  </si>
  <si>
    <t>Rive Acqua Riva 20x120 Rett/Риве Аква Рива 20x120 Рет</t>
  </si>
  <si>
    <t>20x120</t>
  </si>
  <si>
    <t>Rive Bella Riva 20x120 Rett/Риве Белла Рива 20x120 Рет</t>
  </si>
  <si>
    <t>Rive Dolce Riva 20x120 Rett/Риве Дольче Рива 20x120 Рет</t>
  </si>
  <si>
    <t>Rive Antica Riva 20x120 Rett/Риве Антика Рива 20x120 Рет</t>
  </si>
  <si>
    <t>Rive Remèr 20x120 Rett/Риве Ремер 20x120 Рет</t>
  </si>
  <si>
    <t>Rive Dolce Riva LASTRA 20mm/Риве Дольче Рива Ластра 20мм</t>
  </si>
  <si>
    <t>Rive Antica Riva LASTRA 20mm/Риве Антика Рива Ластра 20мм</t>
  </si>
  <si>
    <t>Rive Acqua Riva Tatami 20x80/Риве Аква Рива Татами 20x80</t>
  </si>
  <si>
    <t>20x80</t>
  </si>
  <si>
    <t>Rive Bella Riva Tatami 20x80/Риве Белла Рива Татами 20x80</t>
  </si>
  <si>
    <t>Rive Dolce Riva Tatami 20x80/Риве Дольче Рива Татами 20x80</t>
  </si>
  <si>
    <t>Rive Antica Riva Tatami 20x80/Риве Антика Рива Татами 20x80</t>
  </si>
  <si>
    <t>Rive Acqua Riva Listello 7,2x80/Риве Аква Рива Бордюр 7,2x80</t>
  </si>
  <si>
    <t>Rive Bella Riva Listello 7,2x80/Риве Белла Рива Бордюр 7,2x80</t>
  </si>
  <si>
    <t>Rive Dolce Riva Listello 7,2x80/Риве Дольче Рива Бордюр 7,2x80</t>
  </si>
  <si>
    <t>Rive Antica Riva Listello 7,2x80/Риве Антика Рива Бордюр 7,2x80</t>
  </si>
  <si>
    <t>Rive Acqua Riva Listello 7,2x60/Риве Аква Рива Бордюр 7,2x60</t>
  </si>
  <si>
    <t>Rive Bella Riva Listello 7,2x60/Риве Белла Рива Бордюр 7,2x60</t>
  </si>
  <si>
    <t>Rive Dolce Riva Listello 7,2x60/Риве Дольче Рива Бордюр 7,2x60</t>
  </si>
  <si>
    <t>Rive Antica Riva Listello 7,2x60/Риве Антика Рива Бордюр 7,2x60</t>
  </si>
  <si>
    <t>Rive Acqua Riva Bat. 7,2x80/Риве Аква Рива Пли. 7,2x80</t>
  </si>
  <si>
    <t>Rive Bella Riva Bat. 7,2x80/Риве Белла Рива Пли. 7,2x80</t>
  </si>
  <si>
    <t>Rive Dolce Riva Bat. 7,2x80/Риве Дольче Рива Пли. 7,2x80</t>
  </si>
  <si>
    <t>Rive Antica Riva Bat. 7,2x80/Риве Антика Рива Пли. 7,2x80</t>
  </si>
  <si>
    <t>Rive Acqua Riva Bat. 7,2x60/Риве Аква Рива Пли. 7,2x60</t>
  </si>
  <si>
    <t>Rive Bella Riva Bat. 7,2x60/Риве Белла Рива Пли. 7,2x60</t>
  </si>
  <si>
    <t>Rive Dolce Riva Bat. 7,2x60/Риве Дольче Рива Пли. 7,2x60</t>
  </si>
  <si>
    <t>Rive Antica Riva Bat. 7,2x60/Риве Антика Рива Пли. 7,2x60</t>
  </si>
  <si>
    <t>Rive Acqua Riva Sc.Fro./Риве Аква Рива Ступень Фро.альная 33x160</t>
  </si>
  <si>
    <t>Rive Bella Riva Sc.Fro./Риве Белла Рива Ст. Фро.альная 33x160</t>
  </si>
  <si>
    <t>Rive Dolce Riva Sc.Fro./Риве Дольче Рива Ст. Фро.альная 33x160</t>
  </si>
  <si>
    <t>Rive Antica Riva Sc.Fro./Риве Антика Рива Ст. Фро.. 33x160</t>
  </si>
  <si>
    <t>Rive Acqua Riva Sc.Ang.Dx/Риве Аква Рива Ст. Уг.ая Пр 33x160</t>
  </si>
  <si>
    <t>Rive Bella Riva Sc.Ang.Dx/Риве Белла Рива Ст. Уг.ая Пр 33x160</t>
  </si>
  <si>
    <t>Rive Dolce Riva Sc.Ang.Dx/Риве Дольче Рива Ст. Уг.ая Пр 33x160</t>
  </si>
  <si>
    <t>Rive Antica Riva Sc.Ang.Dx/Риве Антика Рива Ст. Уг.ая Пр 33x160</t>
  </si>
  <si>
    <t>Rive Acqua Riva Sc.Ang.Sx/Риве Аква Рива Ст. Уг.ая Ле 33x160</t>
  </si>
  <si>
    <t>Rive Bella Riva Sc.Ang.Sx/Риве Белла Рива Ст. Уг.ая Ле 33x160</t>
  </si>
  <si>
    <t>Rive Dolce Riva Sc.Ang.Sx/Риве Дольче Рива Ст. Уг.ая Ле 33x160</t>
  </si>
  <si>
    <t>Rive Antica Riva Sc.Ang.Sx/Риве Антика Рива Ст. Уг. Ле 33x160</t>
  </si>
  <si>
    <t>Rive Acqua Riva Sc.Fro./ Риве Аква Рива Ст. Фро.альная 33x120</t>
  </si>
  <si>
    <t>Rive Bella Riva Sc.Fro./ Риве Белла Рива Ст. Фро.альная 33x120</t>
  </si>
  <si>
    <t>Rive Dolce Riva Sc.Fro./ Риве Дольче Рива Ст. Фро.. 33x120</t>
  </si>
  <si>
    <t>Rive Antica Riva Sc.Fro./ Риве Антика Рива Ст. Фро.. 33x120</t>
  </si>
  <si>
    <t>Rive Acqua Riva Sc.Ang.Dx/Риве Аква Рива Ст. Уг.ая Пр 33x120</t>
  </si>
  <si>
    <t>Rive Bella Riva Sc.Ang.Dx/Риве Белла Рива Ст. Уг.ая Пр 33x120</t>
  </si>
  <si>
    <t>Rive Dolce Riva Sc.Ang.Dx/Риве Дольче Рива Ст. Уг.ая Пр 33x120</t>
  </si>
  <si>
    <t>Rive Antica Riva Sc.Ang.Dx/Риве Антика Рива Ст. Уг.ая Пр 33x120</t>
  </si>
  <si>
    <t>Rive Acqua Riva Sc.Ang.Sx/Риве Аква Рива Ст. Уг.ая Ле 33x120</t>
  </si>
  <si>
    <t>Rive Bella Riva Sc.Ang.Sx/Риве Белла Рива Ст. Уг.ая Ле 33x120</t>
  </si>
  <si>
    <t>Rive Dolce Riva Sc.Ang.Sx/Риве Дольче Рива Ст. Уг.ая Ле 33x120</t>
  </si>
  <si>
    <t>Rive Antica Riva Sc.Ang.Sx/Риве Антика Рива Ст. Угл. Ле 33x120</t>
  </si>
  <si>
    <t>SYMPHONYX/СИМФОНИКС</t>
  </si>
  <si>
    <t xml:space="preserve">Sym. Crystal 120x278 Lapp/Сим. Кристал 120X278 Лап </t>
  </si>
  <si>
    <t xml:space="preserve">Sym. Gold 120x278 Lapp/Сим. Голд 120X278 Лап </t>
  </si>
  <si>
    <t>Sym. Rose 120x278 Lapp/Сим. Роуз 120X278 Лап **</t>
  </si>
  <si>
    <t>Sym. Crystal 80x160 Lapp/Сим. Кристал 80X160 Лап</t>
  </si>
  <si>
    <t>Sym. Gold 80x160 Lapp/Сим. Голд 80X160 Лап</t>
  </si>
  <si>
    <t>Sym. Alabaster 80x160 Lapp/Сим. Алабастер 80X160 Лап</t>
  </si>
  <si>
    <t>Sym. Cashmere 80x160 Lapp/Сим. Кашмир 80X160 Лап</t>
  </si>
  <si>
    <t>Sym. Crystal 80x80 Lapp/Сим. Кристал 80X80 Лап</t>
  </si>
  <si>
    <t>Sym. Gold 80x80 Lapp/Сим. Голд 80X80 Лап</t>
  </si>
  <si>
    <t>Sym. Alabaster 80x80 Lapp/Сим. Алабастер 80X80 Лап</t>
  </si>
  <si>
    <t>Sym. Cashmere 80x80 Lapp/Сим. Кашмир 80X80 Лап</t>
  </si>
  <si>
    <t>Sym. Crystal Rett 60x120 Lapp/Сим. Кристал Рет 60X120 Лап</t>
  </si>
  <si>
    <t>Sym. Gold Rett 60x120 Lapp/Сим. Голд Рет 60X120 Лап</t>
  </si>
  <si>
    <t>Sym. Alabaster Ret 60x120 Lapp/Сим. Алабастер Рет 60X120 Лап</t>
  </si>
  <si>
    <t>Sym. Cashmere Rett 60x120 Lapp/Сим. Кашмир Рет 60X120 Лап</t>
  </si>
  <si>
    <t>Sym. Rose Rett 60x120 Lapp/Сим. Роуз Рет 60X120 Лап</t>
  </si>
  <si>
    <t>Sym. Crystal List. 7,2x80 Lap/Сим. Кристал Бордюр 7,2X80 Лап</t>
  </si>
  <si>
    <t>Sym. Gold Listello 7,2x80 Lap/Сим. Голд Бордюр 7,2X80 Лап</t>
  </si>
  <si>
    <t>Sym. Alabaster List. 7,2x80 Lap/Сим. Алабастер Бордюр 7,2X80 Лап</t>
  </si>
  <si>
    <t>Sym. Cashmere List. 7,2x80 Lap/Сим. Кашмир Бордюр 7,2X80 Лап</t>
  </si>
  <si>
    <t>Sym. Crystal List. 7,2x60 Lap/Сим. Кристал Бордюр 7,2X60 Лап</t>
  </si>
  <si>
    <t>Sym. Gold Listello 7,2x60 Lap/Сим. Голд Бордюр 7,2X60 Лап</t>
  </si>
  <si>
    <t>Sym. Alabaster List. 7,2x60 Lap/Сим. Алабастер Бордюр 7,2X60 Лап</t>
  </si>
  <si>
    <t>Sym. Rose Listello 7,2x60 Lap/Сим. Роуз Бордюр 7,2X60 Лап</t>
  </si>
  <si>
    <t>Sym. Cashmere List. 7,2x60 Lap/Сим. Кашмир Бордюр 7,2X60 Лап</t>
  </si>
  <si>
    <t>Sym. Crystal Bottone Lap/Сим. Кристал Вставка Лап</t>
  </si>
  <si>
    <t>Sym. Gold Bottone Lap/Сим. Голд Вставка Лап</t>
  </si>
  <si>
    <t>Sym. Alabaster Bottone Lap/Сим. Алабастер Вставка Лап</t>
  </si>
  <si>
    <t>Sym. Rose Bottone Lap/Сим. Роуз Вставка Лап</t>
  </si>
  <si>
    <t>Sym. Cashmere Bottone Lap/Сим. Кашмир Вставка Лап</t>
  </si>
  <si>
    <t>Sym. Crystal Mosaic Ellipse Lap/Сим. Кристал Мозаика Эллипс Лап</t>
  </si>
  <si>
    <t>56x23,5</t>
  </si>
  <si>
    <t>Sym. Crystal - Rose M. Ellipse Lap/Сим. Кристал Роуз М. Эллипс Лап</t>
  </si>
  <si>
    <t>Sym. Crystal Mosaic Lap/Сим. Кристал Мозаика Лап</t>
  </si>
  <si>
    <t>Sym. Gold Mosaic Lap/Сим. Голд Мозаика Лап</t>
  </si>
  <si>
    <t>Sym. Alabaster Mosaic Lap/Сим. Алабастер Мозаика Лап</t>
  </si>
  <si>
    <t>Sym. Rose Mosaic Lap/Сим. Роуз Мозаика Лап</t>
  </si>
  <si>
    <t>Sym. Cashmere Mosaic Lap/Сим. Кашмир Мозаика Лап</t>
  </si>
  <si>
    <t>Sym. Crystal Bat. 7,2x80 Lap/Сим. Кристал Пли. 7,2X80 Лап</t>
  </si>
  <si>
    <t>Sym. Gold Bat. 7,2x80 Lap/Сим. Голд Пли. 7,2X80 Лап</t>
  </si>
  <si>
    <t>Sym. Alabaster Bat. 7,2x80 Lap/Сим. Алабастер Пли. 7,2X80 Лап</t>
  </si>
  <si>
    <t>Sym. Cashmere Bat. 7,2x80 Lap/Сим. Кашмир Пли. 7,2X80 Лап</t>
  </si>
  <si>
    <t>Sym. Crystal Bat. 7,2x60 Lap/Сим. Кристал Пли. 7,2X60 Лап</t>
  </si>
  <si>
    <t>Sym. Gold Bat. 7,2x60 Lap/Сим. Голд Пли. 7,2X60 Лап</t>
  </si>
  <si>
    <t>Sym. Alabaster Bat. 7,2x60 Lap/Сим. Алабастер Пли. 7,2X60 Лап</t>
  </si>
  <si>
    <t>Sym. Rose Bat. 7,2x60 Lap/Сим. Роуз Пли. 7,2X60 Лап</t>
  </si>
  <si>
    <t>Sym. Cashmere Bat. 7,2x60 Lap/Сим. Кашмир Пли. 7,2X60 Лап</t>
  </si>
  <si>
    <t>WINE OAK / ВАЙН ОАК</t>
  </si>
  <si>
    <t>W. O. Chardonnay 120x278/В. О. Шардоне 120x278</t>
  </si>
  <si>
    <t>W. O. Champagne 20x160 Ret/В. О. Шампань 20x160 Рет</t>
  </si>
  <si>
    <t>W. O. Chardonnay 20x160 Ret/В. О. Шардоне 20x160 Рет</t>
  </si>
  <si>
    <t>W. O. Cabernet 20x160 Ret/В. О. Каберне 20x160 Рет</t>
  </si>
  <si>
    <t>W. O. Brunello 20x160 Ret/В. О. Брунелло 20x160 Рет</t>
  </si>
  <si>
    <t>W. O. Champagne Tatami 20x80/В. О. Шампань Татами 20x80</t>
  </si>
  <si>
    <t>W. O. Chardonnay Tatami 20x80/В. О. Шардоне Татами 20x80</t>
  </si>
  <si>
    <t>W. O. Cabernet Tatami 20x80/В. О. Каберне Татами 20x80</t>
  </si>
  <si>
    <t>W. O. Brunello Tatami 20x80/В. О. Брунелло Татами 20x80</t>
  </si>
  <si>
    <t>W. O. Champagne Listello 7,2x80/В. О. Шампань Бордюр 7,2x80</t>
  </si>
  <si>
    <t>W. O. Chardonnay Listello 7,2x80/В. О. Шардоне Бордюр 7,2x80</t>
  </si>
  <si>
    <t>W. O. Cabernet Listello 7,2x80/В. О. Каберне Бордюр 7,2x80</t>
  </si>
  <si>
    <t>W. O. Brunello Listello 7,2x80/В. О. Брунелло Бордюр 7,2x80</t>
  </si>
  <si>
    <t>W. O. Champagne Bat. 7,2x80/В. О. Шампань Пли. 7,2x80</t>
  </si>
  <si>
    <t>W. O. Chardonnay Bat. 7,2x80/В. О. Шардоне Пли. 7,2x80</t>
  </si>
  <si>
    <t>W. O. Cabernet Bat. 7,2x80/В. О. Каберне Пли. 7,2x80</t>
  </si>
  <si>
    <t>W. O. Brunello Bat. 7,2x80/В. О. Брунелло Пли. 7,2x80</t>
  </si>
  <si>
    <t>W. O. Champagne Sc.Fro./В. О. Шампань Ступень Фро.альная 33x160</t>
  </si>
  <si>
    <t>W. O. Chardonnay Sc.Fro./В. О. Шардоне Ст. Фро.альная 33x160</t>
  </si>
  <si>
    <t>W. O. Cabernet Sc.Fro./В. О. Каберне Ст. Фро.альная 33x160</t>
  </si>
  <si>
    <t>W. O. Brunello Sc.Fro./В. О. Брунелло Ст. Фро.. 33x160</t>
  </si>
  <si>
    <t>W. O. Champagne Sc.Ang.Dx/В. О. Шампань Ст. Уг.ая Пр 33x160</t>
  </si>
  <si>
    <t>W. O. Chardonnay Sc.Ang.Dx/В. О. Шардоне Ст. Уг.ая Пр 33x160</t>
  </si>
  <si>
    <t>W. O. Cabernet Sc.Ang.Dx/В. О. Каберне Ст. Уг.ая Пр 33x160</t>
  </si>
  <si>
    <t>W. O. Brunello Sc.Ang.Dx/В. О. Брунелло Ст. Уг.ая Пр 33x160</t>
  </si>
  <si>
    <t>W. O. Champagne Sc.Ang.Sx/В. О. Шампань Ст. Уг.ая Ле 33x160</t>
  </si>
  <si>
    <t>W. O. Chardonnay Sc.Ang.Sx/В. О. Шардоне Ст. Уг.ая Ле 33x160</t>
  </si>
  <si>
    <t>W. O. Cabernet Sc.Ang.Sx/В. О. Каберне Ст. Уг.ая Ле 33x160</t>
  </si>
  <si>
    <t>W. O. Brunello Sc.Ang.Sx/В. О. Брунелло Ст. Уг. Ле 33x160</t>
  </si>
  <si>
    <t>Atlas Concorde Rin. Grey 60x120/Ринашенте Грей 60X120</t>
  </si>
  <si>
    <t>Atlas Concorde Rin. Grey 80x80/Ринашенте Грей 80X80</t>
  </si>
  <si>
    <t>Atlas Concorde Rin. Grey 60x120/Ринашенте Грей 60X120 с затиркой швов</t>
  </si>
  <si>
    <t>Atlas Concorde Rin. Grey 80x80/Ринашенте Грей 80X80 с затиркой швов</t>
  </si>
  <si>
    <t>Адрес Склада:</t>
  </si>
  <si>
    <t>111672, Москва г, Суздальская ул, дом № 46</t>
  </si>
  <si>
    <t xml:space="preserve">Время работы Центрального Офиса: </t>
  </si>
  <si>
    <t xml:space="preserve">Время работы Склада: </t>
  </si>
  <si>
    <t>Пн-Чт 10:30–19:00, Пт 10:30-17:00 (Обмен и Возврат товара с 13 до 17 часов)</t>
  </si>
  <si>
    <t>Менеджер:</t>
  </si>
  <si>
    <t>+7 (495) 258-93-88, доб.212 моб. +7 (926) 716-43-58, sam@teplonet.ru</t>
  </si>
  <si>
    <t>www.teplonet.ru</t>
  </si>
  <si>
    <t>Выписал счет:</t>
  </si>
  <si>
    <t>Филиал "Корпоративный" ПАО "Совкомбанк" г. Москва</t>
  </si>
  <si>
    <t>БИК</t>
  </si>
  <si>
    <t>044525360</t>
  </si>
  <si>
    <t>Сч. №</t>
  </si>
  <si>
    <t>30101810445250000360</t>
  </si>
  <si>
    <t>Банк получателя</t>
  </si>
  <si>
    <t>ИНН</t>
  </si>
  <si>
    <t>7720712565</t>
  </si>
  <si>
    <t>КПП</t>
  </si>
  <si>
    <t>772001001</t>
  </si>
  <si>
    <t>40702810500140620906</t>
  </si>
  <si>
    <t>Вид оп.</t>
  </si>
  <si>
    <t>01</t>
  </si>
  <si>
    <t>Срок плат.</t>
  </si>
  <si>
    <t>Наз. пл.</t>
  </si>
  <si>
    <t>Очер. плат.</t>
  </si>
  <si>
    <t>Код</t>
  </si>
  <si>
    <t>ЗК2603ТМ000070570007</t>
  </si>
  <si>
    <t>Рез. поле</t>
  </si>
  <si>
    <t>Получатель</t>
  </si>
  <si>
    <t>Оплата по заказу клиента №7057</t>
  </si>
  <si>
    <t>Назначение платежа</t>
  </si>
  <si>
    <t>Оплатите, отсканировав код в платежном
терминале или передав сотруднику банка</t>
  </si>
  <si>
    <t>Цена  МРЦ</t>
  </si>
  <si>
    <t>Покупатель:</t>
  </si>
  <si>
    <t>R-BA-200-10</t>
  </si>
  <si>
    <t>Радиатор биметаллический RIFAR BASE 200 10 секц. бок.</t>
  </si>
  <si>
    <t>R-BA-350-10</t>
  </si>
  <si>
    <t>Радиатор биметаллический RIFAR BASE 350 10 секц. бок.</t>
  </si>
  <si>
    <t>R-BA-500-10</t>
  </si>
  <si>
    <t>Радиатор биметаллический RIFAR BASE 500 10 секц. бок.</t>
  </si>
  <si>
    <t>R-EB-300-10</t>
  </si>
  <si>
    <t>Радиатор биметаллический RIFAR ECOBUILD 300 10 секц. бок.</t>
  </si>
  <si>
    <t>R-EB-500-10</t>
  </si>
  <si>
    <t>Радиатор биметаллический RIFAR ECOBUILD 500 10 секц. бок.</t>
  </si>
  <si>
    <t>Радиатор биметаллический RIFAR MONOLIT 300 10 секц. бок.</t>
  </si>
  <si>
    <t>R-MN-350-10</t>
  </si>
  <si>
    <t>Радиатор биметаллический RIFAR MONOLIT 350 10 секц. бок.</t>
  </si>
  <si>
    <t>R-MN-500-10</t>
  </si>
  <si>
    <t>Радиатор биметаллический RIFAR MONOLIT 500 10 секц. бок.</t>
  </si>
  <si>
    <t>Радиатор биметаллический RIFAR SUPReMO 350 10 секц. бок.</t>
  </si>
  <si>
    <t>Радиатор биметаллический RIFAR SUPReMO 500 10 секц. бок.</t>
  </si>
  <si>
    <t>Радиатор биметаллический RIFAR SUPReMO 800 10 секц. бок.</t>
  </si>
  <si>
    <t>TUB 2057-10</t>
  </si>
  <si>
    <t>Радиатор трубчатый RIFAR TUBOG 2057 10 секц. бок.</t>
  </si>
  <si>
    <t>TUB 2180-10</t>
  </si>
  <si>
    <t>Радиатор трубчатый RIFAR TUBOG 2180 10 секц. бок.</t>
  </si>
  <si>
    <t>TUB 3037-10</t>
  </si>
  <si>
    <t>Радиатор трубчатый RIFAR TUBOG 3037 10 секц. бок.</t>
  </si>
  <si>
    <t>R-BA-200-04-VR</t>
  </si>
  <si>
    <t>Радиатор биметаллический RIFAR BASE Ventil 200 04 секц. нижн. прав.</t>
  </si>
  <si>
    <t>R-BA-200-05-VR</t>
  </si>
  <si>
    <t>Радиатор биметаллический RIFAR BASE Ventil 200 05 секц. нижн. прав.</t>
  </si>
  <si>
    <t>R-BA-200-07-VR</t>
  </si>
  <si>
    <t>Радиатор биметаллический RIFAR BASE Ventil 200 07 секц. нижн. прав.</t>
  </si>
  <si>
    <t>R-BA-200-08-VR</t>
  </si>
  <si>
    <t>Радиатор биметаллический RIFAR BASE Ventil 200 08 секц. нижн. прав.</t>
  </si>
  <si>
    <t>R-BA-200-10-VR</t>
  </si>
  <si>
    <t>Радиатор биметаллический RIFAR BASE Ventil 200 10 секц. нижн. прав.</t>
  </si>
  <si>
    <t>R-BA-200-11-VR</t>
  </si>
  <si>
    <t>Радиатор биметаллический RIFAR BASE Ventil 200 11 секц. нижн. прав.</t>
  </si>
  <si>
    <t>R-BA-200-12-VR</t>
  </si>
  <si>
    <t>Радиатор биметаллический RIFAR BASE Ventil 200 12 секц. нижн. прав.</t>
  </si>
  <si>
    <t>R-BA-200-13-VR</t>
  </si>
  <si>
    <t>Радиатор биметаллический RIFAR BASE Ventil 200 13 секц. нижн. прав.</t>
  </si>
  <si>
    <t>R-BA-200-14-VR</t>
  </si>
  <si>
    <t>Радиатор биметаллический RIFAR BASE Ventil 200 14 секц. нижн. прав.</t>
  </si>
  <si>
    <t>R-BA-350-04-VR</t>
  </si>
  <si>
    <t>Радиатор биметаллический RIFAR BASE Ventil 350 04 секц. нижн. прав.</t>
  </si>
  <si>
    <t>R-BA-350-05-VR</t>
  </si>
  <si>
    <t>Радиатор биметаллический RIFAR BASE Ventil 350 05 секц. нижн. прав.</t>
  </si>
  <si>
    <t>R-BA-350-06-VR</t>
  </si>
  <si>
    <t>Радиатор биметаллический RIFAR BASE Ventil 350 06 секц. нижн. прав.</t>
  </si>
  <si>
    <t>R-BA-350-07-VR</t>
  </si>
  <si>
    <t>Радиатор биметаллический RIFAR BASE Ventil 350 07 секц. нижн. прав.</t>
  </si>
  <si>
    <t>R-BA-350-08-VR</t>
  </si>
  <si>
    <t>Радиатор биметаллический RIFAR BASE Ventil 350 08 секц. нижн. прав.</t>
  </si>
  <si>
    <t>R-BA-350-09-VR</t>
  </si>
  <si>
    <t>Радиатор биметаллический RIFAR BASE Ventil 350 09 секц. нижн. прав.</t>
  </si>
  <si>
    <t>R-BA-350-10-VR</t>
  </si>
  <si>
    <t>Радиатор биметаллический RIFAR BASE Ventil 350 10 секц. нижн. прав.</t>
  </si>
  <si>
    <t>R-BA-350-11-VR</t>
  </si>
  <si>
    <t>Радиатор биметаллический RIFAR BASE Ventil 350 11 секц. нижн. прав.</t>
  </si>
  <si>
    <t>R-BA-350-12-VR</t>
  </si>
  <si>
    <t>Радиатор биметаллический RIFAR BASE Ventil 350 12 секц. нижн. прав.</t>
  </si>
  <si>
    <t>R-BA-350-13-VR</t>
  </si>
  <si>
    <t>Радиатор биметаллический RIFAR BASE Ventil 350 13 секц. нижн. прав.</t>
  </si>
  <si>
    <t>R-BA-350-14-VR</t>
  </si>
  <si>
    <t>Радиатор биметаллический RIFAR BASE Ventil 350 14 секц. нижн. прав.</t>
  </si>
  <si>
    <t>R-BA-500-04-VR</t>
  </si>
  <si>
    <t>Радиатор биметаллический RIFAR BASE Ventil 500 04 секц. нижн. прав.</t>
  </si>
  <si>
    <t>R-BA-500-05-VR</t>
  </si>
  <si>
    <t>Радиатор биметаллический RIFAR BASE Ventil 500 05 секц. нижн. прав.</t>
  </si>
  <si>
    <t>R-BA-500-06-VR</t>
  </si>
  <si>
    <t>Радиатор биметаллический RIFAR BASE Ventil 500 06 секц. нижн. прав.</t>
  </si>
  <si>
    <t>R-BA-500-07-VR</t>
  </si>
  <si>
    <t>Радиатор биметаллический RIFAR BASE Ventil 500 07 секц. нижн. прав.</t>
  </si>
  <si>
    <t>R-BA-500-08-VR</t>
  </si>
  <si>
    <t>Радиатор биметаллический RIFAR BASE Ventil 500 08 секц. нижн. прав.</t>
  </si>
  <si>
    <t>R-BA-500-09-VR</t>
  </si>
  <si>
    <t>Радиатор биметаллический RIFAR BASE Ventil 500 09 секц. нижн. прав.</t>
  </si>
  <si>
    <t>R-BA-500-10-VR</t>
  </si>
  <si>
    <t>Радиатор биметаллический RIFAR BASE Ventil 500 10 секц. нижн. прав.</t>
  </si>
  <si>
    <t>R-BA-500-11-VR</t>
  </si>
  <si>
    <t>Радиатор биметаллический RIFAR BASE Ventil 500 11 секц. нижн. прав.</t>
  </si>
  <si>
    <t>R-BA-500-12-VR</t>
  </si>
  <si>
    <t>Радиатор биметаллический RIFAR BASE Ventil 500 12 секц. нижн. прав.</t>
  </si>
  <si>
    <t>R-BA-500-13-VR</t>
  </si>
  <si>
    <t>Радиатор биметаллический RIFAR BASE Ventil 500 13 секц. нижн. прав.</t>
  </si>
  <si>
    <t>R-BA-500-14-VR</t>
  </si>
  <si>
    <t>Радиатор биметаллический RIFAR BASE Ventil 500 14 секц. нижн. прав.</t>
  </si>
  <si>
    <t>R-EB-300-04-VR</t>
  </si>
  <si>
    <t>Радиатор биметаллический RIFAR ECOBUILD Ventil 300 04 секц. нижн. прав.</t>
  </si>
  <si>
    <t>R-EB-300-05-VR</t>
  </si>
  <si>
    <t>Радиатор биметаллический RIFAR ECOBUILD Ventil 300 05 секц. нижн. прав.</t>
  </si>
  <si>
    <t>R-EB-300-06-VR</t>
  </si>
  <si>
    <t>Радиатор биметаллический RIFAR ECOBUILD Ventil 300 06 секц. нижн. прав.</t>
  </si>
  <si>
    <t>R-EB-300-07-VR</t>
  </si>
  <si>
    <t>Радиатор биметаллический RIFAR ECOBUILD Ventil 300 07 секц. нижн. прав.</t>
  </si>
  <si>
    <t>R-EB-300-08-VR</t>
  </si>
  <si>
    <t>Радиатор биметаллический RIFAR ECOBUILD Ventil 300 08 секц. нижн. прав.</t>
  </si>
  <si>
    <t>R-EB-300-09-VR</t>
  </si>
  <si>
    <t>Радиатор биметаллический RIFAR ECOBUILD Ventil 300 09 секц. нижн. прав.</t>
  </si>
  <si>
    <t>R-EB-300-10-VR</t>
  </si>
  <si>
    <t>Радиатор биметаллический RIFAR ECOBUILD Ventil 300 10 секц. нижн. прав.</t>
  </si>
  <si>
    <t>R-EB-300-11-VR</t>
  </si>
  <si>
    <t>Радиатор биметаллический RIFAR ECOBUILD Ventil 300 11 секц. нижн. прав.</t>
  </si>
  <si>
    <t>R-EB-300-12-VR</t>
  </si>
  <si>
    <t>Радиатор биметаллический RIFAR ECOBUILD Ventil 300 12 секц. нижн. прав.</t>
  </si>
  <si>
    <t>R-EB-300-13-VR</t>
  </si>
  <si>
    <t>Радиатор биметаллический RIFAR ECOBUILD Ventil 300 13 секц. нижн. прав.</t>
  </si>
  <si>
    <t>R-EB-300-14-VR</t>
  </si>
  <si>
    <t>Радиатор биметаллический RIFAR ECOBUILD Ventil 300 14 секц. нижн. прав.</t>
  </si>
  <si>
    <t>R-EB-500-04-VR</t>
  </si>
  <si>
    <t>Радиатор биметаллический RIFAR ECOBUILD Ventil 500 04 секц. нижн. прав.</t>
  </si>
  <si>
    <t>R-EB-500-05-VR</t>
  </si>
  <si>
    <t>Радиатор биметаллический RIFAR ECOBUILD Ventil 500 05 секц. нижн. прав.</t>
  </si>
  <si>
    <t>R-EB-500-06-VR</t>
  </si>
  <si>
    <t>Радиатор биметаллический RIFAR ECOBUILD Ventil 500 06 секц. нижн. прав.</t>
  </si>
  <si>
    <t>R-EB-500-07-VR</t>
  </si>
  <si>
    <t>Радиатор биметаллический RIFAR ECOBUILD Ventil 500 07 секц. нижн. прав.</t>
  </si>
  <si>
    <t>R-EB-500-08-VR</t>
  </si>
  <si>
    <t>Радиатор биметаллический RIFAR ECOBUILD Ventil 500 08 секц. нижн. прав.</t>
  </si>
  <si>
    <t>R-EB-500-09-VR</t>
  </si>
  <si>
    <t>Радиатор биметаллический RIFAR ECOBUILD Ventil 500 09 секц. нижн. прав.</t>
  </si>
  <si>
    <t>R-EB-500-10-VR</t>
  </si>
  <si>
    <t>Радиатор биметаллический RIFAR ECOBUILD Ventil 500 10 секц. нижн. прав.</t>
  </si>
  <si>
    <t>R-EB-500-11-VR</t>
  </si>
  <si>
    <t>Радиатор биметаллический RIFAR ECOBUILD Ventil 500 11 секц. нижн. прав.</t>
  </si>
  <si>
    <t>R-EB-500-12-VR</t>
  </si>
  <si>
    <t>Радиатор биметаллический RIFAR ECOBUILD Ventil 500 12 секц. нижн. прав.</t>
  </si>
  <si>
    <t>R-EB-500-13-VR</t>
  </si>
  <si>
    <t>Радиатор биметаллический RIFAR ECOBUILD Ventil 500 13 секц. нижн. прав.</t>
  </si>
  <si>
    <t>R-EB-500-14-VR</t>
  </si>
  <si>
    <t>Радиатор биметаллический RIFAR ECOBUILD Ventil 500 14 секц. нижн. прав.</t>
  </si>
  <si>
    <t>R-MN-300-04-VR</t>
  </si>
  <si>
    <t>Радиатор биметаллический RIFAR MONOLIT Ventil 300 04 секц. нижн. прав.</t>
  </si>
  <si>
    <t>R-MN-300-05-VR</t>
  </si>
  <si>
    <t>Радиатор биметаллический RIFAR MONOLIT Ventil 300 05 секц. нижн. прав.</t>
  </si>
  <si>
    <t>R-MN-300-06-VR</t>
  </si>
  <si>
    <t>Радиатор биметаллический RIFAR MONOLIT Ventil 300 06 секц. нижн. прав.</t>
  </si>
  <si>
    <t>R-MN-300-07-VR</t>
  </si>
  <si>
    <t>Радиатор биметаллический RIFAR MONOLIT Ventil 300 07 секц. нижн. прав.</t>
  </si>
  <si>
    <t>R-MN-300-08-VR</t>
  </si>
  <si>
    <t>Радиатор биметаллический RIFAR MONOLIT Ventil 300 08 секц. нижн. прав.</t>
  </si>
  <si>
    <t>R-MN-300-09-VR</t>
  </si>
  <si>
    <t>Радиатор биметаллический RIFAR MONOLIT Ventil 300 09 секц. нижн. прав.</t>
  </si>
  <si>
    <t>R-MN-300-10-VR</t>
  </si>
  <si>
    <t>Радиатор биметаллический RIFAR MONOLIT Ventil 300 10 секц. нижн. прав.</t>
  </si>
  <si>
    <t>R-MN-300-11-VR</t>
  </si>
  <si>
    <t>Радиатор биметаллический RIFAR MONOLIT Ventil 300 11 секц. нижн. прав.</t>
  </si>
  <si>
    <t>R-MN-300-12-VR</t>
  </si>
  <si>
    <t>Радиатор биметаллический RIFAR MONOLIT Ventil 300 12 секц. нижн. прав.</t>
  </si>
  <si>
    <t>R-MN-300-13-VR</t>
  </si>
  <si>
    <t>Радиатор биметаллический RIFAR MONOLIT Ventil 300 13 секц. нижн. прав.</t>
  </si>
  <si>
    <t>R-MN-300-14-VR</t>
  </si>
  <si>
    <t>Радиатор биметаллический RIFAR MONOLIT Ventil 300 14 секц. нижн. прав.</t>
  </si>
  <si>
    <t>R-MN-350-04-VR</t>
  </si>
  <si>
    <t>Радиатор биметаллический RIFAR MONOLIT Ventil 350 04 секц. нижн. прав.</t>
  </si>
  <si>
    <t>R-MN-350-05-VR</t>
  </si>
  <si>
    <t>Радиатор биметаллический RIFAR MONOLIT Ventil 350 05 секц. нижн. прав.</t>
  </si>
  <si>
    <t>R-MN-350-06-VR</t>
  </si>
  <si>
    <t>Радиатор биметаллический RIFAR MONOLIT Ventil 350 06 секц. нижн. прав.</t>
  </si>
  <si>
    <t>R-MN-350-07-VR</t>
  </si>
  <si>
    <t>Радиатор биметаллический RIFAR MONOLIT Ventil 350 07 секц. нижн. прав.</t>
  </si>
  <si>
    <t>R-MN-350-08-VR</t>
  </si>
  <si>
    <t>Радиатор биметаллический RIFAR MONOLIT Ventil 350 08 секц. нижн. прав.</t>
  </si>
  <si>
    <t>R-MN-350-09-VR</t>
  </si>
  <si>
    <t>Радиатор биметаллический RIFAR MONOLIT Ventil 350 09 секц. нижн. прав.</t>
  </si>
  <si>
    <t>R-MN-350-10-VR</t>
  </si>
  <si>
    <t>Радиатор биметаллический RIFAR MONOLIT Ventil 350 10 секц. нижн. прав.</t>
  </si>
  <si>
    <t>R-MN-350-11-VR</t>
  </si>
  <si>
    <t>Радиатор биметаллический RIFAR MONOLIT Ventil 350 11 секц. нижн. прав.</t>
  </si>
  <si>
    <t>R-MN-350-12-VR</t>
  </si>
  <si>
    <t>Радиатор биметаллический RIFAR MONOLIT Ventil 350 12 секц. нижн. прав.</t>
  </si>
  <si>
    <t>R-MN-350-13-VR</t>
  </si>
  <si>
    <t>Радиатор биметаллический RIFAR MONOLIT Ventil 350 13 секц. нижн. прав.</t>
  </si>
  <si>
    <t>R-MN-350-14-VR</t>
  </si>
  <si>
    <t>Радиатор биметаллический RIFAR MONOLIT Ventil 350 14 секц. нижн. прав.</t>
  </si>
  <si>
    <t>R-MN-500-04-VR</t>
  </si>
  <si>
    <t>Радиатор биметаллический RIFAR MONOLIT Ventil 500 04 секц. нижн. прав.</t>
  </si>
  <si>
    <t>R-MN-500-05-VR</t>
  </si>
  <si>
    <t>Радиатор биметаллический RIFAR MONOLIT Ventil 500 05 секц. нижн. прав.</t>
  </si>
  <si>
    <t>R-MN-500-06-VR</t>
  </si>
  <si>
    <t>Радиатор биметаллический RIFAR MONOLIT Ventil 500 06 секц. нижн. прав.</t>
  </si>
  <si>
    <t>R-MN-500-07-VR</t>
  </si>
  <si>
    <t>Радиатор биметаллический RIFAR MONOLIT Ventil 500 07 секц. нижн. прав.</t>
  </si>
  <si>
    <t>R-MN-500-08-VR</t>
  </si>
  <si>
    <t>Радиатор биметаллический RIFAR MONOLIT Ventil 500 08 секц. нижн. прав.</t>
  </si>
  <si>
    <t>R-MN-500-09-VR</t>
  </si>
  <si>
    <t>Радиатор биметаллический RIFAR MONOLIT Ventil 500 09 секц. нижн. прав.</t>
  </si>
  <si>
    <t>R-MN-500-10-VR</t>
  </si>
  <si>
    <t>Радиатор биметаллический RIFAR MONOLIT Ventil 500 10 секц. нижн. прав.</t>
  </si>
  <si>
    <t>R-MN-500-11-VR</t>
  </si>
  <si>
    <t>Радиатор биметаллический RIFAR MONOLIT Ventil 500 11 секц. нижн. прав.</t>
  </si>
  <si>
    <t>R-MN-500-12-VR</t>
  </si>
  <si>
    <t>Радиатор биметаллический RIFAR MONOLIT Ventil 500 12 секц. нижн. прав.</t>
  </si>
  <si>
    <t>R-MN-500-13-VR</t>
  </si>
  <si>
    <t>Радиатор биметаллический RIFAR MONOLIT Ventil 500 13 секц. нижн. прав.</t>
  </si>
  <si>
    <t>R-MN-500-14-VR</t>
  </si>
  <si>
    <t>Радиатор биметаллический RIFAR MONOLIT Ventil 500 14 секц. нижн. прав.</t>
  </si>
  <si>
    <t>R-SU-350-04-VR</t>
  </si>
  <si>
    <t>Радиатор биметаллический RIFAR SUPReMO Ventil 350 04 секц. нижн. прав.</t>
  </si>
  <si>
    <t>R-SU-350-05-VR</t>
  </si>
  <si>
    <t>Радиатор биметаллический RIFAR SUPReMO Ventil 350 05 секц. нижн. прав.</t>
  </si>
  <si>
    <t>R-SU-350-06-VR</t>
  </si>
  <si>
    <t>Радиатор биметаллический RIFAR SUPReMO Ventil 350 06 секц. нижн. прав.</t>
  </si>
  <si>
    <t>R-SU-350-07-VR</t>
  </si>
  <si>
    <t>Радиатор биметаллический RIFAR SUPReMO Ventil 350 07 секц. нижн. прав.</t>
  </si>
  <si>
    <t>R-SU-350-08-VR</t>
  </si>
  <si>
    <t>Радиатор биметаллический RIFAR SUPReMO Ventil 350 08 секц. нижн. прав.</t>
  </si>
  <si>
    <t>R-SU-350-09-VR</t>
  </si>
  <si>
    <t>Радиатор биметаллический RIFAR SUPReMO Ventil 350 09 секц. нижн. прав.</t>
  </si>
  <si>
    <t>R-SU-350-10-VR</t>
  </si>
  <si>
    <t>Радиатор биметаллический RIFAR SUPReMO Ventil 350 10 секц. нижн. прав.</t>
  </si>
  <si>
    <t>R-SU-350-11-VR</t>
  </si>
  <si>
    <t>Радиатор биметаллический RIFAR SUPReMO Ventil 350 11 секц. нижн. прав.</t>
  </si>
  <si>
    <t>R-SU-350-12-VR</t>
  </si>
  <si>
    <t>Радиатор биметаллический RIFAR SUPReMO Ventil 350 12 секц. нижн. прав.</t>
  </si>
  <si>
    <t>R-SU-350-13-VR</t>
  </si>
  <si>
    <t>Радиатор биметаллический RIFAR SUPReMO Ventil 350 13 секц. нижн. прав.</t>
  </si>
  <si>
    <t>R-SU-350-14-VR</t>
  </si>
  <si>
    <t>Радиатор биметаллический RIFAR SUPReMO Ventil 350 14 секц. нижн. прав.</t>
  </si>
  <si>
    <t>R-SU-500-04-VR</t>
  </si>
  <si>
    <t>Радиатор биметаллический RIFAR SUPReMO Ventil 500 04 секц. нижн. прав.</t>
  </si>
  <si>
    <t>R-SU-500-05-VR</t>
  </si>
  <si>
    <t>Радиатор биметаллический RIFAR SUPReMO Ventil 500 05 секц. нижн. прав.</t>
  </si>
  <si>
    <t>R-SU-500-06-VR</t>
  </si>
  <si>
    <t>Радиатор биметаллический RIFAR SUPReMO Ventil 500 06 секц. нижн. прав.</t>
  </si>
  <si>
    <t>R-SU-500-07-VR</t>
  </si>
  <si>
    <t>Радиатор биметаллический RIFAR SUPReMO Ventil 500 07 секц. нижн. прав.</t>
  </si>
  <si>
    <t>R-SU-500-08-VR</t>
  </si>
  <si>
    <t>Радиатор биметаллический RIFAR SUPReMO Ventil 500 08 секц. нижн. прав.</t>
  </si>
  <si>
    <t>R-SU-500-09-VR</t>
  </si>
  <si>
    <t>Радиатор биметаллический RIFAR SUPReMO Ventil 500 09 секц. нижн. прав.</t>
  </si>
  <si>
    <t>R-SU-500-10-VR</t>
  </si>
  <si>
    <t>Радиатор биметаллический RIFAR SUPReMO Ventil 500 10 секц. нижн. прав.</t>
  </si>
  <si>
    <t>R-SU-500-11-VR</t>
  </si>
  <si>
    <t>Радиатор биметаллический RIFAR SUPReMO Ventil 500 11 секц. нижн. прав.</t>
  </si>
  <si>
    <t>R-SU-500-12-VR</t>
  </si>
  <si>
    <t>Радиатор биметаллический RIFAR SUPReMO Ventil 500 12 секц. нижн. прав.</t>
  </si>
  <si>
    <t>R-SU-500-13-VR</t>
  </si>
  <si>
    <t>Радиатор биметаллический RIFAR SUPReMO Ventil 500 13 секц. нижн. прав.</t>
  </si>
  <si>
    <t>R-SU-500-14-VR</t>
  </si>
  <si>
    <t>Радиатор биметаллический RIFAR SUPReMO Ventil 500 14 секц. нижн. прав.</t>
  </si>
  <si>
    <t>R-SU-800-04-VR</t>
  </si>
  <si>
    <t>Радиатор биметаллический RIFAR SUPReMO Ventil 800 04 секц. нижн. прав.</t>
  </si>
  <si>
    <t>R-SU-800-05-VR</t>
  </si>
  <si>
    <t>Радиатор биметаллический RIFAR SUPReMO Ventil 800 05 секц. нижн. прав.</t>
  </si>
  <si>
    <t>R-SU-800-06-VR</t>
  </si>
  <si>
    <t>Радиатор биметаллический RIFAR SUPReMO Ventil 800 06 секц. нижн. прав.</t>
  </si>
  <si>
    <t>R-SU-800-07-VR</t>
  </si>
  <si>
    <t>Радиатор биметаллический RIFAR SUPReMO Ventil 800 07 секц. нижн. прав.</t>
  </si>
  <si>
    <t>R-SU-800-08-VR</t>
  </si>
  <si>
    <t>Радиатор биметаллический RIFAR SUPReMO Ventil 800 08 секц. нижн. прав.</t>
  </si>
  <si>
    <t>R-SU-800-09-VR</t>
  </si>
  <si>
    <t>Радиатор биметаллический RIFAR SUPReMO Ventil 800 09 секц. нижн. прав.</t>
  </si>
  <si>
    <t>R-SU-800-10-VR</t>
  </si>
  <si>
    <t>Радиатор биметаллический RIFAR SUPReMO Ventil 800 10 секц. нижн. прав.</t>
  </si>
  <si>
    <t>R-SU-800-11-VR</t>
  </si>
  <si>
    <t>Радиатор биметаллический RIFAR SUPReMO Ventil 800 11 секц. нижн. прав.</t>
  </si>
  <si>
    <t>R-SU-800-12-VR</t>
  </si>
  <si>
    <t>Радиатор биметаллический RIFAR SUPReMO Ventil 800 12 секц. нижн. прав.</t>
  </si>
  <si>
    <t>R-SU-800-13-VR</t>
  </si>
  <si>
    <t>Радиатор биметаллический RIFAR SUPReMO Ventil 800 13 секц. нижн. прав.</t>
  </si>
  <si>
    <t>R-SU-800-14-VR</t>
  </si>
  <si>
    <t>Радиатор биметаллический RIFAR SUPReMO Ventil 800 14 секц. нижн. прав.</t>
  </si>
  <si>
    <t>R.Ad.H01</t>
  </si>
  <si>
    <t>Узел нижней подводки "RIFAR" двойной прямой евроконус G 3/4"</t>
  </si>
  <si>
    <t>R.Ad.L01</t>
  </si>
  <si>
    <t>Узел нижнего подключения RIFAR для 2-трубных систем угловой G3/4"</t>
  </si>
  <si>
    <t>ТВЕК101</t>
  </si>
  <si>
    <t>твек.10.1. Кронштейн напольный "RIFAR"</t>
  </si>
  <si>
    <t>ТВЕК67</t>
  </si>
  <si>
    <t>твек. 6.7. Кронштейн "DUETTO" штырьевой бел. плоский 9х220</t>
  </si>
  <si>
    <t>ТВЕК6701</t>
  </si>
  <si>
    <t>твек. 6.7.01 Кронштейн  штырьевой бел. плоский 9х260</t>
  </si>
  <si>
    <t>ТВЕК68</t>
  </si>
  <si>
    <t>твек. 6.8. Кронштейн SIRA RS штырьевой белый плоский 1,8 9х220</t>
  </si>
  <si>
    <t>ТВЕК73</t>
  </si>
  <si>
    <t>твек. 7.3. Кронштейн угл. универс. бел. "ЭЛЕГАНС" (2,0)</t>
  </si>
  <si>
    <t>ТВЕК78</t>
  </si>
  <si>
    <t>твек. 7.8. Кронштейн усил. угловой универсальный белый "Элеганс" 1,7</t>
  </si>
  <si>
    <t>Продавец: ___________________________________________</t>
  </si>
  <si>
    <t>Atlas Concorde Аллюр Джойя Ret 60x120 - снят с производства </t>
  </si>
  <si>
    <t>Atlas Concorde Аллюр Джойя Ret 80x80 -  снят с производства </t>
  </si>
  <si>
    <t>Цена с НДС</t>
  </si>
  <si>
    <t>Светильники инфраструктура</t>
  </si>
  <si>
    <t>info@reflectalight.ru</t>
  </si>
  <si>
    <t>+7 (499) 755 95 87</t>
  </si>
  <si>
    <t>ООО "Рефлекта"</t>
  </si>
  <si>
    <t>Установка радиаторов отопления RIFAR BASE 500</t>
  </si>
  <si>
    <t>Установка радиаторов отопления RIFAR BASE 200</t>
  </si>
  <si>
    <t>Установка радиаторов отопления RIFAR BASE 350</t>
  </si>
  <si>
    <t>Наценка на радиатор с нп Комплектация для радиатора с НП ( клапан термостатический с комплектующими , монтажный комплект</t>
  </si>
  <si>
    <t>Цена с ГП 5%</t>
  </si>
  <si>
    <t>вкладка "Лючек напольный"</t>
  </si>
  <si>
    <t>Лючок напольный</t>
  </si>
  <si>
    <t>Брусник Алексей</t>
  </si>
  <si>
    <t>Цена с НДС для Банка</t>
  </si>
  <si>
    <t>Если радиатор с нижней подводкой, данная позиция не учитывается</t>
  </si>
  <si>
    <t>Узел подключения радиатора H-образный Arrowhead Element, прямой, 3/4"- 3/4" (без ниппелей)</t>
  </si>
  <si>
    <t>Трубка РЕХАУ из. нерж. стали для подкл. радиатора, Г-образная 16/250</t>
  </si>
  <si>
    <t>Резьбозажимное соединение РЕХАУ для металлической трубки G 3/4 -15</t>
  </si>
  <si>
    <t>1 на радиатор</t>
  </si>
  <si>
    <t>Автоматический терморегулятор RIFAR (термоголовка)</t>
  </si>
  <si>
    <t>1 на радиатор с нижней подводкой</t>
  </si>
  <si>
    <t>2 на радиатор с нижней подводкой</t>
  </si>
  <si>
    <t>3 на радиатор с нижней подводкой</t>
  </si>
  <si>
    <t>Опрессовка системы отопления до 450 м.кв</t>
  </si>
  <si>
    <t>Опрессовка системы отопления от  450 м.кв</t>
  </si>
  <si>
    <t>Сплит система настенная MDV 07 MDSAJ-07HRN8 / MDOAJ-07HN8 (либо аналог согласно ТЗ. Замену согласовать с заказчиком)</t>
  </si>
  <si>
    <t>Сплит система настенная MDV 09 MDSAJ-09HRN8 / MDOAJ-09HN8 (либо аналог согласно ТЗ. Замену согласовать с заказчиком)</t>
  </si>
  <si>
    <t>Сплит система настенная MDV 12 MDSAJ-12HRN8 / MDOAJ-12HN8 (либо аналог согласно ТЗ. Замену согласовать с заказчиком)</t>
  </si>
  <si>
    <t>Сплит система настенная MDV 18 MDSAJ-18HRN8 / MDOAJ-18HN8 (либо аналог согласно ТЗ. Замену согласовать с заказчиком)</t>
  </si>
  <si>
    <t>Сплит система настенная MDV 24 MDSAJ-24HRN8 / MDOAJ-24HN8 (либо аналог согласно ТЗ. Замену согласовать с заказчиком)</t>
  </si>
  <si>
    <t>СБР02 Проводной контроллер для серверных помещений (Включая Модуль управления кондиционером СБР02-М - 2 шт)</t>
  </si>
  <si>
    <t>Канальный кондиционер MDV 24  MDTJ2-24HWN1 / MDOU3-24HN1-L+пульт  (либо аналог согласно ТЗ. Замену согласовать с заказчиком)</t>
  </si>
  <si>
    <t>Канальный кондиционер MDV 36 MDUE2-36HRN1 / MDOU3-36HN1-L+пульт  (либо аналог согласно ТЗ. Замену согласовать с заказчиком)</t>
  </si>
  <si>
    <t>Канальный кондиционер MDV 48 MDTJ2-48HWN1 / MDOU3-48HN1-L+пульт  (либо аналог согласно ТЗ. Замену согласовать с заказчиком)</t>
  </si>
  <si>
    <t>Канальный кондиционер MDV 60 MDTJ2-60HWN1 / MDOU3-60HN1-L+пульт  (либо аналог согласно ТЗ. Замену согласовать с заказчиком)</t>
  </si>
  <si>
    <t>Кассетный кондиционер MDV 12 MDCA6-12HRN1 / T-MBQ4-03B / MDOU3-12HN1-L+пульт (либо аналог согласно ТЗ. Замену согласовать с заказчиком)</t>
  </si>
  <si>
    <t>Кассетный кондиционер MDV 18 MDCA6-18HRN1 / T-MBQ4-03B / MDOU3-18HN1-L+пульт (либо аналог согласно ТЗ. Замену согласовать с заказчиком)</t>
  </si>
  <si>
    <t>Кассетный кондиционер MDV 24 MDCF-24HRN1 / T-MBQ4-04B / MDOU3-24HN1-L+пульт (либо аналог согласно ТЗ. Замену согласовать с заказчиком)</t>
  </si>
  <si>
    <t>Кассетный кондиционер MDV 36 MDCF2-36HRN1 / T-MBQ4-04B / MDOU3-36HN1-L+пульт (либо аналог согласно ТЗ. Замену согласовать с заказчиком)</t>
  </si>
  <si>
    <t>Кассетный кондиционер MDV 48 MDCF-48HRN1 / T-MBQ4-04B / MDOU3-48HN1-L+пульт (либо аналог согласно ТЗ. Замену согласовать с заказчиком)</t>
  </si>
  <si>
    <t>Кассетный кондиционер MDV 60 MDCF2-60HRN1 / T-MBQ4-04B / MDOU3-60HN1-L+пульт (либо аналог согласно ТЗ. Замену согласовать с заказчиком)</t>
  </si>
  <si>
    <t>VRF-СИСТЕМЫ V8</t>
  </si>
  <si>
    <t>Производительность, кВт</t>
  </si>
  <si>
    <t>Уровень шума, дБ(A)</t>
  </si>
  <si>
    <r>
      <t>Объем брутто, м</t>
    </r>
    <r>
      <rPr>
        <b/>
        <vertAlign val="superscript"/>
        <sz val="10"/>
        <color theme="0"/>
        <rFont val="Tahoma"/>
        <family val="2"/>
        <charset val="204"/>
      </rPr>
      <t>3</t>
    </r>
  </si>
  <si>
    <t>Вес брутто, кг</t>
  </si>
  <si>
    <t>Цена, USD без НДС</t>
  </si>
  <si>
    <t>Цена, USD с НДС 22%</t>
  </si>
  <si>
    <t>охл.</t>
  </si>
  <si>
    <t>нагр.</t>
  </si>
  <si>
    <t>Наружные блоки</t>
  </si>
  <si>
    <t>Полноразмерные блоки V8 модульного исполнения, R410A</t>
  </si>
  <si>
    <t>(DC inverter, R410A, 380V)</t>
  </si>
  <si>
    <t>MDV-V8252V2R1A(MA)</t>
  </si>
  <si>
    <t>MDV-V8280V2R1A(MA)</t>
  </si>
  <si>
    <t>MDV-V8335V2R1A(MA)</t>
  </si>
  <si>
    <t>MDV-V8400V2R1A(MA)</t>
  </si>
  <si>
    <t>MDV-V8450V2R1A(MA)</t>
  </si>
  <si>
    <t>MDV-V8500V2R1A(MA)</t>
  </si>
  <si>
    <t>MDV-V8560V2R1A(MA)</t>
  </si>
  <si>
    <t>MDV-V8615V2R1A(MA)</t>
  </si>
  <si>
    <t>MDV-V8670V2R1A(MA)</t>
  </si>
  <si>
    <t>MDV-V8730V2R1A(MA)</t>
  </si>
  <si>
    <t>MDV-V8785V2R1A(MA)</t>
  </si>
  <si>
    <t>MDV-V8850V2R1A(MA)</t>
  </si>
  <si>
    <t>MDV-V8900V2R1A(MA)</t>
  </si>
  <si>
    <t>MDV-V8950V2R1A(MA)</t>
  </si>
  <si>
    <t>MDV-V81010V2R1A(MA)</t>
  </si>
  <si>
    <t>MDV-V81060V2R1A(MA)</t>
  </si>
  <si>
    <t>MDV-V81120V2R1A(MA)</t>
  </si>
  <si>
    <t>Полноразмерные блоки V8i индивидуального исполнения, R410A</t>
  </si>
  <si>
    <t>MDV-V8i252V2R1A(MA)</t>
  </si>
  <si>
    <t>MDV-V8i280V2R1A(MA)</t>
  </si>
  <si>
    <t>MDV-V8i335V2R1A(MA)</t>
  </si>
  <si>
    <t>MDV-V8i400V2R1A(MA)</t>
  </si>
  <si>
    <t>MDV-V8i450V2R1A(MA)</t>
  </si>
  <si>
    <t>MDV-V8i500V2R1A(MA)</t>
  </si>
  <si>
    <t>MDV-V8i560V2R1A(MA)</t>
  </si>
  <si>
    <t>MDV-V8i615V2R1A(MA)</t>
  </si>
  <si>
    <t>MDV-V8i670V2R1A(MA)</t>
  </si>
  <si>
    <t>MDV-V8i730V2R1A(MA)</t>
  </si>
  <si>
    <t>MDV-V8i785V2R1A(MA)</t>
  </si>
  <si>
    <t>MDV-V8i850V2R1A(MA)</t>
  </si>
  <si>
    <t>MDV-V8i900V2R1A(MA)</t>
  </si>
  <si>
    <t>MDV-V8i950V2R1A(MA)</t>
  </si>
  <si>
    <t>MDV-V8i1010V2R1A(MA)</t>
  </si>
  <si>
    <t>MDV-V8i1060V2R1A(MA)</t>
  </si>
  <si>
    <t>MDV-V8i1120V2R1A(MA)</t>
  </si>
  <si>
    <t>MDV-V8i1170V2R1A(MA)</t>
  </si>
  <si>
    <t>Полноразмерные блоки серии VCmax (только охлаждение), R410A</t>
  </si>
  <si>
    <t>MDVO-VCM224V2R1A</t>
  </si>
  <si>
    <t>-</t>
  </si>
  <si>
    <t>MDVO-VCM280V2R1A</t>
  </si>
  <si>
    <t>MDVO-VCM335V2R1A</t>
  </si>
  <si>
    <t>MDVO-VCM400V2R1A</t>
  </si>
  <si>
    <t>MDVO-VCM450V2R1A</t>
  </si>
  <si>
    <t>MDVO-VCM500V2R1A</t>
  </si>
  <si>
    <t>MDVO-VCM560V2R1A</t>
  </si>
  <si>
    <t>MDVO-VCM615V2R1A</t>
  </si>
  <si>
    <t>MDVO-VCM670V2R1A</t>
  </si>
  <si>
    <t>MDVO-VCM730V2R1A</t>
  </si>
  <si>
    <t>MDVO-VCM785V2R1A</t>
  </si>
  <si>
    <t>MDVO-VCM850V2R1A</t>
  </si>
  <si>
    <t>Блоки V8S с боковым выбросом воздуха модульного исполнения,  R410A</t>
  </si>
  <si>
    <t>MDV-V8S252V2R1A</t>
  </si>
  <si>
    <t>MDV-V8S280V2R1A</t>
  </si>
  <si>
    <t>MDV-V8S335V2R1A</t>
  </si>
  <si>
    <t>MDV-V8S400V2R1A</t>
  </si>
  <si>
    <t>MDV-V8S450V2R1A</t>
  </si>
  <si>
    <t>MDV-V8S500V2R1A</t>
  </si>
  <si>
    <t>MDV-V8S560V2R1A</t>
  </si>
  <si>
    <t>MDV-V8S615V2R1A</t>
  </si>
  <si>
    <t>MDV-V8S670V2R1A</t>
  </si>
  <si>
    <t>Блоки V8S-i с боковым выбросом воздуха индивидуального исполнения,  R410A</t>
  </si>
  <si>
    <t>MDV-Vi252V2R1A</t>
  </si>
  <si>
    <t>MDV-Vi280V2R1A</t>
  </si>
  <si>
    <t>MDV-Vi335V2R1A</t>
  </si>
  <si>
    <t>MDV-Vi400V2R1A</t>
  </si>
  <si>
    <t>MDV-Vi450V2R1A</t>
  </si>
  <si>
    <t>MDV-Vi500V2R1A</t>
  </si>
  <si>
    <t>MDV-Vi560V2R1A</t>
  </si>
  <si>
    <t>MDV-Vi615V2R1A</t>
  </si>
  <si>
    <t>MDV-Vi670V2R1A</t>
  </si>
  <si>
    <t>Мини VRF V8, 1-фазные, R410A</t>
  </si>
  <si>
    <t>MDV-V8M80V2R1E</t>
  </si>
  <si>
    <t>MDV-V8M100V2R1E</t>
  </si>
  <si>
    <t>MDV-V8M120V2R1E</t>
  </si>
  <si>
    <t>MDV-V8M140V2R1E</t>
  </si>
  <si>
    <t>MDV-V8M160V2R1E</t>
  </si>
  <si>
    <t>Мини VRF V8, 3-фазные, R410A</t>
  </si>
  <si>
    <t>MDV-V8M120V2R1B</t>
  </si>
  <si>
    <t>MDV-V8M140V2R1B</t>
  </si>
  <si>
    <t>MDV-V8M160V2R1B</t>
  </si>
  <si>
    <t>ВНУТРЕННИЕ БЛОКИ VRF серии V8 DC-inverter</t>
  </si>
  <si>
    <t>Кассетные компактные четырехпоточные</t>
  </si>
  <si>
    <t>MDVI3-15C4CVR12D</t>
  </si>
  <si>
    <t>25~29</t>
  </si>
  <si>
    <t>MDVI3-22C4CVR12D</t>
  </si>
  <si>
    <t>MDVI3-28C4CVR12D</t>
  </si>
  <si>
    <t>25~30</t>
  </si>
  <si>
    <t>MDVI3-36C4CVR12D</t>
  </si>
  <si>
    <t>25,5~31</t>
  </si>
  <si>
    <t>MDVI3-45C4CVR12D</t>
  </si>
  <si>
    <t>26,5~36,5</t>
  </si>
  <si>
    <t>MDVI3-56C4CVR12D</t>
  </si>
  <si>
    <t>32~39</t>
  </si>
  <si>
    <t>MDVI3-63C4CVR12D</t>
  </si>
  <si>
    <t>33,5~43</t>
  </si>
  <si>
    <t>Декоративные панели</t>
  </si>
  <si>
    <t>MDV-MBQ4C-8PC</t>
  </si>
  <si>
    <t xml:space="preserve">панель потолочная для кассетных блоков компактных </t>
  </si>
  <si>
    <t>Кассетные полноразмерные четырехпоточные</t>
  </si>
  <si>
    <t>MDVI3-28C4VR12D</t>
  </si>
  <si>
    <t>MDVI3-36C4VR12D</t>
  </si>
  <si>
    <t>MDVI3-45C4VR12D</t>
  </si>
  <si>
    <t>27~37</t>
  </si>
  <si>
    <t>MDVI3-56C4VR12D</t>
  </si>
  <si>
    <t>27~33</t>
  </si>
  <si>
    <t>MDVI3-71C4VR12D</t>
  </si>
  <si>
    <t>28~37</t>
  </si>
  <si>
    <t>MDVI3-80C4VR12D</t>
  </si>
  <si>
    <t>30~42,5</t>
  </si>
  <si>
    <t>MDVI3-90C4VR12D</t>
  </si>
  <si>
    <t>29~38</t>
  </si>
  <si>
    <t>MDVI3-100C4VR12D</t>
  </si>
  <si>
    <t>33~43</t>
  </si>
  <si>
    <t>MDVI3-112C4VR12D</t>
  </si>
  <si>
    <t>33~41</t>
  </si>
  <si>
    <t>MDVI3-140C4VR12D</t>
  </si>
  <si>
    <t>36,5~47,5</t>
  </si>
  <si>
    <t>MDVI3-160C4VR12D</t>
  </si>
  <si>
    <t>37~48</t>
  </si>
  <si>
    <t>MDVI3-180C4VR12D</t>
  </si>
  <si>
    <t>38~52</t>
  </si>
  <si>
    <t>MDV-MBQ4-8PC</t>
  </si>
  <si>
    <t>панель потолочная для кассетных полноразмерных  блоков V8 2,8-14 кВт</t>
  </si>
  <si>
    <t>MDV-MBQ4-16/18</t>
  </si>
  <si>
    <t>панель потолочная для кассетных полноразмерных  блоков V8 16-18 кВт</t>
  </si>
  <si>
    <t>Канальные ультратонкие (исполнение ARC)</t>
  </si>
  <si>
    <t>MDVI3-15D1VR12D</t>
  </si>
  <si>
    <t>22~27</t>
  </si>
  <si>
    <t>MDVI3-22D1VR12D</t>
  </si>
  <si>
    <t>22~28</t>
  </si>
  <si>
    <t>MDVI3-28D1VR12D</t>
  </si>
  <si>
    <t>22~30</t>
  </si>
  <si>
    <t>MDVI3-36D1VR12D</t>
  </si>
  <si>
    <t>MDVI3-45D1VR12D</t>
  </si>
  <si>
    <t>26~33</t>
  </si>
  <si>
    <t>MDVI3-56D1VR12D</t>
  </si>
  <si>
    <t>27~36</t>
  </si>
  <si>
    <t>MDVI3-71D1VR12D</t>
  </si>
  <si>
    <t>29~37</t>
  </si>
  <si>
    <t>MDVI3-80D1VR12D</t>
  </si>
  <si>
    <t>30,5~36,5</t>
  </si>
  <si>
    <t>MDVI3-90D1VR12D</t>
  </si>
  <si>
    <t>MDVI3-112D1VR12D</t>
  </si>
  <si>
    <t>31,5~39,5</t>
  </si>
  <si>
    <t>Канальные средненапорные</t>
  </si>
  <si>
    <t>MDVI3-15D2VR12D</t>
  </si>
  <si>
    <t>22~26,5</t>
  </si>
  <si>
    <t>MDVI3-22D2VR12D</t>
  </si>
  <si>
    <t>MDVI3-28D2VR12D</t>
  </si>
  <si>
    <t>MDVI3-36D2VR12D</t>
  </si>
  <si>
    <t>22~29</t>
  </si>
  <si>
    <t>MDVI3-45D2VR12D</t>
  </si>
  <si>
    <t>24~33</t>
  </si>
  <si>
    <t>MDVI3-56D2VR12D</t>
  </si>
  <si>
    <t>25~33</t>
  </si>
  <si>
    <t>MDVI3-71D2VR12D</t>
  </si>
  <si>
    <t>26~35</t>
  </si>
  <si>
    <t>MDVI3-80D2VR12D</t>
  </si>
  <si>
    <t>MDVI3-90D2VR12D</t>
  </si>
  <si>
    <t>MDVI3-112D2VR12D</t>
  </si>
  <si>
    <t>28~39</t>
  </si>
  <si>
    <t>MDVI3-125D2VR12D</t>
  </si>
  <si>
    <t>29~40</t>
  </si>
  <si>
    <t>MDVI3-140D2VR12D</t>
  </si>
  <si>
    <t>MDVI3-160D2VR12D</t>
  </si>
  <si>
    <t>31~42</t>
  </si>
  <si>
    <t>Канальные высоконапорные</t>
  </si>
  <si>
    <t>MDVI3-56D3VR12D</t>
  </si>
  <si>
    <t>30~38</t>
  </si>
  <si>
    <t>MDVI3-71D3VR12D</t>
  </si>
  <si>
    <t>MDVI3-80D3VR12D</t>
  </si>
  <si>
    <t>MDVI3-90D3VR12D</t>
  </si>
  <si>
    <t>31~39</t>
  </si>
  <si>
    <t>MDVI3-112D3VR12D</t>
  </si>
  <si>
    <t>32~40</t>
  </si>
  <si>
    <t>MDVI3-125D3VR12D</t>
  </si>
  <si>
    <t>33~40</t>
  </si>
  <si>
    <t>MDVI3-140D3VR12D</t>
  </si>
  <si>
    <t>34~42</t>
  </si>
  <si>
    <t>MDVI3-160D3VR12D</t>
  </si>
  <si>
    <t>35~43</t>
  </si>
  <si>
    <t>MDVI3-200D3VR12D</t>
  </si>
  <si>
    <t>42~50</t>
  </si>
  <si>
    <t>MDVI3-224D3VR12D</t>
  </si>
  <si>
    <t>MDVI3-252D3VR12D</t>
  </si>
  <si>
    <t>MDVI3-280D3VR12D</t>
  </si>
  <si>
    <t>MDVI3-335D3VR12D</t>
  </si>
  <si>
    <t>43~51</t>
  </si>
  <si>
    <t>MDVI3-400D3VR12D</t>
  </si>
  <si>
    <t>48~56</t>
  </si>
  <si>
    <t>MDVI3-450D3VR12D</t>
  </si>
  <si>
    <t>MDVI3-560D3VR12D</t>
  </si>
  <si>
    <t>49~58</t>
  </si>
  <si>
    <t>Канальные блоки малой производительности со 100% притоком свежего воздуха</t>
  </si>
  <si>
    <t>MDVI3-90OAVR12D(A)</t>
  </si>
  <si>
    <t>29~39</t>
  </si>
  <si>
    <t>MDVI3-140OAVR12D(A)</t>
  </si>
  <si>
    <t>32~44,5</t>
  </si>
  <si>
    <t>MDVI3-160OAVR12D(A)</t>
  </si>
  <si>
    <t>32,5~44,5</t>
  </si>
  <si>
    <t>MDVI3-224OAVR12D(A)</t>
  </si>
  <si>
    <t>36~49</t>
  </si>
  <si>
    <t>MDVI3-280OAVR12D(A)</t>
  </si>
  <si>
    <t>37~51</t>
  </si>
  <si>
    <t>Канальные блоки со 100% притоком свежего воздуха</t>
  </si>
  <si>
    <t>MDVI3-200OAVR12D</t>
  </si>
  <si>
    <t>42~47</t>
  </si>
  <si>
    <t>MDVI3-224OAVR12D</t>
  </si>
  <si>
    <t>MDVI3-252OAVR12D</t>
  </si>
  <si>
    <t>43~48</t>
  </si>
  <si>
    <t>MDVI3-280OAVR12D</t>
  </si>
  <si>
    <t>44~49</t>
  </si>
  <si>
    <t>MDVI3-335OAVR12D</t>
  </si>
  <si>
    <t>45~51</t>
  </si>
  <si>
    <t>MDVI3-400OAVR12D</t>
  </si>
  <si>
    <t>48~53</t>
  </si>
  <si>
    <t>MDVI3-450OAVR12D</t>
  </si>
  <si>
    <t>MDVI3-560OAVR12D</t>
  </si>
  <si>
    <t>51~56</t>
  </si>
  <si>
    <t>Настенные (белого цвета)</t>
  </si>
  <si>
    <t>MDVI3-15WMVR12D</t>
  </si>
  <si>
    <t>27~32</t>
  </si>
  <si>
    <t>MDVI3-22WMVR12D</t>
  </si>
  <si>
    <t>MDVI3-28WMVR12D</t>
  </si>
  <si>
    <t>28~35</t>
  </si>
  <si>
    <t>MDVI3-36WMVR12D</t>
  </si>
  <si>
    <t>MDVI3-45WMVR12D</t>
  </si>
  <si>
    <t>MDVI3-56WMVR12D</t>
  </si>
  <si>
    <t>29~41</t>
  </si>
  <si>
    <t>MDVI3-71WMVR12D</t>
  </si>
  <si>
    <t>32~44</t>
  </si>
  <si>
    <t>MDVI3-80WMVR12D</t>
  </si>
  <si>
    <t>32~45</t>
  </si>
  <si>
    <t>Настенные (черного цвета)</t>
  </si>
  <si>
    <t>MDVI3-15WMVR12D-B</t>
  </si>
  <si>
    <t>MDVI3-22WMVR12D-B</t>
  </si>
  <si>
    <t>MDVI3-28WMVR12D-B</t>
  </si>
  <si>
    <t>MDVI3-36WMVR12D-B</t>
  </si>
  <si>
    <t>MDVI3-45WMVR12D-B</t>
  </si>
  <si>
    <t>MDVI3-56WMVR12D-B</t>
  </si>
  <si>
    <t>MDVI3-71WMVR12D-B</t>
  </si>
  <si>
    <t>MDVI3-80WMVR12D-B</t>
  </si>
  <si>
    <t>Кассетные однопоточные</t>
  </si>
  <si>
    <t>MDVI3-18C1VR12D</t>
  </si>
  <si>
    <t>MDVI3-22C1VR12D</t>
  </si>
  <si>
    <t>MDVI3-28C1VR12D</t>
  </si>
  <si>
    <t>30~37</t>
  </si>
  <si>
    <t>MDVI3-36C1VR12D</t>
  </si>
  <si>
    <t>MDVI3-45C1VR12D</t>
  </si>
  <si>
    <t>MDVI3-56C1VR12D</t>
  </si>
  <si>
    <t>MDVI3-71C1VR12D</t>
  </si>
  <si>
    <t>MDV-Q1P-18/36</t>
  </si>
  <si>
    <t>панель потолочная для кассетных однопоточных блоков V8 до 3,6 кВт</t>
  </si>
  <si>
    <t>MDV-Q1P-45/71</t>
  </si>
  <si>
    <t>панель потолочная для кассетных однопоточных блоков V8 от 4,5 кВт</t>
  </si>
  <si>
    <t>Кассетные двухпоточные</t>
  </si>
  <si>
    <t>MDVI3-22C2VR12D</t>
  </si>
  <si>
    <t>MDVI3-28C2VR12D</t>
  </si>
  <si>
    <t>MDVI3-36C2VR12D</t>
  </si>
  <si>
    <t>25~35</t>
  </si>
  <si>
    <t>MDVI3-45C2VR12D</t>
  </si>
  <si>
    <t>MDVI3-56C2VR12D</t>
  </si>
  <si>
    <t>30~39</t>
  </si>
  <si>
    <t>MDVI3-71C2VR12D</t>
  </si>
  <si>
    <t>34~44</t>
  </si>
  <si>
    <t>MDV-Q2P</t>
  </si>
  <si>
    <t xml:space="preserve">панель потолочная для кассетных двухпоточных блоков V8 </t>
  </si>
  <si>
    <t>Напольные бескорпусные</t>
  </si>
  <si>
    <t>MDVI3-22FS3VR12D</t>
  </si>
  <si>
    <t>30,5~34,5</t>
  </si>
  <si>
    <t>MDVI3-28FS3VR12D</t>
  </si>
  <si>
    <t>MDVI3-36FS3VR12D</t>
  </si>
  <si>
    <t>31~36,5</t>
  </si>
  <si>
    <t>MDVI3-45FS3VR12D</t>
  </si>
  <si>
    <t>MDVI3-56FS3VR12D</t>
  </si>
  <si>
    <t>31,5~36,5</t>
  </si>
  <si>
    <t>MDVI3-71FS3VR12D</t>
  </si>
  <si>
    <t>34,5~40,5</t>
  </si>
  <si>
    <t>MDVI3-80FS3VR12D</t>
  </si>
  <si>
    <t>Напольные с фронтальным забором воздуха</t>
  </si>
  <si>
    <t>MDVI3-22FS4VR12D</t>
  </si>
  <si>
    <t>32~36</t>
  </si>
  <si>
    <t>MDVI3-28FS4VR12D</t>
  </si>
  <si>
    <t>MDVI3-36FS4VR12D</t>
  </si>
  <si>
    <t>32~38</t>
  </si>
  <si>
    <t>MDVI3-45FS4VR12D</t>
  </si>
  <si>
    <t>37~43</t>
  </si>
  <si>
    <t>MDVI3-56FS4VR12D</t>
  </si>
  <si>
    <t>36~41,5</t>
  </si>
  <si>
    <t>MDVI3-71FS4VR12D</t>
  </si>
  <si>
    <t>41~46</t>
  </si>
  <si>
    <t>MDVI3-80FS4VR12D</t>
  </si>
  <si>
    <t>Напольные с нижним забором воздуха</t>
  </si>
  <si>
    <t>MDVI3-22FS5VR12D</t>
  </si>
  <si>
    <t>29~32,5</t>
  </si>
  <si>
    <t>MDVI3-28FS5VR12D</t>
  </si>
  <si>
    <t>MDVI3-36FS5VR12D</t>
  </si>
  <si>
    <t>29~35</t>
  </si>
  <si>
    <t>MDVI3-45FS5VR12D</t>
  </si>
  <si>
    <t>31,5~38</t>
  </si>
  <si>
    <t>MDVI3-56FS5VR12D</t>
  </si>
  <si>
    <t>31~35</t>
  </si>
  <si>
    <t>MDVI3-71FS5VR12D</t>
  </si>
  <si>
    <t>34~39,5</t>
  </si>
  <si>
    <t>MDVI3-80FS5VR12D</t>
  </si>
  <si>
    <t>Напольно-потолочные</t>
  </si>
  <si>
    <t>MDVI3-36CFVR12D</t>
  </si>
  <si>
    <t>37~42</t>
  </si>
  <si>
    <t>MDVI3-45CFVR12D</t>
  </si>
  <si>
    <t>40~45</t>
  </si>
  <si>
    <t>MDVI3-56CFVR12D</t>
  </si>
  <si>
    <t>45~53</t>
  </si>
  <si>
    <t>MDVI3-71CFVR12D</t>
  </si>
  <si>
    <t>MDVI3-80CFVR12D</t>
  </si>
  <si>
    <t>44~53</t>
  </si>
  <si>
    <t>MDVI3-90CFVR12D</t>
  </si>
  <si>
    <t>49~57</t>
  </si>
  <si>
    <t>MDVI3-100CFVR12D</t>
  </si>
  <si>
    <t>MDVI3-112CFVR12D</t>
  </si>
  <si>
    <t>45~54</t>
  </si>
  <si>
    <t>MDVI3-125CFVR12D</t>
  </si>
  <si>
    <t>51~59</t>
  </si>
  <si>
    <t>MDVI3-140CFVR12D</t>
  </si>
  <si>
    <t>53~62</t>
  </si>
  <si>
    <t>АКСЕССУАРЫ</t>
  </si>
  <si>
    <t>Разветвители фреоновой магистрали для внутренних блоков</t>
  </si>
  <si>
    <t>FQZHN-01D MDV</t>
  </si>
  <si>
    <t>для внутренних блоков</t>
  </si>
  <si>
    <t>FQZHN-02D MDV</t>
  </si>
  <si>
    <t>FQZHN-03D MDV</t>
  </si>
  <si>
    <t>FQZHN-04D MDV</t>
  </si>
  <si>
    <t>FQZHN-05D MDV</t>
  </si>
  <si>
    <t>FQZHN-06D MDV</t>
  </si>
  <si>
    <t>FQZHN-07D MDV</t>
  </si>
  <si>
    <t>Разветвители фреоновой магистрали для внешних блоков</t>
  </si>
  <si>
    <t>FQZHW-02N1E</t>
  </si>
  <si>
    <t>Для компоновки из 2х модулей &lt; 157кВт (V8 модульного исполнения)</t>
  </si>
  <si>
    <t>FQZHW-02N1G</t>
  </si>
  <si>
    <t>Для компоновки из 2х модулей ≥157кВт (V8 модульного исполнения)</t>
  </si>
  <si>
    <t>FQZHW-03N1E</t>
  </si>
  <si>
    <t>Для компоновки из 3х модулей ≤269кВт (V8 модульного исполнения)</t>
  </si>
  <si>
    <t>FQZHW-03N1G</t>
  </si>
  <si>
    <t>Для компоновки из 3х модулей &gt;269кВт (V8 модульного исполнения)</t>
  </si>
  <si>
    <t>Для компоновки из 2х модулей (серия V8S модульного исполнения)</t>
  </si>
  <si>
    <t>Для компоновки из 3х модулей (серия V8S модульного исполнения)</t>
  </si>
  <si>
    <t>FQZHW-04N1G</t>
  </si>
  <si>
    <t>Для компоновки из 4х модулей (серия V8S модульного исполнения)</t>
  </si>
  <si>
    <t>Усилитель сигнала MDV-Link</t>
  </si>
  <si>
    <t>REPE-01</t>
  </si>
  <si>
    <t xml:space="preserve">Пульты дистанционного управления, центральные контроллеры и аксессуары  </t>
  </si>
  <si>
    <t>TC3-10.1</t>
  </si>
  <si>
    <t>Центральный пульт для систем V8 (внутренние и наружные блоки серии V8)</t>
  </si>
  <si>
    <t>VC-C3-7</t>
  </si>
  <si>
    <t>Центральный пульт для систем V8 (внутренние и наружные блоки серии V8, V6)</t>
  </si>
  <si>
    <t>RM12F1</t>
  </si>
  <si>
    <t>Беспроводной (ИК) пульт ДУ для внутренних блоков поколения V8</t>
  </si>
  <si>
    <t>WDC3-86S</t>
  </si>
  <si>
    <t xml:space="preserve">Проводной пульт ДУ для внутренних блоков поколения V8. </t>
  </si>
  <si>
    <t>WDC3-86T</t>
  </si>
  <si>
    <t>Проводной пульт ДУ белого цвета для внутренних блоков поколения V8, со встроенным wi-fi модулем.</t>
  </si>
  <si>
    <t>WDC3-86T-B</t>
  </si>
  <si>
    <t>Проводной пульт ДУ черного цвета для внутренних блоков поколения V8, со встроенным wi-fi модулем.</t>
  </si>
  <si>
    <t>MA3-EK</t>
  </si>
  <si>
    <t>Модуль расширения порта XYE для наружных блоков V8</t>
  </si>
  <si>
    <t>Шлюзы для интеграции BMS</t>
  </si>
  <si>
    <t>GW3-BAC</t>
  </si>
  <si>
    <t>Шлюз протокола  BMS BACnet (для систем V8)</t>
  </si>
  <si>
    <t xml:space="preserve">GW3-MOD           </t>
  </si>
  <si>
    <t>Шлюз протокола BMS Modbus (для систем V8, макс 8 систем, до 64 внутренних блоков)</t>
  </si>
  <si>
    <t xml:space="preserve">GW3-KNX     </t>
  </si>
  <si>
    <t>Шлюз протокола BMS KNX (только внутренние блоки поколения V8, 1 шлюз - 1 внутренний блок)</t>
  </si>
  <si>
    <t>Модуль для работы с низкой нагрузкой</t>
  </si>
  <si>
    <t>MIA-RK</t>
  </si>
  <si>
    <t xml:space="preserve">Модуль для работы с низкой нагрузкой наружного блока </t>
  </si>
  <si>
    <t>Соединительные комплекты для приточных установок</t>
  </si>
  <si>
    <t>AHUKZ-00F</t>
  </si>
  <si>
    <t>Соединительный комплект для AHU модульный (1,8-9,0кВт), проводной пульт, 0-10В управление производительностью</t>
  </si>
  <si>
    <t>AHUKZ-01F</t>
  </si>
  <si>
    <t>Соединительный комплект для AHU модульный (9,0-20,0кВт), проводной пульт, 0-10В управление производительностью</t>
  </si>
  <si>
    <t>AHUKZ-02F</t>
  </si>
  <si>
    <t>Соединительный комплект для AHU модульный (20,1-36,0кВт),  проводной пульт, 0-10В управление производительностью</t>
  </si>
  <si>
    <t>AHUKZ-03F</t>
  </si>
  <si>
    <t>Соединительный комплект для AHU модульный (36,1-56,0кВт), проводной пульт, 0-10В управление производительностью</t>
  </si>
  <si>
    <t>AHUKZ-04F</t>
  </si>
  <si>
    <t>Соединительный комплект для AHU модульный (56,1-168,0кВт), проводной пульт, 0-10В управление производительностью</t>
  </si>
  <si>
    <t>Система обнаружения и блокировки утечек хладагента</t>
  </si>
  <si>
    <t>MD-TZB_1 LCK-01</t>
  </si>
  <si>
    <t>ПлатаMD-TZB_1 в комплекте с клапанами</t>
  </si>
  <si>
    <t>MD-TZB_1 LCK-02</t>
  </si>
  <si>
    <t>MD-TZB_1 LCK-03</t>
  </si>
  <si>
    <t>MD-TZB_1 LCK-04</t>
  </si>
  <si>
    <t>MD-TZB_1 LCK-05</t>
  </si>
  <si>
    <t>MD-TZB_1 LCK-06</t>
  </si>
  <si>
    <t>MDV-N8RS-01 (MA) (17226000005979)</t>
  </si>
  <si>
    <t>Датчик утечки хладагента MDV-N8RS-01 (MA) (17226000005979)</t>
  </si>
  <si>
    <t>MIA-SM</t>
  </si>
  <si>
    <t>Плата MIA-SM MDV</t>
  </si>
  <si>
    <t>Разветвитель FQZHN-02D MDV</t>
  </si>
  <si>
    <t>Разветвитель FQZHN-01D MDV</t>
  </si>
  <si>
    <t>Разветвитель FQZHN-03D MDV</t>
  </si>
  <si>
    <t>Разветвитель FQZHN-04D MDV</t>
  </si>
  <si>
    <t>Разветвитель FQZHN-05D MDV</t>
  </si>
  <si>
    <t>Наружный блок мультизональной системы кондиционирования MDV VRF MDV-Vi252V2R1A</t>
  </si>
  <si>
    <t>Наружный блок мультизональной системы кондиционирования MDV VRF MDV-Vi280V2R1A</t>
  </si>
  <si>
    <t>Наружный блок мультизональной системы кондиционирования MDV VRF MDV-Vi335V2R1A</t>
  </si>
  <si>
    <t>Внутр. блок настенного типа мультизональной системы кондиционирования MDV VRF включая пульт RM12F1 MDVI3-15WMVR12D</t>
  </si>
  <si>
    <t>Внутр. блок настенного типа мультизональной системы кондиционирования MDV VRF включая пульт RM12F1 MDVI3-22WMVR12D</t>
  </si>
  <si>
    <t>Внутр. блок настенного типа мультизональной системы кондиционирования MDV VRF включая пульт RM12F1 MDVI3-28WMVR12D</t>
  </si>
  <si>
    <t>Внутр. блок настенного типа мультизональной системы кондиционирования MDV VRF включая пульт RM12F1 MDVI3-36WMVR12D</t>
  </si>
  <si>
    <t>Внутр. блок настенного типа мультизональной системы кондиционирования MDV VRF включая пульт RM12F1 MDVI3-45WMVR12D</t>
  </si>
  <si>
    <t>Внутр. блок настенного типа мультизональной системы кондиционирования MDV VRF включая пульт RM12F1 MDVI3-56WMVR12D</t>
  </si>
  <si>
    <t>Внутр. блок настенного типа мультизональной системы кондиционирования MDV VRF включая пульт RM12F1MDVI3-71WMVR12D</t>
  </si>
  <si>
    <t>Внутр. блок настенного типа мультизональной системы кондиционирования MDV VRF включая пульт RM12F1 MDVI3-80WMVR12D</t>
  </si>
  <si>
    <t>Внутр. Блок кассетного типа мультизональной системы кондиционирования MDV VRF + включая панель MDV-MBQ4-8PC/проводной пульт WDC3-86S MDVI3-28C4VR12D</t>
  </si>
  <si>
    <t>Внутр. Блок кассетного типа мультизональной системы кондиционирования MDV VRF + включая панель MDV-MBQ4-8PC/проводной пульт WDC3-86S MDVI3-36C4VR12D</t>
  </si>
  <si>
    <t>Внутр. Блок кассетного типа мультизональной системы кондиционирования MDV VRF + включая панель MDV-MBQ4-8PC/проводной пульт WDC3-86S MDVI3-45C4VR12D</t>
  </si>
  <si>
    <t>Внутр. Блок кассетного типа мультизональной системы кондиционирования MDV VRF + включая панель MDV-MBQ4-8PC/проводной пульт WDC3-86S MDVI3-56C4VR12D</t>
  </si>
  <si>
    <t>Внутр. Блок кассетного типа мультизональной системы кондиционирования MDV VRF + включая панель MDV-MBQ4-8PC/проводной пульт WDC3-86S MDVI3-71C4VR12D</t>
  </si>
  <si>
    <t>Внутр. Блок кассетного типа мультизональной системы кондиционирования MDV VRF + включая панель MDV-MBQ4-8PC/проводной пульт WDC3-86S MDVI3-80C4VR12D</t>
  </si>
  <si>
    <t>Внутр. Блок кассетного типа мультизональной системы кондиционирования MDV VRF + включая панель MDV-MBQ4-8PC/проводной пульт WDC3-86S MDVI3-90C4VR12D</t>
  </si>
  <si>
    <t>Внутр. Блок кассетного типа мультизональной системы кондиционирования MDV VRF + включая панель MDV-MBQ4-8PC/проводной пульт WDC3-86S MDVI3-100C4VR12D</t>
  </si>
  <si>
    <t>Монтажный комплект для системы кондиционирования (фреоно трассы, трубы холодоснабжения, теплоизоляция, крепежные детали, межблочный кабель, дренаж и т.д.) Согласно ТЗ</t>
  </si>
  <si>
    <t>Кондиционеры Haier VRF</t>
  </si>
  <si>
    <t>Кондиционеры MDV VRF</t>
  </si>
  <si>
    <t>Комплект воздуховодов, диффузоров (металлические), заслонок с электроприводом, решеток, коробов системы воздухообмена, тройников, отводов, теплоизоляции, контрольных кабелей, расходных и крепежных материалов и т.д.) Согласно ТЗ</t>
  </si>
  <si>
    <t xml:space="preserve">Комплект воздуховодов сварных из черной стали ГОСТ 19903-74   в огнезащитном покрытии EI60 (огнезащитное покрытие для воздуховодов  ФАЙРЕКС), дымоприемные устройста (решетки), расходные и крепежные материалы согласно ТЗ. 
</t>
  </si>
  <si>
    <t>Прокладка 1м.п трассы для системы кондиционирования (фреоно трассы, трубы холодоснабжения,  теплоизоляция, крепежные детали, межблочный кабель, дренаж и т.д.) Согласно ТЗ</t>
  </si>
  <si>
    <t>Расходный и крепежный материал (ваго, клеммы, зажимы безвентовые, кабельные проходки, подушка огнестойкая, обработка проходов через перегородки огнезой с 2-х сторон)</t>
  </si>
  <si>
    <t>перевод на м.кв. из расчета на SB 250 м.кв.</t>
  </si>
  <si>
    <t xml:space="preserve">средние </t>
  </si>
  <si>
    <t>Замена</t>
  </si>
  <si>
    <t>CN6014 Умывальник Ceramicanova чаша накладная круглая Element 435*435*135мм</t>
  </si>
  <si>
    <t>Ceramicanova</t>
  </si>
  <si>
    <t>CN6014</t>
  </si>
  <si>
    <t>LEMARK</t>
  </si>
  <si>
    <t>Душевая дверь в нишу River SUEZ 80 МТ 10000000740</t>
  </si>
  <si>
    <t>River</t>
  </si>
  <si>
    <t>Душевая дверь в нишу Allen Brau Приорити (Priority) 3.31003.BBA 90</t>
  </si>
  <si>
    <t>Allen Brau</t>
  </si>
  <si>
    <t>3.31003.BBA</t>
  </si>
  <si>
    <t>AQ2060MB ВЕГА душевая система AQUATEK (смеситель для душа) 3jet 250мм, матовый черный</t>
  </si>
  <si>
    <t xml:space="preserve">AQUATEK </t>
  </si>
  <si>
    <t>AQ2060MB</t>
  </si>
  <si>
    <t>Комплект TECElinus для монтажа дренажного канала с основой для плитки “tile” и панелью “steel” 2 в 1
Комплект поставки:
Дренажный канал из нержавеющей стали;
Сифон DN 50, выход вбок, производительность (согласно DIN EN 1253) при уровне воды 10/20 мм над решеткой: 0,7/0,8 л/с; высота гидрозатвора = 25 мм согласно DIN EN 1253;
Гидроизоляционная манжета;
Стакан гидрозатвора с мембраной;
Комплект опор, высота до 125 мм (до уровня чистового пола);
Двухсторонняя вставка 2 в 1: основа для плитки “tile” и панель “steel”</t>
  </si>
  <si>
    <t>TECElinus</t>
  </si>
  <si>
    <t>Ванна моечная моповая КОБОР ВМБ/1-50/50</t>
  </si>
  <si>
    <t>КОБОР</t>
  </si>
  <si>
    <t>ВМБ/1-50/50</t>
  </si>
  <si>
    <t>Смеситель для ванны Rossinka S35-33 универсальный</t>
  </si>
  <si>
    <t>Rossinka</t>
  </si>
  <si>
    <t>S35-33</t>
  </si>
  <si>
    <t>Сифон для умывальника бутылочный 1 1/4"x40 с гофрой 40х40/50 выпуск с нержавеющей решёткой D=65мм АНИ Пласт C1015</t>
  </si>
  <si>
    <t>АНИ пласт</t>
  </si>
  <si>
    <t>C1015</t>
  </si>
  <si>
    <t>FR212X300R1BM Верхний душ, Splendy, Feeling R, тип установки-настенный, потолочный, размер душевого диска, мм-300*300, форма-круглая, количество режимов-1, тип струи-дождь (Rain), держатель-необходимо заказать, материал-латунь, цвет-черный матовый</t>
  </si>
  <si>
    <t>Splendy</t>
  </si>
  <si>
    <t>FR212X300R1BM</t>
  </si>
  <si>
    <t>AA213N380RBM Держатель верхнего душа, Splendy, вид-настенный, вынос, мм-380, круглый отражатель, материал-латунь, цвет-черный матовый</t>
  </si>
  <si>
    <t>AA213N380RBM</t>
  </si>
  <si>
    <t>Термостатический смеситель встраиваемый Splendy Passion PA204U2T3BM С ВНУТРЕННЕЙ ЧАСТЬЮ, черный матовый</t>
  </si>
  <si>
    <t>PA204U2T3BM</t>
  </si>
  <si>
    <t>Мойка для кухни Granula 4445U графит матовый, 44х45 см, квадратная</t>
  </si>
  <si>
    <t>Granula</t>
  </si>
  <si>
    <t>Смеситель для кухни Omoikiri Kanto PVD-GM с гибким изливом</t>
  </si>
  <si>
    <t xml:space="preserve">Omoikiri </t>
  </si>
  <si>
    <t>Kanto PVD-GM</t>
  </si>
  <si>
    <t>Поручень для инсталляции Aquatek POR-0000004, хром, 800 мм</t>
  </si>
  <si>
    <t>POR-0000004</t>
  </si>
  <si>
    <t>Поручень AQUATEK AQ4996CR латунь, хром, настенный 650 мм</t>
  </si>
  <si>
    <t>AQUATEK</t>
  </si>
  <si>
    <t>AQ4996CR</t>
  </si>
  <si>
    <t>Комплект AQ1905-MB ВЕГА Унитаз подвесной безободковый 525*360*320мм, тонкое сиденье с механизмом плавного закрывания, крепеж, цвет матовый черный,  INS-0000017 Aquatek Инсталляция для подвесного унитаза узкая Aquatek Standart 37, 1130*370*150 мм, +звукоизоляционная прокладка, KDI-0000012 (001D) Панель смыва Черная матовая (клавиши квадрат)</t>
  </si>
  <si>
    <t>торговая сеть, смеситель для раковины Allen Brau Priority
5.31001-31, цвет черный матовый</t>
  </si>
  <si>
    <t>5.31001-31</t>
  </si>
  <si>
    <t>смеситель с гигиеническим душем Allen Brau Priority 5.31A29-31 (с внутренней частью), цвет черный матовый</t>
  </si>
  <si>
    <t>5.31A29-31</t>
  </si>
  <si>
    <t>Донный клапан для раковины Splendy AA3071NORMBM без перелива, матовый черный</t>
  </si>
  <si>
    <t xml:space="preserve"> AA3071NORMBM</t>
  </si>
  <si>
    <t>Смеситель сенсорный Swedbe Europe 6000-220</t>
  </si>
  <si>
    <t>Swedbe</t>
  </si>
  <si>
    <t>6000-220</t>
  </si>
  <si>
    <t>CREAVIT</t>
  </si>
  <si>
    <t>ES3300</t>
  </si>
  <si>
    <t>Creavit</t>
  </si>
  <si>
    <t>NX242-00CB00E-0000</t>
  </si>
  <si>
    <t>Haiba</t>
  </si>
  <si>
    <t>HB66</t>
  </si>
  <si>
    <t>HB80</t>
  </si>
  <si>
    <t>E253701 i.life Писсуар Ideal Standard, задняя подводка, с крепежами и фитингами в комплекте. Безободковая чаша без</t>
  </si>
  <si>
    <t>E253701</t>
  </si>
  <si>
    <t>письмо УЦЗ</t>
  </si>
  <si>
    <t>Монтаж закладных из фанеры 12мм под шкафы  обработанная составом "NEOMID 450-1".</t>
  </si>
  <si>
    <t xml:space="preserve">Монтаж закладных из листа оцинкованной стали 0,5 </t>
  </si>
  <si>
    <t>rustrade077@gmail.com; brusnic1@mail.ru</t>
  </si>
  <si>
    <t>см.</t>
  </si>
  <si>
    <t>тн.</t>
  </si>
  <si>
    <t>Бранч-бук (ККО / Инфраструктура)</t>
  </si>
  <si>
    <t>ИНФРАСТРУКТУРА</t>
  </si>
  <si>
    <t>ККО ?</t>
  </si>
  <si>
    <t>ККО, ИНФРАСТРУКТУРА</t>
  </si>
  <si>
    <t>ИНФРАСТРУКТУРА 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</si>
</sst>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4">
    <numFmt numFmtId="8" formatCode="#,##0.00\ &quot;₽&quot;;[Red]\-#,##0.00\ &quot;₽&quot;"/>
    <numFmt numFmtId="41" formatCode="_-* #,##0_-;\-* #,##0_-;_-* &quot;-&quot;_-;_-@_-"/>
    <numFmt numFmtId="44" formatCode="_-* #,##0.00\ &quot;₽&quot;_-;\-* #,##0.00\ &quot;₽&quot;_-;_-* &quot;-&quot;??\ &quot;₽&quot;_-;_-@_-"/>
    <numFmt numFmtId="43" formatCode="_-* #,##0.00_-;\-* #,##0.00_-;_-* &quot;-&quot;??_-;_-@_-"/>
    <numFmt numFmtId="164" formatCode="_-* #,##0.00\ _₽_-;\-* #,##0.00\ _₽_-;_-* &quot;-&quot;??\ _₽_-;_-@_-"/>
    <numFmt numFmtId="165" formatCode="0.0"/>
    <numFmt numFmtId="166" formatCode="#,##0.00\ &quot;₽&quot;"/>
    <numFmt numFmtId="167" formatCode="[$$-409]#,##0"/>
    <numFmt numFmtId="168" formatCode="[$€-2]\ #,##0.00"/>
    <numFmt numFmtId="169" formatCode="0.0%"/>
    <numFmt numFmtId="170" formatCode="0&quot;%&quot;"/>
    <numFmt numFmtId="171" formatCode="#,##0.000"/>
    <numFmt numFmtId="172" formatCode="_-[$€-2]\ * #,##0.00_-;\-[$€-2]\ * #,##0.00_-;_-[$€-2]\ * &quot;-&quot;??_-;_-@_-"/>
    <numFmt numFmtId="173" formatCode="_-* #,##0.00\ [$₽-419]_-;\-* #,##0.00\ [$₽-419]_-;_-* &quot;-&quot;??\ [$₽-419]_-;_-@_-"/>
    <numFmt numFmtId="174" formatCode="_-* #,##0.00\ [$₽-419]_-;\-* #,##0.00\ [$₽-419]_-;_-* \-??\ [$₽-419]_-;_-@_-"/>
    <numFmt numFmtId="175" formatCode="_-* #,##0\ _k_r_-;\-* #,##0\ _k_r_-;_-* &quot;-&quot;\ _k_r_-;_-@_-"/>
    <numFmt numFmtId="176" formatCode="_-* #,##0.00\ &quot;kr&quot;_-;\-* #,##0.00\ &quot;kr&quot;_-;_-* &quot;-&quot;??\ &quot;kr&quot;_-;_-@_-"/>
    <numFmt numFmtId="177" formatCode="_(* #,##0.0_);_(* \(#,##0.00\);_(* &quot;-&quot;??_);_(@_)"/>
    <numFmt numFmtId="178" formatCode="General_)"/>
    <numFmt numFmtId="179" formatCode="0.000"/>
    <numFmt numFmtId="180" formatCode="&quot;fl&quot;#,##0_);\(&quot;fl&quot;#,##0\)"/>
    <numFmt numFmtId="181" formatCode="&quot;fl&quot;#,##0_);[Red]\(&quot;fl&quot;#,##0\)"/>
    <numFmt numFmtId="182" formatCode="&quot;fl&quot;#,##0.00_);\(&quot;fl&quot;#,##0.00\)"/>
    <numFmt numFmtId="183" formatCode="_-* #,##0.00&quot;р.&quot;_-;\-* #,##0.00&quot;р.&quot;_-;_-* &quot;-&quot;??&quot;р.&quot;_-;_-@_-"/>
    <numFmt numFmtId="184" formatCode="&quot;$&quot;#,##0\ ;\(&quot;$&quot;#,##0\)"/>
    <numFmt numFmtId="185" formatCode="#,##0.0"/>
    <numFmt numFmtId="186" formatCode="dd\-mmm\-yy"/>
    <numFmt numFmtId="187" formatCode="#,##0.00&quot;NT$&quot;;[Red]\-#,##0.00&quot;NT$&quot;"/>
    <numFmt numFmtId="188" formatCode="_-* #,##0_N_T_$_-;\-* #,##0_N_T_$_-;_-* &quot;-&quot;_N_T_$_-;_-@_-"/>
    <numFmt numFmtId="189" formatCode="#,##0\)"/>
    <numFmt numFmtId="190" formatCode="0.0%;\(0.0%\)"/>
    <numFmt numFmtId="191" formatCode="&quot;$&quot;#,##0;\-&quot;$&quot;#,##0"/>
    <numFmt numFmtId="192" formatCode="_-&quot;Ј&quot;* #,##0.00_-;\-&quot;Ј&quot;* #,##0.00_-;_-&quot;Ј&quot;* &quot;-&quot;??_-;_-@_-"/>
    <numFmt numFmtId="193" formatCode="0.00000000000000000000000000000000"/>
    <numFmt numFmtId="194" formatCode="&quot;$&quot;#,##0"/>
    <numFmt numFmtId="195" formatCode="#,##0.00_р_."/>
    <numFmt numFmtId="196" formatCode="0_ ;[Red]\-0\ "/>
    <numFmt numFmtId="197" formatCode="#,##0.00\ [$₽-419];[Red]\-#,##0.00\ [$₽-419]"/>
    <numFmt numFmtId="198" formatCode="#,##0.00\ [$₽-419]"/>
    <numFmt numFmtId="199" formatCode="#,##0.00_ ;\-#,##0.00\ "/>
    <numFmt numFmtId="200" formatCode="#,##0.00\ _₽"/>
    <numFmt numFmtId="201" formatCode="_-* #,##0.000\ _€_-;\-* #,##0.000\ _€_-;_-* &quot;-&quot;??\ _€_-;_-@_-"/>
    <numFmt numFmtId="202" formatCode="_-* #,##0\ _€_-;\-* #,##0\ _€_-;_-* &quot;-&quot;??\ _€_-;_-@_-"/>
    <numFmt numFmtId="203" formatCode="_(* #,##0_);_(* \(#,##0\);_(* &quot;-&quot;??_);_(@_)"/>
  </numFmts>
  <fonts count="272">
    <font>
      <sz val="11"/>
      <color theme="1"/>
      <name val="Calibri"/>
      <family val="2"/>
      <charset val="204"/>
      <scheme val="minor"/>
    </font>
    <font>
      <sz val="9"/>
      <name val="Calibri"/>
      <family val="2"/>
      <charset val="204"/>
    </font>
    <font>
      <sz val="12"/>
      <name val="Times New Roman Cyr"/>
      <charset val="204"/>
    </font>
    <font>
      <b/>
      <sz val="9"/>
      <name val="Calibri"/>
      <family val="2"/>
      <charset val="204"/>
    </font>
    <font>
      <sz val="10"/>
      <name val="Arial"/>
      <family val="2"/>
      <charset val="204"/>
    </font>
    <font>
      <sz val="9"/>
      <color theme="1"/>
      <name val="Calibri"/>
      <family val="2"/>
      <charset val="204"/>
    </font>
    <font>
      <sz val="10"/>
      <name val="Arial Cyr"/>
      <charset val="204"/>
    </font>
    <font>
      <b/>
      <sz val="10"/>
      <name val="Calibri"/>
      <family val="2"/>
      <charset val="204"/>
    </font>
    <font>
      <sz val="10"/>
      <color theme="1"/>
      <name val="Calibri"/>
      <family val="2"/>
      <charset val="204"/>
    </font>
    <font>
      <b/>
      <sz val="10"/>
      <color theme="1"/>
      <name val="Calibri"/>
      <family val="2"/>
      <charset val="204"/>
    </font>
    <font>
      <sz val="10"/>
      <name val="Calibri"/>
      <family val="2"/>
      <charset val="204"/>
    </font>
    <font>
      <b/>
      <sz val="9"/>
      <color theme="0" tint="-0.249977111117893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9"/>
      <color theme="1"/>
      <name val="Calibri"/>
      <family val="2"/>
      <charset val="204"/>
    </font>
    <font>
      <sz val="11"/>
      <color theme="0"/>
      <name val="Calibri"/>
      <family val="2"/>
      <charset val="204"/>
      <scheme val="minor"/>
    </font>
    <font>
      <sz val="8"/>
      <color theme="1"/>
      <name val="Calibri"/>
      <family val="2"/>
      <charset val="204"/>
    </font>
    <font>
      <sz val="8"/>
      <color theme="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sz val="9"/>
      <color rgb="FFFF0000"/>
      <name val="Calibri"/>
      <family val="2"/>
      <charset val="204"/>
      <scheme val="minor"/>
    </font>
    <font>
      <b/>
      <sz val="9"/>
      <color theme="0"/>
      <name val="Calibri"/>
      <family val="2"/>
      <charset val="204"/>
    </font>
    <font>
      <sz val="11"/>
      <name val="Calibri"/>
      <family val="2"/>
      <charset val="204"/>
      <scheme val="minor"/>
    </font>
    <font>
      <sz val="9"/>
      <color theme="0"/>
      <name val="Calibri"/>
      <family val="2"/>
      <charset val="204"/>
    </font>
    <font>
      <b/>
      <i/>
      <sz val="11"/>
      <color theme="1"/>
      <name val="Calibri"/>
      <family val="2"/>
      <charset val="204"/>
      <scheme val="minor"/>
    </font>
    <font>
      <sz val="9"/>
      <color rgb="FFFF0000"/>
      <name val="Calibri"/>
      <family val="2"/>
      <charset val="204"/>
    </font>
    <font>
      <u/>
      <sz val="11"/>
      <color theme="10"/>
      <name val="Calibri"/>
      <family val="2"/>
      <charset val="204"/>
      <scheme val="minor"/>
    </font>
    <font>
      <b/>
      <sz val="9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8"/>
      <name val="Calibri"/>
      <family val="2"/>
      <charset val="204"/>
    </font>
    <font>
      <sz val="12"/>
      <color theme="1"/>
      <name val="Times New Roman"/>
      <family val="1"/>
      <charset val="204"/>
    </font>
    <font>
      <b/>
      <sz val="26"/>
      <name val="Arial"/>
      <family val="2"/>
      <charset val="204"/>
    </font>
    <font>
      <sz val="20"/>
      <name val="宋体"/>
      <family val="3"/>
      <charset val="134"/>
    </font>
    <font>
      <b/>
      <sz val="18"/>
      <name val="Arial"/>
      <family val="2"/>
    </font>
    <font>
      <b/>
      <sz val="16"/>
      <name val="Arial"/>
      <family val="2"/>
    </font>
    <font>
      <sz val="18"/>
      <name val="Arial"/>
      <family val="2"/>
    </font>
    <font>
      <b/>
      <sz val="18"/>
      <name val="Arial"/>
      <family val="2"/>
      <charset val="204"/>
    </font>
    <font>
      <b/>
      <sz val="14"/>
      <name val="Arial"/>
      <family val="2"/>
      <charset val="204"/>
    </font>
    <font>
      <b/>
      <sz val="16"/>
      <name val="Arial"/>
      <family val="2"/>
      <charset val="204"/>
    </font>
    <font>
      <sz val="18"/>
      <name val="Arial"/>
      <family val="2"/>
      <charset val="204"/>
    </font>
    <font>
      <sz val="12"/>
      <name val="Arial"/>
      <family val="2"/>
    </font>
    <font>
      <b/>
      <sz val="18"/>
      <color indexed="10"/>
      <name val="Arial"/>
      <family val="2"/>
      <charset val="204"/>
    </font>
    <font>
      <b/>
      <sz val="12"/>
      <color indexed="12"/>
      <name val="Arial"/>
      <family val="2"/>
    </font>
    <font>
      <b/>
      <sz val="14"/>
      <color rgb="FFFF0000"/>
      <name val="Arial"/>
      <family val="2"/>
      <charset val="204"/>
    </font>
    <font>
      <b/>
      <sz val="18"/>
      <color rgb="FFFF0000"/>
      <name val="Arial"/>
      <family val="2"/>
      <charset val="204"/>
    </font>
    <font>
      <b/>
      <sz val="18"/>
      <color rgb="FF002060"/>
      <name val="Arial"/>
      <family val="2"/>
      <charset val="204"/>
    </font>
    <font>
      <sz val="16"/>
      <name val="Arial"/>
      <family val="2"/>
    </font>
    <font>
      <b/>
      <sz val="16"/>
      <color rgb="FFFF0000"/>
      <name val="Arial"/>
      <family val="2"/>
      <charset val="204"/>
    </font>
    <font>
      <sz val="16"/>
      <name val="Arial"/>
      <family val="2"/>
      <charset val="204"/>
    </font>
    <font>
      <b/>
      <sz val="16"/>
      <color indexed="10"/>
      <name val="Arial"/>
      <family val="2"/>
      <charset val="204"/>
    </font>
    <font>
      <b/>
      <sz val="18"/>
      <color rgb="FF0070C0"/>
      <name val="Arial"/>
      <family val="2"/>
      <charset val="204"/>
    </font>
    <font>
      <sz val="12"/>
      <color rgb="FF0070C0"/>
      <name val="宋体"/>
      <charset val="134"/>
    </font>
    <font>
      <b/>
      <sz val="16"/>
      <color indexed="30"/>
      <name val="Arial"/>
      <family val="2"/>
      <charset val="204"/>
    </font>
    <font>
      <sz val="16"/>
      <name val="宋体"/>
      <family val="3"/>
      <charset val="134"/>
    </font>
    <font>
      <b/>
      <sz val="16"/>
      <color theme="1"/>
      <name val="Arial"/>
      <family val="2"/>
      <charset val="204"/>
    </font>
    <font>
      <b/>
      <sz val="18"/>
      <color theme="1"/>
      <name val="Arial"/>
      <family val="2"/>
      <charset val="204"/>
    </font>
    <font>
      <b/>
      <sz val="18"/>
      <color rgb="FFFF0000"/>
      <name val="Arial"/>
      <family val="2"/>
    </font>
    <font>
      <sz val="12"/>
      <color rgb="FFFF0000"/>
      <name val="宋体"/>
      <family val="3"/>
      <charset val="134"/>
    </font>
    <font>
      <sz val="12"/>
      <color rgb="FF0070C0"/>
      <name val="Arial"/>
      <family val="2"/>
      <charset val="204"/>
    </font>
    <font>
      <sz val="16"/>
      <color rgb="FF0070C0"/>
      <name val="Arial"/>
      <family val="2"/>
      <charset val="204"/>
    </font>
    <font>
      <b/>
      <sz val="14"/>
      <color indexed="10"/>
      <name val="Arial"/>
      <family val="2"/>
      <charset val="204"/>
    </font>
    <font>
      <sz val="16"/>
      <color rgb="FFFF0000"/>
      <name val="Arial"/>
      <family val="2"/>
    </font>
    <font>
      <b/>
      <sz val="16"/>
      <color rgb="FF0070C0"/>
      <name val="Arial"/>
      <family val="2"/>
      <charset val="204"/>
    </font>
    <font>
      <b/>
      <sz val="12"/>
      <color indexed="10"/>
      <name val="Arial"/>
      <family val="2"/>
      <charset val="204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i/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scheme val="minor"/>
    </font>
    <font>
      <sz val="10"/>
      <name val="Arial Cyr"/>
      <family val="2"/>
      <charset val="204"/>
    </font>
    <font>
      <sz val="16"/>
      <name val="Times New Roman"/>
      <family val="1"/>
      <charset val="204"/>
    </font>
    <font>
      <sz val="16"/>
      <color theme="1"/>
      <name val="Calibri"/>
      <family val="2"/>
      <charset val="204"/>
      <scheme val="minor"/>
    </font>
    <font>
      <b/>
      <sz val="16"/>
      <name val="Times New Roman"/>
      <family val="1"/>
      <charset val="204"/>
    </font>
    <font>
      <sz val="16"/>
      <color indexed="10"/>
      <name val="Times New Roman"/>
      <family val="1"/>
      <charset val="204"/>
    </font>
    <font>
      <sz val="11"/>
      <name val="Times New Roman"/>
      <family val="1"/>
      <charset val="204"/>
    </font>
    <font>
      <b/>
      <sz val="10"/>
      <color theme="0"/>
      <name val="Calibri"/>
      <family val="2"/>
      <charset val="204"/>
    </font>
    <font>
      <sz val="9"/>
      <name val="Calibri"/>
      <family val="2"/>
      <charset val="204"/>
      <scheme val="minor"/>
    </font>
    <font>
      <sz val="8"/>
      <name val="Arial"/>
      <family val="2"/>
      <charset val="204"/>
    </font>
    <font>
      <sz val="8"/>
      <color rgb="FF000000"/>
      <name val="Times New Roman"/>
      <family val="1"/>
      <charset val="204"/>
    </font>
    <font>
      <sz val="11"/>
      <color indexed="8"/>
      <name val="Calibri"/>
      <family val="2"/>
      <charset val="204"/>
    </font>
    <font>
      <sz val="11"/>
      <color indexed="8"/>
      <name val="Calibri"/>
      <family val="2"/>
      <charset val="204"/>
    </font>
    <font>
      <u/>
      <sz val="11"/>
      <color theme="10"/>
      <name val="Calibri"/>
      <family val="2"/>
      <charset val="204"/>
    </font>
    <font>
      <sz val="9"/>
      <name val="Calibri"/>
      <family val="2"/>
    </font>
    <font>
      <sz val="9"/>
      <color rgb="FFFF0000"/>
      <name val="Arial"/>
      <family val="2"/>
      <charset val="204"/>
    </font>
    <font>
      <sz val="9"/>
      <name val="Arial"/>
      <family val="2"/>
      <charset val="204"/>
    </font>
    <font>
      <sz val="9"/>
      <name val="Arial"/>
      <family val="2"/>
    </font>
    <font>
      <b/>
      <sz val="10"/>
      <name val="Arial"/>
      <family val="2"/>
      <charset val="204"/>
    </font>
    <font>
      <b/>
      <sz val="9"/>
      <color rgb="FF000000"/>
      <name val="Calibri"/>
      <family val="2"/>
      <charset val="204"/>
    </font>
    <font>
      <sz val="11"/>
      <color rgb="FF000000"/>
      <name val="Calibri"/>
      <family val="2"/>
      <charset val="204"/>
    </font>
    <font>
      <b/>
      <sz val="10"/>
      <name val="Arial"/>
      <family val="2"/>
    </font>
    <font>
      <b/>
      <sz val="9"/>
      <name val="Arial"/>
      <family val="2"/>
    </font>
    <font>
      <sz val="11"/>
      <name val="Arial"/>
      <family val="2"/>
    </font>
    <font>
      <b/>
      <sz val="11"/>
      <name val="Arial"/>
      <family val="2"/>
      <charset val="204"/>
    </font>
    <font>
      <b/>
      <sz val="12"/>
      <name val="Arial"/>
      <family val="2"/>
    </font>
    <font>
      <b/>
      <sz val="14"/>
      <name val="Arial"/>
      <family val="2"/>
    </font>
    <font>
      <sz val="9"/>
      <color rgb="FF000000"/>
      <name val="Calibri"/>
      <family val="2"/>
      <charset val="204"/>
    </font>
    <font>
      <sz val="7"/>
      <color theme="1"/>
      <name val="Times New Roman"/>
      <family val="1"/>
      <charset val="204"/>
    </font>
    <font>
      <sz val="11"/>
      <color theme="1"/>
      <name val="Calibri"/>
      <family val="1"/>
      <charset val="204"/>
      <scheme val="minor"/>
    </font>
    <font>
      <sz val="10"/>
      <color rgb="FF000000"/>
      <name val="Calibri"/>
      <family val="2"/>
      <charset val="204"/>
      <scheme val="minor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sz val="20"/>
      <name val="Times New Roman"/>
      <family val="1"/>
      <charset val="204"/>
    </font>
    <font>
      <sz val="17"/>
      <color rgb="FF2B2B2B"/>
      <name val="Arial"/>
      <family val="2"/>
      <charset val="204"/>
    </font>
    <font>
      <sz val="16"/>
      <color rgb="FF373737"/>
      <name val="Segoe UI"/>
      <family val="2"/>
      <charset val="204"/>
    </font>
    <font>
      <sz val="15"/>
      <color rgb="FF112038"/>
      <name val="Arial"/>
      <family val="2"/>
      <charset val="204"/>
    </font>
    <font>
      <sz val="16"/>
      <color rgb="FF212100"/>
      <name val="Arial"/>
      <family val="2"/>
      <charset val="204"/>
    </font>
    <font>
      <sz val="8"/>
      <color theme="1"/>
      <name val="Times New Roman"/>
      <family val="1"/>
      <charset val="204"/>
    </font>
    <font>
      <sz val="9"/>
      <color indexed="8"/>
      <name val="Calibri"/>
      <family val="2"/>
      <charset val="204"/>
    </font>
    <font>
      <sz val="8"/>
      <color rgb="FFFF0000"/>
      <name val="Arial"/>
      <family val="2"/>
      <charset val="204"/>
    </font>
    <font>
      <b/>
      <sz val="9"/>
      <color rgb="FF000000"/>
      <name val="Times New Roman"/>
      <family val="1"/>
      <charset val="204"/>
    </font>
    <font>
      <sz val="9"/>
      <color theme="1"/>
      <name val="Arial"/>
      <family val="2"/>
      <charset val="204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theme="1"/>
      <name val="Calibri"/>
      <family val="2"/>
      <charset val="1"/>
    </font>
    <font>
      <u/>
      <sz val="11"/>
      <color theme="10"/>
      <name val="Calibri"/>
      <family val="2"/>
      <charset val="1"/>
    </font>
    <font>
      <b/>
      <sz val="12"/>
      <color theme="1"/>
      <name val="Arial"/>
      <family val="2"/>
      <charset val="204"/>
    </font>
    <font>
      <sz val="16"/>
      <color theme="1"/>
      <name val="Calibri"/>
      <family val="2"/>
      <scheme val="minor"/>
    </font>
    <font>
      <b/>
      <sz val="9"/>
      <name val="Calibri"/>
      <family val="2"/>
      <charset val="204"/>
      <scheme val="minor"/>
    </font>
    <font>
      <sz val="9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1"/>
      <name val="Calibri"/>
      <family val="2"/>
    </font>
    <font>
      <b/>
      <sz val="9"/>
      <name val="Arial"/>
      <family val="2"/>
      <charset val="204"/>
    </font>
    <font>
      <b/>
      <sz val="12"/>
      <name val="Calibri"/>
      <family val="2"/>
      <charset val="204"/>
    </font>
    <font>
      <sz val="9"/>
      <color indexed="8"/>
      <name val="Calibri"/>
      <family val="2"/>
      <scheme val="minor"/>
    </font>
    <font>
      <b/>
      <sz val="9"/>
      <color indexed="8"/>
      <name val="Calibri"/>
      <family val="2"/>
      <scheme val="minor"/>
    </font>
    <font>
      <i/>
      <sz val="11"/>
      <color theme="1"/>
      <name val="Calibri"/>
      <family val="2"/>
      <charset val="204"/>
      <scheme val="minor"/>
    </font>
    <font>
      <i/>
      <sz val="9"/>
      <color theme="1"/>
      <name val="Calibri"/>
      <family val="2"/>
      <charset val="204"/>
      <scheme val="minor"/>
    </font>
    <font>
      <sz val="9"/>
      <color rgb="FF000000"/>
      <name val="Calibri"/>
      <family val="2"/>
      <charset val="204"/>
      <scheme val="minor"/>
    </font>
    <font>
      <b/>
      <sz val="11"/>
      <name val="Arial"/>
      <family val="2"/>
    </font>
    <font>
      <sz val="11"/>
      <name val="Arial"/>
      <family val="2"/>
      <charset val="204"/>
    </font>
    <font>
      <sz val="11"/>
      <color rgb="FF9C5700"/>
      <name val="Calibri"/>
      <family val="2"/>
      <charset val="204"/>
      <scheme val="minor"/>
    </font>
    <font>
      <sz val="10"/>
      <name val="Century Gothic"/>
      <family val="2"/>
      <charset val="204"/>
    </font>
    <font>
      <sz val="10"/>
      <color rgb="FF000000"/>
      <name val="Times New Roman"/>
      <family val="1"/>
      <charset val="204"/>
    </font>
    <font>
      <sz val="10"/>
      <color indexed="8"/>
      <name val="MS Sans Serif"/>
      <family val="2"/>
      <charset val="204"/>
    </font>
    <font>
      <sz val="12"/>
      <name val="Times New Roman"/>
      <family val="1"/>
    </font>
    <font>
      <sz val="12"/>
      <name val="바탕체"/>
      <family val="1"/>
      <charset val="129"/>
    </font>
    <font>
      <sz val="10"/>
      <name val="Helv"/>
      <charset val="204"/>
    </font>
    <font>
      <sz val="10"/>
      <name val="Helv"/>
    </font>
    <font>
      <sz val="10"/>
      <name val="Helv"/>
      <family val="2"/>
    </font>
    <font>
      <sz val="10"/>
      <name val="Arial"/>
      <family val="2"/>
    </font>
    <font>
      <sz val="10"/>
      <name val="Times New Roman Cyr"/>
      <family val="1"/>
      <charset val="204"/>
    </font>
    <font>
      <b/>
      <sz val="11"/>
      <color indexed="81"/>
      <name val="Tahoma"/>
      <family val="2"/>
      <charset val="204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2"/>
      <name val="宋体"/>
      <charset val="134"/>
    </font>
    <font>
      <sz val="10"/>
      <color indexed="8"/>
      <name val="Arial"/>
      <family val="2"/>
      <charset val="204"/>
    </font>
    <font>
      <sz val="11"/>
      <color indexed="9"/>
      <name val="Calibri"/>
      <family val="2"/>
      <charset val="204"/>
    </font>
    <font>
      <sz val="10"/>
      <color indexed="9"/>
      <name val="Arial"/>
      <family val="2"/>
      <charset val="204"/>
    </font>
    <font>
      <sz val="11"/>
      <color indexed="20"/>
      <name val="Calibri"/>
      <family val="2"/>
      <charset val="204"/>
    </font>
    <font>
      <sz val="10"/>
      <color indexed="20"/>
      <name val="Arial"/>
      <family val="2"/>
      <charset val="204"/>
    </font>
    <font>
      <sz val="9"/>
      <name val="Times New Roman"/>
      <family val="1"/>
    </font>
    <font>
      <b/>
      <sz val="11"/>
      <color indexed="52"/>
      <name val="Calibri"/>
      <family val="2"/>
      <charset val="204"/>
    </font>
    <font>
      <b/>
      <sz val="10"/>
      <color indexed="52"/>
      <name val="Arial"/>
      <family val="2"/>
      <charset val="204"/>
    </font>
    <font>
      <b/>
      <sz val="11"/>
      <color indexed="9"/>
      <name val="Calibri"/>
      <family val="2"/>
      <charset val="204"/>
    </font>
    <font>
      <b/>
      <sz val="10"/>
      <color indexed="9"/>
      <name val="Arial"/>
      <family val="2"/>
      <charset val="204"/>
    </font>
    <font>
      <sz val="10"/>
      <name val="Antiqua"/>
      <charset val="204"/>
    </font>
    <font>
      <sz val="10"/>
      <name val="BERNHARD"/>
      <charset val="204"/>
    </font>
    <font>
      <sz val="8.5"/>
      <name val="MS Sans Serif"/>
      <family val="2"/>
    </font>
    <font>
      <b/>
      <sz val="11"/>
      <name val="Futuris"/>
      <charset val="204"/>
    </font>
    <font>
      <sz val="10"/>
      <color indexed="8"/>
      <name val="Arial"/>
      <family val="2"/>
    </font>
    <font>
      <sz val="10"/>
      <name val="MS Sans Serif"/>
      <family val="2"/>
      <charset val="204"/>
    </font>
    <font>
      <i/>
      <sz val="11"/>
      <color indexed="23"/>
      <name val="Calibri"/>
      <family val="2"/>
      <charset val="204"/>
    </font>
    <font>
      <i/>
      <sz val="10"/>
      <color indexed="23"/>
      <name val="Arial"/>
      <family val="2"/>
      <charset val="204"/>
    </font>
    <font>
      <sz val="11"/>
      <color indexed="17"/>
      <name val="Calibri"/>
      <family val="2"/>
      <charset val="204"/>
    </font>
    <font>
      <sz val="10"/>
      <color indexed="17"/>
      <name val="Arial"/>
      <family val="2"/>
      <charset val="204"/>
    </font>
    <font>
      <b/>
      <i/>
      <sz val="10"/>
      <name val="Arial Cyr"/>
      <family val="2"/>
      <charset val="204"/>
    </font>
    <font>
      <b/>
      <sz val="9"/>
      <name val="Arial Cyr"/>
      <family val="2"/>
      <charset val="204"/>
    </font>
    <font>
      <b/>
      <sz val="11"/>
      <name val="Pragmatica"/>
      <charset val="204"/>
    </font>
    <font>
      <b/>
      <sz val="12"/>
      <name val="Arial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56"/>
      <name val="Arial"/>
      <family val="2"/>
      <charset val="204"/>
    </font>
    <font>
      <b/>
      <i/>
      <sz val="26"/>
      <name val="Times New Roman"/>
      <family val="1"/>
    </font>
    <font>
      <i/>
      <sz val="10"/>
      <name val="Arial"/>
      <family val="2"/>
      <charset val="204"/>
    </font>
    <font>
      <sz val="11"/>
      <color indexed="62"/>
      <name val="Calibri"/>
      <family val="2"/>
      <charset val="204"/>
    </font>
    <font>
      <sz val="10"/>
      <color indexed="62"/>
      <name val="Arial"/>
      <family val="2"/>
      <charset val="204"/>
    </font>
    <font>
      <sz val="11"/>
      <color indexed="52"/>
      <name val="Calibri"/>
      <family val="2"/>
      <charset val="204"/>
    </font>
    <font>
      <sz val="10"/>
      <color indexed="52"/>
      <name val="Arial"/>
      <family val="2"/>
      <charset val="204"/>
    </font>
    <font>
      <sz val="11"/>
      <color indexed="60"/>
      <name val="Calibri"/>
      <family val="2"/>
      <charset val="204"/>
    </font>
    <font>
      <sz val="10"/>
      <color indexed="60"/>
      <name val="Arial"/>
      <family val="2"/>
      <charset val="204"/>
    </font>
    <font>
      <b/>
      <u/>
      <sz val="10"/>
      <name val="Palatino"/>
      <family val="1"/>
    </font>
    <font>
      <sz val="7"/>
      <name val="Small Fonts"/>
      <family val="2"/>
      <charset val="204"/>
    </font>
    <font>
      <sz val="8"/>
      <name val="Helv"/>
      <charset val="204"/>
    </font>
    <font>
      <sz val="7"/>
      <name val="Arial"/>
      <family val="2"/>
    </font>
    <font>
      <sz val="10"/>
      <name val="Futuris"/>
      <charset val="204"/>
    </font>
    <font>
      <b/>
      <i/>
      <sz val="10"/>
      <name val="Arial"/>
      <family val="2"/>
    </font>
    <font>
      <b/>
      <sz val="11"/>
      <color indexed="63"/>
      <name val="Calibri"/>
      <family val="2"/>
      <charset val="204"/>
    </font>
    <font>
      <b/>
      <sz val="10"/>
      <color indexed="63"/>
      <name val="Arial"/>
      <family val="2"/>
      <charset val="204"/>
    </font>
    <font>
      <sz val="10"/>
      <name val="Arial"/>
      <family val="2"/>
      <charset val="177"/>
    </font>
    <font>
      <b/>
      <i/>
      <sz val="10"/>
      <color indexed="12"/>
      <name val="Arial"/>
      <family val="2"/>
      <charset val="204"/>
    </font>
    <font>
      <sz val="8"/>
      <name val="Arial Cyr"/>
      <family val="2"/>
      <charset val="204"/>
    </font>
    <font>
      <sz val="8"/>
      <name val="Arial"/>
      <family val="2"/>
    </font>
    <font>
      <sz val="8"/>
      <color indexed="8"/>
      <name val="Arial"/>
      <family val="2"/>
      <charset val="204"/>
    </font>
    <font>
      <u/>
      <sz val="8"/>
      <color indexed="8"/>
      <name val="Arial"/>
      <family val="2"/>
      <charset val="204"/>
    </font>
    <font>
      <b/>
      <sz val="10"/>
      <color indexed="8"/>
      <name val="Arial"/>
      <family val="2"/>
      <charset val="204"/>
    </font>
    <font>
      <sz val="10"/>
      <name val="NTHelvetica/Cyrillic"/>
      <charset val="204"/>
    </font>
    <font>
      <sz val="10"/>
      <name val="Times New Roman"/>
      <family val="1"/>
      <charset val="204"/>
    </font>
    <font>
      <sz val="10"/>
      <name val="Arial Narrow"/>
      <family val="2"/>
      <charset val="204"/>
    </font>
    <font>
      <b/>
      <sz val="18"/>
      <color indexed="56"/>
      <name val="Cambria"/>
      <family val="2"/>
      <charset val="204"/>
    </font>
    <font>
      <b/>
      <sz val="11"/>
      <color indexed="8"/>
      <name val="Calibri"/>
      <family val="2"/>
      <charset val="204"/>
    </font>
    <font>
      <sz val="11"/>
      <color indexed="10"/>
      <name val="Calibri"/>
      <family val="2"/>
      <charset val="204"/>
    </font>
    <font>
      <sz val="10"/>
      <color indexed="10"/>
      <name val="Arial"/>
      <family val="2"/>
      <charset val="204"/>
    </font>
    <font>
      <u/>
      <sz val="9.9"/>
      <color theme="10"/>
      <name val="Calibri"/>
      <family val="2"/>
      <charset val="204"/>
    </font>
    <font>
      <i/>
      <sz val="11"/>
      <name val="Futuris"/>
      <charset val="204"/>
    </font>
    <font>
      <b/>
      <sz val="11"/>
      <name val="Arial Cyr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2"/>
      <name val="Arial Cyr"/>
      <family val="2"/>
      <charset val="204"/>
    </font>
    <font>
      <b/>
      <sz val="14"/>
      <color indexed="9"/>
      <name val="Arial Cyr"/>
      <family val="2"/>
      <charset val="204"/>
    </font>
    <font>
      <sz val="11"/>
      <name val="돋움"/>
      <charset val="129"/>
    </font>
    <font>
      <sz val="11"/>
      <color theme="1"/>
      <name val="Calibri"/>
      <family val="2"/>
      <scheme val="minor"/>
    </font>
    <font>
      <b/>
      <sz val="10"/>
      <color theme="0"/>
      <name val="Calibri"/>
      <family val="2"/>
    </font>
    <font>
      <sz val="10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name val="Calibri"/>
      <family val="2"/>
    </font>
    <font>
      <b/>
      <sz val="10"/>
      <name val="Calibri"/>
      <family val="2"/>
      <charset val="204"/>
      <scheme val="minor"/>
    </font>
    <font>
      <i/>
      <sz val="10"/>
      <name val="Calibri"/>
      <family val="2"/>
    </font>
    <font>
      <b/>
      <i/>
      <sz val="10"/>
      <name val="Calibri"/>
      <family val="2"/>
    </font>
    <font>
      <b/>
      <sz val="9"/>
      <color theme="0" tint="-4.9989318521683403E-2"/>
      <name val="Calibri"/>
      <family val="2"/>
      <charset val="204"/>
    </font>
    <font>
      <b/>
      <sz val="11"/>
      <color rgb="FF00B0F0"/>
      <name val="Arial"/>
      <family val="2"/>
      <charset val="204"/>
    </font>
    <font>
      <sz val="12"/>
      <name val="Arial"/>
      <family val="2"/>
      <charset val="204"/>
    </font>
    <font>
      <b/>
      <sz val="11"/>
      <color theme="2" tint="-0.89999084444715716"/>
      <name val="Arial"/>
      <family val="2"/>
      <charset val="204"/>
    </font>
    <font>
      <sz val="11"/>
      <color rgb="FFFF0000"/>
      <name val="Arial"/>
      <family val="2"/>
      <charset val="204"/>
    </font>
    <font>
      <b/>
      <sz val="11"/>
      <color rgb="FFFF0000"/>
      <name val="Arial"/>
      <family val="2"/>
      <charset val="204"/>
    </font>
    <font>
      <b/>
      <i/>
      <sz val="11"/>
      <name val="Arial"/>
      <family val="2"/>
      <charset val="204"/>
    </font>
    <font>
      <u/>
      <sz val="10"/>
      <color indexed="12"/>
      <name val="Arial Cyr"/>
      <charset val="204"/>
    </font>
    <font>
      <b/>
      <sz val="11"/>
      <color rgb="FF3C425F"/>
      <name val="Arial"/>
      <family val="2"/>
      <charset val="204"/>
    </font>
    <font>
      <b/>
      <sz val="11"/>
      <color indexed="10"/>
      <name val="Arial"/>
      <family val="2"/>
      <charset val="204"/>
    </font>
    <font>
      <sz val="11"/>
      <color indexed="9"/>
      <name val="Arial"/>
      <family val="2"/>
      <charset val="204"/>
    </font>
    <font>
      <b/>
      <sz val="11"/>
      <color indexed="9"/>
      <name val="Arial"/>
      <family val="2"/>
      <charset val="204"/>
    </font>
    <font>
      <sz val="11"/>
      <color rgb="FF999DBD"/>
      <name val="Arial"/>
      <family val="2"/>
      <charset val="204"/>
    </font>
    <font>
      <b/>
      <u/>
      <sz val="11"/>
      <color rgb="FF999DBD"/>
      <name val="Arial"/>
      <family val="2"/>
      <charset val="204"/>
    </font>
    <font>
      <b/>
      <sz val="11"/>
      <color theme="0"/>
      <name val="Arial"/>
      <family val="2"/>
      <charset val="204"/>
    </font>
    <font>
      <sz val="9"/>
      <color indexed="12"/>
      <name val="Arial"/>
      <family val="2"/>
      <charset val="204"/>
    </font>
    <font>
      <sz val="9"/>
      <color rgb="FF3C425F"/>
      <name val="Arial"/>
      <family val="2"/>
    </font>
    <font>
      <sz val="9"/>
      <color rgb="FF606695"/>
      <name val="Arial"/>
      <family val="2"/>
    </font>
    <font>
      <b/>
      <i/>
      <sz val="9"/>
      <color indexed="12"/>
      <name val="Arial"/>
      <family val="2"/>
      <charset val="204"/>
    </font>
    <font>
      <b/>
      <i/>
      <sz val="10"/>
      <color rgb="FF3C425F"/>
      <name val="Arial"/>
      <family val="2"/>
    </font>
    <font>
      <sz val="9"/>
      <color indexed="10"/>
      <name val="Arial"/>
      <family val="2"/>
      <charset val="204"/>
    </font>
    <font>
      <u/>
      <sz val="11"/>
      <color theme="10"/>
      <name val="Calibri"/>
      <family val="2"/>
      <scheme val="minor"/>
    </font>
    <font>
      <sz val="16"/>
      <color rgb="FF1A1A1A"/>
      <name val="Times New Roman"/>
      <family val="1"/>
      <charset val="204"/>
    </font>
    <font>
      <sz val="14"/>
      <name val="Arial"/>
      <family val="2"/>
      <charset val="204"/>
    </font>
    <font>
      <u/>
      <sz val="11"/>
      <color theme="1"/>
      <name val="Calibri"/>
      <family val="2"/>
      <charset val="204"/>
      <scheme val="minor"/>
    </font>
    <font>
      <b/>
      <sz val="9"/>
      <color rgb="FFFF0000"/>
      <name val="Arial"/>
      <family val="2"/>
      <charset val="204"/>
    </font>
    <font>
      <b/>
      <sz val="11"/>
      <color rgb="FFFF0000"/>
      <name val="Calibri"/>
      <family val="2"/>
      <charset val="204"/>
      <scheme val="minor"/>
    </font>
    <font>
      <b/>
      <sz val="11"/>
      <color rgb="FF000000"/>
      <name val="Calibri"/>
      <family val="2"/>
      <charset val="204"/>
    </font>
    <font>
      <b/>
      <sz val="11"/>
      <color rgb="FF000000"/>
      <name val="Calibri"/>
      <family val="2"/>
      <charset val="1"/>
    </font>
    <font>
      <b/>
      <sz val="14"/>
      <color rgb="FF000000"/>
      <name val="Calibri"/>
      <family val="2"/>
      <charset val="204"/>
    </font>
    <font>
      <b/>
      <sz val="10"/>
      <color indexed="9"/>
      <name val="Arial"/>
      <family val="2"/>
    </font>
    <font>
      <b/>
      <sz val="10"/>
      <color theme="1"/>
      <name val="Arial"/>
      <family val="2"/>
    </font>
    <font>
      <sz val="11"/>
      <color indexed="8"/>
      <name val="Calibri"/>
      <family val="2"/>
    </font>
    <font>
      <sz val="11"/>
      <name val="Calibri"/>
      <family val="2"/>
    </font>
    <font>
      <b/>
      <sz val="14"/>
      <color indexed="28"/>
      <name val="Calibri"/>
      <family val="2"/>
      <charset val="204"/>
    </font>
    <font>
      <sz val="7"/>
      <name val="Arial"/>
      <family val="2"/>
      <charset val="204"/>
    </font>
    <font>
      <sz val="6"/>
      <name val="Arial"/>
      <family val="2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10"/>
      <name val="Tahoma"/>
      <family val="2"/>
      <charset val="204"/>
    </font>
    <font>
      <i/>
      <sz val="10"/>
      <name val="Tahoma"/>
      <family val="2"/>
      <charset val="204"/>
    </font>
    <font>
      <b/>
      <sz val="10"/>
      <name val="Tahoma"/>
      <family val="2"/>
      <charset val="204"/>
    </font>
    <font>
      <b/>
      <sz val="10"/>
      <color theme="0"/>
      <name val="Tahoma"/>
      <family val="2"/>
      <charset val="204"/>
    </font>
    <font>
      <b/>
      <vertAlign val="superscript"/>
      <sz val="10"/>
      <color theme="0"/>
      <name val="Tahoma"/>
      <family val="2"/>
      <charset val="204"/>
    </font>
    <font>
      <b/>
      <sz val="10"/>
      <color theme="1"/>
      <name val="Tahoma"/>
      <family val="2"/>
      <charset val="204"/>
    </font>
    <font>
      <sz val="10"/>
      <color indexed="9"/>
      <name val="Tahoma"/>
      <family val="2"/>
      <charset val="204"/>
    </font>
    <font>
      <sz val="10"/>
      <color theme="0"/>
      <name val="Tahoma"/>
      <family val="2"/>
      <charset val="204"/>
    </font>
    <font>
      <sz val="10"/>
      <color theme="1"/>
      <name val="Tahoma"/>
      <family val="2"/>
      <charset val="204"/>
    </font>
    <font>
      <sz val="10"/>
      <color rgb="FFFF0000"/>
      <name val="Tahoma"/>
      <family val="2"/>
      <charset val="204"/>
    </font>
    <font>
      <sz val="10"/>
      <name val="Calibri"/>
      <family val="2"/>
      <charset val="204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</fonts>
  <fills count="72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/>
        <bgColor theme="6"/>
      </patternFill>
    </fill>
    <fill>
      <patternFill patternType="solid">
        <fgColor theme="0" tint="-0.249977111117893"/>
        <bgColor theme="6" tint="0.79998168889431442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BFBFB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FFDE59"/>
        <bgColor rgb="FFFFCC00"/>
      </patternFill>
    </fill>
    <fill>
      <patternFill patternType="solid">
        <fgColor theme="0" tint="-0.249977111117893"/>
        <bgColor rgb="FFCCCCFF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rgb="FFFFFF00"/>
      </patternFill>
    </fill>
    <fill>
      <patternFill patternType="solid">
        <fgColor theme="0"/>
        <bgColor rgb="FF8EB4E3"/>
      </patternFill>
    </fill>
    <fill>
      <patternFill patternType="solid">
        <fgColor rgb="FFFFEB9C"/>
      </patternFill>
    </fill>
    <fill>
      <patternFill patternType="solid">
        <fgColor indexed="26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</patternFill>
    </fill>
    <fill>
      <patternFill patternType="solid">
        <fgColor indexed="41"/>
      </patternFill>
    </fill>
    <fill>
      <patternFill patternType="solid">
        <fgColor indexed="40"/>
      </patternFill>
    </fill>
    <fill>
      <patternFill patternType="solid">
        <fgColor indexed="8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5"/>
        <bgColor theme="5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000000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rgb="FFFEBBB0"/>
        <bgColor indexed="64"/>
      </patternFill>
    </fill>
    <fill>
      <patternFill patternType="solid">
        <fgColor rgb="FF3C425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rgb="FF0181C6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1" tint="0.499984740745262"/>
        <bgColor indexed="64"/>
      </patternFill>
    </fill>
  </fills>
  <borders count="156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/>
      <bottom style="thin">
        <color theme="0" tint="-0.4999847407452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4"/>
      </top>
      <bottom/>
      <diagonal/>
    </border>
  </borders>
  <cellStyleXfs count="1924">
    <xf numFmtId="0" fontId="0" fillId="0" borderId="0"/>
    <xf numFmtId="0" fontId="2" fillId="0" borderId="0"/>
    <xf numFmtId="0" fontId="4" fillId="0" borderId="0"/>
    <xf numFmtId="0" fontId="6" fillId="0" borderId="0"/>
    <xf numFmtId="0" fontId="4" fillId="0" borderId="0"/>
    <xf numFmtId="0" fontId="24" fillId="0" borderId="0" applyNumberFormat="0" applyFill="0" applyBorder="0" applyAlignment="0" applyProtection="0"/>
    <xf numFmtId="164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67" fillId="0" borderId="0"/>
    <xf numFmtId="0" fontId="4" fillId="0" borderId="0"/>
    <xf numFmtId="9" fontId="26" fillId="0" borderId="0" applyFont="0" applyFill="0" applyBorder="0" applyAlignment="0" applyProtection="0"/>
    <xf numFmtId="0" fontId="77" fillId="0" borderId="0" applyFill="0" applyProtection="0"/>
    <xf numFmtId="43" fontId="78" fillId="0" borderId="0" applyFont="0" applyFill="0" applyBorder="0" applyAlignment="0" applyProtection="0"/>
    <xf numFmtId="0" fontId="79" fillId="0" borderId="0" applyNumberFormat="0" applyFill="0" applyBorder="0" applyAlignment="0" applyProtection="0"/>
    <xf numFmtId="0" fontId="26" fillId="0" borderId="0"/>
    <xf numFmtId="0" fontId="98" fillId="0" borderId="0"/>
    <xf numFmtId="0" fontId="26" fillId="0" borderId="0"/>
    <xf numFmtId="0" fontId="4" fillId="0" borderId="0"/>
    <xf numFmtId="44" fontId="26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7" fillId="0" borderId="0" applyFont="0" applyFill="0" applyBorder="0" applyAlignment="0" applyProtection="0"/>
    <xf numFmtId="164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>
      <alignment vertical="top"/>
    </xf>
    <xf numFmtId="0" fontId="133" fillId="0" borderId="0"/>
    <xf numFmtId="0" fontId="75" fillId="0" borderId="0">
      <alignment horizontal="left"/>
    </xf>
    <xf numFmtId="0" fontId="96" fillId="0" borderId="0"/>
    <xf numFmtId="0" fontId="131" fillId="28" borderId="0" applyNumberFormat="0" applyBorder="0" applyAlignment="0" applyProtection="0"/>
    <xf numFmtId="0" fontId="72" fillId="0" borderId="0"/>
    <xf numFmtId="0" fontId="134" fillId="0" borderId="0"/>
    <xf numFmtId="0" fontId="4" fillId="0" borderId="0"/>
    <xf numFmtId="0" fontId="135" fillId="0" borderId="0"/>
    <xf numFmtId="0" fontId="135" fillId="0" borderId="0"/>
    <xf numFmtId="0" fontId="135" fillId="0" borderId="0"/>
    <xf numFmtId="0" fontId="135" fillId="0" borderId="0"/>
    <xf numFmtId="0" fontId="135" fillId="0" borderId="0"/>
    <xf numFmtId="0" fontId="135" fillId="0" borderId="0"/>
    <xf numFmtId="0" fontId="4" fillId="0" borderId="0"/>
    <xf numFmtId="0" fontId="4" fillId="0" borderId="0"/>
    <xf numFmtId="0" fontId="135" fillId="0" borderId="0"/>
    <xf numFmtId="0" fontId="4" fillId="0" borderId="0"/>
    <xf numFmtId="0" fontId="4" fillId="0" borderId="0"/>
    <xf numFmtId="0" fontId="4" fillId="0" borderId="0"/>
    <xf numFmtId="0" fontId="135" fillId="0" borderId="0"/>
    <xf numFmtId="0" fontId="135" fillId="0" borderId="0"/>
    <xf numFmtId="0" fontId="136" fillId="0" borderId="0"/>
    <xf numFmtId="0" fontId="136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5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3" fontId="140" fillId="29" borderId="0">
      <alignment vertical="center"/>
    </xf>
    <xf numFmtId="0" fontId="137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6" fillId="0" borderId="0"/>
    <xf numFmtId="0" fontId="138" fillId="0" borderId="0"/>
    <xf numFmtId="0" fontId="137" fillId="0" borderId="0"/>
    <xf numFmtId="4" fontId="141" fillId="0" borderId="0">
      <alignment vertical="center"/>
    </xf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42" fillId="0" borderId="0">
      <alignment vertical="center"/>
    </xf>
    <xf numFmtId="0" fontId="142" fillId="0" borderId="0">
      <alignment vertical="center"/>
    </xf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4" fontId="141" fillId="0" borderId="0">
      <alignment vertical="center"/>
    </xf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42" fillId="0" borderId="0">
      <alignment vertical="center"/>
    </xf>
    <xf numFmtId="0" fontId="135" fillId="0" borderId="0"/>
    <xf numFmtId="0" fontId="137" fillId="0" borderId="0"/>
    <xf numFmtId="4" fontId="141" fillId="0" borderId="0">
      <alignment vertical="center"/>
    </xf>
    <xf numFmtId="4" fontId="141" fillId="0" borderId="0">
      <alignment vertical="center"/>
    </xf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4" fillId="0" borderId="0"/>
    <xf numFmtId="0" fontId="4" fillId="0" borderId="0"/>
    <xf numFmtId="0" fontId="4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5" fillId="0" borderId="0"/>
    <xf numFmtId="0" fontId="136" fillId="0" borderId="0"/>
    <xf numFmtId="0" fontId="4" fillId="0" borderId="0"/>
    <xf numFmtId="0" fontId="4" fillId="0" borderId="0"/>
    <xf numFmtId="0" fontId="4" fillId="0" borderId="0"/>
    <xf numFmtId="0" fontId="137" fillId="0" borderId="0"/>
    <xf numFmtId="0" fontId="138" fillId="0" borderId="0"/>
    <xf numFmtId="0" fontId="137" fillId="0" borderId="0"/>
    <xf numFmtId="0" fontId="135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43" fillId="0" borderId="0">
      <protection locked="0"/>
    </xf>
    <xf numFmtId="0" fontId="143" fillId="0" borderId="0">
      <protection locked="0"/>
    </xf>
    <xf numFmtId="0" fontId="143" fillId="0" borderId="0">
      <protection locked="0"/>
    </xf>
    <xf numFmtId="0" fontId="144" fillId="0" borderId="0">
      <protection locked="0"/>
    </xf>
    <xf numFmtId="0" fontId="144" fillId="0" borderId="0">
      <protection locked="0"/>
    </xf>
    <xf numFmtId="0" fontId="143" fillId="0" borderId="108">
      <protection locked="0"/>
    </xf>
    <xf numFmtId="0" fontId="135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77" fillId="30" borderId="0" applyNumberFormat="0" applyBorder="0" applyAlignment="0" applyProtection="0"/>
    <xf numFmtId="0" fontId="146" fillId="30" borderId="0" applyNumberFormat="0" applyBorder="0" applyAlignment="0" applyProtection="0"/>
    <xf numFmtId="0" fontId="146" fillId="30" borderId="0" applyNumberFormat="0" applyBorder="0" applyAlignment="0" applyProtection="0"/>
    <xf numFmtId="0" fontId="146" fillId="30" borderId="0" applyNumberFormat="0" applyBorder="0" applyAlignment="0" applyProtection="0"/>
    <xf numFmtId="0" fontId="146" fillId="30" borderId="0" applyNumberFormat="0" applyBorder="0" applyAlignment="0" applyProtection="0"/>
    <xf numFmtId="0" fontId="146" fillId="30" borderId="0" applyNumberFormat="0" applyBorder="0" applyAlignment="0" applyProtection="0"/>
    <xf numFmtId="0" fontId="146" fillId="30" borderId="0" applyNumberFormat="0" applyBorder="0" applyAlignment="0" applyProtection="0"/>
    <xf numFmtId="0" fontId="77" fillId="30" borderId="0" applyNumberFormat="0" applyBorder="0" applyAlignment="0" applyProtection="0"/>
    <xf numFmtId="0" fontId="77" fillId="31" borderId="0" applyNumberFormat="0" applyBorder="0" applyAlignment="0" applyProtection="0"/>
    <xf numFmtId="0" fontId="146" fillId="31" borderId="0" applyNumberFormat="0" applyBorder="0" applyAlignment="0" applyProtection="0"/>
    <xf numFmtId="0" fontId="146" fillId="31" borderId="0" applyNumberFormat="0" applyBorder="0" applyAlignment="0" applyProtection="0"/>
    <xf numFmtId="0" fontId="146" fillId="31" borderId="0" applyNumberFormat="0" applyBorder="0" applyAlignment="0" applyProtection="0"/>
    <xf numFmtId="0" fontId="146" fillId="31" borderId="0" applyNumberFormat="0" applyBorder="0" applyAlignment="0" applyProtection="0"/>
    <xf numFmtId="0" fontId="146" fillId="31" borderId="0" applyNumberFormat="0" applyBorder="0" applyAlignment="0" applyProtection="0"/>
    <xf numFmtId="0" fontId="146" fillId="31" borderId="0" applyNumberFormat="0" applyBorder="0" applyAlignment="0" applyProtection="0"/>
    <xf numFmtId="0" fontId="77" fillId="31" borderId="0" applyNumberFormat="0" applyBorder="0" applyAlignment="0" applyProtection="0"/>
    <xf numFmtId="0" fontId="77" fillId="32" borderId="0" applyNumberFormat="0" applyBorder="0" applyAlignment="0" applyProtection="0"/>
    <xf numFmtId="0" fontId="146" fillId="32" borderId="0" applyNumberFormat="0" applyBorder="0" applyAlignment="0" applyProtection="0"/>
    <xf numFmtId="0" fontId="146" fillId="32" borderId="0" applyNumberFormat="0" applyBorder="0" applyAlignment="0" applyProtection="0"/>
    <xf numFmtId="0" fontId="146" fillId="32" borderId="0" applyNumberFormat="0" applyBorder="0" applyAlignment="0" applyProtection="0"/>
    <xf numFmtId="0" fontId="146" fillId="32" borderId="0" applyNumberFormat="0" applyBorder="0" applyAlignment="0" applyProtection="0"/>
    <xf numFmtId="0" fontId="146" fillId="32" borderId="0" applyNumberFormat="0" applyBorder="0" applyAlignment="0" applyProtection="0"/>
    <xf numFmtId="0" fontId="146" fillId="32" borderId="0" applyNumberFormat="0" applyBorder="0" applyAlignment="0" applyProtection="0"/>
    <xf numFmtId="0" fontId="77" fillId="32" borderId="0" applyNumberFormat="0" applyBorder="0" applyAlignment="0" applyProtection="0"/>
    <xf numFmtId="0" fontId="77" fillId="33" borderId="0" applyNumberFormat="0" applyBorder="0" applyAlignment="0" applyProtection="0"/>
    <xf numFmtId="0" fontId="146" fillId="33" borderId="0" applyNumberFormat="0" applyBorder="0" applyAlignment="0" applyProtection="0"/>
    <xf numFmtId="0" fontId="146" fillId="33" borderId="0" applyNumberFormat="0" applyBorder="0" applyAlignment="0" applyProtection="0"/>
    <xf numFmtId="0" fontId="146" fillId="33" borderId="0" applyNumberFormat="0" applyBorder="0" applyAlignment="0" applyProtection="0"/>
    <xf numFmtId="0" fontId="146" fillId="33" borderId="0" applyNumberFormat="0" applyBorder="0" applyAlignment="0" applyProtection="0"/>
    <xf numFmtId="0" fontId="146" fillId="33" borderId="0" applyNumberFormat="0" applyBorder="0" applyAlignment="0" applyProtection="0"/>
    <xf numFmtId="0" fontId="146" fillId="33" borderId="0" applyNumberFormat="0" applyBorder="0" applyAlignment="0" applyProtection="0"/>
    <xf numFmtId="0" fontId="77" fillId="33" borderId="0" applyNumberFormat="0" applyBorder="0" applyAlignment="0" applyProtection="0"/>
    <xf numFmtId="0" fontId="77" fillId="34" borderId="0" applyNumberFormat="0" applyBorder="0" applyAlignment="0" applyProtection="0"/>
    <xf numFmtId="0" fontId="146" fillId="34" borderId="0" applyNumberFormat="0" applyBorder="0" applyAlignment="0" applyProtection="0"/>
    <xf numFmtId="0" fontId="146" fillId="34" borderId="0" applyNumberFormat="0" applyBorder="0" applyAlignment="0" applyProtection="0"/>
    <xf numFmtId="0" fontId="146" fillId="34" borderId="0" applyNumberFormat="0" applyBorder="0" applyAlignment="0" applyProtection="0"/>
    <xf numFmtId="0" fontId="146" fillId="34" borderId="0" applyNumberFormat="0" applyBorder="0" applyAlignment="0" applyProtection="0"/>
    <xf numFmtId="0" fontId="146" fillId="34" borderId="0" applyNumberFormat="0" applyBorder="0" applyAlignment="0" applyProtection="0"/>
    <xf numFmtId="0" fontId="146" fillId="34" borderId="0" applyNumberFormat="0" applyBorder="0" applyAlignment="0" applyProtection="0"/>
    <xf numFmtId="0" fontId="77" fillId="34" borderId="0" applyNumberFormat="0" applyBorder="0" applyAlignment="0" applyProtection="0"/>
    <xf numFmtId="0" fontId="77" fillId="35" borderId="0" applyNumberFormat="0" applyBorder="0" applyAlignment="0" applyProtection="0"/>
    <xf numFmtId="0" fontId="146" fillId="35" borderId="0" applyNumberFormat="0" applyBorder="0" applyAlignment="0" applyProtection="0"/>
    <xf numFmtId="0" fontId="146" fillId="35" borderId="0" applyNumberFormat="0" applyBorder="0" applyAlignment="0" applyProtection="0"/>
    <xf numFmtId="0" fontId="146" fillId="35" borderId="0" applyNumberFormat="0" applyBorder="0" applyAlignment="0" applyProtection="0"/>
    <xf numFmtId="0" fontId="146" fillId="35" borderId="0" applyNumberFormat="0" applyBorder="0" applyAlignment="0" applyProtection="0"/>
    <xf numFmtId="0" fontId="146" fillId="35" borderId="0" applyNumberFormat="0" applyBorder="0" applyAlignment="0" applyProtection="0"/>
    <xf numFmtId="0" fontId="146" fillId="35" borderId="0" applyNumberFormat="0" applyBorder="0" applyAlignment="0" applyProtection="0"/>
    <xf numFmtId="0" fontId="77" fillId="35" borderId="0" applyNumberFormat="0" applyBorder="0" applyAlignment="0" applyProtection="0"/>
    <xf numFmtId="0" fontId="77" fillId="30" borderId="0" applyNumberFormat="0" applyBorder="0" applyAlignment="0" applyProtection="0"/>
    <xf numFmtId="0" fontId="77" fillId="31" borderId="0" applyNumberFormat="0" applyBorder="0" applyAlignment="0" applyProtection="0"/>
    <xf numFmtId="0" fontId="77" fillId="32" borderId="0" applyNumberFormat="0" applyBorder="0" applyAlignment="0" applyProtection="0"/>
    <xf numFmtId="0" fontId="77" fillId="33" borderId="0" applyNumberFormat="0" applyBorder="0" applyAlignment="0" applyProtection="0"/>
    <xf numFmtId="0" fontId="77" fillId="34" borderId="0" applyNumberFormat="0" applyBorder="0" applyAlignment="0" applyProtection="0"/>
    <xf numFmtId="0" fontId="77" fillId="35" borderId="0" applyNumberFormat="0" applyBorder="0" applyAlignment="0" applyProtection="0"/>
    <xf numFmtId="0" fontId="77" fillId="36" borderId="0" applyNumberFormat="0" applyBorder="0" applyAlignment="0" applyProtection="0"/>
    <xf numFmtId="0" fontId="146" fillId="36" borderId="0" applyNumberFormat="0" applyBorder="0" applyAlignment="0" applyProtection="0"/>
    <xf numFmtId="0" fontId="146" fillId="36" borderId="0" applyNumberFormat="0" applyBorder="0" applyAlignment="0" applyProtection="0"/>
    <xf numFmtId="0" fontId="146" fillId="36" borderId="0" applyNumberFormat="0" applyBorder="0" applyAlignment="0" applyProtection="0"/>
    <xf numFmtId="0" fontId="146" fillId="36" borderId="0" applyNumberFormat="0" applyBorder="0" applyAlignment="0" applyProtection="0"/>
    <xf numFmtId="0" fontId="146" fillId="36" borderId="0" applyNumberFormat="0" applyBorder="0" applyAlignment="0" applyProtection="0"/>
    <xf numFmtId="0" fontId="146" fillId="36" borderId="0" applyNumberFormat="0" applyBorder="0" applyAlignment="0" applyProtection="0"/>
    <xf numFmtId="0" fontId="77" fillId="36" borderId="0" applyNumberFormat="0" applyBorder="0" applyAlignment="0" applyProtection="0"/>
    <xf numFmtId="0" fontId="77" fillId="37" borderId="0" applyNumberFormat="0" applyBorder="0" applyAlignment="0" applyProtection="0"/>
    <xf numFmtId="0" fontId="146" fillId="37" borderId="0" applyNumberFormat="0" applyBorder="0" applyAlignment="0" applyProtection="0"/>
    <xf numFmtId="0" fontId="146" fillId="37" borderId="0" applyNumberFormat="0" applyBorder="0" applyAlignment="0" applyProtection="0"/>
    <xf numFmtId="0" fontId="146" fillId="37" borderId="0" applyNumberFormat="0" applyBorder="0" applyAlignment="0" applyProtection="0"/>
    <xf numFmtId="0" fontId="146" fillId="37" borderId="0" applyNumberFormat="0" applyBorder="0" applyAlignment="0" applyProtection="0"/>
    <xf numFmtId="0" fontId="146" fillId="37" borderId="0" applyNumberFormat="0" applyBorder="0" applyAlignment="0" applyProtection="0"/>
    <xf numFmtId="0" fontId="146" fillId="37" borderId="0" applyNumberFormat="0" applyBorder="0" applyAlignment="0" applyProtection="0"/>
    <xf numFmtId="0" fontId="77" fillId="37" borderId="0" applyNumberFormat="0" applyBorder="0" applyAlignment="0" applyProtection="0"/>
    <xf numFmtId="0" fontId="77" fillId="38" borderId="0" applyNumberFormat="0" applyBorder="0" applyAlignment="0" applyProtection="0"/>
    <xf numFmtId="0" fontId="146" fillId="38" borderId="0" applyNumberFormat="0" applyBorder="0" applyAlignment="0" applyProtection="0"/>
    <xf numFmtId="0" fontId="146" fillId="38" borderId="0" applyNumberFormat="0" applyBorder="0" applyAlignment="0" applyProtection="0"/>
    <xf numFmtId="0" fontId="146" fillId="38" borderId="0" applyNumberFormat="0" applyBorder="0" applyAlignment="0" applyProtection="0"/>
    <xf numFmtId="0" fontId="146" fillId="38" borderId="0" applyNumberFormat="0" applyBorder="0" applyAlignment="0" applyProtection="0"/>
    <xf numFmtId="0" fontId="146" fillId="38" borderId="0" applyNumberFormat="0" applyBorder="0" applyAlignment="0" applyProtection="0"/>
    <xf numFmtId="0" fontId="146" fillId="38" borderId="0" applyNumberFormat="0" applyBorder="0" applyAlignment="0" applyProtection="0"/>
    <xf numFmtId="0" fontId="77" fillId="38" borderId="0" applyNumberFormat="0" applyBorder="0" applyAlignment="0" applyProtection="0"/>
    <xf numFmtId="0" fontId="77" fillId="33" borderId="0" applyNumberFormat="0" applyBorder="0" applyAlignment="0" applyProtection="0"/>
    <xf numFmtId="0" fontId="146" fillId="33" borderId="0" applyNumberFormat="0" applyBorder="0" applyAlignment="0" applyProtection="0"/>
    <xf numFmtId="0" fontId="146" fillId="33" borderId="0" applyNumberFormat="0" applyBorder="0" applyAlignment="0" applyProtection="0"/>
    <xf numFmtId="0" fontId="146" fillId="33" borderId="0" applyNumberFormat="0" applyBorder="0" applyAlignment="0" applyProtection="0"/>
    <xf numFmtId="0" fontId="146" fillId="33" borderId="0" applyNumberFormat="0" applyBorder="0" applyAlignment="0" applyProtection="0"/>
    <xf numFmtId="0" fontId="146" fillId="33" borderId="0" applyNumberFormat="0" applyBorder="0" applyAlignment="0" applyProtection="0"/>
    <xf numFmtId="0" fontId="146" fillId="33" borderId="0" applyNumberFormat="0" applyBorder="0" applyAlignment="0" applyProtection="0"/>
    <xf numFmtId="0" fontId="77" fillId="33" borderId="0" applyNumberFormat="0" applyBorder="0" applyAlignment="0" applyProtection="0"/>
    <xf numFmtId="0" fontId="77" fillId="36" borderId="0" applyNumberFormat="0" applyBorder="0" applyAlignment="0" applyProtection="0"/>
    <xf numFmtId="0" fontId="146" fillId="36" borderId="0" applyNumberFormat="0" applyBorder="0" applyAlignment="0" applyProtection="0"/>
    <xf numFmtId="0" fontId="146" fillId="36" borderId="0" applyNumberFormat="0" applyBorder="0" applyAlignment="0" applyProtection="0"/>
    <xf numFmtId="0" fontId="146" fillId="36" borderId="0" applyNumberFormat="0" applyBorder="0" applyAlignment="0" applyProtection="0"/>
    <xf numFmtId="0" fontId="146" fillId="36" borderId="0" applyNumberFormat="0" applyBorder="0" applyAlignment="0" applyProtection="0"/>
    <xf numFmtId="0" fontId="146" fillId="36" borderId="0" applyNumberFormat="0" applyBorder="0" applyAlignment="0" applyProtection="0"/>
    <xf numFmtId="0" fontId="146" fillId="36" borderId="0" applyNumberFormat="0" applyBorder="0" applyAlignment="0" applyProtection="0"/>
    <xf numFmtId="0" fontId="77" fillId="36" borderId="0" applyNumberFormat="0" applyBorder="0" applyAlignment="0" applyProtection="0"/>
    <xf numFmtId="0" fontId="77" fillId="39" borderId="0" applyNumberFormat="0" applyBorder="0" applyAlignment="0" applyProtection="0"/>
    <xf numFmtId="0" fontId="146" fillId="39" borderId="0" applyNumberFormat="0" applyBorder="0" applyAlignment="0" applyProtection="0"/>
    <xf numFmtId="0" fontId="146" fillId="39" borderId="0" applyNumberFormat="0" applyBorder="0" applyAlignment="0" applyProtection="0"/>
    <xf numFmtId="0" fontId="146" fillId="39" borderId="0" applyNumberFormat="0" applyBorder="0" applyAlignment="0" applyProtection="0"/>
    <xf numFmtId="0" fontId="146" fillId="39" borderId="0" applyNumberFormat="0" applyBorder="0" applyAlignment="0" applyProtection="0"/>
    <xf numFmtId="0" fontId="146" fillId="39" borderId="0" applyNumberFormat="0" applyBorder="0" applyAlignment="0" applyProtection="0"/>
    <xf numFmtId="0" fontId="146" fillId="39" borderId="0" applyNumberFormat="0" applyBorder="0" applyAlignment="0" applyProtection="0"/>
    <xf numFmtId="0" fontId="77" fillId="39" borderId="0" applyNumberFormat="0" applyBorder="0" applyAlignment="0" applyProtection="0"/>
    <xf numFmtId="0" fontId="77" fillId="36" borderId="0" applyNumberFormat="0" applyBorder="0" applyAlignment="0" applyProtection="0"/>
    <xf numFmtId="0" fontId="77" fillId="37" borderId="0" applyNumberFormat="0" applyBorder="0" applyAlignment="0" applyProtection="0"/>
    <xf numFmtId="0" fontId="77" fillId="38" borderId="0" applyNumberFormat="0" applyBorder="0" applyAlignment="0" applyProtection="0"/>
    <xf numFmtId="0" fontId="77" fillId="33" borderId="0" applyNumberFormat="0" applyBorder="0" applyAlignment="0" applyProtection="0"/>
    <xf numFmtId="0" fontId="77" fillId="36" borderId="0" applyNumberFormat="0" applyBorder="0" applyAlignment="0" applyProtection="0"/>
    <xf numFmtId="0" fontId="77" fillId="39" borderId="0" applyNumberFormat="0" applyBorder="0" applyAlignment="0" applyProtection="0"/>
    <xf numFmtId="0" fontId="147" fillId="40" borderId="0" applyNumberFormat="0" applyBorder="0" applyAlignment="0" applyProtection="0"/>
    <xf numFmtId="0" fontId="148" fillId="40" borderId="0" applyNumberFormat="0" applyBorder="0" applyAlignment="0" applyProtection="0"/>
    <xf numFmtId="0" fontId="148" fillId="40" borderId="0" applyNumberFormat="0" applyBorder="0" applyAlignment="0" applyProtection="0"/>
    <xf numFmtId="0" fontId="148" fillId="40" borderId="0" applyNumberFormat="0" applyBorder="0" applyAlignment="0" applyProtection="0"/>
    <xf numFmtId="0" fontId="148" fillId="40" borderId="0" applyNumberFormat="0" applyBorder="0" applyAlignment="0" applyProtection="0"/>
    <xf numFmtId="0" fontId="148" fillId="40" borderId="0" applyNumberFormat="0" applyBorder="0" applyAlignment="0" applyProtection="0"/>
    <xf numFmtId="0" fontId="148" fillId="40" borderId="0" applyNumberFormat="0" applyBorder="0" applyAlignment="0" applyProtection="0"/>
    <xf numFmtId="0" fontId="147" fillId="40" borderId="0" applyNumberFormat="0" applyBorder="0" applyAlignment="0" applyProtection="0"/>
    <xf numFmtId="0" fontId="147" fillId="37" borderId="0" applyNumberFormat="0" applyBorder="0" applyAlignment="0" applyProtection="0"/>
    <xf numFmtId="0" fontId="148" fillId="37" borderId="0" applyNumberFormat="0" applyBorder="0" applyAlignment="0" applyProtection="0"/>
    <xf numFmtId="0" fontId="148" fillId="37" borderId="0" applyNumberFormat="0" applyBorder="0" applyAlignment="0" applyProtection="0"/>
    <xf numFmtId="0" fontId="148" fillId="37" borderId="0" applyNumberFormat="0" applyBorder="0" applyAlignment="0" applyProtection="0"/>
    <xf numFmtId="0" fontId="148" fillId="37" borderId="0" applyNumberFormat="0" applyBorder="0" applyAlignment="0" applyProtection="0"/>
    <xf numFmtId="0" fontId="148" fillId="37" borderId="0" applyNumberFormat="0" applyBorder="0" applyAlignment="0" applyProtection="0"/>
    <xf numFmtId="0" fontId="148" fillId="37" borderId="0" applyNumberFormat="0" applyBorder="0" applyAlignment="0" applyProtection="0"/>
    <xf numFmtId="0" fontId="147" fillId="37" borderId="0" applyNumberFormat="0" applyBorder="0" applyAlignment="0" applyProtection="0"/>
    <xf numFmtId="0" fontId="147" fillId="38" borderId="0" applyNumberFormat="0" applyBorder="0" applyAlignment="0" applyProtection="0"/>
    <xf numFmtId="0" fontId="148" fillId="38" borderId="0" applyNumberFormat="0" applyBorder="0" applyAlignment="0" applyProtection="0"/>
    <xf numFmtId="0" fontId="148" fillId="38" borderId="0" applyNumberFormat="0" applyBorder="0" applyAlignment="0" applyProtection="0"/>
    <xf numFmtId="0" fontId="148" fillId="38" borderId="0" applyNumberFormat="0" applyBorder="0" applyAlignment="0" applyProtection="0"/>
    <xf numFmtId="0" fontId="148" fillId="38" borderId="0" applyNumberFormat="0" applyBorder="0" applyAlignment="0" applyProtection="0"/>
    <xf numFmtId="0" fontId="148" fillId="38" borderId="0" applyNumberFormat="0" applyBorder="0" applyAlignment="0" applyProtection="0"/>
    <xf numFmtId="0" fontId="148" fillId="38" borderId="0" applyNumberFormat="0" applyBorder="0" applyAlignment="0" applyProtection="0"/>
    <xf numFmtId="0" fontId="147" fillId="38" borderId="0" applyNumberFormat="0" applyBorder="0" applyAlignment="0" applyProtection="0"/>
    <xf numFmtId="0" fontId="147" fillId="41" borderId="0" applyNumberFormat="0" applyBorder="0" applyAlignment="0" applyProtection="0"/>
    <xf numFmtId="0" fontId="148" fillId="41" borderId="0" applyNumberFormat="0" applyBorder="0" applyAlignment="0" applyProtection="0"/>
    <xf numFmtId="0" fontId="148" fillId="41" borderId="0" applyNumberFormat="0" applyBorder="0" applyAlignment="0" applyProtection="0"/>
    <xf numFmtId="0" fontId="148" fillId="41" borderId="0" applyNumberFormat="0" applyBorder="0" applyAlignment="0" applyProtection="0"/>
    <xf numFmtId="0" fontId="148" fillId="41" borderId="0" applyNumberFormat="0" applyBorder="0" applyAlignment="0" applyProtection="0"/>
    <xf numFmtId="0" fontId="148" fillId="41" borderId="0" applyNumberFormat="0" applyBorder="0" applyAlignment="0" applyProtection="0"/>
    <xf numFmtId="0" fontId="148" fillId="41" borderId="0" applyNumberFormat="0" applyBorder="0" applyAlignment="0" applyProtection="0"/>
    <xf numFmtId="0" fontId="147" fillId="41" borderId="0" applyNumberFormat="0" applyBorder="0" applyAlignment="0" applyProtection="0"/>
    <xf numFmtId="0" fontId="147" fillId="42" borderId="0" applyNumberFormat="0" applyBorder="0" applyAlignment="0" applyProtection="0"/>
    <xf numFmtId="0" fontId="148" fillId="42" borderId="0" applyNumberFormat="0" applyBorder="0" applyAlignment="0" applyProtection="0"/>
    <xf numFmtId="0" fontId="148" fillId="42" borderId="0" applyNumberFormat="0" applyBorder="0" applyAlignment="0" applyProtection="0"/>
    <xf numFmtId="0" fontId="148" fillId="42" borderId="0" applyNumberFormat="0" applyBorder="0" applyAlignment="0" applyProtection="0"/>
    <xf numFmtId="0" fontId="148" fillId="42" borderId="0" applyNumberFormat="0" applyBorder="0" applyAlignment="0" applyProtection="0"/>
    <xf numFmtId="0" fontId="148" fillId="42" borderId="0" applyNumberFormat="0" applyBorder="0" applyAlignment="0" applyProtection="0"/>
    <xf numFmtId="0" fontId="148" fillId="42" borderId="0" applyNumberFormat="0" applyBorder="0" applyAlignment="0" applyProtection="0"/>
    <xf numFmtId="0" fontId="147" fillId="42" borderId="0" applyNumberFormat="0" applyBorder="0" applyAlignment="0" applyProtection="0"/>
    <xf numFmtId="0" fontId="147" fillId="43" borderId="0" applyNumberFormat="0" applyBorder="0" applyAlignment="0" applyProtection="0"/>
    <xf numFmtId="0" fontId="148" fillId="43" borderId="0" applyNumberFormat="0" applyBorder="0" applyAlignment="0" applyProtection="0"/>
    <xf numFmtId="0" fontId="148" fillId="43" borderId="0" applyNumberFormat="0" applyBorder="0" applyAlignment="0" applyProtection="0"/>
    <xf numFmtId="0" fontId="148" fillId="43" borderId="0" applyNumberFormat="0" applyBorder="0" applyAlignment="0" applyProtection="0"/>
    <xf numFmtId="0" fontId="148" fillId="43" borderId="0" applyNumberFormat="0" applyBorder="0" applyAlignment="0" applyProtection="0"/>
    <xf numFmtId="0" fontId="148" fillId="43" borderId="0" applyNumberFormat="0" applyBorder="0" applyAlignment="0" applyProtection="0"/>
    <xf numFmtId="0" fontId="148" fillId="43" borderId="0" applyNumberFormat="0" applyBorder="0" applyAlignment="0" applyProtection="0"/>
    <xf numFmtId="0" fontId="147" fillId="43" borderId="0" applyNumberFormat="0" applyBorder="0" applyAlignment="0" applyProtection="0"/>
    <xf numFmtId="0" fontId="147" fillId="40" borderId="0" applyNumberFormat="0" applyBorder="0" applyAlignment="0" applyProtection="0"/>
    <xf numFmtId="0" fontId="147" fillId="37" borderId="0" applyNumberFormat="0" applyBorder="0" applyAlignment="0" applyProtection="0"/>
    <xf numFmtId="0" fontId="147" fillId="38" borderId="0" applyNumberFormat="0" applyBorder="0" applyAlignment="0" applyProtection="0"/>
    <xf numFmtId="0" fontId="147" fillId="41" borderId="0" applyNumberFormat="0" applyBorder="0" applyAlignment="0" applyProtection="0"/>
    <xf numFmtId="0" fontId="147" fillId="42" borderId="0" applyNumberFormat="0" applyBorder="0" applyAlignment="0" applyProtection="0"/>
    <xf numFmtId="0" fontId="147" fillId="43" borderId="0" applyNumberFormat="0" applyBorder="0" applyAlignment="0" applyProtection="0"/>
    <xf numFmtId="175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147" fillId="44" borderId="0" applyNumberFormat="0" applyBorder="0" applyAlignment="0" applyProtection="0"/>
    <xf numFmtId="0" fontId="148" fillId="44" borderId="0" applyNumberFormat="0" applyBorder="0" applyAlignment="0" applyProtection="0"/>
    <xf numFmtId="0" fontId="148" fillId="44" borderId="0" applyNumberFormat="0" applyBorder="0" applyAlignment="0" applyProtection="0"/>
    <xf numFmtId="0" fontId="148" fillId="44" borderId="0" applyNumberFormat="0" applyBorder="0" applyAlignment="0" applyProtection="0"/>
    <xf numFmtId="0" fontId="148" fillId="44" borderId="0" applyNumberFormat="0" applyBorder="0" applyAlignment="0" applyProtection="0"/>
    <xf numFmtId="0" fontId="148" fillId="44" borderId="0" applyNumberFormat="0" applyBorder="0" applyAlignment="0" applyProtection="0"/>
    <xf numFmtId="0" fontId="148" fillId="44" borderId="0" applyNumberFormat="0" applyBorder="0" applyAlignment="0" applyProtection="0"/>
    <xf numFmtId="0" fontId="147" fillId="44" borderId="0" applyNumberFormat="0" applyBorder="0" applyAlignment="0" applyProtection="0"/>
    <xf numFmtId="0" fontId="147" fillId="45" borderId="0" applyNumberFormat="0" applyBorder="0" applyAlignment="0" applyProtection="0"/>
    <xf numFmtId="0" fontId="148" fillId="45" borderId="0" applyNumberFormat="0" applyBorder="0" applyAlignment="0" applyProtection="0"/>
    <xf numFmtId="0" fontId="148" fillId="45" borderId="0" applyNumberFormat="0" applyBorder="0" applyAlignment="0" applyProtection="0"/>
    <xf numFmtId="0" fontId="148" fillId="45" borderId="0" applyNumberFormat="0" applyBorder="0" applyAlignment="0" applyProtection="0"/>
    <xf numFmtId="0" fontId="148" fillId="45" borderId="0" applyNumberFormat="0" applyBorder="0" applyAlignment="0" applyProtection="0"/>
    <xf numFmtId="0" fontId="148" fillId="45" borderId="0" applyNumberFormat="0" applyBorder="0" applyAlignment="0" applyProtection="0"/>
    <xf numFmtId="0" fontId="148" fillId="45" borderId="0" applyNumberFormat="0" applyBorder="0" applyAlignment="0" applyProtection="0"/>
    <xf numFmtId="0" fontId="147" fillId="45" borderId="0" applyNumberFormat="0" applyBorder="0" applyAlignment="0" applyProtection="0"/>
    <xf numFmtId="0" fontId="147" fillId="46" borderId="0" applyNumberFormat="0" applyBorder="0" applyAlignment="0" applyProtection="0"/>
    <xf numFmtId="0" fontId="148" fillId="46" borderId="0" applyNumberFormat="0" applyBorder="0" applyAlignment="0" applyProtection="0"/>
    <xf numFmtId="0" fontId="148" fillId="46" borderId="0" applyNumberFormat="0" applyBorder="0" applyAlignment="0" applyProtection="0"/>
    <xf numFmtId="0" fontId="148" fillId="46" borderId="0" applyNumberFormat="0" applyBorder="0" applyAlignment="0" applyProtection="0"/>
    <xf numFmtId="0" fontId="148" fillId="46" borderId="0" applyNumberFormat="0" applyBorder="0" applyAlignment="0" applyProtection="0"/>
    <xf numFmtId="0" fontId="148" fillId="46" borderId="0" applyNumberFormat="0" applyBorder="0" applyAlignment="0" applyProtection="0"/>
    <xf numFmtId="0" fontId="148" fillId="46" borderId="0" applyNumberFormat="0" applyBorder="0" applyAlignment="0" applyProtection="0"/>
    <xf numFmtId="0" fontId="147" fillId="46" borderId="0" applyNumberFormat="0" applyBorder="0" applyAlignment="0" applyProtection="0"/>
    <xf numFmtId="0" fontId="147" fillId="41" borderId="0" applyNumberFormat="0" applyBorder="0" applyAlignment="0" applyProtection="0"/>
    <xf numFmtId="0" fontId="148" fillId="41" borderId="0" applyNumberFormat="0" applyBorder="0" applyAlignment="0" applyProtection="0"/>
    <xf numFmtId="0" fontId="148" fillId="41" borderId="0" applyNumberFormat="0" applyBorder="0" applyAlignment="0" applyProtection="0"/>
    <xf numFmtId="0" fontId="148" fillId="41" borderId="0" applyNumberFormat="0" applyBorder="0" applyAlignment="0" applyProtection="0"/>
    <xf numFmtId="0" fontId="148" fillId="41" borderId="0" applyNumberFormat="0" applyBorder="0" applyAlignment="0" applyProtection="0"/>
    <xf numFmtId="0" fontId="148" fillId="41" borderId="0" applyNumberFormat="0" applyBorder="0" applyAlignment="0" applyProtection="0"/>
    <xf numFmtId="0" fontId="148" fillId="41" borderId="0" applyNumberFormat="0" applyBorder="0" applyAlignment="0" applyProtection="0"/>
    <xf numFmtId="0" fontId="147" fillId="41" borderId="0" applyNumberFormat="0" applyBorder="0" applyAlignment="0" applyProtection="0"/>
    <xf numFmtId="0" fontId="147" fillId="42" borderId="0" applyNumberFormat="0" applyBorder="0" applyAlignment="0" applyProtection="0"/>
    <xf numFmtId="0" fontId="148" fillId="42" borderId="0" applyNumberFormat="0" applyBorder="0" applyAlignment="0" applyProtection="0"/>
    <xf numFmtId="0" fontId="148" fillId="42" borderId="0" applyNumberFormat="0" applyBorder="0" applyAlignment="0" applyProtection="0"/>
    <xf numFmtId="0" fontId="148" fillId="42" borderId="0" applyNumberFormat="0" applyBorder="0" applyAlignment="0" applyProtection="0"/>
    <xf numFmtId="0" fontId="148" fillId="42" borderId="0" applyNumberFormat="0" applyBorder="0" applyAlignment="0" applyProtection="0"/>
    <xf numFmtId="0" fontId="148" fillId="42" borderId="0" applyNumberFormat="0" applyBorder="0" applyAlignment="0" applyProtection="0"/>
    <xf numFmtId="0" fontId="148" fillId="42" borderId="0" applyNumberFormat="0" applyBorder="0" applyAlignment="0" applyProtection="0"/>
    <xf numFmtId="0" fontId="147" fillId="42" borderId="0" applyNumberFormat="0" applyBorder="0" applyAlignment="0" applyProtection="0"/>
    <xf numFmtId="0" fontId="147" fillId="47" borderId="0" applyNumberFormat="0" applyBorder="0" applyAlignment="0" applyProtection="0"/>
    <xf numFmtId="0" fontId="148" fillId="47" borderId="0" applyNumberFormat="0" applyBorder="0" applyAlignment="0" applyProtection="0"/>
    <xf numFmtId="0" fontId="148" fillId="47" borderId="0" applyNumberFormat="0" applyBorder="0" applyAlignment="0" applyProtection="0"/>
    <xf numFmtId="0" fontId="148" fillId="47" borderId="0" applyNumberFormat="0" applyBorder="0" applyAlignment="0" applyProtection="0"/>
    <xf numFmtId="0" fontId="148" fillId="47" borderId="0" applyNumberFormat="0" applyBorder="0" applyAlignment="0" applyProtection="0"/>
    <xf numFmtId="0" fontId="148" fillId="47" borderId="0" applyNumberFormat="0" applyBorder="0" applyAlignment="0" applyProtection="0"/>
    <xf numFmtId="0" fontId="148" fillId="47" borderId="0" applyNumberFormat="0" applyBorder="0" applyAlignment="0" applyProtection="0"/>
    <xf numFmtId="0" fontId="147" fillId="47" borderId="0" applyNumberFormat="0" applyBorder="0" applyAlignment="0" applyProtection="0"/>
    <xf numFmtId="0" fontId="149" fillId="31" borderId="0" applyNumberFormat="0" applyBorder="0" applyAlignment="0" applyProtection="0"/>
    <xf numFmtId="0" fontId="150" fillId="31" borderId="0" applyNumberFormat="0" applyBorder="0" applyAlignment="0" applyProtection="0"/>
    <xf numFmtId="0" fontId="150" fillId="31" borderId="0" applyNumberFormat="0" applyBorder="0" applyAlignment="0" applyProtection="0"/>
    <xf numFmtId="0" fontId="150" fillId="31" borderId="0" applyNumberFormat="0" applyBorder="0" applyAlignment="0" applyProtection="0"/>
    <xf numFmtId="0" fontId="150" fillId="31" borderId="0" applyNumberFormat="0" applyBorder="0" applyAlignment="0" applyProtection="0"/>
    <xf numFmtId="0" fontId="150" fillId="31" borderId="0" applyNumberFormat="0" applyBorder="0" applyAlignment="0" applyProtection="0"/>
    <xf numFmtId="0" fontId="150" fillId="31" borderId="0" applyNumberFormat="0" applyBorder="0" applyAlignment="0" applyProtection="0"/>
    <xf numFmtId="0" fontId="149" fillId="31" borderId="0" applyNumberFormat="0" applyBorder="0" applyAlignment="0" applyProtection="0"/>
    <xf numFmtId="177" fontId="151" fillId="0" borderId="0" applyFill="0" applyBorder="0" applyAlignment="0"/>
    <xf numFmtId="178" fontId="151" fillId="0" borderId="0" applyFill="0" applyBorder="0" applyAlignment="0"/>
    <xf numFmtId="179" fontId="151" fillId="0" borderId="0" applyFill="0" applyBorder="0" applyAlignment="0"/>
    <xf numFmtId="180" fontId="151" fillId="0" borderId="0" applyFill="0" applyBorder="0" applyAlignment="0"/>
    <xf numFmtId="181" fontId="151" fillId="0" borderId="0" applyFill="0" applyBorder="0" applyAlignment="0"/>
    <xf numFmtId="177" fontId="151" fillId="0" borderId="0" applyFill="0" applyBorder="0" applyAlignment="0"/>
    <xf numFmtId="182" fontId="151" fillId="0" borderId="0" applyFill="0" applyBorder="0" applyAlignment="0"/>
    <xf numFmtId="178" fontId="151" fillId="0" borderId="0" applyFill="0" applyBorder="0" applyAlignment="0"/>
    <xf numFmtId="0" fontId="152" fillId="48" borderId="109" applyNumberFormat="0" applyAlignment="0" applyProtection="0"/>
    <xf numFmtId="0" fontId="153" fillId="48" borderId="109" applyNumberFormat="0" applyAlignment="0" applyProtection="0"/>
    <xf numFmtId="0" fontId="153" fillId="48" borderId="109" applyNumberFormat="0" applyAlignment="0" applyProtection="0"/>
    <xf numFmtId="0" fontId="153" fillId="48" borderId="109" applyNumberFormat="0" applyAlignment="0" applyProtection="0"/>
    <xf numFmtId="0" fontId="153" fillId="48" borderId="109" applyNumberFormat="0" applyAlignment="0" applyProtection="0"/>
    <xf numFmtId="0" fontId="153" fillId="48" borderId="109" applyNumberFormat="0" applyAlignment="0" applyProtection="0"/>
    <xf numFmtId="0" fontId="153" fillId="48" borderId="109" applyNumberFormat="0" applyAlignment="0" applyProtection="0"/>
    <xf numFmtId="0" fontId="152" fillId="48" borderId="109" applyNumberFormat="0" applyAlignment="0" applyProtection="0"/>
    <xf numFmtId="0" fontId="84" fillId="0" borderId="0" applyNumberFormat="0" applyFill="0" applyBorder="0" applyAlignment="0" applyProtection="0"/>
    <xf numFmtId="0" fontId="140" fillId="0" borderId="0"/>
    <xf numFmtId="0" fontId="140" fillId="0" borderId="0"/>
    <xf numFmtId="0" fontId="140" fillId="0" borderId="0"/>
    <xf numFmtId="0" fontId="4" fillId="0" borderId="0"/>
    <xf numFmtId="0" fontId="140" fillId="0" borderId="0"/>
    <xf numFmtId="0" fontId="4" fillId="0" borderId="0"/>
    <xf numFmtId="0" fontId="154" fillId="49" borderId="110" applyNumberFormat="0" applyAlignment="0" applyProtection="0"/>
    <xf numFmtId="0" fontId="155" fillId="49" borderId="110" applyNumberFormat="0" applyAlignment="0" applyProtection="0"/>
    <xf numFmtId="0" fontId="155" fillId="49" borderId="110" applyNumberFormat="0" applyAlignment="0" applyProtection="0"/>
    <xf numFmtId="0" fontId="155" fillId="49" borderId="110" applyNumberFormat="0" applyAlignment="0" applyProtection="0"/>
    <xf numFmtId="0" fontId="155" fillId="49" borderId="110" applyNumberFormat="0" applyAlignment="0" applyProtection="0"/>
    <xf numFmtId="0" fontId="155" fillId="49" borderId="110" applyNumberFormat="0" applyAlignment="0" applyProtection="0"/>
    <xf numFmtId="0" fontId="155" fillId="49" borderId="110" applyNumberFormat="0" applyAlignment="0" applyProtection="0"/>
    <xf numFmtId="0" fontId="154" fillId="49" borderId="110" applyNumberFormat="0" applyAlignment="0" applyProtection="0"/>
    <xf numFmtId="0" fontId="156" fillId="0" borderId="0">
      <alignment horizontal="left" vertical="top"/>
    </xf>
    <xf numFmtId="177" fontId="151" fillId="0" borderId="0" applyFont="0" applyFill="0" applyBorder="0" applyAlignment="0" applyProtection="0"/>
    <xf numFmtId="3" fontId="4" fillId="0" borderId="0" applyFont="0" applyFill="0" applyBorder="0" applyAlignment="0" applyProtection="0"/>
    <xf numFmtId="0" fontId="157" fillId="0" borderId="0"/>
    <xf numFmtId="0" fontId="137" fillId="0" borderId="0"/>
    <xf numFmtId="0" fontId="157" fillId="0" borderId="0"/>
    <xf numFmtId="0" fontId="137" fillId="0" borderId="0"/>
    <xf numFmtId="0" fontId="158" fillId="0" borderId="0"/>
    <xf numFmtId="0" fontId="140" fillId="0" borderId="0"/>
    <xf numFmtId="0" fontId="140" fillId="0" borderId="0"/>
    <xf numFmtId="0" fontId="140" fillId="0" borderId="0"/>
    <xf numFmtId="0" fontId="87" fillId="0" borderId="0">
      <alignment horizontal="left" indent="3"/>
    </xf>
    <xf numFmtId="0" fontId="87" fillId="0" borderId="0">
      <alignment horizontal="left" indent="5"/>
    </xf>
    <xf numFmtId="178" fontId="151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5" fontId="159" fillId="0" borderId="0" applyFont="0" applyFill="0" applyBorder="0" applyAlignment="0" applyProtection="0">
      <alignment horizontal="center"/>
    </xf>
    <xf numFmtId="0" fontId="4" fillId="0" borderId="0" applyFont="0" applyFill="0" applyBorder="0" applyAlignment="0" applyProtection="0"/>
    <xf numFmtId="14" fontId="160" fillId="0" borderId="0" applyFill="0" applyBorder="0" applyAlignment="0"/>
    <xf numFmtId="186" fontId="4" fillId="0" borderId="0" applyFont="0" applyFill="0" applyBorder="0" applyAlignment="0" applyProtection="0"/>
    <xf numFmtId="38" fontId="161" fillId="0" borderId="111">
      <alignment vertical="center"/>
    </xf>
    <xf numFmtId="0" fontId="156" fillId="0" borderId="0">
      <alignment vertical="top" wrapText="1"/>
    </xf>
    <xf numFmtId="0" fontId="143" fillId="0" borderId="0">
      <protection locked="0"/>
    </xf>
    <xf numFmtId="0" fontId="140" fillId="0" borderId="0"/>
    <xf numFmtId="0" fontId="144" fillId="0" borderId="0">
      <protection locked="0"/>
    </xf>
    <xf numFmtId="0" fontId="144" fillId="0" borderId="0">
      <protection locked="0"/>
    </xf>
    <xf numFmtId="177" fontId="151" fillId="0" borderId="0" applyFill="0" applyBorder="0" applyAlignment="0"/>
    <xf numFmtId="178" fontId="151" fillId="0" borderId="0" applyFill="0" applyBorder="0" applyAlignment="0"/>
    <xf numFmtId="177" fontId="151" fillId="0" borderId="0" applyFill="0" applyBorder="0" applyAlignment="0"/>
    <xf numFmtId="182" fontId="151" fillId="0" borderId="0" applyFill="0" applyBorder="0" applyAlignment="0"/>
    <xf numFmtId="178" fontId="151" fillId="0" borderId="0" applyFill="0" applyBorder="0" applyAlignment="0"/>
    <xf numFmtId="0" fontId="4" fillId="0" borderId="0" applyNumberFormat="0" applyFont="0" applyFill="0" applyBorder="0" applyAlignment="0" applyProtection="0"/>
    <xf numFmtId="0" fontId="162" fillId="0" borderId="0" applyNumberFormat="0" applyFill="0" applyBorder="0" applyAlignment="0" applyProtection="0"/>
    <xf numFmtId="0" fontId="163" fillId="0" borderId="0" applyNumberFormat="0" applyFill="0" applyBorder="0" applyAlignment="0" applyProtection="0"/>
    <xf numFmtId="0" fontId="163" fillId="0" borderId="0" applyNumberFormat="0" applyFill="0" applyBorder="0" applyAlignment="0" applyProtection="0"/>
    <xf numFmtId="0" fontId="163" fillId="0" borderId="0" applyNumberFormat="0" applyFill="0" applyBorder="0" applyAlignment="0" applyProtection="0"/>
    <xf numFmtId="0" fontId="163" fillId="0" borderId="0" applyNumberFormat="0" applyFill="0" applyBorder="0" applyAlignment="0" applyProtection="0"/>
    <xf numFmtId="0" fontId="163" fillId="0" borderId="0" applyNumberFormat="0" applyFill="0" applyBorder="0" applyAlignment="0" applyProtection="0"/>
    <xf numFmtId="0" fontId="163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0" fontId="143" fillId="0" borderId="0">
      <protection locked="0"/>
    </xf>
    <xf numFmtId="0" fontId="143" fillId="0" borderId="0">
      <protection locked="0"/>
    </xf>
    <xf numFmtId="0" fontId="143" fillId="0" borderId="0">
      <protection locked="0"/>
    </xf>
    <xf numFmtId="0" fontId="143" fillId="0" borderId="0">
      <protection locked="0"/>
    </xf>
    <xf numFmtId="0" fontId="143" fillId="0" borderId="0">
      <protection locked="0"/>
    </xf>
    <xf numFmtId="0" fontId="143" fillId="0" borderId="0">
      <protection locked="0"/>
    </xf>
    <xf numFmtId="0" fontId="143" fillId="0" borderId="0">
      <protection locked="0"/>
    </xf>
    <xf numFmtId="0" fontId="143" fillId="0" borderId="0">
      <protection locked="0"/>
    </xf>
    <xf numFmtId="0" fontId="143" fillId="0" borderId="0">
      <protection locked="0"/>
    </xf>
    <xf numFmtId="2" fontId="4" fillId="0" borderId="0" applyFont="0" applyFill="0" applyBorder="0" applyAlignment="0" applyProtection="0"/>
    <xf numFmtId="0" fontId="140" fillId="0" borderId="0"/>
    <xf numFmtId="0" fontId="4" fillId="0" borderId="47"/>
    <xf numFmtId="0" fontId="164" fillId="32" borderId="0" applyNumberFormat="0" applyBorder="0" applyAlignment="0" applyProtection="0"/>
    <xf numFmtId="0" fontId="165" fillId="32" borderId="0" applyNumberFormat="0" applyBorder="0" applyAlignment="0" applyProtection="0"/>
    <xf numFmtId="0" fontId="165" fillId="32" borderId="0" applyNumberFormat="0" applyBorder="0" applyAlignment="0" applyProtection="0"/>
    <xf numFmtId="0" fontId="165" fillId="32" borderId="0" applyNumberFormat="0" applyBorder="0" applyAlignment="0" applyProtection="0"/>
    <xf numFmtId="0" fontId="165" fillId="32" borderId="0" applyNumberFormat="0" applyBorder="0" applyAlignment="0" applyProtection="0"/>
    <xf numFmtId="0" fontId="165" fillId="32" borderId="0" applyNumberFormat="0" applyBorder="0" applyAlignment="0" applyProtection="0"/>
    <xf numFmtId="0" fontId="165" fillId="32" borderId="0" applyNumberFormat="0" applyBorder="0" applyAlignment="0" applyProtection="0"/>
    <xf numFmtId="0" fontId="164" fillId="32" borderId="0" applyNumberFormat="0" applyBorder="0" applyAlignment="0" applyProtection="0"/>
    <xf numFmtId="38" fontId="75" fillId="50" borderId="0" applyNumberFormat="0" applyBorder="0" applyAlignment="0" applyProtection="0"/>
    <xf numFmtId="0" fontId="140" fillId="0" borderId="0"/>
    <xf numFmtId="1" fontId="166" fillId="0" borderId="0" applyNumberFormat="0" applyAlignment="0">
      <alignment vertical="top"/>
    </xf>
    <xf numFmtId="1" fontId="167" fillId="0" borderId="0" applyAlignment="0">
      <alignment vertical="top"/>
    </xf>
    <xf numFmtId="0" fontId="4" fillId="0" borderId="0"/>
    <xf numFmtId="0" fontId="168" fillId="0" borderId="0"/>
    <xf numFmtId="0" fontId="91" fillId="0" borderId="44" applyNumberFormat="0" applyAlignment="0" applyProtection="0">
      <alignment horizontal="left" vertical="center"/>
    </xf>
    <xf numFmtId="0" fontId="91" fillId="0" borderId="104">
      <alignment horizontal="left" vertical="center"/>
    </xf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169" fillId="0" borderId="0" applyNumberFormat="0" applyFill="0" applyBorder="0" applyAlignment="0" applyProtection="0"/>
    <xf numFmtId="0" fontId="169" fillId="0" borderId="0" applyNumberFormat="0" applyFill="0" applyBorder="0" applyAlignment="0" applyProtection="0"/>
    <xf numFmtId="0" fontId="169" fillId="0" borderId="0" applyNumberFormat="0" applyFill="0" applyBorder="0" applyAlignment="0" applyProtection="0"/>
    <xf numFmtId="0" fontId="169" fillId="0" borderId="0" applyNumberFormat="0" applyFill="0" applyBorder="0" applyAlignment="0" applyProtection="0"/>
    <xf numFmtId="0" fontId="169" fillId="0" borderId="0" applyNumberFormat="0" applyFill="0" applyBorder="0" applyAlignment="0" applyProtection="0"/>
    <xf numFmtId="0" fontId="169" fillId="0" borderId="0" applyNumberFormat="0" applyFill="0" applyBorder="0" applyAlignment="0" applyProtection="0"/>
    <xf numFmtId="0" fontId="169" fillId="0" borderId="0" applyNumberFormat="0" applyFill="0" applyBorder="0" applyAlignment="0" applyProtection="0"/>
    <xf numFmtId="0" fontId="169" fillId="0" borderId="0" applyNumberFormat="0" applyFill="0" applyBorder="0" applyAlignment="0" applyProtection="0"/>
    <xf numFmtId="0" fontId="170" fillId="0" borderId="112" applyNumberFormat="0" applyFill="0" applyAlignment="0" applyProtection="0"/>
    <xf numFmtId="0" fontId="171" fillId="0" borderId="112" applyNumberFormat="0" applyFill="0" applyAlignment="0" applyProtection="0"/>
    <xf numFmtId="0" fontId="171" fillId="0" borderId="112" applyNumberFormat="0" applyFill="0" applyAlignment="0" applyProtection="0"/>
    <xf numFmtId="0" fontId="171" fillId="0" borderId="112" applyNumberFormat="0" applyFill="0" applyAlignment="0" applyProtection="0"/>
    <xf numFmtId="0" fontId="171" fillId="0" borderId="112" applyNumberFormat="0" applyFill="0" applyAlignment="0" applyProtection="0"/>
    <xf numFmtId="0" fontId="171" fillId="0" borderId="112" applyNumberFormat="0" applyFill="0" applyAlignment="0" applyProtection="0"/>
    <xf numFmtId="0" fontId="171" fillId="0" borderId="112" applyNumberFormat="0" applyFill="0" applyAlignment="0" applyProtection="0"/>
    <xf numFmtId="0" fontId="170" fillId="0" borderId="112" applyNumberFormat="0" applyFill="0" applyAlignment="0" applyProtection="0"/>
    <xf numFmtId="0" fontId="170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0" fillId="0" borderId="0" applyNumberFormat="0" applyFill="0" applyBorder="0" applyAlignment="0" applyProtection="0"/>
    <xf numFmtId="0" fontId="172" fillId="0" borderId="0"/>
    <xf numFmtId="0" fontId="92" fillId="0" borderId="0"/>
    <xf numFmtId="0" fontId="91" fillId="0" borderId="0"/>
    <xf numFmtId="0" fontId="87" fillId="0" borderId="0"/>
    <xf numFmtId="0" fontId="87" fillId="0" borderId="0"/>
    <xf numFmtId="0" fontId="173" fillId="0" borderId="0"/>
    <xf numFmtId="0" fontId="4" fillId="0" borderId="0">
      <alignment horizontal="center"/>
    </xf>
    <xf numFmtId="0" fontId="174" fillId="35" borderId="109" applyNumberFormat="0" applyAlignment="0" applyProtection="0"/>
    <xf numFmtId="10" fontId="75" fillId="29" borderId="6" applyNumberFormat="0" applyBorder="0" applyAlignment="0" applyProtection="0"/>
    <xf numFmtId="0" fontId="175" fillId="35" borderId="109" applyNumberFormat="0" applyAlignment="0" applyProtection="0"/>
    <xf numFmtId="0" fontId="175" fillId="35" borderId="109" applyNumberFormat="0" applyAlignment="0" applyProtection="0"/>
    <xf numFmtId="0" fontId="175" fillId="35" borderId="109" applyNumberFormat="0" applyAlignment="0" applyProtection="0"/>
    <xf numFmtId="0" fontId="175" fillId="35" borderId="109" applyNumberFormat="0" applyAlignment="0" applyProtection="0"/>
    <xf numFmtId="0" fontId="175" fillId="35" borderId="109" applyNumberFormat="0" applyAlignment="0" applyProtection="0"/>
    <xf numFmtId="0" fontId="175" fillId="35" borderId="109" applyNumberFormat="0" applyAlignment="0" applyProtection="0"/>
    <xf numFmtId="0" fontId="174" fillId="35" borderId="109" applyNumberFormat="0" applyAlignment="0" applyProtection="0"/>
    <xf numFmtId="0" fontId="140" fillId="0" borderId="0"/>
    <xf numFmtId="177" fontId="151" fillId="0" borderId="0" applyFill="0" applyBorder="0" applyAlignment="0"/>
    <xf numFmtId="178" fontId="151" fillId="0" borderId="0" applyFill="0" applyBorder="0" applyAlignment="0"/>
    <xf numFmtId="177" fontId="151" fillId="0" borderId="0" applyFill="0" applyBorder="0" applyAlignment="0"/>
    <xf numFmtId="182" fontId="151" fillId="0" borderId="0" applyFill="0" applyBorder="0" applyAlignment="0"/>
    <xf numFmtId="178" fontId="151" fillId="0" borderId="0" applyFill="0" applyBorder="0" applyAlignment="0"/>
    <xf numFmtId="0" fontId="176" fillId="0" borderId="113" applyNumberFormat="0" applyFill="0" applyAlignment="0" applyProtection="0"/>
    <xf numFmtId="0" fontId="177" fillId="0" borderId="113" applyNumberFormat="0" applyFill="0" applyAlignment="0" applyProtection="0"/>
    <xf numFmtId="0" fontId="177" fillId="0" borderId="113" applyNumberFormat="0" applyFill="0" applyAlignment="0" applyProtection="0"/>
    <xf numFmtId="0" fontId="177" fillId="0" borderId="113" applyNumberFormat="0" applyFill="0" applyAlignment="0" applyProtection="0"/>
    <xf numFmtId="0" fontId="177" fillId="0" borderId="113" applyNumberFormat="0" applyFill="0" applyAlignment="0" applyProtection="0"/>
    <xf numFmtId="0" fontId="177" fillId="0" borderId="113" applyNumberFormat="0" applyFill="0" applyAlignment="0" applyProtection="0"/>
    <xf numFmtId="0" fontId="177" fillId="0" borderId="113" applyNumberFormat="0" applyFill="0" applyAlignment="0" applyProtection="0"/>
    <xf numFmtId="0" fontId="176" fillId="0" borderId="113" applyNumberFormat="0" applyFill="0" applyAlignment="0" applyProtection="0"/>
    <xf numFmtId="0" fontId="4" fillId="0" borderId="0">
      <alignment horizontal="center"/>
    </xf>
    <xf numFmtId="187" fontId="4" fillId="0" borderId="0" applyFont="0" applyFill="0" applyBorder="0" applyAlignment="0" applyProtection="0"/>
    <xf numFmtId="188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0" fontId="178" fillId="51" borderId="0" applyNumberFormat="0" applyBorder="0" applyAlignment="0" applyProtection="0"/>
    <xf numFmtId="0" fontId="179" fillId="51" borderId="0" applyNumberFormat="0" applyBorder="0" applyAlignment="0" applyProtection="0"/>
    <xf numFmtId="0" fontId="179" fillId="51" borderId="0" applyNumberFormat="0" applyBorder="0" applyAlignment="0" applyProtection="0"/>
    <xf numFmtId="0" fontId="179" fillId="51" borderId="0" applyNumberFormat="0" applyBorder="0" applyAlignment="0" applyProtection="0"/>
    <xf numFmtId="0" fontId="179" fillId="51" borderId="0" applyNumberFormat="0" applyBorder="0" applyAlignment="0" applyProtection="0"/>
    <xf numFmtId="0" fontId="179" fillId="51" borderId="0" applyNumberFormat="0" applyBorder="0" applyAlignment="0" applyProtection="0"/>
    <xf numFmtId="0" fontId="179" fillId="51" borderId="0" applyNumberFormat="0" applyBorder="0" applyAlignment="0" applyProtection="0"/>
    <xf numFmtId="0" fontId="178" fillId="51" borderId="0" applyNumberFormat="0" applyBorder="0" applyAlignment="0" applyProtection="0"/>
    <xf numFmtId="0" fontId="180" fillId="0" borderId="0">
      <alignment horizontal="left"/>
    </xf>
    <xf numFmtId="37" fontId="181" fillId="0" borderId="0"/>
    <xf numFmtId="191" fontId="4" fillId="0" borderId="0"/>
    <xf numFmtId="0" fontId="6" fillId="0" borderId="0"/>
    <xf numFmtId="0" fontId="182" fillId="0" borderId="0"/>
    <xf numFmtId="0" fontId="183" fillId="0" borderId="0"/>
    <xf numFmtId="0" fontId="140" fillId="0" borderId="0"/>
    <xf numFmtId="0" fontId="140" fillId="0" borderId="0"/>
    <xf numFmtId="0" fontId="140" fillId="0" borderId="0"/>
    <xf numFmtId="0" fontId="140" fillId="0" borderId="0"/>
    <xf numFmtId="0" fontId="140" fillId="0" borderId="0"/>
    <xf numFmtId="0" fontId="140" fillId="0" borderId="0"/>
    <xf numFmtId="0" fontId="140" fillId="0" borderId="0"/>
    <xf numFmtId="0" fontId="4" fillId="52" borderId="114" applyNumberFormat="0" applyFont="0" applyAlignment="0" applyProtection="0"/>
    <xf numFmtId="192" fontId="184" fillId="0" borderId="0">
      <alignment horizontal="left"/>
    </xf>
    <xf numFmtId="0" fontId="185" fillId="0" borderId="0"/>
    <xf numFmtId="0" fontId="185" fillId="0" borderId="0"/>
    <xf numFmtId="0" fontId="186" fillId="48" borderId="115" applyNumberFormat="0" applyAlignment="0" applyProtection="0"/>
    <xf numFmtId="0" fontId="187" fillId="48" borderId="115" applyNumberFormat="0" applyAlignment="0" applyProtection="0"/>
    <xf numFmtId="0" fontId="187" fillId="48" borderId="115" applyNumberFormat="0" applyAlignment="0" applyProtection="0"/>
    <xf numFmtId="0" fontId="187" fillId="48" borderId="115" applyNumberFormat="0" applyAlignment="0" applyProtection="0"/>
    <xf numFmtId="0" fontId="187" fillId="48" borderId="115" applyNumberFormat="0" applyAlignment="0" applyProtection="0"/>
    <xf numFmtId="0" fontId="187" fillId="48" borderId="115" applyNumberFormat="0" applyAlignment="0" applyProtection="0"/>
    <xf numFmtId="0" fontId="187" fillId="48" borderId="115" applyNumberFormat="0" applyAlignment="0" applyProtection="0"/>
    <xf numFmtId="0" fontId="186" fillId="48" borderId="115" applyNumberFormat="0" applyAlignment="0" applyProtection="0"/>
    <xf numFmtId="0" fontId="75" fillId="0" borderId="0" applyFill="0" applyBorder="0" applyProtection="0">
      <alignment horizontal="center"/>
    </xf>
    <xf numFmtId="0" fontId="188" fillId="0" borderId="6" applyFill="0" applyProtection="0">
      <alignment vertical="center" wrapText="1"/>
      <protection locked="0"/>
    </xf>
    <xf numFmtId="9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0" fontId="189" fillId="0" borderId="0" applyNumberFormat="0" applyAlignment="0" applyProtection="0">
      <alignment horizontal="left" vertical="top"/>
    </xf>
    <xf numFmtId="193" fontId="184" fillId="0" borderId="0"/>
    <xf numFmtId="3" fontId="190" fillId="0" borderId="116" applyNumberFormat="0" applyAlignment="0">
      <alignment vertical="top"/>
    </xf>
    <xf numFmtId="0" fontId="4" fillId="0" borderId="0"/>
    <xf numFmtId="0" fontId="75" fillId="0" borderId="0"/>
    <xf numFmtId="0" fontId="140" fillId="0" borderId="0"/>
    <xf numFmtId="0" fontId="191" fillId="0" borderId="0"/>
    <xf numFmtId="0" fontId="192" fillId="53" borderId="0">
      <alignment horizontal="left" vertical="center"/>
    </xf>
    <xf numFmtId="0" fontId="192" fillId="53" borderId="0">
      <alignment horizontal="right" vertical="center"/>
    </xf>
    <xf numFmtId="0" fontId="192" fillId="53" borderId="0">
      <alignment horizontal="left" vertical="center"/>
    </xf>
    <xf numFmtId="0" fontId="192" fillId="53" borderId="0">
      <alignment horizontal="center" vertical="center"/>
    </xf>
    <xf numFmtId="0" fontId="193" fillId="53" borderId="0">
      <alignment horizontal="left" vertical="center"/>
    </xf>
    <xf numFmtId="0" fontId="146" fillId="53" borderId="0">
      <alignment horizontal="left" vertical="top"/>
    </xf>
    <xf numFmtId="0" fontId="192" fillId="53" borderId="0">
      <alignment horizontal="center" vertical="top"/>
    </xf>
    <xf numFmtId="0" fontId="193" fillId="53" borderId="0">
      <alignment horizontal="left" vertical="center"/>
    </xf>
    <xf numFmtId="0" fontId="192" fillId="53" borderId="0">
      <alignment horizontal="center" vertical="center"/>
    </xf>
    <xf numFmtId="0" fontId="146" fillId="53" borderId="0">
      <alignment horizontal="center" vertical="center"/>
    </xf>
    <xf numFmtId="0" fontId="194" fillId="53" borderId="0">
      <alignment horizontal="center" vertical="center"/>
    </xf>
    <xf numFmtId="0" fontId="192" fillId="53" borderId="0">
      <alignment horizontal="center" vertical="center"/>
    </xf>
    <xf numFmtId="0" fontId="192" fillId="53" borderId="0">
      <alignment horizontal="center" vertical="center"/>
    </xf>
    <xf numFmtId="0" fontId="192" fillId="53" borderId="0">
      <alignment horizontal="center" vertical="center"/>
    </xf>
    <xf numFmtId="0" fontId="192" fillId="53" borderId="0">
      <alignment horizontal="left" vertical="center"/>
    </xf>
    <xf numFmtId="0" fontId="192" fillId="53" borderId="0">
      <alignment horizontal="left" vertical="center"/>
    </xf>
    <xf numFmtId="0" fontId="4" fillId="0" borderId="0"/>
    <xf numFmtId="4" fontId="160" fillId="54" borderId="117" applyNumberFormat="0" applyProtection="0">
      <alignment horizontal="right" vertical="center"/>
    </xf>
    <xf numFmtId="4" fontId="160" fillId="55" borderId="117" applyNumberFormat="0" applyProtection="0">
      <alignment horizontal="left" vertical="center" indent="1"/>
    </xf>
    <xf numFmtId="0" fontId="4" fillId="0" borderId="47"/>
    <xf numFmtId="194" fontId="195" fillId="0" borderId="6">
      <alignment horizontal="left" vertical="center"/>
      <protection locked="0"/>
    </xf>
    <xf numFmtId="0" fontId="196" fillId="0" borderId="0"/>
    <xf numFmtId="0" fontId="4" fillId="0" borderId="0"/>
    <xf numFmtId="0" fontId="137" fillId="0" borderId="0"/>
    <xf numFmtId="0" fontId="161" fillId="0" borderId="0" applyNumberFormat="0" applyFont="0" applyFill="0" applyBorder="0" applyAlignment="0" applyProtection="0">
      <alignment vertical="top"/>
    </xf>
    <xf numFmtId="0" fontId="4" fillId="0" borderId="63"/>
    <xf numFmtId="38" fontId="197" fillId="0" borderId="27" applyBorder="0">
      <alignment horizontal="right"/>
      <protection locked="0"/>
    </xf>
    <xf numFmtId="0" fontId="140" fillId="0" borderId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4" fillId="0" borderId="118" applyNumberFormat="0" applyFont="0" applyFill="0" applyAlignment="0" applyProtection="0"/>
    <xf numFmtId="0" fontId="4" fillId="0" borderId="118" applyNumberFormat="0" applyFont="0" applyFill="0" applyAlignment="0" applyProtection="0"/>
    <xf numFmtId="0" fontId="4" fillId="0" borderId="118" applyNumberFormat="0" applyFont="0" applyFill="0" applyAlignment="0" applyProtection="0"/>
    <xf numFmtId="0" fontId="4" fillId="0" borderId="118" applyNumberFormat="0" applyFont="0" applyFill="0" applyAlignment="0" applyProtection="0"/>
    <xf numFmtId="0" fontId="4" fillId="0" borderId="118" applyNumberFormat="0" applyFont="0" applyFill="0" applyAlignment="0" applyProtection="0"/>
    <xf numFmtId="0" fontId="4" fillId="0" borderId="118" applyNumberFormat="0" applyFont="0" applyFill="0" applyAlignment="0" applyProtection="0"/>
    <xf numFmtId="0" fontId="4" fillId="0" borderId="118" applyNumberFormat="0" applyFont="0" applyFill="0" applyAlignment="0" applyProtection="0"/>
    <xf numFmtId="0" fontId="199" fillId="0" borderId="119" applyNumberFormat="0" applyFill="0" applyAlignment="0" applyProtection="0"/>
    <xf numFmtId="0" fontId="140" fillId="0" borderId="0"/>
    <xf numFmtId="192" fontId="184" fillId="0" borderId="0">
      <alignment horizontal="left"/>
    </xf>
    <xf numFmtId="0" fontId="140" fillId="0" borderId="0"/>
    <xf numFmtId="167" fontId="4" fillId="50" borderId="0" applyFill="0"/>
    <xf numFmtId="0" fontId="140" fillId="0" borderId="0"/>
    <xf numFmtId="0" fontId="4" fillId="0" borderId="0">
      <alignment horizontal="center" textRotation="180"/>
    </xf>
    <xf numFmtId="0" fontId="200" fillId="0" borderId="0" applyNumberFormat="0" applyFill="0" applyBorder="0" applyAlignment="0" applyProtection="0"/>
    <xf numFmtId="0" fontId="201" fillId="0" borderId="0" applyNumberFormat="0" applyFill="0" applyBorder="0" applyAlignment="0" applyProtection="0"/>
    <xf numFmtId="0" fontId="201" fillId="0" borderId="0" applyNumberFormat="0" applyFill="0" applyBorder="0" applyAlignment="0" applyProtection="0"/>
    <xf numFmtId="0" fontId="201" fillId="0" borderId="0" applyNumberFormat="0" applyFill="0" applyBorder="0" applyAlignment="0" applyProtection="0"/>
    <xf numFmtId="0" fontId="201" fillId="0" borderId="0" applyNumberFormat="0" applyFill="0" applyBorder="0" applyAlignment="0" applyProtection="0"/>
    <xf numFmtId="0" fontId="201" fillId="0" borderId="0" applyNumberFormat="0" applyFill="0" applyBorder="0" applyAlignment="0" applyProtection="0"/>
    <xf numFmtId="0" fontId="201" fillId="0" borderId="0" applyNumberFormat="0" applyFill="0" applyBorder="0" applyAlignment="0" applyProtection="0"/>
    <xf numFmtId="0" fontId="200" fillId="0" borderId="0" applyNumberFormat="0" applyFill="0" applyBorder="0" applyAlignment="0" applyProtection="0"/>
    <xf numFmtId="0" fontId="196" fillId="0" borderId="6">
      <alignment horizontal="center"/>
    </xf>
    <xf numFmtId="0" fontId="6" fillId="0" borderId="0">
      <alignment vertical="top"/>
    </xf>
    <xf numFmtId="0" fontId="147" fillId="44" borderId="0" applyNumberFormat="0" applyBorder="0" applyAlignment="0" applyProtection="0"/>
    <xf numFmtId="0" fontId="147" fillId="45" borderId="0" applyNumberFormat="0" applyBorder="0" applyAlignment="0" applyProtection="0"/>
    <xf numFmtId="0" fontId="147" fillId="46" borderId="0" applyNumberFormat="0" applyBorder="0" applyAlignment="0" applyProtection="0"/>
    <xf numFmtId="0" fontId="147" fillId="41" borderId="0" applyNumberFormat="0" applyBorder="0" applyAlignment="0" applyProtection="0"/>
    <xf numFmtId="0" fontId="147" fillId="42" borderId="0" applyNumberFormat="0" applyBorder="0" applyAlignment="0" applyProtection="0"/>
    <xf numFmtId="0" fontId="147" fillId="47" borderId="0" applyNumberFormat="0" applyBorder="0" applyAlignment="0" applyProtection="0"/>
    <xf numFmtId="0" fontId="174" fillId="35" borderId="109" applyNumberFormat="0" applyAlignment="0" applyProtection="0"/>
    <xf numFmtId="0" fontId="196" fillId="0" borderId="6">
      <alignment horizontal="center"/>
    </xf>
    <xf numFmtId="0" fontId="196" fillId="0" borderId="0">
      <alignment vertical="top"/>
    </xf>
    <xf numFmtId="0" fontId="186" fillId="48" borderId="115" applyNumberFormat="0" applyAlignment="0" applyProtection="0"/>
    <xf numFmtId="0" fontId="152" fillId="48" borderId="109" applyNumberFormat="0" applyAlignment="0" applyProtection="0"/>
    <xf numFmtId="0" fontId="202" fillId="0" borderId="0" applyNumberFormat="0" applyFill="0" applyBorder="0" applyAlignment="0" applyProtection="0">
      <alignment vertical="top"/>
      <protection locked="0"/>
    </xf>
    <xf numFmtId="0" fontId="203" fillId="50" borderId="0" applyNumberFormat="0" applyBorder="0" applyProtection="0">
      <alignment horizontal="left" vertical="center"/>
    </xf>
    <xf numFmtId="194" fontId="204" fillId="0" borderId="0" applyProtection="0">
      <alignment horizontal="center"/>
    </xf>
    <xf numFmtId="0" fontId="205" fillId="0" borderId="120" applyNumberFormat="0" applyFill="0" applyAlignment="0" applyProtection="0"/>
    <xf numFmtId="0" fontId="206" fillId="0" borderId="121" applyNumberFormat="0" applyFill="0" applyAlignment="0" applyProtection="0"/>
    <xf numFmtId="0" fontId="170" fillId="0" borderId="112" applyNumberFormat="0" applyFill="0" applyAlignment="0" applyProtection="0"/>
    <xf numFmtId="0" fontId="170" fillId="0" borderId="0" applyNumberFormat="0" applyFill="0" applyBorder="0" applyAlignment="0" applyProtection="0"/>
    <xf numFmtId="0" fontId="199" fillId="0" borderId="119" applyNumberFormat="0" applyFill="0" applyAlignment="0" applyProtection="0"/>
    <xf numFmtId="0" fontId="196" fillId="0" borderId="0">
      <alignment horizontal="right" vertical="top" wrapText="1"/>
    </xf>
    <xf numFmtId="0" fontId="196" fillId="0" borderId="0"/>
    <xf numFmtId="0" fontId="6" fillId="0" borderId="0"/>
    <xf numFmtId="0" fontId="6" fillId="0" borderId="0"/>
    <xf numFmtId="0" fontId="196" fillId="0" borderId="0"/>
    <xf numFmtId="0" fontId="196" fillId="0" borderId="0"/>
    <xf numFmtId="0" fontId="6" fillId="0" borderId="0"/>
    <xf numFmtId="0" fontId="6" fillId="0" borderId="0"/>
    <xf numFmtId="0" fontId="196" fillId="0" borderId="0"/>
    <xf numFmtId="0" fontId="154" fillId="49" borderId="110" applyNumberFormat="0" applyAlignment="0" applyProtection="0"/>
    <xf numFmtId="0" fontId="196" fillId="0" borderId="6">
      <alignment horizontal="center" wrapText="1"/>
    </xf>
    <xf numFmtId="0" fontId="6" fillId="0" borderId="0">
      <alignment vertical="top"/>
    </xf>
    <xf numFmtId="0" fontId="6" fillId="0" borderId="0"/>
    <xf numFmtId="0" fontId="6" fillId="0" borderId="0"/>
    <xf numFmtId="0" fontId="4" fillId="0" borderId="0"/>
    <xf numFmtId="0" fontId="4" fillId="0" borderId="0" applyNumberFormat="0" applyFont="0" applyFill="0" applyBorder="0" applyAlignment="0" applyProtection="0">
      <alignment vertical="top"/>
    </xf>
    <xf numFmtId="0" fontId="6" fillId="0" borderId="0"/>
    <xf numFmtId="0" fontId="196" fillId="0" borderId="0"/>
    <xf numFmtId="0" fontId="196" fillId="0" borderId="6">
      <alignment horizontal="center" wrapText="1"/>
    </xf>
    <xf numFmtId="0" fontId="149" fillId="31" borderId="0" applyNumberFormat="0" applyBorder="0" applyAlignment="0" applyProtection="0"/>
    <xf numFmtId="0" fontId="166" fillId="8" borderId="6">
      <alignment horizontal="left"/>
    </xf>
    <xf numFmtId="0" fontId="207" fillId="8" borderId="6">
      <alignment horizontal="left"/>
    </xf>
    <xf numFmtId="0" fontId="162" fillId="0" borderId="0" applyNumberFormat="0" applyFill="0" applyBorder="0" applyAlignment="0" applyProtection="0"/>
    <xf numFmtId="9" fontId="4" fillId="0" borderId="0" applyFont="0" applyFill="0" applyBorder="0" applyAlignment="0" applyProtection="0"/>
    <xf numFmtId="0" fontId="208" fillId="56" borderId="102">
      <alignment horizontal="centerContinuous"/>
    </xf>
    <xf numFmtId="0" fontId="196" fillId="0" borderId="6">
      <alignment horizontal="center"/>
    </xf>
    <xf numFmtId="0" fontId="196" fillId="0" borderId="6">
      <alignment horizontal="center" wrapText="1"/>
    </xf>
    <xf numFmtId="0" fontId="6" fillId="0" borderId="0"/>
    <xf numFmtId="0" fontId="176" fillId="0" borderId="113" applyNumberFormat="0" applyFill="0" applyAlignment="0" applyProtection="0"/>
    <xf numFmtId="0" fontId="141" fillId="57" borderId="6" applyNumberFormat="0">
      <alignment vertical="top" wrapText="1"/>
    </xf>
    <xf numFmtId="0" fontId="137" fillId="0" borderId="0"/>
    <xf numFmtId="0" fontId="161" fillId="0" borderId="0" applyNumberFormat="0" applyFont="0" applyFill="0" applyBorder="0" applyAlignment="0" applyProtection="0">
      <alignment vertical="top"/>
    </xf>
    <xf numFmtId="0" fontId="161" fillId="0" borderId="0" applyNumberFormat="0" applyFont="0" applyFill="0" applyBorder="0" applyAlignment="0" applyProtection="0">
      <alignment vertical="top"/>
    </xf>
    <xf numFmtId="0" fontId="161" fillId="0" borderId="0" applyNumberFormat="0" applyFont="0" applyFill="0" applyBorder="0" applyAlignment="0" applyProtection="0">
      <alignment vertical="top"/>
    </xf>
    <xf numFmtId="0" fontId="6" fillId="8" borderId="6" applyNumberFormat="0" applyAlignment="0">
      <alignment horizontal="left"/>
    </xf>
    <xf numFmtId="0" fontId="6" fillId="8" borderId="6" applyNumberFormat="0" applyAlignment="0">
      <alignment horizontal="left"/>
    </xf>
    <xf numFmtId="0" fontId="200" fillId="0" borderId="0" applyNumberFormat="0" applyFill="0" applyBorder="0" applyAlignment="0" applyProtection="0"/>
    <xf numFmtId="0" fontId="196" fillId="0" borderId="0">
      <alignment horizontal="center"/>
    </xf>
    <xf numFmtId="0" fontId="196" fillId="0" borderId="0">
      <alignment horizontal="left" vertical="top"/>
    </xf>
    <xf numFmtId="0" fontId="164" fillId="32" borderId="0" applyNumberFormat="0" applyBorder="0" applyAlignment="0" applyProtection="0"/>
    <xf numFmtId="0" fontId="143" fillId="0" borderId="0">
      <protection locked="0"/>
    </xf>
    <xf numFmtId="0" fontId="196" fillId="0" borderId="0"/>
    <xf numFmtId="41" fontId="140" fillId="0" borderId="0" applyFont="0" applyFill="0" applyBorder="0" applyAlignment="0" applyProtection="0"/>
    <xf numFmtId="43" fontId="209" fillId="0" borderId="0" applyFont="0" applyFill="0" applyBorder="0" applyAlignment="0" applyProtection="0"/>
    <xf numFmtId="0" fontId="136" fillId="0" borderId="0" applyFont="0" applyFill="0" applyBorder="0" applyAlignment="0" applyProtection="0"/>
    <xf numFmtId="0" fontId="136" fillId="0" borderId="0" applyFont="0" applyFill="0" applyBorder="0" applyAlignment="0" applyProtection="0"/>
    <xf numFmtId="0" fontId="209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26" fillId="0" borderId="0"/>
    <xf numFmtId="0" fontId="6" fillId="0" borderId="0"/>
    <xf numFmtId="0" fontId="210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4" fillId="0" borderId="0" applyNumberFormat="0" applyFont="0" applyFill="0" applyBorder="0" applyAlignment="0" applyProtection="0">
      <alignment vertical="top"/>
    </xf>
    <xf numFmtId="0" fontId="226" fillId="0" borderId="0" applyNumberFormat="0" applyFill="0" applyBorder="0" applyAlignment="0" applyProtection="0">
      <alignment vertical="top"/>
      <protection locked="0"/>
    </xf>
    <xf numFmtId="164" fontId="26" fillId="0" borderId="0" applyFont="0" applyFill="0" applyBorder="0" applyAlignment="0" applyProtection="0"/>
    <xf numFmtId="0" fontId="240" fillId="0" borderId="0" applyNumberFormat="0" applyFill="0" applyBorder="0" applyAlignment="0" applyProtection="0"/>
    <xf numFmtId="0" fontId="160" fillId="0" borderId="0"/>
    <xf numFmtId="0" fontId="160" fillId="0" borderId="0"/>
    <xf numFmtId="0" fontId="6" fillId="0" borderId="0"/>
    <xf numFmtId="0" fontId="6" fillId="0" borderId="0"/>
  </cellStyleXfs>
  <cellXfs count="1725">
    <xf numFmtId="0" fontId="0" fillId="0" borderId="0" xfId="0"/>
    <xf numFmtId="0" fontId="0" fillId="3" borderId="0" xfId="0" applyFill="1"/>
    <xf numFmtId="164" fontId="0" fillId="0" borderId="0" xfId="0" applyNumberFormat="1"/>
    <xf numFmtId="0" fontId="3" fillId="7" borderId="6" xfId="1" applyFont="1" applyFill="1" applyBorder="1" applyAlignment="1" applyProtection="1">
      <alignment horizontal="center" vertical="center" wrapText="1"/>
      <protection locked="0"/>
    </xf>
    <xf numFmtId="0" fontId="3" fillId="7" borderId="12" xfId="1" applyFont="1" applyFill="1" applyBorder="1" applyAlignment="1" applyProtection="1">
      <alignment horizontal="center" vertical="center" wrapText="1"/>
      <protection locked="0"/>
    </xf>
    <xf numFmtId="0" fontId="3" fillId="7" borderId="13" xfId="1" applyFont="1" applyFill="1" applyBorder="1" applyAlignment="1" applyProtection="1">
      <alignment horizontal="center" vertical="center" wrapText="1"/>
      <protection locked="0"/>
    </xf>
    <xf numFmtId="0" fontId="1" fillId="7" borderId="10" xfId="0" applyFont="1" applyFill="1" applyBorder="1" applyAlignment="1">
      <alignment horizontal="center" vertical="center" wrapText="1"/>
    </xf>
    <xf numFmtId="1" fontId="1" fillId="7" borderId="1" xfId="0" applyNumberFormat="1" applyFont="1" applyFill="1" applyBorder="1" applyAlignment="1">
      <alignment horizontal="center" vertical="center" wrapText="1"/>
    </xf>
    <xf numFmtId="3" fontId="1" fillId="7" borderId="1" xfId="1" applyNumberFormat="1" applyFont="1" applyFill="1" applyBorder="1" applyAlignment="1" applyProtection="1">
      <alignment horizontal="center" vertical="center" wrapText="1"/>
      <protection locked="0"/>
    </xf>
    <xf numFmtId="165" fontId="1" fillId="7" borderId="9" xfId="1" applyNumberFormat="1" applyFont="1" applyFill="1" applyBorder="1" applyAlignment="1">
      <alignment horizontal="left" vertical="center" wrapText="1"/>
    </xf>
    <xf numFmtId="0" fontId="1" fillId="7" borderId="2" xfId="0" applyFont="1" applyFill="1" applyBorder="1" applyAlignment="1">
      <alignment horizontal="center" vertical="center" wrapText="1"/>
    </xf>
    <xf numFmtId="1" fontId="1" fillId="7" borderId="3" xfId="0" applyNumberFormat="1" applyFont="1" applyFill="1" applyBorder="1" applyAlignment="1">
      <alignment horizontal="center" vertical="center" wrapText="1"/>
    </xf>
    <xf numFmtId="3" fontId="1" fillId="7" borderId="3" xfId="1" applyNumberFormat="1" applyFont="1" applyFill="1" applyBorder="1" applyAlignment="1" applyProtection="1">
      <alignment horizontal="center" vertical="center" wrapText="1"/>
      <protection locked="0"/>
    </xf>
    <xf numFmtId="165" fontId="1" fillId="7" borderId="7" xfId="1" applyNumberFormat="1" applyFont="1" applyFill="1" applyBorder="1" applyAlignment="1">
      <alignment horizontal="left" vertical="center" wrapText="1"/>
    </xf>
    <xf numFmtId="0" fontId="1" fillId="7" borderId="16" xfId="0" applyFont="1" applyFill="1" applyBorder="1" applyAlignment="1">
      <alignment horizontal="center" vertical="center" wrapText="1"/>
    </xf>
    <xf numFmtId="1" fontId="1" fillId="7" borderId="5" xfId="0" applyNumberFormat="1" applyFont="1" applyFill="1" applyBorder="1" applyAlignment="1">
      <alignment horizontal="center" vertical="center" wrapText="1"/>
    </xf>
    <xf numFmtId="3" fontId="1" fillId="7" borderId="5" xfId="1" applyNumberFormat="1" applyFont="1" applyFill="1" applyBorder="1" applyAlignment="1" applyProtection="1">
      <alignment horizontal="center" vertical="center" wrapText="1"/>
      <protection locked="0"/>
    </xf>
    <xf numFmtId="165" fontId="1" fillId="7" borderId="8" xfId="1" applyNumberFormat="1" applyFont="1" applyFill="1" applyBorder="1" applyAlignment="1">
      <alignment horizontal="left" vertical="center" wrapText="1"/>
    </xf>
    <xf numFmtId="0" fontId="3" fillId="7" borderId="17" xfId="0" applyFont="1" applyFill="1" applyBorder="1" applyAlignment="1">
      <alignment horizontal="center" vertical="center" wrapText="1"/>
    </xf>
    <xf numFmtId="1" fontId="3" fillId="7" borderId="18" xfId="0" applyNumberFormat="1" applyFont="1" applyFill="1" applyBorder="1" applyAlignment="1">
      <alignment horizontal="center" vertical="center" wrapText="1"/>
    </xf>
    <xf numFmtId="3" fontId="3" fillId="7" borderId="19" xfId="1" applyNumberFormat="1" applyFont="1" applyFill="1" applyBorder="1" applyAlignment="1" applyProtection="1">
      <alignment horizontal="center" vertical="center" wrapText="1"/>
      <protection locked="0"/>
    </xf>
    <xf numFmtId="4" fontId="3" fillId="7" borderId="11" xfId="1" applyNumberFormat="1" applyFont="1" applyFill="1" applyBorder="1" applyAlignment="1">
      <alignment horizontal="left" vertical="center" wrapText="1"/>
    </xf>
    <xf numFmtId="0" fontId="3" fillId="7" borderId="20" xfId="1" applyFont="1" applyFill="1" applyBorder="1" applyAlignment="1" applyProtection="1">
      <alignment horizontal="center" vertical="center" wrapText="1"/>
      <protection locked="0"/>
    </xf>
    <xf numFmtId="4" fontId="3" fillId="7" borderId="21" xfId="1" applyNumberFormat="1" applyFont="1" applyFill="1" applyBorder="1" applyAlignment="1">
      <alignment horizontal="center" vertical="center" wrapText="1"/>
    </xf>
    <xf numFmtId="0" fontId="17" fillId="0" borderId="0" xfId="0" applyFont="1"/>
    <xf numFmtId="0" fontId="18" fillId="0" borderId="0" xfId="0" applyFont="1"/>
    <xf numFmtId="0" fontId="3" fillId="9" borderId="13" xfId="1" applyFont="1" applyFill="1" applyBorder="1" applyAlignment="1" applyProtection="1">
      <alignment horizontal="center" vertical="center" wrapText="1"/>
      <protection locked="0"/>
    </xf>
    <xf numFmtId="164" fontId="1" fillId="9" borderId="14" xfId="1" applyNumberFormat="1" applyFont="1" applyFill="1" applyBorder="1" applyAlignment="1">
      <alignment horizontal="center" vertical="center" wrapText="1"/>
    </xf>
    <xf numFmtId="4" fontId="3" fillId="9" borderId="19" xfId="1" applyNumberFormat="1" applyFont="1" applyFill="1" applyBorder="1" applyAlignment="1">
      <alignment horizontal="center" vertical="center" wrapText="1"/>
    </xf>
    <xf numFmtId="0" fontId="19" fillId="10" borderId="13" xfId="1" applyFont="1" applyFill="1" applyBorder="1" applyAlignment="1" applyProtection="1">
      <alignment horizontal="center" vertical="center" wrapText="1"/>
      <protection locked="0"/>
    </xf>
    <xf numFmtId="9" fontId="21" fillId="10" borderId="14" xfId="1" applyNumberFormat="1" applyFont="1" applyFill="1" applyBorder="1" applyAlignment="1">
      <alignment horizontal="center" vertical="center" wrapText="1"/>
    </xf>
    <xf numFmtId="9" fontId="19" fillId="10" borderId="19" xfId="1" applyNumberFormat="1" applyFont="1" applyFill="1" applyBorder="1" applyAlignment="1">
      <alignment horizontal="center" vertical="center" wrapText="1"/>
    </xf>
    <xf numFmtId="0" fontId="22" fillId="0" borderId="0" xfId="0" applyFont="1" applyAlignment="1">
      <alignment wrapText="1"/>
    </xf>
    <xf numFmtId="0" fontId="0" fillId="13" borderId="0" xfId="0" applyFill="1" applyAlignment="1">
      <alignment horizontal="center" wrapText="1"/>
    </xf>
    <xf numFmtId="0" fontId="1" fillId="0" borderId="0" xfId="0" applyFont="1" applyAlignment="1">
      <alignment horizontal="left" vertical="center" wrapText="1"/>
    </xf>
    <xf numFmtId="0" fontId="0" fillId="11" borderId="0" xfId="0" applyFill="1" applyAlignment="1">
      <alignment wrapText="1"/>
    </xf>
    <xf numFmtId="0" fontId="22" fillId="11" borderId="0" xfId="0" applyFont="1" applyFill="1" applyAlignment="1">
      <alignment wrapText="1"/>
    </xf>
    <xf numFmtId="0" fontId="0" fillId="13" borderId="0" xfId="0" applyFill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12" borderId="0" xfId="0" applyFill="1" applyAlignment="1">
      <alignment wrapText="1"/>
    </xf>
    <xf numFmtId="0" fontId="0" fillId="14" borderId="6" xfId="0" applyFill="1" applyBorder="1"/>
    <xf numFmtId="165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0" fillId="4" borderId="6" xfId="0" applyFill="1" applyBorder="1" applyAlignment="1">
      <alignment vertical="center"/>
    </xf>
    <xf numFmtId="0" fontId="0" fillId="4" borderId="6" xfId="0" applyFill="1" applyBorder="1" applyAlignment="1">
      <alignment horizontal="right" vertical="center"/>
    </xf>
    <xf numFmtId="0" fontId="0" fillId="4" borderId="6" xfId="0" applyFill="1" applyBorder="1" applyAlignment="1">
      <alignment horizontal="left" vertical="center" wrapText="1"/>
    </xf>
    <xf numFmtId="0" fontId="0" fillId="4" borderId="6" xfId="0" applyFill="1" applyBorder="1" applyAlignment="1">
      <alignment vertical="center" wrapText="1"/>
    </xf>
    <xf numFmtId="0" fontId="0" fillId="0" borderId="6" xfId="0" applyBorder="1" applyAlignment="1">
      <alignment vertical="center"/>
    </xf>
    <xf numFmtId="0" fontId="0" fillId="0" borderId="6" xfId="0" applyBorder="1" applyAlignment="1">
      <alignment horizontal="right" vertical="center"/>
    </xf>
    <xf numFmtId="0" fontId="0" fillId="3" borderId="6" xfId="0" applyFill="1" applyBorder="1" applyAlignment="1">
      <alignment vertical="center"/>
    </xf>
    <xf numFmtId="0" fontId="0" fillId="3" borderId="6" xfId="0" applyFill="1" applyBorder="1" applyAlignment="1">
      <alignment horizontal="right" vertical="center"/>
    </xf>
    <xf numFmtId="49" fontId="0" fillId="0" borderId="6" xfId="0" applyNumberFormat="1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0" fontId="25" fillId="0" borderId="6" xfId="0" applyFont="1" applyBorder="1"/>
    <xf numFmtId="0" fontId="25" fillId="0" borderId="6" xfId="0" applyFont="1" applyBorder="1" applyAlignment="1">
      <alignment wrapText="1"/>
    </xf>
    <xf numFmtId="0" fontId="0" fillId="0" borderId="6" xfId="0" applyBorder="1"/>
    <xf numFmtId="0" fontId="0" fillId="0" borderId="6" xfId="0" applyBorder="1" applyAlignment="1">
      <alignment horizontal="center"/>
    </xf>
    <xf numFmtId="0" fontId="17" fillId="0" borderId="25" xfId="0" applyFont="1" applyBorder="1" applyAlignment="1">
      <alignment wrapText="1"/>
    </xf>
    <xf numFmtId="0" fontId="0" fillId="0" borderId="25" xfId="0" applyBorder="1"/>
    <xf numFmtId="0" fontId="0" fillId="14" borderId="25" xfId="0" applyFill="1" applyBorder="1"/>
    <xf numFmtId="0" fontId="12" fillId="0" borderId="6" xfId="0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0" fontId="12" fillId="0" borderId="30" xfId="0" applyFont="1" applyBorder="1" applyAlignment="1">
      <alignment horizontal="center"/>
    </xf>
    <xf numFmtId="0" fontId="0" fillId="15" borderId="6" xfId="0" applyFill="1" applyBorder="1" applyAlignment="1">
      <alignment horizontal="center"/>
    </xf>
    <xf numFmtId="0" fontId="0" fillId="15" borderId="6" xfId="0" applyFill="1" applyBorder="1"/>
    <xf numFmtId="165" fontId="0" fillId="0" borderId="25" xfId="0" applyNumberFormat="1" applyBorder="1"/>
    <xf numFmtId="165" fontId="0" fillId="15" borderId="6" xfId="0" applyNumberFormat="1" applyFill="1" applyBorder="1"/>
    <xf numFmtId="4" fontId="1" fillId="14" borderId="4" xfId="1" applyNumberFormat="1" applyFont="1" applyFill="1" applyBorder="1" applyAlignment="1">
      <alignment horizontal="center" vertical="center" wrapText="1"/>
    </xf>
    <xf numFmtId="4" fontId="1" fillId="14" borderId="6" xfId="1" applyNumberFormat="1" applyFont="1" applyFill="1" applyBorder="1" applyAlignment="1">
      <alignment horizontal="center" vertical="center" wrapText="1"/>
    </xf>
    <xf numFmtId="4" fontId="0" fillId="0" borderId="0" xfId="0" applyNumberFormat="1"/>
    <xf numFmtId="43" fontId="0" fillId="0" borderId="0" xfId="6" applyNumberFormat="1" applyFont="1" applyAlignment="1">
      <alignment vertical="center"/>
    </xf>
    <xf numFmtId="4" fontId="0" fillId="0" borderId="0" xfId="0" applyNumberFormat="1" applyAlignment="1">
      <alignment vertical="center"/>
    </xf>
    <xf numFmtId="166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justify" vertical="center"/>
    </xf>
    <xf numFmtId="0" fontId="24" fillId="0" borderId="0" xfId="5"/>
    <xf numFmtId="0" fontId="1" fillId="3" borderId="6" xfId="0" applyFont="1" applyFill="1" applyBorder="1" applyAlignment="1">
      <alignment horizontal="center" vertical="center" wrapText="1"/>
    </xf>
    <xf numFmtId="0" fontId="27" fillId="0" borderId="0" xfId="0" applyFont="1"/>
    <xf numFmtId="4" fontId="1" fillId="3" borderId="6" xfId="1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1" fontId="3" fillId="5" borderId="6" xfId="0" applyNumberFormat="1" applyFont="1" applyFill="1" applyBorder="1" applyAlignment="1">
      <alignment horizontal="center" vertical="center" wrapText="1"/>
    </xf>
    <xf numFmtId="165" fontId="3" fillId="5" borderId="6" xfId="1" applyNumberFormat="1" applyFont="1" applyFill="1" applyBorder="1" applyAlignment="1">
      <alignment horizontal="left" vertical="center" wrapText="1"/>
    </xf>
    <xf numFmtId="165" fontId="3" fillId="5" borderId="6" xfId="1" applyNumberFormat="1" applyFont="1" applyFill="1" applyBorder="1" applyAlignment="1">
      <alignment horizontal="center" vertical="center" wrapText="1"/>
    </xf>
    <xf numFmtId="4" fontId="3" fillId="5" borderId="6" xfId="1" applyNumberFormat="1" applyFont="1" applyFill="1" applyBorder="1" applyAlignment="1">
      <alignment horizontal="center" vertical="center" wrapText="1"/>
    </xf>
    <xf numFmtId="165" fontId="3" fillId="4" borderId="6" xfId="1" applyNumberFormat="1" applyFont="1" applyFill="1" applyBorder="1" applyAlignment="1">
      <alignment horizontal="left" vertical="center" wrapText="1"/>
    </xf>
    <xf numFmtId="165" fontId="11" fillId="4" borderId="6" xfId="1" applyNumberFormat="1" applyFont="1" applyFill="1" applyBorder="1" applyAlignment="1">
      <alignment horizontal="center" vertical="center" wrapText="1"/>
    </xf>
    <xf numFmtId="4" fontId="3" fillId="4" borderId="6" xfId="1" applyNumberFormat="1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center" vertical="center" wrapText="1"/>
    </xf>
    <xf numFmtId="4" fontId="1" fillId="0" borderId="6" xfId="1" applyNumberFormat="1" applyFont="1" applyBorder="1" applyAlignment="1">
      <alignment horizontal="center" vertical="center" wrapText="1"/>
    </xf>
    <xf numFmtId="2" fontId="1" fillId="0" borderId="6" xfId="3" applyNumberFormat="1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top" wrapText="1"/>
    </xf>
    <xf numFmtId="4" fontId="3" fillId="5" borderId="5" xfId="1" applyNumberFormat="1" applyFont="1" applyFill="1" applyBorder="1" applyAlignment="1">
      <alignment horizontal="center" vertical="center" wrapText="1"/>
    </xf>
    <xf numFmtId="0" fontId="31" fillId="0" borderId="11" xfId="0" applyFont="1" applyBorder="1" applyAlignment="1">
      <alignment horizontal="center" vertical="center" wrapText="1"/>
    </xf>
    <xf numFmtId="0" fontId="37" fillId="0" borderId="25" xfId="0" applyFont="1" applyBorder="1" applyAlignment="1">
      <alignment horizontal="center" vertical="center" wrapText="1"/>
    </xf>
    <xf numFmtId="0" fontId="35" fillId="0" borderId="25" xfId="0" applyFont="1" applyBorder="1" applyAlignment="1">
      <alignment horizontal="left" vertical="center" wrapText="1"/>
    </xf>
    <xf numFmtId="0" fontId="38" fillId="0" borderId="25" xfId="0" applyFont="1" applyBorder="1" applyAlignment="1">
      <alignment horizontal="left" vertical="center" wrapText="1"/>
    </xf>
    <xf numFmtId="167" fontId="35" fillId="11" borderId="46" xfId="0" applyNumberFormat="1" applyFont="1" applyFill="1" applyBorder="1" applyAlignment="1">
      <alignment horizontal="center" vertical="center" wrapText="1"/>
    </xf>
    <xf numFmtId="0" fontId="37" fillId="0" borderId="6" xfId="0" applyFont="1" applyBorder="1" applyAlignment="1">
      <alignment horizontal="center" vertical="center" wrapText="1"/>
    </xf>
    <xf numFmtId="0" fontId="35" fillId="0" borderId="6" xfId="0" applyFont="1" applyBorder="1" applyAlignment="1">
      <alignment horizontal="left" vertical="center" wrapText="1"/>
    </xf>
    <xf numFmtId="0" fontId="38" fillId="0" borderId="23" xfId="0" applyFont="1" applyBorder="1" applyAlignment="1">
      <alignment horizontal="left" vertical="center" wrapText="1"/>
    </xf>
    <xf numFmtId="167" fontId="35" fillId="11" borderId="52" xfId="0" applyNumberFormat="1" applyFont="1" applyFill="1" applyBorder="1" applyAlignment="1">
      <alignment horizontal="center" vertical="center" wrapText="1"/>
    </xf>
    <xf numFmtId="0" fontId="38" fillId="0" borderId="6" xfId="0" applyFont="1" applyBorder="1" applyAlignment="1">
      <alignment horizontal="left" vertical="center" wrapText="1"/>
    </xf>
    <xf numFmtId="0" fontId="35" fillId="0" borderId="38" xfId="0" applyFont="1" applyBorder="1" applyAlignment="1">
      <alignment horizontal="left" vertical="center" wrapText="1"/>
    </xf>
    <xf numFmtId="0" fontId="38" fillId="0" borderId="38" xfId="0" applyFont="1" applyBorder="1" applyAlignment="1">
      <alignment horizontal="left" vertical="center" wrapText="1"/>
    </xf>
    <xf numFmtId="167" fontId="35" fillId="11" borderId="48" xfId="0" applyNumberFormat="1" applyFont="1" applyFill="1" applyBorder="1" applyAlignment="1">
      <alignment horizontal="center" vertical="center" wrapText="1"/>
    </xf>
    <xf numFmtId="0" fontId="37" fillId="0" borderId="32" xfId="0" applyFont="1" applyBorder="1" applyAlignment="1">
      <alignment horizontal="center" vertical="center" wrapText="1"/>
    </xf>
    <xf numFmtId="0" fontId="38" fillId="0" borderId="32" xfId="0" applyFont="1" applyBorder="1" applyAlignment="1">
      <alignment horizontal="left" vertical="center" wrapText="1"/>
    </xf>
    <xf numFmtId="167" fontId="35" fillId="11" borderId="55" xfId="0" applyNumberFormat="1" applyFont="1" applyFill="1" applyBorder="1" applyAlignment="1">
      <alignment horizontal="center" vertical="center" wrapText="1"/>
    </xf>
    <xf numFmtId="0" fontId="35" fillId="0" borderId="32" xfId="0" applyFont="1" applyBorder="1" applyAlignment="1">
      <alignment horizontal="left" vertical="center" wrapText="1"/>
    </xf>
    <xf numFmtId="0" fontId="37" fillId="0" borderId="38" xfId="0" applyFont="1" applyBorder="1" applyAlignment="1">
      <alignment horizontal="center" vertical="center" wrapText="1"/>
    </xf>
    <xf numFmtId="0" fontId="43" fillId="0" borderId="6" xfId="0" applyFont="1" applyBorder="1" applyAlignment="1">
      <alignment horizontal="left" vertical="center" wrapText="1"/>
    </xf>
    <xf numFmtId="0" fontId="43" fillId="0" borderId="25" xfId="0" applyFont="1" applyBorder="1" applyAlignment="1">
      <alignment horizontal="left" vertical="center" wrapText="1"/>
    </xf>
    <xf numFmtId="0" fontId="43" fillId="0" borderId="32" xfId="0" applyFont="1" applyBorder="1" applyAlignment="1">
      <alignment horizontal="left" vertical="center" wrapText="1"/>
    </xf>
    <xf numFmtId="0" fontId="43" fillId="0" borderId="38" xfId="0" applyFont="1" applyBorder="1" applyAlignment="1">
      <alignment horizontal="left" vertical="center" wrapText="1"/>
    </xf>
    <xf numFmtId="0" fontId="37" fillId="0" borderId="60" xfId="0" applyFont="1" applyBorder="1" applyAlignment="1">
      <alignment horizontal="center" vertical="center" wrapText="1"/>
    </xf>
    <xf numFmtId="0" fontId="38" fillId="0" borderId="33" xfId="0" applyFont="1" applyBorder="1" applyAlignment="1">
      <alignment horizontal="left" vertical="center" wrapText="1"/>
    </xf>
    <xf numFmtId="0" fontId="37" fillId="0" borderId="22" xfId="0" applyFont="1" applyBorder="1" applyAlignment="1">
      <alignment horizontal="center" vertical="center" wrapText="1"/>
    </xf>
    <xf numFmtId="0" fontId="38" fillId="0" borderId="62" xfId="0" applyFont="1" applyBorder="1" applyAlignment="1">
      <alignment horizontal="left" vertical="center" wrapText="1"/>
    </xf>
    <xf numFmtId="0" fontId="38" fillId="0" borderId="36" xfId="0" applyFont="1" applyBorder="1" applyAlignment="1">
      <alignment horizontal="left" vertical="center" wrapText="1"/>
    </xf>
    <xf numFmtId="0" fontId="37" fillId="0" borderId="64" xfId="0" applyFont="1" applyBorder="1" applyAlignment="1">
      <alignment horizontal="center" vertical="center" wrapText="1"/>
    </xf>
    <xf numFmtId="0" fontId="38" fillId="0" borderId="39" xfId="0" applyFont="1" applyBorder="1" applyAlignment="1">
      <alignment horizontal="left" vertical="center" wrapText="1"/>
    </xf>
    <xf numFmtId="0" fontId="46" fillId="0" borderId="6" xfId="0" applyFont="1" applyBorder="1" applyAlignment="1">
      <alignment horizontal="center" vertical="center" wrapText="1"/>
    </xf>
    <xf numFmtId="167" fontId="49" fillId="0" borderId="25" xfId="0" applyNumberFormat="1" applyFont="1" applyBorder="1" applyAlignment="1">
      <alignment horizontal="left" vertical="center" wrapText="1"/>
    </xf>
    <xf numFmtId="167" fontId="49" fillId="0" borderId="6" xfId="0" applyNumberFormat="1" applyFont="1" applyBorder="1" applyAlignment="1">
      <alignment horizontal="left" vertical="center" wrapText="1"/>
    </xf>
    <xf numFmtId="167" fontId="49" fillId="0" borderId="38" xfId="0" applyNumberFormat="1" applyFont="1" applyBorder="1" applyAlignment="1">
      <alignment horizontal="left" vertical="center" wrapText="1"/>
    </xf>
    <xf numFmtId="0" fontId="35" fillId="0" borderId="6" xfId="0" applyFont="1" applyBorder="1" applyAlignment="1">
      <alignment vertical="center" wrapText="1"/>
    </xf>
    <xf numFmtId="0" fontId="38" fillId="0" borderId="6" xfId="0" applyFont="1" applyBorder="1" applyAlignment="1">
      <alignment vertical="center" wrapText="1"/>
    </xf>
    <xf numFmtId="0" fontId="53" fillId="0" borderId="72" xfId="0" applyFont="1" applyBorder="1" applyAlignment="1">
      <alignment horizontal="center" vertical="center" wrapText="1"/>
    </xf>
    <xf numFmtId="0" fontId="54" fillId="0" borderId="32" xfId="0" applyFont="1" applyBorder="1" applyAlignment="1">
      <alignment vertical="center" wrapText="1"/>
    </xf>
    <xf numFmtId="0" fontId="38" fillId="0" borderId="32" xfId="0" applyFont="1" applyBorder="1" applyAlignment="1">
      <alignment vertical="center" wrapText="1"/>
    </xf>
    <xf numFmtId="0" fontId="37" fillId="0" borderId="72" xfId="0" applyFont="1" applyBorder="1" applyAlignment="1">
      <alignment horizontal="center" vertical="center" wrapText="1"/>
    </xf>
    <xf numFmtId="0" fontId="49" fillId="0" borderId="6" xfId="0" applyFont="1" applyBorder="1" applyAlignment="1">
      <alignment vertical="center" wrapText="1"/>
    </xf>
    <xf numFmtId="0" fontId="49" fillId="0" borderId="6" xfId="0" applyFont="1" applyBorder="1" applyAlignment="1">
      <alignment horizontal="left" vertical="center" wrapText="1"/>
    </xf>
    <xf numFmtId="0" fontId="49" fillId="0" borderId="38" xfId="0" applyFont="1" applyBorder="1" applyAlignment="1">
      <alignment horizontal="left" vertical="center" wrapText="1"/>
    </xf>
    <xf numFmtId="0" fontId="37" fillId="0" borderId="35" xfId="0" applyFont="1" applyBorder="1" applyAlignment="1">
      <alignment horizontal="center" vertical="center" wrapText="1"/>
    </xf>
    <xf numFmtId="0" fontId="37" fillId="0" borderId="66" xfId="0" applyFont="1" applyBorder="1" applyAlignment="1">
      <alignment horizontal="center" vertical="center" wrapText="1"/>
    </xf>
    <xf numFmtId="0" fontId="43" fillId="0" borderId="6" xfId="0" applyFont="1" applyBorder="1" applyAlignment="1">
      <alignment vertical="center" wrapText="1"/>
    </xf>
    <xf numFmtId="0" fontId="37" fillId="0" borderId="42" xfId="0" applyFont="1" applyBorder="1" applyAlignment="1">
      <alignment horizontal="center" vertical="center" wrapText="1"/>
    </xf>
    <xf numFmtId="0" fontId="37" fillId="0" borderId="37" xfId="0" applyFont="1" applyBorder="1" applyAlignment="1">
      <alignment horizontal="center" vertical="center" wrapText="1"/>
    </xf>
    <xf numFmtId="0" fontId="49" fillId="0" borderId="32" xfId="0" applyFont="1" applyBorder="1" applyAlignment="1">
      <alignment horizontal="left" vertical="center" wrapText="1"/>
    </xf>
    <xf numFmtId="0" fontId="49" fillId="0" borderId="25" xfId="0" applyFont="1" applyBorder="1" applyAlignment="1">
      <alignment horizontal="left" vertical="center" wrapText="1"/>
    </xf>
    <xf numFmtId="0" fontId="32" fillId="0" borderId="25" xfId="0" applyFont="1" applyBorder="1" applyAlignment="1">
      <alignment horizontal="left" vertical="center" wrapText="1"/>
    </xf>
    <xf numFmtId="0" fontId="32" fillId="0" borderId="24" xfId="0" applyFont="1" applyBorder="1" applyAlignment="1">
      <alignment horizontal="left" vertical="center" wrapText="1"/>
    </xf>
    <xf numFmtId="0" fontId="38" fillId="0" borderId="24" xfId="0" applyFont="1" applyBorder="1" applyAlignment="1">
      <alignment horizontal="left" vertical="center" wrapText="1"/>
    </xf>
    <xf numFmtId="0" fontId="32" fillId="0" borderId="38" xfId="0" applyFont="1" applyBorder="1" applyAlignment="1">
      <alignment horizontal="left" vertical="center" wrapText="1"/>
    </xf>
    <xf numFmtId="0" fontId="35" fillId="0" borderId="32" xfId="0" applyFont="1" applyBorder="1" applyAlignment="1">
      <alignment vertical="center" wrapText="1"/>
    </xf>
    <xf numFmtId="0" fontId="35" fillId="0" borderId="72" xfId="0" applyFont="1" applyBorder="1" applyAlignment="1">
      <alignment horizontal="left" vertical="center" wrapText="1"/>
    </xf>
    <xf numFmtId="0" fontId="39" fillId="0" borderId="32" xfId="0" applyFont="1" applyBorder="1" applyAlignment="1">
      <alignment horizontal="left" vertical="center" wrapText="1"/>
    </xf>
    <xf numFmtId="0" fontId="45" fillId="0" borderId="40" xfId="0" applyFont="1" applyBorder="1" applyAlignment="1">
      <alignment horizontal="center" vertical="center" wrapText="1"/>
    </xf>
    <xf numFmtId="0" fontId="35" fillId="0" borderId="22" xfId="0" applyFont="1" applyBorder="1" applyAlignment="1">
      <alignment horizontal="left" vertical="center" wrapText="1"/>
    </xf>
    <xf numFmtId="0" fontId="39" fillId="0" borderId="6" xfId="0" applyFont="1" applyBorder="1" applyAlignment="1">
      <alignment horizontal="left" vertical="center" wrapText="1"/>
    </xf>
    <xf numFmtId="0" fontId="45" fillId="0" borderId="15" xfId="0" applyFont="1" applyBorder="1" applyAlignment="1">
      <alignment horizontal="center" vertical="center" wrapText="1"/>
    </xf>
    <xf numFmtId="0" fontId="57" fillId="0" borderId="6" xfId="0" applyFont="1" applyBorder="1" applyAlignment="1">
      <alignment horizontal="left" vertical="center" wrapText="1"/>
    </xf>
    <xf numFmtId="0" fontId="58" fillId="0" borderId="15" xfId="0" applyFont="1" applyBorder="1" applyAlignment="1">
      <alignment horizontal="center" vertical="center" wrapText="1"/>
    </xf>
    <xf numFmtId="0" fontId="39" fillId="0" borderId="23" xfId="0" applyFont="1" applyBorder="1" applyAlignment="1">
      <alignment horizontal="left" vertical="center" wrapText="1"/>
    </xf>
    <xf numFmtId="0" fontId="60" fillId="0" borderId="15" xfId="0" applyFont="1" applyBorder="1" applyAlignment="1">
      <alignment horizontal="center" vertical="center" wrapText="1"/>
    </xf>
    <xf numFmtId="0" fontId="60" fillId="0" borderId="27" xfId="0" applyFont="1" applyBorder="1" applyAlignment="1">
      <alignment horizontal="center" vertical="center" wrapText="1"/>
    </xf>
    <xf numFmtId="0" fontId="43" fillId="0" borderId="72" xfId="0" applyFont="1" applyBorder="1" applyAlignment="1">
      <alignment horizontal="left" vertical="center" wrapText="1"/>
    </xf>
    <xf numFmtId="0" fontId="60" fillId="0" borderId="40" xfId="0" applyFont="1" applyBorder="1" applyAlignment="1">
      <alignment horizontal="center" vertical="center" wrapText="1"/>
    </xf>
    <xf numFmtId="0" fontId="43" fillId="0" borderId="22" xfId="0" applyFont="1" applyBorder="1" applyAlignment="1">
      <alignment horizontal="left" vertical="center" wrapText="1"/>
    </xf>
    <xf numFmtId="14" fontId="46" fillId="0" borderId="51" xfId="0" applyNumberFormat="1" applyFont="1" applyBorder="1" applyAlignment="1">
      <alignment horizontal="left" vertical="center" wrapText="1"/>
    </xf>
    <xf numFmtId="0" fontId="39" fillId="0" borderId="24" xfId="0" applyFont="1" applyBorder="1" applyAlignment="1">
      <alignment horizontal="left" vertical="center" wrapText="1"/>
    </xf>
    <xf numFmtId="0" fontId="60" fillId="0" borderId="26" xfId="0" applyFont="1" applyBorder="1" applyAlignment="1">
      <alignment horizontal="center" vertical="center" wrapText="1"/>
    </xf>
    <xf numFmtId="0" fontId="39" fillId="0" borderId="25" xfId="0" applyFont="1" applyBorder="1" applyAlignment="1">
      <alignment horizontal="left" vertical="center" wrapText="1"/>
    </xf>
    <xf numFmtId="0" fontId="45" fillId="0" borderId="28" xfId="0" applyFont="1" applyBorder="1" applyAlignment="1">
      <alignment horizontal="center" vertical="center" wrapText="1"/>
    </xf>
    <xf numFmtId="0" fontId="39" fillId="0" borderId="15" xfId="0" applyFont="1" applyBorder="1" applyAlignment="1">
      <alignment horizontal="left" vertical="center" wrapText="1"/>
    </xf>
    <xf numFmtId="0" fontId="35" fillId="0" borderId="57" xfId="0" applyFont="1" applyBorder="1" applyAlignment="1">
      <alignment horizontal="left" vertical="center" wrapText="1"/>
    </xf>
    <xf numFmtId="0" fontId="39" fillId="0" borderId="53" xfId="0" applyFont="1" applyBorder="1" applyAlignment="1">
      <alignment horizontal="left" vertical="center" wrapText="1"/>
    </xf>
    <xf numFmtId="0" fontId="39" fillId="0" borderId="58" xfId="0" applyFont="1" applyBorder="1" applyAlignment="1">
      <alignment horizontal="left" vertical="center" wrapText="1"/>
    </xf>
    <xf numFmtId="0" fontId="39" fillId="0" borderId="0" xfId="0" applyFont="1" applyAlignment="1">
      <alignment horizontal="left" vertical="center" wrapText="1"/>
    </xf>
    <xf numFmtId="0" fontId="39" fillId="0" borderId="0" xfId="0" applyFont="1" applyAlignment="1">
      <alignment horizontal="center" vertical="center" wrapText="1"/>
    </xf>
    <xf numFmtId="0" fontId="63" fillId="0" borderId="0" xfId="0" applyFont="1" applyAlignment="1">
      <alignment horizontal="center" vertical="center"/>
    </xf>
    <xf numFmtId="0" fontId="64" fillId="0" borderId="0" xfId="0" applyFont="1" applyAlignment="1">
      <alignment horizontal="center" vertical="center"/>
    </xf>
    <xf numFmtId="0" fontId="65" fillId="0" borderId="0" xfId="0" applyFont="1" applyAlignment="1">
      <alignment horizontal="center" vertical="center"/>
    </xf>
    <xf numFmtId="0" fontId="63" fillId="0" borderId="6" xfId="0" applyFont="1" applyBorder="1" applyAlignment="1">
      <alignment horizontal="center" vertical="center" wrapText="1"/>
    </xf>
    <xf numFmtId="0" fontId="65" fillId="0" borderId="6" xfId="0" applyFont="1" applyBorder="1" applyAlignment="1">
      <alignment horizontal="center" vertical="center" wrapText="1"/>
    </xf>
    <xf numFmtId="0" fontId="64" fillId="17" borderId="6" xfId="0" applyFont="1" applyFill="1" applyBorder="1" applyAlignment="1">
      <alignment horizontal="center" vertical="center" wrapText="1"/>
    </xf>
    <xf numFmtId="0" fontId="63" fillId="17" borderId="6" xfId="0" applyFont="1" applyFill="1" applyBorder="1" applyAlignment="1">
      <alignment horizontal="center" vertical="center"/>
    </xf>
    <xf numFmtId="166" fontId="63" fillId="17" borderId="6" xfId="0" applyNumberFormat="1" applyFont="1" applyFill="1" applyBorder="1" applyAlignment="1">
      <alignment horizontal="center" vertical="center"/>
    </xf>
    <xf numFmtId="166" fontId="63" fillId="0" borderId="6" xfId="0" applyNumberFormat="1" applyFont="1" applyBorder="1" applyAlignment="1">
      <alignment horizontal="center" vertical="center"/>
    </xf>
    <xf numFmtId="166" fontId="65" fillId="0" borderId="6" xfId="0" applyNumberFormat="1" applyFont="1" applyBorder="1" applyAlignment="1">
      <alignment horizontal="center" vertical="center"/>
    </xf>
    <xf numFmtId="166" fontId="66" fillId="0" borderId="6" xfId="0" applyNumberFormat="1" applyFont="1" applyBorder="1" applyAlignment="1">
      <alignment horizontal="center" vertical="center"/>
    </xf>
    <xf numFmtId="0" fontId="63" fillId="17" borderId="6" xfId="0" applyFont="1" applyFill="1" applyBorder="1" applyAlignment="1">
      <alignment horizontal="center"/>
    </xf>
    <xf numFmtId="0" fontId="63" fillId="0" borderId="0" xfId="0" applyFont="1"/>
    <xf numFmtId="0" fontId="63" fillId="0" borderId="0" xfId="0" applyFont="1" applyAlignment="1">
      <alignment horizontal="center"/>
    </xf>
    <xf numFmtId="0" fontId="65" fillId="0" borderId="0" xfId="0" applyFont="1"/>
    <xf numFmtId="0" fontId="63" fillId="0" borderId="6" xfId="0" applyFont="1" applyBorder="1" applyAlignment="1">
      <alignment horizontal="center" vertical="center"/>
    </xf>
    <xf numFmtId="166" fontId="63" fillId="0" borderId="0" xfId="0" applyNumberFormat="1" applyFont="1" applyAlignment="1">
      <alignment horizontal="center" vertical="center"/>
    </xf>
    <xf numFmtId="168" fontId="64" fillId="2" borderId="6" xfId="0" applyNumberFormat="1" applyFont="1" applyFill="1" applyBorder="1" applyAlignment="1">
      <alignment horizontal="center" vertical="center"/>
    </xf>
    <xf numFmtId="166" fontId="66" fillId="0" borderId="25" xfId="0" applyNumberFormat="1" applyFont="1" applyBorder="1" applyAlignment="1">
      <alignment horizontal="center" vertical="center"/>
    </xf>
    <xf numFmtId="0" fontId="0" fillId="4" borderId="6" xfId="0" applyFill="1" applyBorder="1" applyAlignment="1">
      <alignment horizontal="center" vertical="center" wrapText="1"/>
    </xf>
    <xf numFmtId="3" fontId="0" fillId="13" borderId="6" xfId="0" applyNumberFormat="1" applyFill="1" applyBorder="1" applyAlignment="1" applyProtection="1">
      <alignment horizontal="center" vertical="center"/>
      <protection locked="0"/>
    </xf>
    <xf numFmtId="0" fontId="0" fillId="4" borderId="0" xfId="0" applyFill="1" applyAlignment="1">
      <alignment horizontal="center" vertical="center"/>
    </xf>
    <xf numFmtId="3" fontId="0" fillId="7" borderId="6" xfId="0" applyNumberFormat="1" applyFill="1" applyBorder="1" applyAlignment="1" applyProtection="1">
      <alignment horizontal="center" vertical="center"/>
      <protection locked="0"/>
    </xf>
    <xf numFmtId="0" fontId="0" fillId="7" borderId="6" xfId="0" applyFill="1" applyBorder="1" applyAlignment="1" applyProtection="1">
      <alignment vertical="center"/>
      <protection locked="0"/>
    </xf>
    <xf numFmtId="4" fontId="1" fillId="11" borderId="6" xfId="1" applyNumberFormat="1" applyFont="1" applyFill="1" applyBorder="1" applyAlignment="1">
      <alignment horizontal="center" vertical="center" wrapText="1"/>
    </xf>
    <xf numFmtId="0" fontId="27" fillId="0" borderId="0" xfId="0" applyFont="1" applyAlignment="1">
      <alignment vertical="center"/>
    </xf>
    <xf numFmtId="0" fontId="0" fillId="0" borderId="6" xfId="0" applyBorder="1" applyAlignment="1">
      <alignment wrapText="1"/>
    </xf>
    <xf numFmtId="0" fontId="12" fillId="0" borderId="0" xfId="0" applyFont="1" applyAlignment="1">
      <alignment horizontal="center"/>
    </xf>
    <xf numFmtId="0" fontId="0" fillId="0" borderId="0" xfId="0" applyAlignment="1">
      <alignment horizontal="center"/>
    </xf>
    <xf numFmtId="43" fontId="0" fillId="0" borderId="0" xfId="7" applyFont="1" applyAlignment="1">
      <alignment horizontal="center"/>
    </xf>
    <xf numFmtId="1" fontId="3" fillId="4" borderId="6" xfId="1" applyNumberFormat="1" applyFont="1" applyFill="1" applyBorder="1" applyAlignment="1">
      <alignment horizontal="center" vertical="center" wrapText="1"/>
    </xf>
    <xf numFmtId="0" fontId="27" fillId="0" borderId="0" xfId="0" applyFont="1" applyAlignment="1">
      <alignment horizontal="left" vertical="center"/>
    </xf>
    <xf numFmtId="1" fontId="3" fillId="5" borderId="5" xfId="0" applyNumberFormat="1" applyFont="1" applyFill="1" applyBorder="1" applyAlignment="1">
      <alignment horizontal="center" vertical="center" wrapText="1"/>
    </xf>
    <xf numFmtId="165" fontId="3" fillId="5" borderId="5" xfId="1" applyNumberFormat="1" applyFont="1" applyFill="1" applyBorder="1" applyAlignment="1">
      <alignment horizontal="left" vertical="center" wrapText="1"/>
    </xf>
    <xf numFmtId="165" fontId="3" fillId="5" borderId="5" xfId="1" applyNumberFormat="1" applyFont="1" applyFill="1" applyBorder="1" applyAlignment="1">
      <alignment horizontal="center" vertical="center" wrapText="1"/>
    </xf>
    <xf numFmtId="4" fontId="3" fillId="5" borderId="23" xfId="1" applyNumberFormat="1" applyFont="1" applyFill="1" applyBorder="1" applyAlignment="1">
      <alignment horizontal="center" vertical="center" wrapText="1"/>
    </xf>
    <xf numFmtId="0" fontId="0" fillId="3" borderId="6" xfId="0" applyFill="1" applyBorder="1"/>
    <xf numFmtId="0" fontId="85" fillId="16" borderId="11" xfId="0" applyFont="1" applyFill="1" applyBorder="1" applyAlignment="1">
      <alignment horizontal="center" vertical="center" wrapText="1"/>
    </xf>
    <xf numFmtId="0" fontId="85" fillId="16" borderId="45" xfId="0" applyFont="1" applyFill="1" applyBorder="1" applyAlignment="1">
      <alignment horizontal="center" vertical="center" wrapText="1"/>
    </xf>
    <xf numFmtId="0" fontId="5" fillId="0" borderId="49" xfId="0" applyFont="1" applyBorder="1" applyAlignment="1">
      <alignment vertical="center" wrapText="1"/>
    </xf>
    <xf numFmtId="0" fontId="5" fillId="0" borderId="70" xfId="0" applyFont="1" applyBorder="1" applyAlignment="1">
      <alignment vertical="center" wrapText="1"/>
    </xf>
    <xf numFmtId="0" fontId="5" fillId="0" borderId="67" xfId="0" applyFont="1" applyBorder="1" applyAlignment="1">
      <alignment vertical="center" wrapText="1"/>
    </xf>
    <xf numFmtId="0" fontId="5" fillId="0" borderId="70" xfId="0" applyFont="1" applyBorder="1" applyAlignment="1">
      <alignment horizontal="center" vertical="center" wrapText="1"/>
    </xf>
    <xf numFmtId="4" fontId="5" fillId="0" borderId="70" xfId="0" applyNumberFormat="1" applyFont="1" applyBorder="1" applyAlignment="1">
      <alignment horizontal="center" vertical="center" wrapText="1"/>
    </xf>
    <xf numFmtId="0" fontId="5" fillId="0" borderId="70" xfId="0" applyFont="1" applyBorder="1" applyAlignment="1">
      <alignment horizontal="right" vertical="center" wrapText="1"/>
    </xf>
    <xf numFmtId="2" fontId="5" fillId="0" borderId="70" xfId="0" applyNumberFormat="1" applyFont="1" applyBorder="1" applyAlignment="1">
      <alignment horizontal="right" vertical="center" wrapText="1"/>
    </xf>
    <xf numFmtId="0" fontId="27" fillId="0" borderId="6" xfId="0" applyFont="1" applyBorder="1"/>
    <xf numFmtId="0" fontId="27" fillId="14" borderId="6" xfId="0" applyFont="1" applyFill="1" applyBorder="1"/>
    <xf numFmtId="165" fontId="27" fillId="0" borderId="25" xfId="0" applyNumberFormat="1" applyFont="1" applyBorder="1"/>
    <xf numFmtId="167" fontId="35" fillId="11" borderId="76" xfId="0" applyNumberFormat="1" applyFont="1" applyFill="1" applyBorder="1" applyAlignment="1">
      <alignment horizontal="center" vertical="center" wrapText="1"/>
    </xf>
    <xf numFmtId="0" fontId="37" fillId="3" borderId="32" xfId="0" applyFont="1" applyFill="1" applyBorder="1" applyAlignment="1">
      <alignment horizontal="center" vertical="center" wrapText="1"/>
    </xf>
    <xf numFmtId="0" fontId="37" fillId="3" borderId="6" xfId="0" applyFont="1" applyFill="1" applyBorder="1" applyAlignment="1">
      <alignment horizontal="center" vertical="center" wrapText="1"/>
    </xf>
    <xf numFmtId="0" fontId="37" fillId="0" borderId="79" xfId="0" applyFont="1" applyBorder="1" applyAlignment="1">
      <alignment horizontal="center" vertical="center" wrapText="1"/>
    </xf>
    <xf numFmtId="0" fontId="43" fillId="0" borderId="23" xfId="0" applyFont="1" applyBorder="1" applyAlignment="1">
      <alignment vertical="center" wrapText="1"/>
    </xf>
    <xf numFmtId="0" fontId="38" fillId="0" borderId="23" xfId="0" applyFont="1" applyBorder="1" applyAlignment="1">
      <alignment vertical="center" wrapText="1"/>
    </xf>
    <xf numFmtId="0" fontId="37" fillId="0" borderId="34" xfId="0" applyFont="1" applyBorder="1" applyAlignment="1">
      <alignment horizontal="center" vertical="center" wrapText="1"/>
    </xf>
    <xf numFmtId="0" fontId="49" fillId="0" borderId="23" xfId="0" applyFont="1" applyBorder="1" applyAlignment="1">
      <alignment horizontal="left" vertical="center" wrapText="1"/>
    </xf>
    <xf numFmtId="0" fontId="87" fillId="0" borderId="31" xfId="0" applyFont="1" applyBorder="1" applyAlignment="1">
      <alignment horizontal="center"/>
    </xf>
    <xf numFmtId="0" fontId="87" fillId="0" borderId="32" xfId="0" applyFont="1" applyBorder="1" applyAlignment="1">
      <alignment horizontal="center"/>
    </xf>
    <xf numFmtId="0" fontId="83" fillId="0" borderId="35" xfId="0" applyFont="1" applyBorder="1" applyAlignment="1">
      <alignment horizontal="center"/>
    </xf>
    <xf numFmtId="1" fontId="83" fillId="0" borderId="6" xfId="0" applyNumberFormat="1" applyFont="1" applyBorder="1" applyAlignment="1">
      <alignment horizontal="right"/>
    </xf>
    <xf numFmtId="0" fontId="83" fillId="0" borderId="6" xfId="0" applyFont="1" applyBorder="1"/>
    <xf numFmtId="0" fontId="87" fillId="0" borderId="0" xfId="0" applyFont="1"/>
    <xf numFmtId="0" fontId="89" fillId="0" borderId="0" xfId="0" applyFont="1" applyAlignment="1">
      <alignment horizontal="right"/>
    </xf>
    <xf numFmtId="0" fontId="87" fillId="0" borderId="32" xfId="0" applyFont="1" applyBorder="1" applyAlignment="1">
      <alignment horizontal="center" wrapText="1"/>
    </xf>
    <xf numFmtId="0" fontId="87" fillId="14" borderId="46" xfId="0" applyFont="1" applyFill="1" applyBorder="1" applyAlignment="1">
      <alignment horizontal="center" wrapText="1"/>
    </xf>
    <xf numFmtId="43" fontId="0" fillId="14" borderId="52" xfId="7" applyFont="1" applyFill="1" applyBorder="1"/>
    <xf numFmtId="0" fontId="93" fillId="0" borderId="49" xfId="0" applyFont="1" applyBorder="1" applyAlignment="1">
      <alignment vertical="center" wrapText="1"/>
    </xf>
    <xf numFmtId="0" fontId="93" fillId="0" borderId="70" xfId="0" applyFont="1" applyBorder="1" applyAlignment="1">
      <alignment vertical="center" wrapText="1"/>
    </xf>
    <xf numFmtId="3" fontId="86" fillId="0" borderId="70" xfId="0" applyNumberFormat="1" applyFont="1" applyBorder="1" applyAlignment="1">
      <alignment horizontal="right" vertical="center" wrapText="1"/>
    </xf>
    <xf numFmtId="0" fontId="95" fillId="0" borderId="0" xfId="0" applyFont="1" applyAlignment="1">
      <alignment horizontal="justify" vertical="center"/>
    </xf>
    <xf numFmtId="0" fontId="12" fillId="0" borderId="6" xfId="0" applyFont="1" applyBorder="1"/>
    <xf numFmtId="165" fontId="3" fillId="4" borderId="6" xfId="1" applyNumberFormat="1" applyFont="1" applyFill="1" applyBorder="1" applyAlignment="1">
      <alignment horizontal="center" vertical="center" wrapText="1"/>
    </xf>
    <xf numFmtId="4" fontId="3" fillId="4" borderId="15" xfId="1" applyNumberFormat="1" applyFont="1" applyFill="1" applyBorder="1" applyAlignment="1">
      <alignment horizontal="center" vertical="center" wrapText="1"/>
    </xf>
    <xf numFmtId="0" fontId="97" fillId="0" borderId="6" xfId="0" applyFont="1" applyBorder="1" applyAlignment="1">
      <alignment horizontal="left" wrapText="1"/>
    </xf>
    <xf numFmtId="0" fontId="0" fillId="11" borderId="0" xfId="0" applyFill="1" applyAlignment="1">
      <alignment horizontal="center"/>
    </xf>
    <xf numFmtId="0" fontId="85" fillId="16" borderId="0" xfId="0" applyFont="1" applyFill="1" applyAlignment="1">
      <alignment horizontal="center" vertical="center" wrapText="1"/>
    </xf>
    <xf numFmtId="43" fontId="12" fillId="0" borderId="6" xfId="7" applyFont="1" applyBorder="1"/>
    <xf numFmtId="43" fontId="0" fillId="0" borderId="6" xfId="7" applyFont="1" applyBorder="1"/>
    <xf numFmtId="9" fontId="0" fillId="0" borderId="6" xfId="0" applyNumberFormat="1" applyBorder="1"/>
    <xf numFmtId="14" fontId="0" fillId="0" borderId="0" xfId="0" applyNumberFormat="1"/>
    <xf numFmtId="0" fontId="29" fillId="0" borderId="0" xfId="0" applyFont="1" applyAlignment="1">
      <alignment horizontal="center" vertical="center"/>
    </xf>
    <xf numFmtId="0" fontId="24" fillId="0" borderId="67" xfId="5" applyBorder="1" applyAlignment="1">
      <alignment vertical="center" wrapText="1"/>
    </xf>
    <xf numFmtId="0" fontId="76" fillId="0" borderId="67" xfId="0" applyFont="1" applyBorder="1" applyAlignment="1">
      <alignment vertical="center" wrapText="1"/>
    </xf>
    <xf numFmtId="43" fontId="0" fillId="0" borderId="6" xfId="6" applyNumberFormat="1" applyFont="1" applyBorder="1" applyAlignment="1">
      <alignment vertical="center"/>
    </xf>
    <xf numFmtId="164" fontId="1" fillId="7" borderId="6" xfId="1" applyNumberFormat="1" applyFont="1" applyFill="1" applyBorder="1" applyAlignment="1">
      <alignment horizontal="center" vertical="center" wrapText="1"/>
    </xf>
    <xf numFmtId="0" fontId="83" fillId="0" borderId="34" xfId="0" applyFont="1" applyBorder="1" applyAlignment="1">
      <alignment horizontal="center"/>
    </xf>
    <xf numFmtId="0" fontId="83" fillId="0" borderId="23" xfId="0" applyFont="1" applyBorder="1"/>
    <xf numFmtId="0" fontId="83" fillId="0" borderId="6" xfId="0" applyFont="1" applyBorder="1" applyAlignment="1">
      <alignment horizontal="center"/>
    </xf>
    <xf numFmtId="0" fontId="0" fillId="18" borderId="6" xfId="0" applyFill="1" applyBorder="1"/>
    <xf numFmtId="0" fontId="97" fillId="3" borderId="6" xfId="0" applyFont="1" applyFill="1" applyBorder="1" applyAlignment="1">
      <alignment horizontal="left" wrapText="1"/>
    </xf>
    <xf numFmtId="0" fontId="0" fillId="0" borderId="6" xfId="0" applyBorder="1" applyAlignment="1">
      <alignment horizontal="center" vertical="center" wrapText="1"/>
    </xf>
    <xf numFmtId="0" fontId="96" fillId="3" borderId="6" xfId="0" applyFont="1" applyFill="1" applyBorder="1" applyAlignment="1">
      <alignment wrapText="1"/>
    </xf>
    <xf numFmtId="0" fontId="96" fillId="3" borderId="6" xfId="0" applyFont="1" applyFill="1" applyBorder="1" applyAlignment="1">
      <alignment horizontal="left" vertical="center" wrapText="1"/>
    </xf>
    <xf numFmtId="0" fontId="12" fillId="0" borderId="0" xfId="0" applyFont="1"/>
    <xf numFmtId="0" fontId="24" fillId="0" borderId="70" xfId="5" applyBorder="1" applyAlignment="1">
      <alignment vertical="center" wrapText="1"/>
    </xf>
    <xf numFmtId="0" fontId="29" fillId="16" borderId="87" xfId="0" applyFont="1" applyFill="1" applyBorder="1" applyAlignment="1">
      <alignment horizontal="center" vertical="center" wrapText="1"/>
    </xf>
    <xf numFmtId="0" fontId="107" fillId="16" borderId="87" xfId="0" applyFont="1" applyFill="1" applyBorder="1" applyAlignment="1">
      <alignment horizontal="center" vertical="center" wrapText="1"/>
    </xf>
    <xf numFmtId="0" fontId="107" fillId="16" borderId="88" xfId="0" applyFont="1" applyFill="1" applyBorder="1" applyAlignment="1">
      <alignment horizontal="center" vertical="center" wrapText="1"/>
    </xf>
    <xf numFmtId="0" fontId="29" fillId="0" borderId="89" xfId="0" applyFont="1" applyBorder="1" applyAlignment="1">
      <alignment vertical="center" wrapText="1"/>
    </xf>
    <xf numFmtId="0" fontId="29" fillId="0" borderId="89" xfId="0" applyFont="1" applyBorder="1" applyAlignment="1">
      <alignment horizontal="center" vertical="center" wrapText="1"/>
    </xf>
    <xf numFmtId="0" fontId="29" fillId="0" borderId="90" xfId="0" applyFont="1" applyBorder="1" applyAlignment="1">
      <alignment horizontal="center" vertical="center" wrapText="1"/>
    </xf>
    <xf numFmtId="0" fontId="83" fillId="0" borderId="23" xfId="0" applyFont="1" applyBorder="1" applyAlignment="1">
      <alignment horizontal="center"/>
    </xf>
    <xf numFmtId="1" fontId="83" fillId="0" borderId="23" xfId="0" applyNumberFormat="1" applyFont="1" applyBorder="1" applyAlignment="1">
      <alignment horizontal="right"/>
    </xf>
    <xf numFmtId="3" fontId="93" fillId="0" borderId="49" xfId="0" applyNumberFormat="1" applyFont="1" applyBorder="1" applyAlignment="1">
      <alignment vertical="center" wrapText="1"/>
    </xf>
    <xf numFmtId="0" fontId="25" fillId="4" borderId="6" xfId="0" applyFont="1" applyFill="1" applyBorder="1" applyAlignment="1">
      <alignment horizontal="left" vertical="center"/>
    </xf>
    <xf numFmtId="43" fontId="0" fillId="11" borderId="6" xfId="7" applyFont="1" applyFill="1" applyBorder="1" applyAlignment="1">
      <alignment horizontal="center" vertical="center" wrapText="1"/>
    </xf>
    <xf numFmtId="43" fontId="0" fillId="0" borderId="6" xfId="7" applyFont="1" applyBorder="1" applyAlignment="1">
      <alignment horizontal="center" vertical="center" wrapText="1"/>
    </xf>
    <xf numFmtId="43" fontId="26" fillId="11" borderId="6" xfId="7" applyFill="1" applyBorder="1" applyAlignment="1">
      <alignment horizontal="center" vertical="center" wrapText="1"/>
    </xf>
    <xf numFmtId="164" fontId="0" fillId="0" borderId="6" xfId="0" applyNumberFormat="1" applyBorder="1"/>
    <xf numFmtId="0" fontId="63" fillId="15" borderId="6" xfId="0" applyFont="1" applyFill="1" applyBorder="1" applyAlignment="1">
      <alignment wrapText="1"/>
    </xf>
    <xf numFmtId="0" fontId="63" fillId="15" borderId="6" xfId="0" applyFont="1" applyFill="1" applyBorder="1"/>
    <xf numFmtId="0" fontId="63" fillId="15" borderId="6" xfId="0" applyFont="1" applyFill="1" applyBorder="1" applyAlignment="1">
      <alignment horizontal="left" vertical="center" wrapText="1"/>
    </xf>
    <xf numFmtId="0" fontId="12" fillId="3" borderId="6" xfId="0" applyFont="1" applyFill="1" applyBorder="1" applyAlignment="1">
      <alignment wrapText="1"/>
    </xf>
    <xf numFmtId="43" fontId="110" fillId="11" borderId="6" xfId="7" applyFont="1" applyFill="1" applyBorder="1" applyAlignment="1">
      <alignment horizontal="center" vertical="center" wrapText="1"/>
    </xf>
    <xf numFmtId="4" fontId="109" fillId="4" borderId="23" xfId="1" applyNumberFormat="1" applyFont="1" applyFill="1" applyBorder="1" applyAlignment="1">
      <alignment horizontal="center" vertical="center" wrapText="1"/>
    </xf>
    <xf numFmtId="0" fontId="110" fillId="14" borderId="6" xfId="0" applyFont="1" applyFill="1" applyBorder="1" applyAlignment="1">
      <alignment wrapText="1"/>
    </xf>
    <xf numFmtId="0" fontId="87" fillId="0" borderId="6" xfId="0" applyFont="1" applyBorder="1" applyAlignment="1">
      <alignment horizontal="center" vertical="center" wrapText="1"/>
    </xf>
    <xf numFmtId="0" fontId="87" fillId="14" borderId="6" xfId="0" applyFont="1" applyFill="1" applyBorder="1" applyAlignment="1">
      <alignment horizontal="center" vertical="center" wrapText="1"/>
    </xf>
    <xf numFmtId="0" fontId="87" fillId="0" borderId="0" xfId="0" applyFont="1" applyAlignment="1">
      <alignment horizontal="center" vertical="center" wrapText="1"/>
    </xf>
    <xf numFmtId="0" fontId="1" fillId="4" borderId="6" xfId="0" applyFont="1" applyFill="1" applyBorder="1" applyAlignment="1">
      <alignment horizontal="left" vertical="top" wrapText="1"/>
    </xf>
    <xf numFmtId="0" fontId="1" fillId="4" borderId="6" xfId="0" applyFont="1" applyFill="1" applyBorder="1" applyAlignment="1">
      <alignment horizontal="center" vertical="center" wrapText="1"/>
    </xf>
    <xf numFmtId="4" fontId="1" fillId="4" borderId="6" xfId="1" applyNumberFormat="1" applyFont="1" applyFill="1" applyBorder="1" applyAlignment="1">
      <alignment horizontal="center" vertical="center" wrapText="1"/>
    </xf>
    <xf numFmtId="0" fontId="1" fillId="19" borderId="6" xfId="0" applyFont="1" applyFill="1" applyBorder="1" applyAlignment="1">
      <alignment horizontal="left" vertical="top" wrapText="1"/>
    </xf>
    <xf numFmtId="0" fontId="1" fillId="19" borderId="6" xfId="0" applyFont="1" applyFill="1" applyBorder="1" applyAlignment="1">
      <alignment horizontal="center" vertical="center" wrapText="1"/>
    </xf>
    <xf numFmtId="4" fontId="1" fillId="19" borderId="6" xfId="1" applyNumberFormat="1" applyFont="1" applyFill="1" applyBorder="1" applyAlignment="1">
      <alignment horizontal="center" vertical="center" wrapText="1"/>
    </xf>
    <xf numFmtId="3" fontId="0" fillId="13" borderId="0" xfId="0" applyNumberFormat="1" applyFill="1" applyAlignment="1" applyProtection="1">
      <alignment horizontal="center" vertical="center"/>
      <protection locked="0"/>
    </xf>
    <xf numFmtId="0" fontId="0" fillId="7" borderId="0" xfId="0" applyFill="1" applyAlignment="1" applyProtection="1">
      <alignment vertical="center"/>
      <protection locked="0"/>
    </xf>
    <xf numFmtId="3" fontId="0" fillId="7" borderId="0" xfId="0" applyNumberFormat="1" applyFill="1" applyAlignment="1" applyProtection="1">
      <alignment horizontal="center" vertical="center"/>
      <protection locked="0"/>
    </xf>
    <xf numFmtId="0" fontId="29" fillId="3" borderId="90" xfId="0" applyFont="1" applyFill="1" applyBorder="1" applyAlignment="1">
      <alignment horizontal="center" vertical="center" wrapText="1"/>
    </xf>
    <xf numFmtId="2" fontId="5" fillId="14" borderId="6" xfId="0" applyNumberFormat="1" applyFont="1" applyFill="1" applyBorder="1" applyAlignment="1">
      <alignment horizontal="center" vertical="center"/>
    </xf>
    <xf numFmtId="0" fontId="111" fillId="0" borderId="6" xfId="0" applyFont="1" applyBorder="1" applyAlignment="1">
      <alignment vertical="top" wrapText="1"/>
    </xf>
    <xf numFmtId="0" fontId="111" fillId="0" borderId="6" xfId="0" applyFont="1" applyBorder="1" applyAlignment="1">
      <alignment vertical="top"/>
    </xf>
    <xf numFmtId="0" fontId="63" fillId="0" borderId="6" xfId="0" applyFont="1" applyBorder="1" applyAlignment="1">
      <alignment wrapText="1"/>
    </xf>
    <xf numFmtId="0" fontId="0" fillId="22" borderId="15" xfId="0" applyFill="1" applyBorder="1" applyAlignment="1">
      <alignment horizontal="center" vertical="center"/>
    </xf>
    <xf numFmtId="0" fontId="0" fillId="23" borderId="6" xfId="0" applyFill="1" applyBorder="1" applyAlignment="1">
      <alignment horizontal="center" vertical="top"/>
    </xf>
    <xf numFmtId="0" fontId="0" fillId="23" borderId="6" xfId="0" applyFill="1" applyBorder="1" applyAlignment="1">
      <alignment horizontal="center" vertical="top" wrapText="1"/>
    </xf>
    <xf numFmtId="0" fontId="0" fillId="22" borderId="6" xfId="0" applyFill="1" applyBorder="1" applyAlignment="1">
      <alignment horizontal="center" vertical="center" wrapText="1"/>
    </xf>
    <xf numFmtId="0" fontId="0" fillId="23" borderId="6" xfId="0" applyFill="1" applyBorder="1" applyAlignment="1">
      <alignment horizontal="center" vertical="center"/>
    </xf>
    <xf numFmtId="0" fontId="112" fillId="22" borderId="6" xfId="0" applyFont="1" applyFill="1" applyBorder="1" applyAlignment="1">
      <alignment horizontal="center" vertical="center" wrapText="1"/>
    </xf>
    <xf numFmtId="0" fontId="96" fillId="0" borderId="6" xfId="0" applyFont="1" applyBorder="1" applyAlignment="1">
      <alignment horizontal="left" vertical="center" wrapText="1"/>
    </xf>
    <xf numFmtId="0" fontId="96" fillId="0" borderId="6" xfId="0" applyFont="1" applyBorder="1" applyAlignment="1">
      <alignment wrapText="1"/>
    </xf>
    <xf numFmtId="0" fontId="112" fillId="23" borderId="6" xfId="0" applyFont="1" applyFill="1" applyBorder="1" applyAlignment="1">
      <alignment horizontal="center" vertical="center"/>
    </xf>
    <xf numFmtId="4" fontId="3" fillId="24" borderId="15" xfId="1" applyNumberFormat="1" applyFont="1" applyFill="1" applyBorder="1" applyAlignment="1">
      <alignment horizontal="center" vertical="center" wrapText="1"/>
    </xf>
    <xf numFmtId="0" fontId="113" fillId="23" borderId="0" xfId="0" applyFont="1" applyFill="1" applyAlignment="1">
      <alignment horizontal="center" vertical="center"/>
    </xf>
    <xf numFmtId="43" fontId="112" fillId="22" borderId="6" xfId="7" applyFont="1" applyFill="1" applyBorder="1" applyAlignment="1" applyProtection="1">
      <alignment vertical="center"/>
    </xf>
    <xf numFmtId="43" fontId="112" fillId="22" borderId="6" xfId="7" applyFont="1" applyFill="1" applyBorder="1" applyAlignment="1" applyProtection="1">
      <alignment vertical="center" wrapText="1"/>
    </xf>
    <xf numFmtId="0" fontId="110" fillId="0" borderId="0" xfId="0" applyFont="1" applyAlignment="1">
      <alignment wrapText="1"/>
    </xf>
    <xf numFmtId="4" fontId="110" fillId="3" borderId="0" xfId="0" applyNumberFormat="1" applyFont="1" applyFill="1" applyAlignment="1">
      <alignment wrapText="1"/>
    </xf>
    <xf numFmtId="0" fontId="110" fillId="0" borderId="0" xfId="0" applyFont="1" applyAlignment="1">
      <alignment horizontal="center" vertical="center" wrapText="1"/>
    </xf>
    <xf numFmtId="4" fontId="110" fillId="3" borderId="0" xfId="0" applyNumberFormat="1" applyFont="1" applyFill="1" applyAlignment="1">
      <alignment horizontal="center" vertical="center" wrapText="1"/>
    </xf>
    <xf numFmtId="0" fontId="25" fillId="0" borderId="0" xfId="0" applyFont="1" applyAlignment="1">
      <alignment wrapText="1"/>
    </xf>
    <xf numFmtId="0" fontId="25" fillId="0" borderId="0" xfId="0" applyFont="1" applyAlignment="1">
      <alignment horizontal="center" vertical="center" wrapText="1"/>
    </xf>
    <xf numFmtId="0" fontId="25" fillId="0" borderId="91" xfId="0" applyFont="1" applyBorder="1" applyAlignment="1">
      <alignment horizontal="center" vertical="center" wrapText="1"/>
    </xf>
    <xf numFmtId="4" fontId="25" fillId="0" borderId="85" xfId="7" applyNumberFormat="1" applyFont="1" applyFill="1" applyBorder="1" applyAlignment="1">
      <alignment horizontal="center" vertical="center" wrapText="1"/>
    </xf>
    <xf numFmtId="4" fontId="25" fillId="0" borderId="58" xfId="7" applyNumberFormat="1" applyFont="1" applyFill="1" applyBorder="1" applyAlignment="1">
      <alignment horizontal="center" vertical="center" wrapText="1"/>
    </xf>
    <xf numFmtId="0" fontId="117" fillId="0" borderId="86" xfId="0" applyFont="1" applyBorder="1" applyAlignment="1">
      <alignment horizontal="center" vertical="center" wrapText="1"/>
    </xf>
    <xf numFmtId="0" fontId="25" fillId="3" borderId="85" xfId="0" applyFont="1" applyFill="1" applyBorder="1" applyAlignment="1">
      <alignment horizontal="center" vertical="center" wrapText="1"/>
    </xf>
    <xf numFmtId="0" fontId="110" fillId="0" borderId="23" xfId="0" applyFont="1" applyBorder="1" applyAlignment="1">
      <alignment horizontal="center" vertical="center" wrapText="1"/>
    </xf>
    <xf numFmtId="4" fontId="110" fillId="0" borderId="25" xfId="7" applyNumberFormat="1" applyFont="1" applyFill="1" applyBorder="1" applyAlignment="1">
      <alignment horizontal="center" vertical="center" wrapText="1"/>
    </xf>
    <xf numFmtId="0" fontId="118" fillId="0" borderId="26" xfId="0" applyFont="1" applyBorder="1" applyAlignment="1">
      <alignment horizontal="center" vertical="center" wrapText="1"/>
    </xf>
    <xf numFmtId="0" fontId="118" fillId="0" borderId="23" xfId="0" applyFont="1" applyBorder="1" applyAlignment="1">
      <alignment horizontal="center" vertical="center" wrapText="1"/>
    </xf>
    <xf numFmtId="0" fontId="110" fillId="0" borderId="23" xfId="0" applyFont="1" applyBorder="1" applyAlignment="1">
      <alignment horizontal="left" vertical="center" wrapText="1"/>
    </xf>
    <xf numFmtId="0" fontId="110" fillId="0" borderId="6" xfId="0" applyFont="1" applyBorder="1" applyAlignment="1">
      <alignment horizontal="center" vertical="center" wrapText="1"/>
    </xf>
    <xf numFmtId="0" fontId="118" fillId="0" borderId="15" xfId="0" applyFont="1" applyBorder="1" applyAlignment="1">
      <alignment horizontal="center" vertical="center" wrapText="1"/>
    </xf>
    <xf numFmtId="0" fontId="118" fillId="0" borderId="6" xfId="0" applyFont="1" applyBorder="1" applyAlignment="1">
      <alignment horizontal="center" vertical="center" wrapText="1"/>
    </xf>
    <xf numFmtId="0" fontId="110" fillId="0" borderId="6" xfId="0" applyFont="1" applyBorder="1" applyAlignment="1">
      <alignment horizontal="left" vertical="center" wrapText="1"/>
    </xf>
    <xf numFmtId="0" fontId="110" fillId="0" borderId="35" xfId="0" applyFont="1" applyBorder="1" applyAlignment="1">
      <alignment horizontal="left" vertical="center" wrapText="1"/>
    </xf>
    <xf numFmtId="2" fontId="118" fillId="0" borderId="35" xfId="0" applyNumberFormat="1" applyFont="1" applyBorder="1" applyAlignment="1">
      <alignment horizontal="left" vertical="center" wrapText="1"/>
    </xf>
    <xf numFmtId="0" fontId="110" fillId="0" borderId="15" xfId="0" applyFont="1" applyBorder="1" applyAlignment="1">
      <alignment horizontal="center" vertical="center" wrapText="1"/>
    </xf>
    <xf numFmtId="0" fontId="118" fillId="0" borderId="35" xfId="0" applyFont="1" applyBorder="1" applyAlignment="1">
      <alignment horizontal="left" vertical="center" wrapText="1"/>
    </xf>
    <xf numFmtId="0" fontId="110" fillId="0" borderId="25" xfId="0" applyFont="1" applyBorder="1" applyAlignment="1">
      <alignment horizontal="center" vertical="center" wrapText="1"/>
    </xf>
    <xf numFmtId="0" fontId="110" fillId="0" borderId="28" xfId="0" applyFont="1" applyBorder="1" applyAlignment="1">
      <alignment horizontal="center" vertical="center" wrapText="1"/>
    </xf>
    <xf numFmtId="0" fontId="110" fillId="0" borderId="42" xfId="0" applyFont="1" applyBorder="1" applyAlignment="1">
      <alignment horizontal="left" vertical="center" wrapText="1"/>
    </xf>
    <xf numFmtId="0" fontId="120" fillId="0" borderId="6" xfId="0" applyFont="1" applyBorder="1" applyAlignment="1">
      <alignment horizontal="center" vertical="center" wrapText="1"/>
    </xf>
    <xf numFmtId="4" fontId="120" fillId="0" borderId="6" xfId="0" applyNumberFormat="1" applyFont="1" applyBorder="1" applyAlignment="1">
      <alignment horizontal="center" vertical="center" wrapText="1"/>
    </xf>
    <xf numFmtId="0" fontId="120" fillId="25" borderId="6" xfId="0" applyFont="1" applyFill="1" applyBorder="1" applyAlignment="1">
      <alignment horizontal="center" vertical="center" wrapText="1"/>
    </xf>
    <xf numFmtId="0" fontId="110" fillId="25" borderId="15" xfId="0" applyFont="1" applyFill="1" applyBorder="1" applyAlignment="1">
      <alignment horizontal="center" vertical="center" wrapText="1"/>
    </xf>
    <xf numFmtId="0" fontId="120" fillId="3" borderId="6" xfId="0" applyFont="1" applyFill="1" applyBorder="1" applyAlignment="1">
      <alignment horizontal="center" vertical="center" wrapText="1"/>
    </xf>
    <xf numFmtId="0" fontId="75" fillId="0" borderId="0" xfId="0" applyFont="1"/>
    <xf numFmtId="0" fontId="47" fillId="0" borderId="0" xfId="17" applyFont="1"/>
    <xf numFmtId="0" fontId="102" fillId="0" borderId="0" xfId="17" applyFont="1" applyAlignment="1">
      <alignment horizontal="center" vertical="center" wrapText="1"/>
    </xf>
    <xf numFmtId="0" fontId="100" fillId="0" borderId="0" xfId="17" applyFont="1" applyAlignment="1">
      <alignment horizontal="center" vertical="center" wrapText="1"/>
    </xf>
    <xf numFmtId="0" fontId="68" fillId="0" borderId="0" xfId="17" applyFont="1" applyAlignment="1">
      <alignment horizontal="center" vertical="center" wrapText="1"/>
    </xf>
    <xf numFmtId="0" fontId="4" fillId="0" borderId="0" xfId="17"/>
    <xf numFmtId="0" fontId="4" fillId="0" borderId="0" xfId="17" applyAlignment="1">
      <alignment horizontal="center" vertical="center" wrapText="1"/>
    </xf>
    <xf numFmtId="43" fontId="0" fillId="0" borderId="6" xfId="0" applyNumberFormat="1" applyBorder="1"/>
    <xf numFmtId="0" fontId="12" fillId="0" borderId="93" xfId="3" applyFont="1" applyBorder="1" applyAlignment="1">
      <alignment horizontal="center" vertical="center"/>
    </xf>
    <xf numFmtId="0" fontId="3" fillId="4" borderId="94" xfId="3" applyFont="1" applyFill="1" applyBorder="1" applyAlignment="1">
      <alignment horizontal="center" vertical="center" wrapText="1"/>
    </xf>
    <xf numFmtId="0" fontId="26" fillId="4" borderId="93" xfId="0" applyFont="1" applyFill="1" applyBorder="1" applyAlignment="1">
      <alignment vertical="center"/>
    </xf>
    <xf numFmtId="0" fontId="1" fillId="0" borderId="93" xfId="3" applyFont="1" applyBorder="1" applyAlignment="1">
      <alignment horizontal="left" vertical="center" wrapText="1"/>
    </xf>
    <xf numFmtId="0" fontId="1" fillId="0" borderId="93" xfId="3" applyFont="1" applyBorder="1" applyAlignment="1">
      <alignment horizontal="center" vertical="center" wrapText="1"/>
    </xf>
    <xf numFmtId="4" fontId="105" fillId="14" borderId="93" xfId="3" applyNumberFormat="1" applyFont="1" applyFill="1" applyBorder="1" applyAlignment="1">
      <alignment horizontal="center" vertical="center" wrapText="1"/>
    </xf>
    <xf numFmtId="4" fontId="105" fillId="3" borderId="93" xfId="0" applyNumberFormat="1" applyFont="1" applyFill="1" applyBorder="1" applyAlignment="1">
      <alignment horizontal="center" vertical="center" wrapText="1"/>
    </xf>
    <xf numFmtId="2" fontId="1" fillId="0" borderId="93" xfId="3" applyNumberFormat="1" applyFont="1" applyBorder="1" applyAlignment="1">
      <alignment horizontal="left" vertical="center" wrapText="1"/>
    </xf>
    <xf numFmtId="0" fontId="3" fillId="6" borderId="93" xfId="0" applyFont="1" applyFill="1" applyBorder="1" applyAlignment="1">
      <alignment vertical="center" wrapText="1"/>
    </xf>
    <xf numFmtId="0" fontId="123" fillId="0" borderId="93" xfId="3" applyFont="1" applyBorder="1" applyAlignment="1">
      <alignment horizontal="left" vertical="center" wrapText="1"/>
    </xf>
    <xf numFmtId="166" fontId="110" fillId="0" borderId="0" xfId="3" applyNumberFormat="1" applyFont="1" applyAlignment="1">
      <alignment horizontal="center" vertical="center"/>
    </xf>
    <xf numFmtId="0" fontId="118" fillId="0" borderId="93" xfId="3" applyFont="1" applyBorder="1" applyAlignment="1">
      <alignment horizontal="left" vertical="center" wrapText="1"/>
    </xf>
    <xf numFmtId="0" fontId="118" fillId="0" borderId="93" xfId="3" applyFont="1" applyBorder="1" applyAlignment="1">
      <alignment horizontal="center" vertical="center" wrapText="1"/>
    </xf>
    <xf numFmtId="4" fontId="118" fillId="0" borderId="93" xfId="3" applyNumberFormat="1" applyFont="1" applyBorder="1" applyAlignment="1">
      <alignment horizontal="center" vertical="center" wrapText="1"/>
    </xf>
    <xf numFmtId="166" fontId="118" fillId="14" borderId="93" xfId="1" applyNumberFormat="1" applyFont="1" applyFill="1" applyBorder="1" applyAlignment="1">
      <alignment horizontal="center" vertical="center" wrapText="1"/>
    </xf>
    <xf numFmtId="166" fontId="118" fillId="0" borderId="93" xfId="1" applyNumberFormat="1" applyFont="1" applyBorder="1" applyAlignment="1">
      <alignment horizontal="center" vertical="center" wrapText="1"/>
    </xf>
    <xf numFmtId="4" fontId="124" fillId="14" borderId="94" xfId="3" applyNumberFormat="1" applyFont="1" applyFill="1" applyBorder="1" applyAlignment="1">
      <alignment horizontal="center" vertical="center" wrapText="1"/>
    </xf>
    <xf numFmtId="2" fontId="118" fillId="0" borderId="93" xfId="3" applyNumberFormat="1" applyFont="1" applyBorder="1" applyAlignment="1">
      <alignment horizontal="center" vertical="center" wrapText="1"/>
    </xf>
    <xf numFmtId="166" fontId="118" fillId="0" borderId="0" xfId="3" applyNumberFormat="1" applyFont="1" applyAlignment="1">
      <alignment horizontal="center" vertical="center"/>
    </xf>
    <xf numFmtId="166" fontId="118" fillId="0" borderId="0" xfId="3" applyNumberFormat="1" applyFont="1" applyAlignment="1">
      <alignment horizontal="center" vertical="center" wrapText="1"/>
    </xf>
    <xf numFmtId="0" fontId="109" fillId="0" borderId="93" xfId="3" applyFont="1" applyBorder="1" applyAlignment="1">
      <alignment horizontal="left" vertical="center" wrapText="1"/>
    </xf>
    <xf numFmtId="4" fontId="125" fillId="3" borderId="93" xfId="3" applyNumberFormat="1" applyFont="1" applyFill="1" applyBorder="1" applyAlignment="1">
      <alignment horizontal="center" vertical="center" wrapText="1"/>
    </xf>
    <xf numFmtId="0" fontId="120" fillId="0" borderId="93" xfId="3" applyFont="1" applyBorder="1" applyAlignment="1">
      <alignment vertical="center"/>
    </xf>
    <xf numFmtId="166" fontId="120" fillId="0" borderId="0" xfId="3" applyNumberFormat="1" applyFont="1" applyAlignment="1">
      <alignment horizontal="center" vertical="center"/>
    </xf>
    <xf numFmtId="0" fontId="17" fillId="0" borderId="97" xfId="0" applyFont="1" applyBorder="1" applyAlignment="1">
      <alignment horizontal="left" vertical="center" wrapText="1"/>
    </xf>
    <xf numFmtId="0" fontId="84" fillId="0" borderId="43" xfId="0" applyFont="1" applyBorder="1" applyAlignment="1">
      <alignment horizontal="center" vertical="center"/>
    </xf>
    <xf numFmtId="0" fontId="84" fillId="0" borderId="44" xfId="0" applyFont="1" applyBorder="1" applyAlignment="1">
      <alignment horizontal="center" vertical="center"/>
    </xf>
    <xf numFmtId="0" fontId="84" fillId="0" borderId="11" xfId="0" applyFont="1" applyBorder="1" applyAlignment="1">
      <alignment horizontal="center" vertical="center" wrapText="1"/>
    </xf>
    <xf numFmtId="0" fontId="84" fillId="0" borderId="44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00" xfId="0" applyBorder="1" applyAlignment="1">
      <alignment horizontal="center" vertical="center"/>
    </xf>
    <xf numFmtId="0" fontId="0" fillId="0" borderId="86" xfId="0" applyBorder="1" applyAlignment="1">
      <alignment horizontal="center" vertical="center"/>
    </xf>
    <xf numFmtId="44" fontId="20" fillId="11" borderId="86" xfId="0" applyNumberFormat="1" applyFont="1" applyFill="1" applyBorder="1" applyAlignment="1">
      <alignment horizontal="center" vertical="center"/>
    </xf>
    <xf numFmtId="44" fontId="0" fillId="0" borderId="91" xfId="0" applyNumberFormat="1" applyBorder="1" applyAlignment="1">
      <alignment horizontal="center" vertical="center"/>
    </xf>
    <xf numFmtId="0" fontId="126" fillId="0" borderId="0" xfId="0" applyFont="1" applyAlignment="1">
      <alignment horizontal="left"/>
    </xf>
    <xf numFmtId="0" fontId="0" fillId="0" borderId="0" xfId="0" applyAlignment="1">
      <alignment horizontal="right"/>
    </xf>
    <xf numFmtId="0" fontId="0" fillId="11" borderId="93" xfId="0" applyFill="1" applyBorder="1"/>
    <xf numFmtId="4" fontId="20" fillId="11" borderId="86" xfId="0" applyNumberFormat="1" applyFont="1" applyFill="1" applyBorder="1" applyAlignment="1">
      <alignment horizontal="center" vertical="center"/>
    </xf>
    <xf numFmtId="0" fontId="117" fillId="0" borderId="43" xfId="0" applyFont="1" applyBorder="1" applyAlignment="1">
      <alignment horizontal="center" vertical="center"/>
    </xf>
    <xf numFmtId="0" fontId="117" fillId="0" borderId="44" xfId="0" applyFont="1" applyBorder="1" applyAlignment="1">
      <alignment horizontal="center" vertical="center"/>
    </xf>
    <xf numFmtId="0" fontId="117" fillId="0" borderId="11" xfId="0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/>
    </xf>
    <xf numFmtId="0" fontId="17" fillId="0" borderId="100" xfId="0" applyFont="1" applyBorder="1" applyAlignment="1">
      <alignment horizontal="center" vertical="center"/>
    </xf>
    <xf numFmtId="0" fontId="17" fillId="0" borderId="86" xfId="0" applyFont="1" applyBorder="1" applyAlignment="1">
      <alignment horizontal="center" vertical="center"/>
    </xf>
    <xf numFmtId="44" fontId="74" fillId="14" borderId="86" xfId="0" applyNumberFormat="1" applyFont="1" applyFill="1" applyBorder="1" applyAlignment="1">
      <alignment horizontal="center" vertical="center"/>
    </xf>
    <xf numFmtId="44" fontId="17" fillId="0" borderId="91" xfId="0" applyNumberFormat="1" applyFont="1" applyBorder="1" applyAlignment="1">
      <alignment horizontal="center" vertical="center"/>
    </xf>
    <xf numFmtId="44" fontId="17" fillId="0" borderId="0" xfId="0" applyNumberFormat="1" applyFont="1"/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right"/>
    </xf>
    <xf numFmtId="1" fontId="17" fillId="14" borderId="93" xfId="0" applyNumberFormat="1" applyFont="1" applyFill="1" applyBorder="1" applyAlignment="1">
      <alignment horizontal="center" vertical="center"/>
    </xf>
    <xf numFmtId="166" fontId="17" fillId="0" borderId="0" xfId="0" applyNumberFormat="1" applyFont="1" applyAlignment="1">
      <alignment horizontal="center" vertical="center"/>
    </xf>
    <xf numFmtId="0" fontId="74" fillId="0" borderId="86" xfId="0" applyFont="1" applyBorder="1" applyAlignment="1">
      <alignment horizontal="center" vertical="center"/>
    </xf>
    <xf numFmtId="4" fontId="1" fillId="0" borderId="0" xfId="1" applyNumberFormat="1" applyFont="1" applyAlignment="1">
      <alignment horizontal="center" vertical="center" wrapText="1"/>
    </xf>
    <xf numFmtId="0" fontId="117" fillId="0" borderId="44" xfId="0" applyFont="1" applyBorder="1" applyAlignment="1">
      <alignment horizontal="center" vertical="center" wrapText="1"/>
    </xf>
    <xf numFmtId="0" fontId="17" fillId="0" borderId="31" xfId="0" applyFont="1" applyBorder="1" applyAlignment="1">
      <alignment horizontal="center" vertical="center"/>
    </xf>
    <xf numFmtId="0" fontId="17" fillId="0" borderId="32" xfId="0" applyFont="1" applyBorder="1" applyAlignment="1">
      <alignment horizontal="center" vertical="center"/>
    </xf>
    <xf numFmtId="44" fontId="74" fillId="11" borderId="32" xfId="0" applyNumberFormat="1" applyFont="1" applyFill="1" applyBorder="1" applyAlignment="1">
      <alignment horizontal="center" vertical="center"/>
    </xf>
    <xf numFmtId="44" fontId="17" fillId="0" borderId="33" xfId="0" applyNumberFormat="1" applyFont="1" applyBorder="1" applyAlignment="1">
      <alignment horizontal="center" vertical="center"/>
    </xf>
    <xf numFmtId="0" fontId="17" fillId="0" borderId="35" xfId="0" applyFont="1" applyBorder="1" applyAlignment="1">
      <alignment horizontal="center" vertical="center"/>
    </xf>
    <xf numFmtId="0" fontId="17" fillId="0" borderId="93" xfId="0" applyFont="1" applyBorder="1" applyAlignment="1">
      <alignment horizontal="center" vertical="center"/>
    </xf>
    <xf numFmtId="44" fontId="74" fillId="11" borderId="93" xfId="0" applyNumberFormat="1" applyFont="1" applyFill="1" applyBorder="1" applyAlignment="1">
      <alignment horizontal="center" vertical="center"/>
    </xf>
    <xf numFmtId="44" fontId="17" fillId="0" borderId="62" xfId="0" applyNumberFormat="1" applyFont="1" applyBorder="1" applyAlignment="1">
      <alignment horizontal="center" vertical="center"/>
    </xf>
    <xf numFmtId="0" fontId="17" fillId="0" borderId="37" xfId="0" applyFont="1" applyBorder="1" applyAlignment="1">
      <alignment horizontal="center" vertical="center"/>
    </xf>
    <xf numFmtId="0" fontId="17" fillId="0" borderId="38" xfId="0" applyFont="1" applyBorder="1" applyAlignment="1">
      <alignment horizontal="center" vertical="center"/>
    </xf>
    <xf numFmtId="44" fontId="17" fillId="0" borderId="84" xfId="0" applyNumberFormat="1" applyFont="1" applyBorder="1" applyAlignment="1">
      <alignment horizontal="center" vertical="center"/>
    </xf>
    <xf numFmtId="0" fontId="127" fillId="0" borderId="0" xfId="0" applyFont="1" applyAlignment="1">
      <alignment horizontal="left"/>
    </xf>
    <xf numFmtId="0" fontId="17" fillId="0" borderId="32" xfId="0" applyFont="1" applyBorder="1" applyAlignment="1">
      <alignment horizontal="center" vertical="center" wrapText="1"/>
    </xf>
    <xf numFmtId="0" fontId="17" fillId="0" borderId="93" xfId="0" applyFont="1" applyBorder="1" applyAlignment="1">
      <alignment horizontal="center" vertical="center" wrapText="1"/>
    </xf>
    <xf numFmtId="0" fontId="5" fillId="0" borderId="97" xfId="0" applyFont="1" applyBorder="1" applyAlignment="1">
      <alignment horizontal="left" vertical="center" wrapText="1"/>
    </xf>
    <xf numFmtId="0" fontId="122" fillId="0" borderId="43" xfId="0" applyFont="1" applyBorder="1" applyAlignment="1">
      <alignment horizontal="center" vertical="center"/>
    </xf>
    <xf numFmtId="0" fontId="122" fillId="0" borderId="44" xfId="0" applyFont="1" applyBorder="1" applyAlignment="1">
      <alignment horizontal="center" vertical="center"/>
    </xf>
    <xf numFmtId="0" fontId="122" fillId="0" borderId="11" xfId="0" applyFont="1" applyBorder="1" applyAlignment="1">
      <alignment horizontal="center" vertical="center" wrapText="1"/>
    </xf>
    <xf numFmtId="0" fontId="122" fillId="0" borderId="44" xfId="0" applyFont="1" applyBorder="1" applyAlignment="1">
      <alignment horizontal="center" vertical="center" wrapText="1"/>
    </xf>
    <xf numFmtId="172" fontId="74" fillId="11" borderId="32" xfId="0" applyNumberFormat="1" applyFont="1" applyFill="1" applyBorder="1" applyAlignment="1">
      <alignment horizontal="center" vertical="center"/>
    </xf>
    <xf numFmtId="172" fontId="17" fillId="0" borderId="33" xfId="0" applyNumberFormat="1" applyFont="1" applyBorder="1" applyAlignment="1">
      <alignment horizontal="center" vertical="center"/>
    </xf>
    <xf numFmtId="172" fontId="17" fillId="0" borderId="62" xfId="0" applyNumberFormat="1" applyFont="1" applyBorder="1" applyAlignment="1">
      <alignment horizontal="center" vertical="center"/>
    </xf>
    <xf numFmtId="172" fontId="17" fillId="0" borderId="84" xfId="0" applyNumberFormat="1" applyFont="1" applyBorder="1" applyAlignment="1">
      <alignment horizontal="center" vertical="center"/>
    </xf>
    <xf numFmtId="172" fontId="17" fillId="0" borderId="0" xfId="0" applyNumberFormat="1" applyFont="1"/>
    <xf numFmtId="0" fontId="17" fillId="0" borderId="0" xfId="16" applyFont="1"/>
    <xf numFmtId="0" fontId="5" fillId="0" borderId="97" xfId="16" applyFont="1" applyBorder="1" applyAlignment="1">
      <alignment horizontal="left" vertical="center" wrapText="1"/>
    </xf>
    <xf numFmtId="0" fontId="122" fillId="0" borderId="43" xfId="16" applyFont="1" applyBorder="1" applyAlignment="1">
      <alignment horizontal="center" vertical="center"/>
    </xf>
    <xf numFmtId="0" fontId="122" fillId="0" borderId="44" xfId="16" applyFont="1" applyBorder="1" applyAlignment="1">
      <alignment horizontal="center" vertical="center"/>
    </xf>
    <xf numFmtId="0" fontId="122" fillId="0" borderId="11" xfId="16" applyFont="1" applyBorder="1" applyAlignment="1">
      <alignment horizontal="center" vertical="center" wrapText="1"/>
    </xf>
    <xf numFmtId="0" fontId="122" fillId="0" borderId="44" xfId="16" applyFont="1" applyBorder="1" applyAlignment="1">
      <alignment horizontal="center" vertical="center" wrapText="1"/>
    </xf>
    <xf numFmtId="0" fontId="17" fillId="0" borderId="85" xfId="16" applyFont="1" applyBorder="1" applyAlignment="1">
      <alignment horizontal="center" vertical="center"/>
    </xf>
    <xf numFmtId="0" fontId="17" fillId="0" borderId="86" xfId="16" applyFont="1" applyBorder="1" applyAlignment="1">
      <alignment horizontal="center" vertical="center"/>
    </xf>
    <xf numFmtId="44" fontId="74" fillId="11" borderId="86" xfId="16" applyNumberFormat="1" applyFont="1" applyFill="1" applyBorder="1" applyAlignment="1">
      <alignment horizontal="center" vertical="center"/>
    </xf>
    <xf numFmtId="44" fontId="17" fillId="0" borderId="91" xfId="16" applyNumberFormat="1" applyFont="1" applyBorder="1" applyAlignment="1">
      <alignment horizontal="center" vertical="center"/>
    </xf>
    <xf numFmtId="0" fontId="127" fillId="0" borderId="0" xfId="16" applyFont="1" applyAlignment="1">
      <alignment horizontal="left"/>
    </xf>
    <xf numFmtId="173" fontId="18" fillId="0" borderId="0" xfId="16" applyNumberFormat="1" applyFont="1"/>
    <xf numFmtId="0" fontId="18" fillId="0" borderId="0" xfId="16" applyFont="1"/>
    <xf numFmtId="0" fontId="17" fillId="0" borderId="100" xfId="16" applyFont="1" applyBorder="1" applyAlignment="1">
      <alignment horizontal="left" vertical="center" wrapText="1"/>
    </xf>
    <xf numFmtId="174" fontId="74" fillId="0" borderId="33" xfId="6" applyNumberFormat="1" applyFont="1" applyBorder="1" applyAlignment="1" applyProtection="1">
      <alignment horizontal="center" vertical="center" wrapText="1"/>
    </xf>
    <xf numFmtId="1" fontId="17" fillId="0" borderId="0" xfId="0" applyNumberFormat="1" applyFont="1"/>
    <xf numFmtId="174" fontId="74" fillId="0" borderId="36" xfId="6" applyNumberFormat="1" applyFont="1" applyBorder="1" applyAlignment="1" applyProtection="1">
      <alignment horizontal="center" vertical="center" wrapText="1"/>
    </xf>
    <xf numFmtId="0" fontId="17" fillId="0" borderId="93" xfId="0" applyFont="1" applyBorder="1" applyAlignment="1">
      <alignment horizontal="center" vertical="top" wrapText="1"/>
    </xf>
    <xf numFmtId="0" fontId="117" fillId="27" borderId="35" xfId="0" applyFont="1" applyFill="1" applyBorder="1" applyAlignment="1">
      <alignment vertical="top"/>
    </xf>
    <xf numFmtId="174" fontId="117" fillId="27" borderId="36" xfId="6" applyNumberFormat="1" applyFont="1" applyFill="1" applyBorder="1" applyAlignment="1" applyProtection="1">
      <alignment vertical="top"/>
    </xf>
    <xf numFmtId="0" fontId="117" fillId="27" borderId="37" xfId="0" applyFont="1" applyFill="1" applyBorder="1" applyAlignment="1">
      <alignment vertical="top"/>
    </xf>
    <xf numFmtId="174" fontId="117" fillId="27" borderId="39" xfId="6" applyNumberFormat="1" applyFont="1" applyFill="1" applyBorder="1" applyAlignment="1" applyProtection="1">
      <alignment vertical="top"/>
    </xf>
    <xf numFmtId="44" fontId="74" fillId="11" borderId="38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97" xfId="0" applyBorder="1" applyAlignment="1">
      <alignment horizontal="left" wrapText="1"/>
    </xf>
    <xf numFmtId="0" fontId="0" fillId="0" borderId="98" xfId="0" applyBorder="1" applyAlignment="1">
      <alignment horizontal="left" wrapText="1"/>
    </xf>
    <xf numFmtId="0" fontId="0" fillId="0" borderId="107" xfId="0" applyBorder="1" applyAlignment="1">
      <alignment horizontal="left"/>
    </xf>
    <xf numFmtId="0" fontId="0" fillId="0" borderId="0" xfId="0" applyAlignment="1">
      <alignment wrapText="1"/>
    </xf>
    <xf numFmtId="0" fontId="0" fillId="0" borderId="0" xfId="0"/>
    <xf numFmtId="3" fontId="3" fillId="5" borderId="6" xfId="1" applyNumberFormat="1" applyFont="1" applyFill="1" applyBorder="1" applyAlignment="1">
      <alignment horizontal="center" vertical="center" wrapText="1"/>
    </xf>
    <xf numFmtId="3" fontId="11" fillId="4" borderId="6" xfId="1" applyNumberFormat="1" applyFont="1" applyFill="1" applyBorder="1" applyAlignment="1">
      <alignment horizontal="center" vertical="center" wrapText="1"/>
    </xf>
    <xf numFmtId="3" fontId="1" fillId="0" borderId="6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3" fontId="1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wrapText="1"/>
    </xf>
    <xf numFmtId="3" fontId="0" fillId="0" borderId="0" xfId="0" applyNumberFormat="1"/>
    <xf numFmtId="3" fontId="0" fillId="0" borderId="0" xfId="0" applyNumberFormat="1" applyAlignment="1">
      <alignment wrapText="1"/>
    </xf>
    <xf numFmtId="0" fontId="0" fillId="14" borderId="0" xfId="0" applyFill="1" applyAlignment="1">
      <alignment wrapText="1"/>
    </xf>
    <xf numFmtId="9" fontId="0" fillId="14" borderId="0" xfId="10" applyFont="1" applyFill="1" applyAlignment="1">
      <alignment wrapText="1"/>
    </xf>
    <xf numFmtId="4" fontId="0" fillId="0" borderId="0" xfId="0" applyNumberFormat="1" applyAlignment="1">
      <alignment wrapText="1"/>
    </xf>
    <xf numFmtId="4" fontId="12" fillId="0" borderId="0" xfId="0" applyNumberFormat="1" applyFont="1" applyAlignment="1">
      <alignment wrapText="1"/>
    </xf>
    <xf numFmtId="0" fontId="0" fillId="0" borderId="6" xfId="0" applyBorder="1"/>
    <xf numFmtId="0" fontId="0" fillId="0" borderId="0" xfId="0"/>
    <xf numFmtId="0" fontId="64" fillId="0" borderId="102" xfId="23" applyFont="1" applyBorder="1" applyAlignment="1">
      <alignment vertical="center" wrapText="1"/>
    </xf>
    <xf numFmtId="0" fontId="216" fillId="58" borderId="122" xfId="0" applyFont="1" applyFill="1" applyBorder="1" applyAlignment="1" applyProtection="1">
      <alignment horizontal="center" vertical="center" wrapText="1"/>
    </xf>
    <xf numFmtId="0" fontId="216" fillId="58" borderId="123" xfId="0" applyFont="1" applyFill="1" applyBorder="1" applyAlignment="1" applyProtection="1">
      <alignment horizontal="center" vertical="center" wrapText="1"/>
    </xf>
    <xf numFmtId="4" fontId="216" fillId="58" borderId="123" xfId="0" applyNumberFormat="1" applyFont="1" applyFill="1" applyBorder="1" applyAlignment="1" applyProtection="1">
      <alignment horizontal="center" vertical="center" wrapText="1"/>
    </xf>
    <xf numFmtId="0" fontId="212" fillId="59" borderId="6" xfId="0" applyFont="1" applyFill="1" applyBorder="1" applyAlignment="1" applyProtection="1">
      <alignment horizontal="center" vertical="center" wrapText="1"/>
    </xf>
    <xf numFmtId="3" fontId="212" fillId="59" borderId="6" xfId="0" applyNumberFormat="1" applyFont="1" applyFill="1" applyBorder="1" applyAlignment="1" applyProtection="1">
      <alignment horizontal="center" vertical="center" wrapText="1"/>
    </xf>
    <xf numFmtId="4" fontId="212" fillId="11" borderId="6" xfId="1" applyNumberFormat="1" applyFont="1" applyFill="1" applyBorder="1" applyAlignment="1" applyProtection="1">
      <alignment horizontal="center" vertical="center" wrapText="1"/>
      <protection locked="0"/>
    </xf>
    <xf numFmtId="4" fontId="212" fillId="59" borderId="6" xfId="0" applyNumberFormat="1" applyFont="1" applyFill="1" applyBorder="1" applyAlignment="1" applyProtection="1">
      <alignment horizontal="center" vertical="center" wrapText="1"/>
    </xf>
    <xf numFmtId="49" fontId="212" fillId="0" borderId="6" xfId="0" applyNumberFormat="1" applyFont="1" applyFill="1" applyBorder="1" applyAlignment="1" applyProtection="1">
      <alignment horizontal="center" vertical="center" wrapText="1"/>
    </xf>
    <xf numFmtId="0" fontId="212" fillId="0" borderId="6" xfId="0" applyFont="1" applyFill="1" applyBorder="1" applyAlignment="1" applyProtection="1">
      <alignment horizontal="center" vertical="center" wrapText="1"/>
    </xf>
    <xf numFmtId="3" fontId="212" fillId="0" borderId="6" xfId="0" applyNumberFormat="1" applyFont="1" applyFill="1" applyBorder="1" applyAlignment="1" applyProtection="1">
      <alignment horizontal="center" vertical="center" wrapText="1"/>
    </xf>
    <xf numFmtId="0" fontId="214" fillId="0" borderId="6" xfId="0" applyFont="1" applyBorder="1" applyProtection="1"/>
    <xf numFmtId="0" fontId="215" fillId="0" borderId="6" xfId="0" applyFont="1" applyFill="1" applyBorder="1" applyAlignment="1" applyProtection="1">
      <alignment horizontal="center" vertical="center" wrapText="1"/>
    </xf>
    <xf numFmtId="3" fontId="215" fillId="0" borderId="6" xfId="0" applyNumberFormat="1" applyFont="1" applyFill="1" applyBorder="1" applyAlignment="1" applyProtection="1">
      <alignment horizontal="center" vertical="center" wrapText="1"/>
    </xf>
    <xf numFmtId="4" fontId="215" fillId="0" borderId="6" xfId="1" applyNumberFormat="1" applyFont="1" applyFill="1" applyBorder="1" applyAlignment="1" applyProtection="1">
      <alignment horizontal="center" vertical="center" wrapText="1"/>
    </xf>
    <xf numFmtId="0" fontId="212" fillId="0" borderId="6" xfId="0" applyFont="1" applyFill="1" applyBorder="1" applyAlignment="1" applyProtection="1">
      <alignment vertical="center" wrapText="1"/>
    </xf>
    <xf numFmtId="1" fontId="212" fillId="0" borderId="6" xfId="0" applyNumberFormat="1" applyFont="1" applyFill="1" applyBorder="1" applyAlignment="1" applyProtection="1">
      <alignment horizontal="center" vertical="center" wrapText="1"/>
    </xf>
    <xf numFmtId="0" fontId="82" fillId="0" borderId="0" xfId="0" applyFont="1" applyProtection="1">
      <protection locked="0"/>
    </xf>
    <xf numFmtId="0" fontId="122" fillId="0" borderId="0" xfId="0" applyFont="1" applyAlignment="1" applyProtection="1">
      <alignment horizontal="left"/>
      <protection locked="0"/>
    </xf>
    <xf numFmtId="0" fontId="82" fillId="0" borderId="0" xfId="0" applyFont="1" applyAlignment="1" applyProtection="1">
      <alignment vertical="top"/>
      <protection locked="0"/>
    </xf>
    <xf numFmtId="1" fontId="82" fillId="0" borderId="0" xfId="0" applyNumberFormat="1" applyFont="1" applyAlignment="1" applyProtection="1">
      <alignment horizontal="center"/>
      <protection locked="0"/>
    </xf>
    <xf numFmtId="49" fontId="82" fillId="0" borderId="0" xfId="0" applyNumberFormat="1" applyFont="1" applyAlignment="1" applyProtection="1">
      <alignment horizontal="center"/>
      <protection locked="0"/>
    </xf>
    <xf numFmtId="0" fontId="122" fillId="0" borderId="0" xfId="0" applyFont="1" applyAlignment="1" applyProtection="1">
      <alignment horizontal="left" vertical="top"/>
      <protection locked="0"/>
    </xf>
    <xf numFmtId="1" fontId="82" fillId="0" borderId="0" xfId="0" applyNumberFormat="1" applyFont="1" applyAlignment="1" applyProtection="1">
      <alignment horizontal="center" vertical="top"/>
      <protection locked="0"/>
    </xf>
    <xf numFmtId="49" fontId="82" fillId="0" borderId="0" xfId="0" applyNumberFormat="1" applyFont="1" applyAlignment="1" applyProtection="1">
      <alignment horizontal="center" vertical="top"/>
      <protection locked="0"/>
    </xf>
    <xf numFmtId="0" fontId="90" fillId="0" borderId="0" xfId="0" applyFont="1" applyAlignment="1" applyProtection="1">
      <alignment horizontal="left" vertical="top"/>
      <protection locked="0"/>
    </xf>
    <xf numFmtId="0" fontId="82" fillId="0" borderId="0" xfId="0" applyFont="1" applyAlignment="1" applyProtection="1">
      <alignment horizontal="left" vertical="top"/>
      <protection locked="0"/>
    </xf>
    <xf numFmtId="0" fontId="130" fillId="0" borderId="0" xfId="0" applyFont="1" applyProtection="1">
      <protection locked="0"/>
    </xf>
    <xf numFmtId="0" fontId="130" fillId="0" borderId="0" xfId="0" applyFont="1" applyAlignment="1" applyProtection="1">
      <alignment vertical="top"/>
      <protection locked="0"/>
    </xf>
    <xf numFmtId="1" fontId="130" fillId="0" borderId="0" xfId="0" applyNumberFormat="1" applyFont="1" applyAlignment="1" applyProtection="1">
      <alignment horizontal="center" vertical="top"/>
      <protection locked="0"/>
    </xf>
    <xf numFmtId="49" fontId="130" fillId="0" borderId="0" xfId="0" applyNumberFormat="1" applyFont="1" applyAlignment="1" applyProtection="1">
      <alignment horizontal="center" vertical="top"/>
      <protection locked="0"/>
    </xf>
    <xf numFmtId="195" fontId="90" fillId="0" borderId="0" xfId="0" applyNumberFormat="1" applyFont="1" applyAlignment="1" applyProtection="1">
      <alignment horizontal="left" vertical="top"/>
      <protection locked="0"/>
    </xf>
    <xf numFmtId="0" fontId="130" fillId="0" borderId="0" xfId="0" applyFont="1" applyAlignment="1" applyProtection="1">
      <alignment horizontal="center" vertical="top"/>
      <protection locked="0"/>
    </xf>
    <xf numFmtId="0" fontId="130" fillId="0" borderId="0" xfId="0" applyFont="1" applyAlignment="1" applyProtection="1">
      <alignment vertical="justify"/>
      <protection locked="0"/>
    </xf>
    <xf numFmtId="0" fontId="130" fillId="0" borderId="49" xfId="0" applyFont="1" applyBorder="1" applyAlignment="1" applyProtection="1">
      <alignment horizontal="left" vertical="center" wrapText="1"/>
      <protection locked="0"/>
    </xf>
    <xf numFmtId="0" fontId="90" fillId="0" borderId="48" xfId="0" applyFont="1" applyBorder="1" applyAlignment="1" applyProtection="1">
      <alignment horizontal="center" vertical="center"/>
      <protection locked="0"/>
    </xf>
    <xf numFmtId="0" fontId="90" fillId="0" borderId="70" xfId="0" applyFont="1" applyBorder="1" applyAlignment="1" applyProtection="1">
      <alignment horizontal="center" vertical="center" wrapText="1"/>
      <protection locked="0"/>
    </xf>
    <xf numFmtId="8" fontId="130" fillId="0" borderId="84" xfId="0" applyNumberFormat="1" applyFont="1" applyBorder="1" applyAlignment="1" applyProtection="1">
      <alignment horizontal="right" vertical="top"/>
      <protection locked="0"/>
    </xf>
    <xf numFmtId="1" fontId="130" fillId="0" borderId="41" xfId="0" applyNumberFormat="1" applyFont="1" applyBorder="1" applyAlignment="1" applyProtection="1">
      <alignment horizontal="center" vertical="top" wrapText="1"/>
      <protection locked="0"/>
    </xf>
    <xf numFmtId="49" fontId="130" fillId="0" borderId="41" xfId="0" applyNumberFormat="1" applyFont="1" applyBorder="1" applyAlignment="1" applyProtection="1">
      <alignment horizontal="center" vertical="top" wrapText="1"/>
      <protection locked="0"/>
    </xf>
    <xf numFmtId="49" fontId="130" fillId="0" borderId="64" xfId="0" applyNumberFormat="1" applyFont="1" applyBorder="1" applyAlignment="1" applyProtection="1">
      <alignment horizontal="left" vertical="top" wrapText="1"/>
      <protection locked="0"/>
    </xf>
    <xf numFmtId="49" fontId="130" fillId="0" borderId="48" xfId="0" applyNumberFormat="1" applyFont="1" applyBorder="1" applyAlignment="1" applyProtection="1">
      <alignment horizontal="center" vertical="top" wrapText="1"/>
      <protection locked="0"/>
    </xf>
    <xf numFmtId="0" fontId="130" fillId="0" borderId="63" xfId="0" applyFont="1" applyBorder="1" applyAlignment="1" applyProtection="1">
      <alignment horizontal="left" vertical="center" wrapText="1"/>
      <protection locked="0"/>
    </xf>
    <xf numFmtId="0" fontId="90" fillId="0" borderId="52" xfId="0" applyFont="1" applyBorder="1" applyAlignment="1" applyProtection="1">
      <alignment horizontal="center" vertical="center"/>
      <protection locked="0"/>
    </xf>
    <xf numFmtId="0" fontId="90" fillId="0" borderId="125" xfId="0" applyFont="1" applyBorder="1" applyAlignment="1" applyProtection="1">
      <alignment horizontal="center" vertical="center" wrapText="1"/>
      <protection locked="0"/>
    </xf>
    <xf numFmtId="8" fontId="130" fillId="0" borderId="62" xfId="0" applyNumberFormat="1" applyFont="1" applyBorder="1" applyAlignment="1" applyProtection="1">
      <alignment horizontal="right" vertical="top"/>
      <protection locked="0"/>
    </xf>
    <xf numFmtId="8" fontId="130" fillId="0" borderId="42" xfId="0" applyNumberFormat="1" applyFont="1" applyBorder="1" applyAlignment="1" applyProtection="1">
      <alignment horizontal="right" vertical="top"/>
      <protection locked="0"/>
    </xf>
    <xf numFmtId="1" fontId="130" fillId="0" borderId="102" xfId="0" applyNumberFormat="1" applyFont="1" applyBorder="1" applyAlignment="1" applyProtection="1">
      <alignment horizontal="center" vertical="top" wrapText="1"/>
      <protection locked="0"/>
    </xf>
    <xf numFmtId="49" fontId="130" fillId="0" borderId="102" xfId="0" applyNumberFormat="1" applyFont="1" applyBorder="1" applyAlignment="1" applyProtection="1">
      <alignment horizontal="center" vertical="top" wrapText="1"/>
      <protection locked="0"/>
    </xf>
    <xf numFmtId="49" fontId="130" fillId="0" borderId="124" xfId="0" applyNumberFormat="1" applyFont="1" applyBorder="1" applyAlignment="1" applyProtection="1">
      <alignment horizontal="left" vertical="top" wrapText="1"/>
      <protection locked="0"/>
    </xf>
    <xf numFmtId="49" fontId="130" fillId="0" borderId="52" xfId="0" applyNumberFormat="1" applyFont="1" applyBorder="1" applyAlignment="1" applyProtection="1">
      <alignment horizontal="center" vertical="top" wrapText="1"/>
      <protection locked="0"/>
    </xf>
    <xf numFmtId="0" fontId="90" fillId="0" borderId="126" xfId="0" applyFont="1" applyBorder="1" applyAlignment="1" applyProtection="1">
      <alignment horizontal="center" vertical="center"/>
      <protection locked="0"/>
    </xf>
    <xf numFmtId="0" fontId="90" fillId="0" borderId="67" xfId="0" applyFont="1" applyBorder="1" applyAlignment="1" applyProtection="1">
      <alignment horizontal="center" vertical="center" wrapText="1"/>
      <protection locked="0"/>
    </xf>
    <xf numFmtId="8" fontId="130" fillId="0" borderId="78" xfId="0" applyNumberFormat="1" applyFont="1" applyBorder="1" applyAlignment="1" applyProtection="1">
      <alignment horizontal="right" vertical="top"/>
      <protection locked="0"/>
    </xf>
    <xf numFmtId="1" fontId="130" fillId="0" borderId="127" xfId="0" applyNumberFormat="1" applyFont="1" applyBorder="1" applyAlignment="1" applyProtection="1">
      <alignment horizontal="center" vertical="top" wrapText="1"/>
      <protection locked="0"/>
    </xf>
    <xf numFmtId="49" fontId="130" fillId="0" borderId="127" xfId="0" applyNumberFormat="1" applyFont="1" applyBorder="1" applyAlignment="1" applyProtection="1">
      <alignment horizontal="center" vertical="top" wrapText="1"/>
      <protection locked="0"/>
    </xf>
    <xf numFmtId="49" fontId="130" fillId="0" borderId="128" xfId="0" applyNumberFormat="1" applyFont="1" applyBorder="1" applyAlignment="1" applyProtection="1">
      <alignment horizontal="left" vertical="top" wrapText="1"/>
      <protection locked="0"/>
    </xf>
    <xf numFmtId="49" fontId="130" fillId="0" borderId="126" xfId="0" applyNumberFormat="1" applyFont="1" applyBorder="1" applyAlignment="1" applyProtection="1">
      <alignment horizontal="center" vertical="top" wrapText="1"/>
      <protection locked="0"/>
    </xf>
    <xf numFmtId="0" fontId="130" fillId="12" borderId="63" xfId="0" applyFont="1" applyFill="1" applyBorder="1" applyAlignment="1" applyProtection="1">
      <alignment horizontal="left" vertical="center" wrapText="1"/>
      <protection locked="0"/>
    </xf>
    <xf numFmtId="49" fontId="223" fillId="0" borderId="52" xfId="0" applyNumberFormat="1" applyFont="1" applyBorder="1" applyAlignment="1" applyProtection="1">
      <alignment horizontal="center" vertical="top" wrapText="1"/>
      <protection locked="0"/>
    </xf>
    <xf numFmtId="0" fontId="90" fillId="0" borderId="55" xfId="0" applyFont="1" applyBorder="1" applyAlignment="1" applyProtection="1">
      <alignment horizontal="center" vertical="center"/>
      <protection locked="0"/>
    </xf>
    <xf numFmtId="1" fontId="130" fillId="0" borderId="28" xfId="0" applyNumberFormat="1" applyFont="1" applyBorder="1" applyAlignment="1" applyProtection="1">
      <alignment horizontal="center" vertical="top" wrapText="1"/>
      <protection locked="0"/>
    </xf>
    <xf numFmtId="49" fontId="130" fillId="0" borderId="28" xfId="0" applyNumberFormat="1" applyFont="1" applyBorder="1" applyAlignment="1" applyProtection="1">
      <alignment horizontal="center" vertical="top" wrapText="1"/>
      <protection locked="0"/>
    </xf>
    <xf numFmtId="49" fontId="130" fillId="0" borderId="66" xfId="0" applyNumberFormat="1" applyFont="1" applyBorder="1" applyAlignment="1" applyProtection="1">
      <alignment horizontal="left" vertical="top" wrapText="1"/>
      <protection locked="0"/>
    </xf>
    <xf numFmtId="49" fontId="223" fillId="0" borderId="55" xfId="0" applyNumberFormat="1" applyFont="1" applyBorder="1" applyAlignment="1" applyProtection="1">
      <alignment horizontal="center" vertical="top" wrapText="1"/>
      <protection locked="0"/>
    </xf>
    <xf numFmtId="49" fontId="130" fillId="0" borderId="55" xfId="0" applyNumberFormat="1" applyFont="1" applyBorder="1" applyAlignment="1" applyProtection="1">
      <alignment horizontal="center" vertical="top" wrapText="1"/>
      <protection locked="0"/>
    </xf>
    <xf numFmtId="1" fontId="130" fillId="62" borderId="102" xfId="0" applyNumberFormat="1" applyFont="1" applyFill="1" applyBorder="1" applyAlignment="1" applyProtection="1">
      <alignment horizontal="center" vertical="top" wrapText="1"/>
      <protection locked="0"/>
    </xf>
    <xf numFmtId="0" fontId="90" fillId="0" borderId="82" xfId="0" applyFont="1" applyBorder="1" applyAlignment="1" applyProtection="1">
      <alignment horizontal="center" vertical="center" wrapText="1"/>
      <protection locked="0"/>
    </xf>
    <xf numFmtId="1" fontId="130" fillId="0" borderId="36" xfId="0" applyNumberFormat="1" applyFont="1" applyBorder="1" applyAlignment="1" applyProtection="1">
      <alignment horizontal="center" vertical="top" wrapText="1"/>
      <protection locked="0"/>
    </xf>
    <xf numFmtId="49" fontId="130" fillId="0" borderId="6" xfId="0" applyNumberFormat="1" applyFont="1" applyBorder="1" applyAlignment="1" applyProtection="1">
      <alignment horizontal="center" vertical="top" wrapText="1"/>
      <protection locked="0"/>
    </xf>
    <xf numFmtId="49" fontId="130" fillId="0" borderId="6" xfId="0" applyNumberFormat="1" applyFont="1" applyBorder="1" applyAlignment="1" applyProtection="1">
      <alignment horizontal="left" vertical="top" wrapText="1"/>
      <protection locked="0"/>
    </xf>
    <xf numFmtId="1" fontId="130" fillId="0" borderId="129" xfId="0" applyNumberFormat="1" applyFont="1" applyBorder="1" applyAlignment="1" applyProtection="1">
      <alignment horizontal="center" vertical="top" wrapText="1"/>
      <protection locked="0"/>
    </xf>
    <xf numFmtId="0" fontId="90" fillId="0" borderId="130" xfId="0" applyFont="1" applyBorder="1" applyAlignment="1" applyProtection="1">
      <alignment horizontal="center" vertical="center" wrapText="1"/>
      <protection locked="0"/>
    </xf>
    <xf numFmtId="49" fontId="90" fillId="0" borderId="66" xfId="0" applyNumberFormat="1" applyFont="1" applyBorder="1" applyAlignment="1" applyProtection="1">
      <alignment horizontal="left" vertical="top" wrapText="1"/>
      <protection locked="0"/>
    </xf>
    <xf numFmtId="0" fontId="130" fillId="0" borderId="47" xfId="0" applyFont="1" applyBorder="1" applyAlignment="1" applyProtection="1">
      <alignment horizontal="left" vertical="center" wrapText="1"/>
      <protection locked="0"/>
    </xf>
    <xf numFmtId="0" fontId="90" fillId="0" borderId="46" xfId="0" applyFont="1" applyBorder="1" applyAlignment="1" applyProtection="1">
      <alignment horizontal="center" vertical="center"/>
      <protection locked="0"/>
    </xf>
    <xf numFmtId="0" fontId="90" fillId="0" borderId="131" xfId="0" applyFont="1" applyBorder="1" applyAlignment="1" applyProtection="1">
      <alignment horizontal="center" vertical="center" wrapText="1"/>
      <protection locked="0"/>
    </xf>
    <xf numFmtId="8" fontId="130" fillId="0" borderId="33" xfId="0" applyNumberFormat="1" applyFont="1" applyBorder="1" applyAlignment="1" applyProtection="1">
      <alignment horizontal="right" vertical="top"/>
      <protection locked="0"/>
    </xf>
    <xf numFmtId="1" fontId="130" fillId="0" borderId="40" xfId="0" applyNumberFormat="1" applyFont="1" applyBorder="1" applyAlignment="1" applyProtection="1">
      <alignment horizontal="center" vertical="top" wrapText="1"/>
      <protection locked="0"/>
    </xf>
    <xf numFmtId="49" fontId="130" fillId="0" borderId="40" xfId="0" applyNumberFormat="1" applyFont="1" applyBorder="1" applyAlignment="1" applyProtection="1">
      <alignment horizontal="center" vertical="top" wrapText="1"/>
      <protection locked="0"/>
    </xf>
    <xf numFmtId="49" fontId="90" fillId="0" borderId="72" xfId="0" applyNumberFormat="1" applyFont="1" applyBorder="1" applyAlignment="1" applyProtection="1">
      <alignment horizontal="left" vertical="top" wrapText="1"/>
      <protection locked="0"/>
    </xf>
    <xf numFmtId="49" fontId="130" fillId="0" borderId="46" xfId="0" applyNumberFormat="1" applyFont="1" applyBorder="1" applyAlignment="1" applyProtection="1">
      <alignment horizontal="center" vertical="top" wrapText="1"/>
      <protection locked="0"/>
    </xf>
    <xf numFmtId="1" fontId="130" fillId="3" borderId="102" xfId="0" applyNumberFormat="1" applyFont="1" applyFill="1" applyBorder="1" applyAlignment="1" applyProtection="1">
      <alignment horizontal="center" vertical="top" wrapText="1"/>
      <protection locked="0"/>
    </xf>
    <xf numFmtId="49" fontId="130" fillId="3" borderId="124" xfId="0" applyNumberFormat="1" applyFont="1" applyFill="1" applyBorder="1" applyAlignment="1" applyProtection="1">
      <alignment horizontal="left" vertical="top" wrapText="1"/>
      <protection locked="0"/>
    </xf>
    <xf numFmtId="1" fontId="130" fillId="0" borderId="27" xfId="0" applyNumberFormat="1" applyFont="1" applyBorder="1" applyAlignment="1" applyProtection="1">
      <alignment horizontal="center" vertical="top" wrapText="1"/>
      <protection locked="0"/>
    </xf>
    <xf numFmtId="49" fontId="130" fillId="0" borderId="27" xfId="0" applyNumberFormat="1" applyFont="1" applyBorder="1" applyAlignment="1" applyProtection="1">
      <alignment horizontal="center" vertical="top" wrapText="1"/>
      <protection locked="0"/>
    </xf>
    <xf numFmtId="49" fontId="130" fillId="0" borderId="51" xfId="0" applyNumberFormat="1" applyFont="1" applyBorder="1" applyAlignment="1" applyProtection="1">
      <alignment horizontal="left" vertical="top" wrapText="1"/>
      <protection locked="0"/>
    </xf>
    <xf numFmtId="49" fontId="130" fillId="0" borderId="63" xfId="0" applyNumberFormat="1" applyFont="1" applyBorder="1" applyAlignment="1" applyProtection="1">
      <alignment horizontal="center" vertical="top" wrapText="1"/>
      <protection locked="0"/>
    </xf>
    <xf numFmtId="49" fontId="130" fillId="0" borderId="35" xfId="0" applyNumberFormat="1" applyFont="1" applyBorder="1" applyAlignment="1" applyProtection="1">
      <alignment horizontal="left" vertical="top" wrapText="1"/>
      <protection locked="0"/>
    </xf>
    <xf numFmtId="49" fontId="223" fillId="0" borderId="126" xfId="0" applyNumberFormat="1" applyFont="1" applyBorder="1" applyAlignment="1" applyProtection="1">
      <alignment horizontal="center" vertical="top" wrapText="1"/>
      <protection locked="0"/>
    </xf>
    <xf numFmtId="49" fontId="130" fillId="0" borderId="132" xfId="0" applyNumberFormat="1" applyFont="1" applyBorder="1" applyAlignment="1" applyProtection="1">
      <alignment horizontal="center" vertical="top" wrapText="1"/>
      <protection locked="0"/>
    </xf>
    <xf numFmtId="49" fontId="130" fillId="0" borderId="132" xfId="0" applyNumberFormat="1" applyFont="1" applyBorder="1" applyAlignment="1" applyProtection="1">
      <alignment horizontal="left" vertical="top" wrapText="1"/>
      <protection locked="0"/>
    </xf>
    <xf numFmtId="1" fontId="130" fillId="62" borderId="41" xfId="0" applyNumberFormat="1" applyFont="1" applyFill="1" applyBorder="1" applyAlignment="1" applyProtection="1">
      <alignment horizontal="center" vertical="top" wrapText="1"/>
      <protection locked="0"/>
    </xf>
    <xf numFmtId="49" fontId="130" fillId="0" borderId="72" xfId="0" applyNumberFormat="1" applyFont="1" applyBorder="1" applyAlignment="1" applyProtection="1">
      <alignment horizontal="left" vertical="top" wrapText="1"/>
      <protection locked="0"/>
    </xf>
    <xf numFmtId="0" fontId="130" fillId="0" borderId="0" xfId="0" applyFont="1" applyAlignment="1" applyProtection="1">
      <alignment horizontal="center" vertical="justify"/>
      <protection locked="0"/>
    </xf>
    <xf numFmtId="2" fontId="90" fillId="0" borderId="11" xfId="0" applyNumberFormat="1" applyFont="1" applyBorder="1" applyAlignment="1" applyProtection="1">
      <alignment horizontal="center" vertical="center" wrapText="1"/>
      <protection locked="0"/>
    </xf>
    <xf numFmtId="0" fontId="90" fillId="0" borderId="45" xfId="0" applyFont="1" applyBorder="1" applyAlignment="1" applyProtection="1">
      <alignment horizontal="center" vertical="center"/>
      <protection locked="0"/>
    </xf>
    <xf numFmtId="2" fontId="90" fillId="0" borderId="91" xfId="0" applyNumberFormat="1" applyFont="1" applyBorder="1" applyAlignment="1" applyProtection="1">
      <alignment horizontal="center" vertical="top" wrapText="1"/>
      <protection locked="0"/>
    </xf>
    <xf numFmtId="2" fontId="90" fillId="0" borderId="85" xfId="0" applyNumberFormat="1" applyFont="1" applyBorder="1" applyAlignment="1" applyProtection="1">
      <alignment horizontal="center" vertical="top" wrapText="1"/>
      <protection locked="0"/>
    </xf>
    <xf numFmtId="1" fontId="90" fillId="0" borderId="103" xfId="0" applyNumberFormat="1" applyFont="1" applyBorder="1" applyAlignment="1" applyProtection="1">
      <alignment horizontal="center" vertical="center" wrapText="1"/>
      <protection locked="0"/>
    </xf>
    <xf numFmtId="49" fontId="90" fillId="0" borderId="103" xfId="0" applyNumberFormat="1" applyFont="1" applyBorder="1" applyAlignment="1" applyProtection="1">
      <alignment horizontal="center" vertical="center" wrapText="1"/>
      <protection locked="0"/>
    </xf>
    <xf numFmtId="0" fontId="90" fillId="0" borderId="100" xfId="0" applyFont="1" applyBorder="1" applyAlignment="1" applyProtection="1">
      <alignment horizontal="center" vertical="center" wrapText="1"/>
      <protection locked="0"/>
    </xf>
    <xf numFmtId="0" fontId="90" fillId="0" borderId="11" xfId="0" applyFont="1" applyBorder="1" applyAlignment="1" applyProtection="1">
      <alignment horizontal="center" vertical="center" wrapText="1"/>
      <protection locked="0"/>
    </xf>
    <xf numFmtId="0" fontId="90" fillId="0" borderId="0" xfId="0" applyFont="1" applyAlignment="1" applyProtection="1">
      <alignment horizontal="left" vertical="justify"/>
      <protection locked="0"/>
    </xf>
    <xf numFmtId="0" fontId="227" fillId="0" borderId="0" xfId="1917" applyFont="1" applyFill="1" applyBorder="1" applyAlignment="1" applyProtection="1">
      <alignment horizontal="left" vertical="top"/>
      <protection locked="0"/>
    </xf>
    <xf numFmtId="0" fontId="228" fillId="0" borderId="0" xfId="0" applyFont="1" applyAlignment="1" applyProtection="1">
      <alignment horizontal="right" vertical="top"/>
      <protection locked="0"/>
    </xf>
    <xf numFmtId="1" fontId="130" fillId="0" borderId="0" xfId="0" applyNumberFormat="1" applyFont="1" applyAlignment="1" applyProtection="1">
      <alignment horizontal="center" vertical="justify"/>
      <protection locked="0"/>
    </xf>
    <xf numFmtId="49" fontId="130" fillId="0" borderId="0" xfId="0" applyNumberFormat="1" applyFont="1" applyAlignment="1" applyProtection="1">
      <alignment horizontal="center" vertical="justify"/>
      <protection locked="0"/>
    </xf>
    <xf numFmtId="1" fontId="130" fillId="0" borderId="0" xfId="0" applyNumberFormat="1" applyFont="1" applyAlignment="1" applyProtection="1">
      <alignment horizontal="center"/>
      <protection locked="0"/>
    </xf>
    <xf numFmtId="49" fontId="130" fillId="0" borderId="0" xfId="0" applyNumberFormat="1" applyFont="1" applyAlignment="1" applyProtection="1">
      <alignment horizontal="center"/>
      <protection locked="0"/>
    </xf>
    <xf numFmtId="0" fontId="227" fillId="0" borderId="0" xfId="0" applyFont="1" applyProtection="1">
      <protection locked="0"/>
    </xf>
    <xf numFmtId="0" fontId="228" fillId="0" borderId="0" xfId="0" applyFont="1" applyProtection="1">
      <protection locked="0"/>
    </xf>
    <xf numFmtId="0" fontId="229" fillId="63" borderId="133" xfId="0" applyFont="1" applyFill="1" applyBorder="1" applyAlignment="1" applyProtection="1">
      <alignment horizontal="center" vertical="justify"/>
      <protection locked="0"/>
    </xf>
    <xf numFmtId="0" fontId="230" fillId="63" borderId="133" xfId="0" applyFont="1" applyFill="1" applyBorder="1" applyAlignment="1" applyProtection="1">
      <alignment horizontal="right" vertical="top"/>
      <protection locked="0"/>
    </xf>
    <xf numFmtId="0" fontId="229" fillId="63" borderId="133" xfId="0" applyFont="1" applyFill="1" applyBorder="1" applyAlignment="1" applyProtection="1">
      <alignment horizontal="center" vertical="top"/>
      <protection locked="0"/>
    </xf>
    <xf numFmtId="1" fontId="232" fillId="63" borderId="133" xfId="0" applyNumberFormat="1" applyFont="1" applyFill="1" applyBorder="1" applyAlignment="1" applyProtection="1">
      <alignment horizontal="center" vertical="justify"/>
      <protection locked="0"/>
    </xf>
    <xf numFmtId="49" fontId="232" fillId="63" borderId="133" xfId="0" applyNumberFormat="1" applyFont="1" applyFill="1" applyBorder="1" applyAlignment="1" applyProtection="1">
      <alignment horizontal="center" vertical="justify"/>
      <protection locked="0"/>
    </xf>
    <xf numFmtId="0" fontId="82" fillId="0" borderId="134" xfId="0" applyFont="1" applyBorder="1" applyAlignment="1" applyProtection="1">
      <alignment horizontal="center" vertical="center"/>
      <protection locked="0"/>
    </xf>
    <xf numFmtId="0" fontId="82" fillId="0" borderId="134" xfId="0" applyFont="1" applyBorder="1" applyAlignment="1" applyProtection="1">
      <alignment horizontal="center" vertical="top"/>
      <protection locked="0"/>
    </xf>
    <xf numFmtId="1" fontId="82" fillId="0" borderId="134" xfId="0" applyNumberFormat="1" applyFont="1" applyBorder="1" applyAlignment="1" applyProtection="1">
      <alignment horizontal="center" vertical="center"/>
      <protection locked="0"/>
    </xf>
    <xf numFmtId="49" fontId="82" fillId="0" borderId="134" xfId="0" applyNumberFormat="1" applyFont="1" applyBorder="1" applyAlignment="1" applyProtection="1">
      <alignment horizontal="center" vertical="center"/>
      <protection locked="0"/>
    </xf>
    <xf numFmtId="0" fontId="82" fillId="0" borderId="134" xfId="0" applyFont="1" applyBorder="1" applyAlignment="1" applyProtection="1">
      <alignment vertical="center"/>
      <protection locked="0"/>
    </xf>
    <xf numFmtId="1" fontId="234" fillId="0" borderId="0" xfId="0" applyNumberFormat="1" applyFont="1" applyAlignment="1" applyProtection="1">
      <alignment horizontal="center" vertical="center"/>
      <protection locked="0"/>
    </xf>
    <xf numFmtId="0" fontId="226" fillId="0" borderId="0" xfId="1917" applyAlignment="1" applyProtection="1">
      <alignment vertical="center"/>
      <protection locked="0"/>
    </xf>
    <xf numFmtId="0" fontId="235" fillId="0" borderId="0" xfId="0" applyFont="1" applyAlignment="1" applyProtection="1">
      <alignment vertical="center"/>
      <protection locked="0"/>
    </xf>
    <xf numFmtId="0" fontId="236" fillId="0" borderId="0" xfId="0" applyFont="1" applyAlignment="1" applyProtection="1">
      <alignment vertical="center"/>
      <protection locked="0"/>
    </xf>
    <xf numFmtId="0" fontId="234" fillId="0" borderId="0" xfId="0" applyFont="1" applyAlignment="1" applyProtection="1">
      <alignment vertical="center"/>
      <protection locked="0"/>
    </xf>
    <xf numFmtId="1" fontId="237" fillId="0" borderId="0" xfId="0" applyNumberFormat="1" applyFont="1" applyAlignment="1" applyProtection="1">
      <alignment horizontal="center" vertical="center"/>
      <protection locked="0"/>
    </xf>
    <xf numFmtId="0" fontId="237" fillId="0" borderId="0" xfId="0" applyFont="1" applyAlignment="1" applyProtection="1">
      <alignment vertical="center"/>
      <protection locked="0"/>
    </xf>
    <xf numFmtId="0" fontId="238" fillId="0" borderId="0" xfId="0" applyFont="1" applyAlignment="1" applyProtection="1">
      <alignment vertical="center"/>
      <protection locked="0"/>
    </xf>
    <xf numFmtId="1" fontId="239" fillId="0" borderId="0" xfId="0" applyNumberFormat="1" applyFont="1" applyAlignment="1" applyProtection="1">
      <alignment horizontal="left" vertical="center"/>
      <protection locked="0"/>
    </xf>
    <xf numFmtId="49" fontId="239" fillId="0" borderId="0" xfId="0" applyNumberFormat="1" applyFont="1" applyAlignment="1" applyProtection="1">
      <alignment horizontal="left" vertical="center"/>
      <protection locked="0"/>
    </xf>
    <xf numFmtId="0" fontId="239" fillId="0" borderId="0" xfId="0" applyFont="1" applyAlignment="1" applyProtection="1">
      <alignment horizontal="left" vertical="center"/>
      <protection locked="0"/>
    </xf>
    <xf numFmtId="0" fontId="0" fillId="0" borderId="0" xfId="0" applyProtection="1"/>
    <xf numFmtId="0" fontId="23" fillId="0" borderId="0" xfId="0" applyFont="1" applyAlignment="1" applyProtection="1">
      <alignment wrapText="1"/>
    </xf>
    <xf numFmtId="0" fontId="23" fillId="0" borderId="0" xfId="0" applyFont="1" applyFill="1" applyProtection="1"/>
    <xf numFmtId="0" fontId="16" fillId="0" borderId="0" xfId="0" applyFont="1" applyFill="1" applyProtection="1"/>
    <xf numFmtId="0" fontId="16" fillId="0" borderId="0" xfId="0" applyFont="1" applyProtection="1"/>
    <xf numFmtId="169" fontId="1" fillId="0" borderId="6" xfId="10" applyNumberFormat="1" applyFont="1" applyFill="1" applyBorder="1" applyAlignment="1" applyProtection="1"/>
    <xf numFmtId="0" fontId="5" fillId="0" borderId="0" xfId="0" applyFont="1" applyFill="1" applyProtection="1"/>
    <xf numFmtId="0" fontId="16" fillId="0" borderId="0" xfId="0" applyFont="1" applyFill="1" applyAlignment="1" applyProtection="1">
      <alignment horizontal="left"/>
    </xf>
    <xf numFmtId="1" fontId="3" fillId="5" borderId="6" xfId="0" applyNumberFormat="1" applyFont="1" applyFill="1" applyBorder="1" applyAlignment="1" applyProtection="1">
      <alignment horizontal="center" vertical="center" wrapText="1"/>
    </xf>
    <xf numFmtId="165" fontId="3" fillId="5" borderId="6" xfId="1" applyNumberFormat="1" applyFont="1" applyFill="1" applyBorder="1" applyAlignment="1" applyProtection="1">
      <alignment horizontal="left" vertical="center" wrapText="1"/>
    </xf>
    <xf numFmtId="165" fontId="3" fillId="5" borderId="6" xfId="1" applyNumberFormat="1" applyFont="1" applyFill="1" applyBorder="1" applyAlignment="1" applyProtection="1">
      <alignment horizontal="center" vertical="center" wrapText="1"/>
    </xf>
    <xf numFmtId="4" fontId="3" fillId="5" borderId="6" xfId="1" applyNumberFormat="1" applyFont="1" applyFill="1" applyBorder="1" applyAlignment="1" applyProtection="1">
      <alignment horizontal="center" vertical="center" wrapText="1"/>
    </xf>
    <xf numFmtId="4" fontId="3" fillId="0" borderId="6" xfId="1" applyNumberFormat="1" applyFont="1" applyBorder="1" applyAlignment="1" applyProtection="1">
      <alignment horizontal="center" vertical="center" wrapText="1"/>
    </xf>
    <xf numFmtId="0" fontId="17" fillId="0" borderId="0" xfId="0" applyFont="1" applyFill="1" applyProtection="1"/>
    <xf numFmtId="43" fontId="0" fillId="0" borderId="0" xfId="7" applyFont="1" applyFill="1" applyProtection="1"/>
    <xf numFmtId="1" fontId="3" fillId="4" borderId="6" xfId="1" applyNumberFormat="1" applyFont="1" applyFill="1" applyBorder="1" applyAlignment="1" applyProtection="1">
      <alignment horizontal="center" vertical="center" wrapText="1"/>
    </xf>
    <xf numFmtId="165" fontId="3" fillId="4" borderId="6" xfId="1" applyNumberFormat="1" applyFont="1" applyFill="1" applyBorder="1" applyAlignment="1" applyProtection="1">
      <alignment horizontal="left" vertical="center" wrapText="1"/>
    </xf>
    <xf numFmtId="165" fontId="11" fillId="4" borderId="6" xfId="1" applyNumberFormat="1" applyFont="1" applyFill="1" applyBorder="1" applyAlignment="1" applyProtection="1">
      <alignment horizontal="center" vertical="center" wrapText="1"/>
    </xf>
    <xf numFmtId="4" fontId="11" fillId="4" borderId="6" xfId="1" applyNumberFormat="1" applyFont="1" applyFill="1" applyBorder="1" applyAlignment="1" applyProtection="1">
      <alignment horizontal="center" vertical="center" wrapText="1"/>
    </xf>
    <xf numFmtId="43" fontId="3" fillId="4" borderId="6" xfId="7" applyFont="1" applyFill="1" applyBorder="1" applyAlignment="1" applyProtection="1">
      <alignment horizontal="center" vertical="center" wrapText="1"/>
    </xf>
    <xf numFmtId="4" fontId="3" fillId="4" borderId="6" xfId="1" applyNumberFormat="1" applyFont="1" applyFill="1" applyBorder="1" applyAlignment="1" applyProtection="1">
      <alignment horizontal="center" vertical="center" wrapText="1"/>
    </xf>
    <xf numFmtId="0" fontId="17" fillId="0" borderId="0" xfId="0" applyFont="1" applyAlignment="1" applyProtection="1">
      <alignment wrapText="1"/>
    </xf>
    <xf numFmtId="0" fontId="0" fillId="0" borderId="0" xfId="0" applyFill="1" applyProtection="1"/>
    <xf numFmtId="1" fontId="1" fillId="0" borderId="6" xfId="0" applyNumberFormat="1" applyFont="1" applyBorder="1" applyAlignment="1" applyProtection="1">
      <alignment horizontal="center" vertical="center" wrapText="1"/>
    </xf>
    <xf numFmtId="0" fontId="1" fillId="0" borderId="6" xfId="0" applyFont="1" applyBorder="1" applyAlignment="1" applyProtection="1">
      <alignment horizontal="left" vertical="center" wrapText="1"/>
    </xf>
    <xf numFmtId="0" fontId="1" fillId="0" borderId="6" xfId="0" applyFont="1" applyBorder="1" applyAlignment="1" applyProtection="1">
      <alignment horizontal="center" vertical="center" wrapText="1"/>
    </xf>
    <xf numFmtId="4" fontId="1" fillId="0" borderId="6" xfId="0" applyNumberFormat="1" applyFont="1" applyBorder="1" applyAlignment="1" applyProtection="1">
      <alignment horizontal="center" vertical="center" wrapText="1"/>
    </xf>
    <xf numFmtId="4" fontId="1" fillId="0" borderId="6" xfId="1" applyNumberFormat="1" applyFont="1" applyBorder="1" applyAlignment="1" applyProtection="1">
      <alignment horizontal="center" vertical="center" wrapText="1"/>
    </xf>
    <xf numFmtId="4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6" xfId="0" applyFont="1" applyFill="1" applyBorder="1" applyAlignment="1" applyProtection="1">
      <alignment horizontal="center" vertical="center" wrapText="1"/>
    </xf>
    <xf numFmtId="4" fontId="3" fillId="20" borderId="6" xfId="1" applyNumberFormat="1" applyFont="1" applyFill="1" applyBorder="1" applyAlignment="1" applyProtection="1">
      <alignment horizontal="center" vertical="center" wrapText="1"/>
    </xf>
    <xf numFmtId="1" fontId="3" fillId="4" borderId="6" xfId="0" applyNumberFormat="1" applyFont="1" applyFill="1" applyBorder="1" applyAlignment="1" applyProtection="1">
      <alignment horizontal="center" vertical="center" wrapText="1"/>
    </xf>
    <xf numFmtId="0" fontId="3" fillId="4" borderId="6" xfId="0" applyFont="1" applyFill="1" applyBorder="1" applyAlignment="1" applyProtection="1">
      <alignment horizontal="left" vertical="center" wrapText="1"/>
    </xf>
    <xf numFmtId="1" fontId="1" fillId="0" borderId="6" xfId="1" applyNumberFormat="1" applyFont="1" applyBorder="1" applyAlignment="1" applyProtection="1">
      <alignment horizontal="center" vertical="center" wrapText="1"/>
    </xf>
    <xf numFmtId="2" fontId="1" fillId="0" borderId="6" xfId="1" applyNumberFormat="1" applyFont="1" applyBorder="1" applyAlignment="1" applyProtection="1">
      <alignment horizontal="left" vertical="center" wrapText="1"/>
    </xf>
    <xf numFmtId="2" fontId="1" fillId="0" borderId="6" xfId="0" applyNumberFormat="1" applyFont="1" applyBorder="1" applyAlignment="1" applyProtection="1">
      <alignment horizontal="left" vertical="center" wrapText="1"/>
    </xf>
    <xf numFmtId="2" fontId="1" fillId="0" borderId="6" xfId="0" applyNumberFormat="1" applyFont="1" applyBorder="1" applyAlignment="1" applyProtection="1">
      <alignment horizontal="center" vertical="center" wrapText="1"/>
    </xf>
    <xf numFmtId="1" fontId="1" fillId="3" borderId="6" xfId="0" applyNumberFormat="1" applyFont="1" applyFill="1" applyBorder="1" applyAlignment="1" applyProtection="1">
      <alignment horizontal="center" vertical="center" wrapText="1"/>
    </xf>
    <xf numFmtId="0" fontId="1" fillId="3" borderId="6" xfId="0" applyFont="1" applyFill="1" applyBorder="1" applyAlignment="1" applyProtection="1">
      <alignment horizontal="left" vertical="center" wrapText="1"/>
    </xf>
    <xf numFmtId="0" fontId="1" fillId="3" borderId="6" xfId="0" applyFont="1" applyFill="1" applyBorder="1" applyAlignment="1" applyProtection="1">
      <alignment horizontal="center" vertical="center" wrapText="1"/>
    </xf>
    <xf numFmtId="4" fontId="1" fillId="3" borderId="6" xfId="0" applyNumberFormat="1" applyFont="1" applyFill="1" applyBorder="1" applyAlignment="1" applyProtection="1">
      <alignment horizontal="center" vertical="center" wrapText="1"/>
    </xf>
    <xf numFmtId="4" fontId="1" fillId="3" borderId="6" xfId="1" applyNumberFormat="1" applyFont="1" applyFill="1" applyBorder="1" applyAlignment="1" applyProtection="1">
      <alignment horizontal="center" vertical="center" wrapText="1"/>
    </xf>
    <xf numFmtId="1" fontId="1" fillId="0" borderId="6" xfId="2" applyNumberFormat="1" applyFont="1" applyBorder="1" applyAlignment="1" applyProtection="1">
      <alignment horizontal="center" vertical="center" wrapText="1"/>
    </xf>
    <xf numFmtId="0" fontId="1" fillId="0" borderId="6" xfId="2" applyFont="1" applyBorder="1" applyAlignment="1" applyProtection="1">
      <alignment horizontal="left" vertical="center" wrapText="1"/>
    </xf>
    <xf numFmtId="0" fontId="1" fillId="0" borderId="6" xfId="2" applyFont="1" applyBorder="1" applyAlignment="1" applyProtection="1">
      <alignment horizontal="center" vertical="center" wrapText="1"/>
    </xf>
    <xf numFmtId="4" fontId="1" fillId="15" borderId="6" xfId="1" applyNumberFormat="1" applyFont="1" applyFill="1" applyBorder="1" applyAlignment="1" applyProtection="1">
      <alignment horizontal="center" vertical="center" wrapText="1"/>
    </xf>
    <xf numFmtId="1" fontId="1" fillId="0" borderId="93" xfId="0" applyNumberFormat="1" applyFont="1" applyBorder="1" applyAlignment="1" applyProtection="1">
      <alignment horizontal="center" vertical="center" wrapText="1"/>
    </xf>
    <xf numFmtId="2" fontId="1" fillId="0" borderId="93" xfId="0" applyNumberFormat="1" applyFont="1" applyBorder="1" applyAlignment="1" applyProtection="1">
      <alignment horizontal="left" vertical="center" wrapText="1"/>
    </xf>
    <xf numFmtId="4" fontId="1" fillId="0" borderId="93" xfId="0" applyNumberFormat="1" applyFont="1" applyBorder="1" applyAlignment="1" applyProtection="1">
      <alignment horizontal="center" vertical="center" wrapText="1"/>
    </xf>
    <xf numFmtId="4" fontId="1" fillId="0" borderId="93" xfId="1" applyNumberFormat="1" applyFont="1" applyBorder="1" applyAlignment="1" applyProtection="1">
      <alignment horizontal="center" vertical="center" wrapText="1"/>
    </xf>
    <xf numFmtId="1" fontId="1" fillId="0" borderId="6" xfId="0" applyNumberFormat="1" applyFont="1" applyFill="1" applyBorder="1" applyAlignment="1" applyProtection="1">
      <alignment horizontal="center" vertical="center" wrapText="1"/>
    </xf>
    <xf numFmtId="2" fontId="1" fillId="0" borderId="6" xfId="0" applyNumberFormat="1" applyFont="1" applyFill="1" applyBorder="1" applyAlignment="1" applyProtection="1">
      <alignment horizontal="left" vertical="center" wrapText="1"/>
    </xf>
    <xf numFmtId="4" fontId="1" fillId="0" borderId="6" xfId="1" applyNumberFormat="1" applyFont="1" applyFill="1" applyBorder="1" applyAlignment="1" applyProtection="1">
      <alignment horizontal="center" vertical="center" wrapText="1"/>
    </xf>
    <xf numFmtId="2" fontId="1" fillId="0" borderId="6" xfId="0" applyNumberFormat="1" applyFont="1" applyFill="1" applyBorder="1" applyAlignment="1" applyProtection="1">
      <alignment horizontal="center" vertical="center" wrapText="1"/>
    </xf>
    <xf numFmtId="4" fontId="1" fillId="3" borderId="15" xfId="0" applyNumberFormat="1" applyFont="1" applyFill="1" applyBorder="1" applyAlignment="1" applyProtection="1">
      <alignment horizontal="center" vertical="center" wrapText="1"/>
    </xf>
    <xf numFmtId="1" fontId="3" fillId="59" borderId="6" xfId="0" applyNumberFormat="1" applyFont="1" applyFill="1" applyBorder="1" applyAlignment="1" applyProtection="1">
      <alignment horizontal="center" vertical="center" wrapText="1"/>
    </xf>
    <xf numFmtId="0" fontId="3" fillId="59" borderId="6" xfId="0" applyFont="1" applyFill="1" applyBorder="1" applyAlignment="1" applyProtection="1">
      <alignment horizontal="left" vertical="center" wrapText="1"/>
    </xf>
    <xf numFmtId="0" fontId="3" fillId="59" borderId="6" xfId="0" applyFont="1" applyFill="1" applyBorder="1" applyAlignment="1" applyProtection="1">
      <alignment horizontal="center" vertical="center" wrapText="1"/>
    </xf>
    <xf numFmtId="4" fontId="219" fillId="59" borderId="6" xfId="1" applyNumberFormat="1" applyFont="1" applyFill="1" applyBorder="1" applyAlignment="1" applyProtection="1">
      <alignment horizontal="center" vertical="center" wrapText="1"/>
    </xf>
    <xf numFmtId="4" fontId="3" fillId="60" borderId="6" xfId="1" applyNumberFormat="1" applyFont="1" applyFill="1" applyBorder="1" applyAlignment="1" applyProtection="1">
      <alignment horizontal="center" vertical="center" wrapText="1"/>
    </xf>
    <xf numFmtId="4" fontId="3" fillId="59" borderId="6" xfId="1" applyNumberFormat="1" applyFont="1" applyFill="1" applyBorder="1" applyAlignment="1" applyProtection="1">
      <alignment horizontal="center" vertical="center" wrapText="1"/>
    </xf>
    <xf numFmtId="1" fontId="3" fillId="61" borderId="6" xfId="0" applyNumberFormat="1" applyFont="1" applyFill="1" applyBorder="1" applyAlignment="1" applyProtection="1">
      <alignment horizontal="center" vertical="center" wrapText="1"/>
    </xf>
    <xf numFmtId="2" fontId="3" fillId="61" borderId="6" xfId="0" applyNumberFormat="1" applyFont="1" applyFill="1" applyBorder="1" applyAlignment="1" applyProtection="1">
      <alignment horizontal="left" vertical="center" wrapText="1"/>
    </xf>
    <xf numFmtId="0" fontId="3" fillId="61" borderId="6" xfId="0" applyFont="1" applyFill="1" applyBorder="1" applyAlignment="1" applyProtection="1">
      <alignment horizontal="center" vertical="center" wrapText="1"/>
    </xf>
    <xf numFmtId="4" fontId="3" fillId="61" borderId="6" xfId="1" applyNumberFormat="1" applyFont="1" applyFill="1" applyBorder="1" applyAlignment="1" applyProtection="1">
      <alignment horizontal="center" vertical="center" wrapText="1"/>
    </xf>
    <xf numFmtId="0" fontId="1" fillId="0" borderId="6" xfId="0" applyFont="1" applyFill="1" applyBorder="1" applyAlignment="1" applyProtection="1">
      <alignment horizontal="left" vertical="center" wrapText="1"/>
    </xf>
    <xf numFmtId="0" fontId="3" fillId="61" borderId="6" xfId="0" applyFont="1" applyFill="1" applyBorder="1" applyAlignment="1" applyProtection="1">
      <alignment horizontal="left" vertical="center" wrapText="1"/>
    </xf>
    <xf numFmtId="1" fontId="1" fillId="3" borderId="93" xfId="0" applyNumberFormat="1" applyFont="1" applyFill="1" applyBorder="1" applyAlignment="1" applyProtection="1">
      <alignment horizontal="center" vertical="center" wrapText="1"/>
    </xf>
    <xf numFmtId="0" fontId="1" fillId="3" borderId="93" xfId="0" applyFont="1" applyFill="1" applyBorder="1" applyAlignment="1" applyProtection="1">
      <alignment horizontal="left" vertical="center" wrapText="1"/>
    </xf>
    <xf numFmtId="4" fontId="1" fillId="3" borderId="93" xfId="0" applyNumberFormat="1" applyFont="1" applyFill="1" applyBorder="1" applyAlignment="1" applyProtection="1">
      <alignment horizontal="center" vertical="center" wrapText="1"/>
    </xf>
    <xf numFmtId="1" fontId="1" fillId="0" borderId="6" xfId="3" applyNumberFormat="1" applyFont="1" applyBorder="1" applyAlignment="1" applyProtection="1">
      <alignment horizontal="center" vertical="center" wrapText="1"/>
    </xf>
    <xf numFmtId="2" fontId="1" fillId="0" borderId="6" xfId="3" applyNumberFormat="1" applyFont="1" applyBorder="1" applyAlignment="1" applyProtection="1">
      <alignment horizontal="left" vertical="center" wrapText="1"/>
    </xf>
    <xf numFmtId="2" fontId="3" fillId="61" borderId="6" xfId="0" applyNumberFormat="1" applyFont="1" applyFill="1" applyBorder="1" applyAlignment="1" applyProtection="1">
      <alignment horizontal="center" vertical="center" wrapText="1"/>
    </xf>
    <xf numFmtId="1" fontId="1" fillId="0" borderId="6" xfId="3" applyNumberFormat="1" applyFont="1" applyFill="1" applyBorder="1" applyAlignment="1" applyProtection="1">
      <alignment horizontal="center" vertical="center" wrapText="1"/>
    </xf>
    <xf numFmtId="2" fontId="1" fillId="0" borderId="6" xfId="3" applyNumberFormat="1" applyFont="1" applyFill="1" applyBorder="1" applyAlignment="1" applyProtection="1">
      <alignment horizontal="left" vertical="center" wrapText="1"/>
    </xf>
    <xf numFmtId="4" fontId="132" fillId="0" borderId="6" xfId="1" applyNumberFormat="1" applyFont="1" applyFill="1" applyBorder="1" applyAlignment="1" applyProtection="1">
      <alignment horizontal="center" vertical="center" wrapText="1"/>
    </xf>
    <xf numFmtId="0" fontId="1" fillId="0" borderId="93" xfId="0" applyFont="1" applyBorder="1" applyAlignment="1" applyProtection="1">
      <alignment horizontal="left" vertical="center" wrapText="1"/>
    </xf>
    <xf numFmtId="4" fontId="1" fillId="0" borderId="93" xfId="1" applyNumberFormat="1" applyFont="1" applyFill="1" applyBorder="1" applyAlignment="1" applyProtection="1">
      <alignment horizontal="center" vertical="center" wrapText="1"/>
    </xf>
    <xf numFmtId="4" fontId="1" fillId="15" borderId="93" xfId="1" applyNumberFormat="1" applyFont="1" applyFill="1" applyBorder="1" applyAlignment="1" applyProtection="1">
      <alignment horizontal="center" vertical="center" wrapText="1"/>
    </xf>
    <xf numFmtId="1" fontId="1" fillId="0" borderId="93" xfId="0" applyNumberFormat="1" applyFont="1" applyFill="1" applyBorder="1" applyAlignment="1" applyProtection="1">
      <alignment horizontal="center" vertical="center" wrapText="1"/>
    </xf>
    <xf numFmtId="0" fontId="1" fillId="0" borderId="93" xfId="0" applyFont="1" applyFill="1" applyBorder="1" applyAlignment="1" applyProtection="1">
      <alignment horizontal="left" vertical="center" wrapText="1"/>
    </xf>
    <xf numFmtId="2" fontId="1" fillId="0" borderId="93" xfId="0" applyNumberFormat="1" applyFont="1" applyFill="1" applyBorder="1" applyAlignment="1" applyProtection="1">
      <alignment horizontal="center" vertical="center" wrapText="1"/>
    </xf>
    <xf numFmtId="4" fontId="1" fillId="0" borderId="93" xfId="0" applyNumberFormat="1" applyFont="1" applyFill="1" applyBorder="1" applyAlignment="1" applyProtection="1">
      <alignment horizontal="center" vertical="center" wrapText="1"/>
    </xf>
    <xf numFmtId="4" fontId="3" fillId="6" borderId="6" xfId="1" applyNumberFormat="1" applyFont="1" applyFill="1" applyBorder="1" applyAlignment="1" applyProtection="1">
      <alignment horizontal="center" vertical="center" wrapText="1"/>
    </xf>
    <xf numFmtId="2" fontId="1" fillId="0" borderId="6" xfId="3" applyNumberFormat="1" applyFont="1" applyBorder="1" applyAlignment="1" applyProtection="1">
      <alignment horizontal="center" vertical="center" wrapText="1"/>
    </xf>
    <xf numFmtId="2" fontId="3" fillId="59" borderId="6" xfId="0" applyNumberFormat="1" applyFont="1" applyFill="1" applyBorder="1" applyAlignment="1" applyProtection="1">
      <alignment horizontal="left" vertical="center" wrapText="1"/>
    </xf>
    <xf numFmtId="2" fontId="1" fillId="3" borderId="93" xfId="0" applyNumberFormat="1" applyFont="1" applyFill="1" applyBorder="1" applyAlignment="1" applyProtection="1">
      <alignment horizontal="left" vertical="center" wrapText="1"/>
    </xf>
    <xf numFmtId="1" fontId="110" fillId="0" borderId="42" xfId="0" applyNumberFormat="1" applyFont="1" applyFill="1" applyBorder="1" applyAlignment="1" applyProtection="1">
      <alignment horizontal="center" vertical="center" wrapText="1"/>
    </xf>
    <xf numFmtId="0" fontId="110" fillId="0" borderId="42" xfId="0" applyFont="1" applyFill="1" applyBorder="1" applyAlignment="1" applyProtection="1">
      <alignment horizontal="left" vertical="center" wrapText="1"/>
    </xf>
    <xf numFmtId="1" fontId="110" fillId="0" borderId="35" xfId="0" applyNumberFormat="1" applyFont="1" applyFill="1" applyBorder="1" applyAlignment="1" applyProtection="1">
      <alignment horizontal="center" vertical="center" wrapText="1"/>
    </xf>
    <xf numFmtId="0" fontId="110" fillId="0" borderId="35" xfId="0" applyFont="1" applyFill="1" applyBorder="1" applyAlignment="1" applyProtection="1">
      <alignment horizontal="left" vertical="center" wrapText="1"/>
    </xf>
    <xf numFmtId="1" fontId="110" fillId="3" borderId="35" xfId="0" applyNumberFormat="1" applyFont="1" applyFill="1" applyBorder="1" applyAlignment="1" applyProtection="1">
      <alignment horizontal="center" vertical="center" wrapText="1"/>
    </xf>
    <xf numFmtId="0" fontId="110" fillId="3" borderId="35" xfId="0" applyFont="1" applyFill="1" applyBorder="1" applyAlignment="1" applyProtection="1">
      <alignment horizontal="left" vertical="center" wrapText="1"/>
    </xf>
    <xf numFmtId="2" fontId="1" fillId="3" borderId="6" xfId="0" applyNumberFormat="1" applyFont="1" applyFill="1" applyBorder="1" applyAlignment="1" applyProtection="1">
      <alignment horizontal="left" vertical="center" wrapText="1"/>
    </xf>
    <xf numFmtId="2" fontId="1" fillId="3" borderId="6" xfId="3" applyNumberFormat="1" applyFont="1" applyFill="1" applyBorder="1" applyAlignment="1" applyProtection="1">
      <alignment horizontal="center" vertical="center" wrapText="1"/>
    </xf>
    <xf numFmtId="1" fontId="3" fillId="4" borderId="6" xfId="0" applyNumberFormat="1" applyFont="1" applyFill="1" applyBorder="1" applyAlignment="1" applyProtection="1">
      <alignment horizontal="center" vertical="center"/>
    </xf>
    <xf numFmtId="0" fontId="3" fillId="4" borderId="6" xfId="0" applyFont="1" applyFill="1" applyBorder="1" applyAlignment="1" applyProtection="1">
      <alignment horizontal="left" vertical="center"/>
    </xf>
    <xf numFmtId="0" fontId="1" fillId="0" borderId="6" xfId="3" applyFont="1" applyBorder="1" applyAlignment="1" applyProtection="1">
      <alignment horizontal="left" vertical="center" wrapText="1"/>
    </xf>
    <xf numFmtId="0" fontId="5" fillId="0" borderId="6" xfId="0" applyFont="1" applyBorder="1" applyAlignment="1" applyProtection="1">
      <alignment horizontal="center" vertical="center" wrapText="1"/>
    </xf>
    <xf numFmtId="0" fontId="0" fillId="3" borderId="0" xfId="0" applyFill="1" applyProtection="1"/>
    <xf numFmtId="2" fontId="3" fillId="4" borderId="6" xfId="0" applyNumberFormat="1" applyFont="1" applyFill="1" applyBorder="1" applyAlignment="1" applyProtection="1">
      <alignment horizontal="left" vertical="center" wrapText="1"/>
    </xf>
    <xf numFmtId="4" fontId="1" fillId="0" borderId="6" xfId="0" applyNumberFormat="1" applyFont="1" applyBorder="1" applyAlignment="1" applyProtection="1">
      <alignment horizontal="center" vertical="center"/>
    </xf>
    <xf numFmtId="1" fontId="5" fillId="0" borderId="6" xfId="0" applyNumberFormat="1" applyFont="1" applyBorder="1" applyAlignment="1" applyProtection="1">
      <alignment horizontal="center" vertical="center" wrapText="1"/>
    </xf>
    <xf numFmtId="0" fontId="5" fillId="0" borderId="6" xfId="0" applyFont="1" applyBorder="1" applyAlignment="1" applyProtection="1">
      <alignment vertical="center" wrapText="1"/>
    </xf>
    <xf numFmtId="0" fontId="3" fillId="6" borderId="6" xfId="0" applyFont="1" applyFill="1" applyBorder="1" applyAlignment="1" applyProtection="1">
      <alignment horizontal="center" vertical="center" wrapText="1"/>
    </xf>
    <xf numFmtId="4" fontId="11" fillId="6" borderId="6" xfId="0" applyNumberFormat="1" applyFont="1" applyFill="1" applyBorder="1" applyAlignment="1" applyProtection="1">
      <alignment horizontal="center" vertical="center" wrapText="1"/>
    </xf>
    <xf numFmtId="0" fontId="20" fillId="0" borderId="0" xfId="0" applyFont="1" applyFill="1" applyProtection="1"/>
    <xf numFmtId="0" fontId="20" fillId="3" borderId="0" xfId="0" applyFont="1" applyFill="1" applyProtection="1"/>
    <xf numFmtId="0" fontId="75" fillId="0" borderId="6" xfId="0" applyFont="1" applyFill="1" applyBorder="1" applyAlignment="1" applyProtection="1">
      <alignment horizontal="left" vertical="center" wrapText="1"/>
    </xf>
    <xf numFmtId="0" fontId="20" fillId="0" borderId="0" xfId="0" applyFont="1" applyProtection="1"/>
    <xf numFmtId="1" fontId="1" fillId="0" borderId="6" xfId="0" applyNumberFormat="1" applyFont="1" applyFill="1" applyBorder="1" applyAlignment="1" applyProtection="1">
      <alignment horizontal="center" vertical="top" wrapText="1"/>
    </xf>
    <xf numFmtId="0" fontId="1" fillId="0" borderId="6" xfId="0" applyFont="1" applyFill="1" applyBorder="1" applyAlignment="1" applyProtection="1">
      <alignment horizontal="left" vertical="top" wrapText="1"/>
    </xf>
    <xf numFmtId="1" fontId="1" fillId="0" borderId="6" xfId="4" applyNumberFormat="1" applyFont="1" applyFill="1" applyBorder="1" applyAlignment="1" applyProtection="1">
      <alignment horizontal="center" vertical="center" wrapText="1"/>
    </xf>
    <xf numFmtId="2" fontId="1" fillId="0" borderId="6" xfId="4" applyNumberFormat="1" applyFont="1" applyFill="1" applyBorder="1" applyAlignment="1" applyProtection="1">
      <alignment horizontal="left" vertical="center" wrapText="1"/>
    </xf>
    <xf numFmtId="1" fontId="5" fillId="0" borderId="25" xfId="0" applyNumberFormat="1" applyFont="1" applyBorder="1" applyAlignment="1" applyProtection="1">
      <alignment horizontal="center"/>
    </xf>
    <xf numFmtId="0" fontId="7" fillId="0" borderId="25" xfId="0" applyFont="1" applyBorder="1" applyAlignment="1" applyProtection="1">
      <alignment horizontal="left" vertical="center" wrapText="1"/>
    </xf>
    <xf numFmtId="0" fontId="10" fillId="0" borderId="25" xfId="0" applyFont="1" applyBorder="1" applyAlignment="1" applyProtection="1">
      <alignment horizontal="center" vertical="center" wrapText="1"/>
    </xf>
    <xf numFmtId="0" fontId="73" fillId="0" borderId="25" xfId="0" applyFont="1" applyBorder="1" applyAlignment="1" applyProtection="1">
      <alignment vertical="center" wrapText="1"/>
    </xf>
    <xf numFmtId="1" fontId="5" fillId="0" borderId="6" xfId="0" applyNumberFormat="1" applyFont="1" applyBorder="1" applyAlignment="1" applyProtection="1">
      <alignment horizontal="center"/>
    </xf>
    <xf numFmtId="0" fontId="7" fillId="0" borderId="6" xfId="0" applyFont="1" applyBorder="1" applyAlignment="1" applyProtection="1">
      <alignment horizontal="left" vertical="center" wrapText="1"/>
    </xf>
    <xf numFmtId="0" fontId="10" fillId="0" borderId="6" xfId="0" applyFont="1" applyBorder="1" applyAlignment="1" applyProtection="1">
      <alignment horizontal="center" vertical="center" wrapText="1"/>
    </xf>
    <xf numFmtId="0" fontId="73" fillId="0" borderId="6" xfId="0" applyFont="1" applyBorder="1" applyAlignment="1" applyProtection="1">
      <alignment vertical="center" wrapText="1"/>
    </xf>
    <xf numFmtId="0" fontId="7" fillId="0" borderId="6" xfId="0" applyFont="1" applyBorder="1" applyAlignment="1" applyProtection="1">
      <alignment horizontal="left" vertical="center"/>
    </xf>
    <xf numFmtId="0" fontId="8" fillId="0" borderId="6" xfId="0" applyFont="1" applyBorder="1" applyAlignment="1" applyProtection="1">
      <alignment horizontal="center" wrapText="1"/>
    </xf>
    <xf numFmtId="9" fontId="10" fillId="0" borderId="6" xfId="0" applyNumberFormat="1" applyFont="1" applyBorder="1" applyAlignment="1" applyProtection="1">
      <alignment horizontal="center" vertical="center"/>
    </xf>
    <xf numFmtId="0" fontId="10" fillId="0" borderId="6" xfId="0" applyFont="1" applyBorder="1" applyAlignment="1" applyProtection="1">
      <alignment horizontal="center" wrapText="1"/>
    </xf>
    <xf numFmtId="0" fontId="73" fillId="0" borderId="6" xfId="0" applyFont="1" applyBorder="1" applyProtection="1"/>
    <xf numFmtId="0" fontId="0" fillId="0" borderId="0" xfId="0" applyAlignment="1" applyProtection="1">
      <alignment vertical="center"/>
    </xf>
    <xf numFmtId="0" fontId="14" fillId="0" borderId="0" xfId="0" applyFont="1" applyProtection="1"/>
    <xf numFmtId="4" fontId="7" fillId="0" borderId="25" xfId="0" applyNumberFormat="1" applyFont="1" applyBorder="1" applyAlignment="1" applyProtection="1">
      <alignment horizontal="center" vertical="center" wrapText="1"/>
    </xf>
    <xf numFmtId="4" fontId="7" fillId="0" borderId="6" xfId="0" applyNumberFormat="1" applyFont="1" applyBorder="1" applyAlignment="1" applyProtection="1">
      <alignment horizontal="center" vertical="center" wrapText="1"/>
    </xf>
    <xf numFmtId="4" fontId="9" fillId="0" borderId="6" xfId="0" applyNumberFormat="1" applyFont="1" applyBorder="1" applyAlignment="1" applyProtection="1">
      <alignment horizontal="center" vertical="center" wrapText="1"/>
    </xf>
    <xf numFmtId="0" fontId="15" fillId="0" borderId="0" xfId="0" applyFont="1" applyProtection="1"/>
    <xf numFmtId="0" fontId="5" fillId="0" borderId="0" xfId="0" applyFont="1" applyAlignment="1" applyProtection="1">
      <alignment wrapText="1"/>
    </xf>
    <xf numFmtId="4" fontId="5" fillId="0" borderId="0" xfId="0" applyNumberFormat="1" applyFont="1" applyAlignment="1" applyProtection="1">
      <alignment horizontal="left"/>
    </xf>
    <xf numFmtId="0" fontId="5" fillId="0" borderId="0" xfId="0" applyFont="1" applyAlignment="1" applyProtection="1">
      <alignment horizontal="left"/>
    </xf>
    <xf numFmtId="0" fontId="5" fillId="0" borderId="0" xfId="0" applyFont="1" applyAlignment="1" applyProtection="1">
      <alignment horizontal="left" wrapText="1"/>
    </xf>
    <xf numFmtId="49" fontId="1" fillId="0" borderId="6" xfId="0" applyNumberFormat="1" applyFont="1" applyFill="1" applyBorder="1" applyAlignment="1" applyProtection="1">
      <alignment horizontal="left" vertical="center" wrapText="1"/>
    </xf>
    <xf numFmtId="49" fontId="1" fillId="0" borderId="6" xfId="0" applyNumberFormat="1" applyFont="1" applyBorder="1" applyAlignment="1" applyProtection="1">
      <alignment horizontal="left" vertical="center" wrapText="1"/>
    </xf>
    <xf numFmtId="4" fontId="1" fillId="11" borderId="6" xfId="1" applyNumberFormat="1" applyFont="1" applyFill="1" applyBorder="1" applyAlignment="1" applyProtection="1">
      <alignment horizontal="center" vertical="center" wrapText="1"/>
    </xf>
    <xf numFmtId="1" fontId="1" fillId="0" borderId="6" xfId="0" applyNumberFormat="1" applyFont="1" applyBorder="1" applyAlignment="1" applyProtection="1">
      <alignment horizontal="center" vertical="center"/>
    </xf>
    <xf numFmtId="0" fontId="1" fillId="0" borderId="6" xfId="0" applyFont="1" applyBorder="1" applyAlignment="1" applyProtection="1">
      <alignment horizontal="left" vertical="center"/>
    </xf>
    <xf numFmtId="4" fontId="1" fillId="21" borderId="6" xfId="1" applyNumberFormat="1" applyFont="1" applyFill="1" applyBorder="1" applyAlignment="1" applyProtection="1">
      <alignment horizontal="center" vertical="center" wrapText="1"/>
    </xf>
    <xf numFmtId="2" fontId="1" fillId="3" borderId="6" xfId="0" applyNumberFormat="1" applyFont="1" applyFill="1" applyBorder="1" applyAlignment="1" applyProtection="1">
      <alignment horizontal="center" vertical="center" wrapText="1"/>
    </xf>
    <xf numFmtId="4" fontId="1" fillId="0" borderId="3" xfId="1" applyNumberFormat="1" applyFont="1" applyBorder="1" applyAlignment="1" applyProtection="1">
      <alignment horizontal="center" vertical="center" wrapText="1"/>
    </xf>
    <xf numFmtId="4" fontId="1" fillId="3" borderId="0" xfId="1" applyNumberFormat="1" applyFont="1" applyFill="1" applyAlignment="1" applyProtection="1">
      <alignment horizontal="center" vertical="center" wrapText="1"/>
    </xf>
    <xf numFmtId="4" fontId="28" fillId="0" borderId="6" xfId="0" applyNumberFormat="1" applyFont="1" applyFill="1" applyBorder="1" applyAlignment="1" applyProtection="1">
      <alignment horizontal="center" vertical="center" wrapText="1"/>
    </xf>
    <xf numFmtId="2" fontId="1" fillId="0" borderId="93" xfId="0" applyNumberFormat="1" applyFont="1" applyBorder="1" applyAlignment="1" applyProtection="1">
      <alignment horizontal="center" vertical="center" wrapText="1"/>
    </xf>
    <xf numFmtId="1" fontId="80" fillId="3" borderId="93" xfId="14" applyNumberFormat="1" applyFont="1" applyFill="1" applyBorder="1" applyAlignment="1" applyProtection="1">
      <alignment horizontal="center" vertical="center" wrapText="1"/>
    </xf>
    <xf numFmtId="0" fontId="80" fillId="3" borderId="93" xfId="14" applyFont="1" applyFill="1" applyBorder="1" applyAlignment="1" applyProtection="1">
      <alignment horizontal="left" vertical="center" wrapText="1"/>
    </xf>
    <xf numFmtId="4" fontId="80" fillId="3" borderId="93" xfId="14" applyNumberFormat="1" applyFont="1" applyFill="1" applyBorder="1" applyAlignment="1" applyProtection="1">
      <alignment horizontal="center" vertical="center" wrapText="1"/>
    </xf>
    <xf numFmtId="1" fontId="80" fillId="0" borderId="7" xfId="0" applyNumberFormat="1" applyFont="1" applyFill="1" applyBorder="1" applyAlignment="1" applyProtection="1">
      <alignment horizontal="center" vertical="center" wrapText="1"/>
    </xf>
    <xf numFmtId="2" fontId="80" fillId="0" borderId="7" xfId="0" applyNumberFormat="1" applyFont="1" applyFill="1" applyBorder="1" applyAlignment="1" applyProtection="1">
      <alignment horizontal="left" vertical="center" wrapText="1"/>
    </xf>
    <xf numFmtId="0" fontId="80" fillId="0" borderId="6" xfId="0" applyFont="1" applyFill="1" applyBorder="1" applyAlignment="1" applyProtection="1">
      <alignment horizontal="center" vertical="center" wrapText="1"/>
    </xf>
    <xf numFmtId="4" fontId="80" fillId="0" borderId="6" xfId="0" applyNumberFormat="1" applyFont="1" applyFill="1" applyBorder="1" applyAlignment="1" applyProtection="1">
      <alignment horizontal="center" vertical="center" wrapText="1"/>
    </xf>
    <xf numFmtId="4" fontId="20" fillId="0" borderId="6" xfId="0" applyNumberFormat="1" applyFont="1" applyBorder="1" applyProtection="1"/>
    <xf numFmtId="1" fontId="1" fillId="3" borderId="6" xfId="3" applyNumberFormat="1" applyFont="1" applyFill="1" applyBorder="1" applyAlignment="1" applyProtection="1">
      <alignment horizontal="center" vertical="center" wrapText="1"/>
    </xf>
    <xf numFmtId="0" fontId="1" fillId="3" borderId="6" xfId="3" applyFont="1" applyFill="1" applyBorder="1" applyAlignment="1" applyProtection="1">
      <alignment horizontal="left" vertical="center" wrapText="1"/>
    </xf>
    <xf numFmtId="1" fontId="118" fillId="0" borderId="42" xfId="0" applyNumberFormat="1" applyFont="1" applyFill="1" applyBorder="1" applyAlignment="1" applyProtection="1">
      <alignment horizontal="center" vertical="center" wrapText="1"/>
    </xf>
    <xf numFmtId="0" fontId="118" fillId="0" borderId="42" xfId="0" applyFont="1" applyFill="1" applyBorder="1" applyAlignment="1" applyProtection="1">
      <alignment horizontal="left" vertical="center" wrapText="1"/>
    </xf>
    <xf numFmtId="0" fontId="1" fillId="0" borderId="93" xfId="0" applyFont="1" applyBorder="1" applyAlignment="1" applyProtection="1">
      <alignment horizontal="center" vertical="center" wrapText="1"/>
    </xf>
    <xf numFmtId="4" fontId="1" fillId="0" borderId="23" xfId="1" applyNumberFormat="1" applyFont="1" applyFill="1" applyBorder="1" applyAlignment="1" applyProtection="1">
      <alignment horizontal="center" vertical="center" wrapText="1"/>
    </xf>
    <xf numFmtId="1" fontId="1" fillId="0" borderId="25" xfId="0" applyNumberFormat="1" applyFont="1" applyBorder="1" applyAlignment="1" applyProtection="1">
      <alignment horizontal="center" vertical="center" wrapText="1"/>
    </xf>
    <xf numFmtId="2" fontId="1" fillId="0" borderId="25" xfId="0" applyNumberFormat="1" applyFont="1" applyBorder="1" applyAlignment="1" applyProtection="1">
      <alignment horizontal="left" vertical="center" wrapText="1"/>
    </xf>
    <xf numFmtId="2" fontId="1" fillId="0" borderId="93" xfId="0" applyNumberFormat="1" applyFont="1" applyFill="1" applyBorder="1" applyAlignment="1" applyProtection="1">
      <alignment horizontal="left" vertical="center" wrapText="1"/>
    </xf>
    <xf numFmtId="0" fontId="1" fillId="0" borderId="93" xfId="0" applyNumberFormat="1" applyFont="1" applyFill="1" applyBorder="1" applyAlignment="1" applyProtection="1">
      <alignment horizontal="center" vertical="center" wrapText="1"/>
    </xf>
    <xf numFmtId="1" fontId="3" fillId="0" borderId="6" xfId="0" applyNumberFormat="1" applyFont="1" applyBorder="1" applyAlignment="1" applyProtection="1">
      <alignment horizontal="center" vertical="center" wrapText="1"/>
    </xf>
    <xf numFmtId="0" fontId="3" fillId="0" borderId="6" xfId="0" applyFont="1" applyBorder="1" applyAlignment="1" applyProtection="1">
      <alignment horizontal="left" vertical="center" wrapText="1"/>
    </xf>
    <xf numFmtId="1" fontId="1" fillId="0" borderId="101" xfId="0" applyNumberFormat="1" applyFont="1" applyFill="1" applyBorder="1" applyAlignment="1" applyProtection="1">
      <alignment horizontal="center" vertical="center" wrapText="1"/>
    </xf>
    <xf numFmtId="0" fontId="110" fillId="0" borderId="6" xfId="0" applyFont="1" applyFill="1" applyBorder="1" applyAlignment="1" applyProtection="1">
      <alignment vertical="center" wrapText="1"/>
    </xf>
    <xf numFmtId="1" fontId="75" fillId="3" borderId="101" xfId="0" applyNumberFormat="1" applyFont="1" applyFill="1" applyBorder="1" applyAlignment="1" applyProtection="1">
      <alignment horizontal="center" vertical="top" wrapText="1"/>
    </xf>
    <xf numFmtId="1" fontId="75" fillId="3" borderId="124" xfId="0" applyNumberFormat="1" applyFont="1" applyFill="1" applyBorder="1" applyAlignment="1" applyProtection="1">
      <alignment horizontal="center" vertical="top" wrapText="1"/>
    </xf>
    <xf numFmtId="1" fontId="75" fillId="0" borderId="124" xfId="0" applyNumberFormat="1" applyFont="1" applyFill="1" applyBorder="1" applyAlignment="1" applyProtection="1">
      <alignment horizontal="center" vertical="top" wrapText="1"/>
    </xf>
    <xf numFmtId="0" fontId="1" fillId="0" borderId="93" xfId="0" applyNumberFormat="1" applyFont="1" applyFill="1" applyBorder="1" applyAlignment="1" applyProtection="1">
      <alignment horizontal="left" vertical="top" wrapText="1"/>
    </xf>
    <xf numFmtId="1" fontId="13" fillId="64" borderId="6" xfId="0" applyNumberFormat="1" applyFont="1" applyFill="1" applyBorder="1" applyAlignment="1" applyProtection="1">
      <alignment horizontal="center"/>
    </xf>
    <xf numFmtId="0" fontId="119" fillId="0" borderId="0" xfId="0" applyFont="1" applyAlignment="1">
      <alignment horizontal="center" vertical="center" wrapText="1"/>
    </xf>
    <xf numFmtId="4" fontId="83" fillId="0" borderId="136" xfId="0" applyNumberFormat="1" applyFont="1" applyBorder="1" applyAlignment="1">
      <alignment horizontal="right"/>
    </xf>
    <xf numFmtId="4" fontId="83" fillId="0" borderId="132" xfId="0" applyNumberFormat="1" applyFont="1" applyBorder="1" applyAlignment="1">
      <alignment horizontal="right"/>
    </xf>
    <xf numFmtId="2" fontId="108" fillId="0" borderId="137" xfId="0" applyNumberFormat="1" applyFont="1" applyFill="1" applyBorder="1" applyAlignment="1" applyProtection="1">
      <alignment horizontal="right" vertical="center"/>
    </xf>
    <xf numFmtId="0" fontId="0" fillId="0" borderId="0" xfId="0"/>
    <xf numFmtId="0" fontId="12" fillId="0" borderId="136" xfId="0" applyFont="1" applyBorder="1" applyAlignment="1">
      <alignment horizontal="center"/>
    </xf>
    <xf numFmtId="0" fontId="12" fillId="0" borderId="136" xfId="0" applyFont="1" applyBorder="1" applyAlignment="1">
      <alignment horizontal="left" vertical="center"/>
    </xf>
    <xf numFmtId="0" fontId="12" fillId="0" borderId="136" xfId="0" applyFont="1" applyBorder="1" applyAlignment="1">
      <alignment horizontal="center" vertical="center"/>
    </xf>
    <xf numFmtId="0" fontId="12" fillId="0" borderId="24" xfId="0" applyFont="1" applyFill="1" applyBorder="1" applyAlignment="1">
      <alignment horizontal="center" vertical="center"/>
    </xf>
    <xf numFmtId="0" fontId="0" fillId="3" borderId="136" xfId="0" applyFill="1" applyBorder="1" applyAlignment="1">
      <alignment vertical="center"/>
    </xf>
    <xf numFmtId="4" fontId="0" fillId="11" borderId="0" xfId="0" applyNumberFormat="1" applyFill="1" applyAlignment="1">
      <alignment horizontal="center"/>
    </xf>
    <xf numFmtId="14" fontId="0" fillId="11" borderId="0" xfId="0" applyNumberFormat="1" applyFill="1" applyAlignment="1">
      <alignment horizontal="center" vertical="center"/>
    </xf>
    <xf numFmtId="0" fontId="0" fillId="3" borderId="136" xfId="0" applyFill="1" applyBorder="1" applyAlignment="1">
      <alignment horizontal="left" vertical="center"/>
    </xf>
    <xf numFmtId="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0" fillId="3" borderId="0" xfId="0" applyFill="1" applyBorder="1" applyAlignment="1">
      <alignment vertical="center"/>
    </xf>
    <xf numFmtId="0" fontId="24" fillId="3" borderId="136" xfId="5" applyFill="1" applyBorder="1" applyAlignment="1">
      <alignment vertical="center"/>
    </xf>
    <xf numFmtId="0" fontId="0" fillId="3" borderId="25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136" xfId="0" applyFill="1" applyBorder="1" applyAlignment="1">
      <alignment vertical="center" wrapText="1"/>
    </xf>
    <xf numFmtId="0" fontId="0" fillId="0" borderId="136" xfId="0" applyBorder="1" applyAlignment="1">
      <alignment horizontal="left" vertical="center" wrapText="1"/>
    </xf>
    <xf numFmtId="0" fontId="0" fillId="0" borderId="136" xfId="0" applyBorder="1" applyAlignment="1">
      <alignment vertical="center"/>
    </xf>
    <xf numFmtId="14" fontId="0" fillId="3" borderId="0" xfId="0" applyNumberFormat="1" applyFill="1" applyAlignment="1">
      <alignment horizontal="center"/>
    </xf>
    <xf numFmtId="3" fontId="0" fillId="3" borderId="136" xfId="0" applyNumberFormat="1" applyFill="1" applyBorder="1" applyAlignment="1">
      <alignment horizontal="left" vertical="top"/>
    </xf>
    <xf numFmtId="0" fontId="27" fillId="0" borderId="0" xfId="0" applyFont="1" applyAlignment="1">
      <alignment horizontal="center"/>
    </xf>
    <xf numFmtId="0" fontId="0" fillId="0" borderId="136" xfId="0" applyBorder="1" applyAlignment="1">
      <alignment horizontal="left" vertical="center"/>
    </xf>
    <xf numFmtId="0" fontId="24" fillId="0" borderId="136" xfId="5" applyBorder="1" applyAlignment="1">
      <alignment vertical="center"/>
    </xf>
    <xf numFmtId="0" fontId="24" fillId="0" borderId="0" xfId="5" applyAlignment="1">
      <alignment horizontal="justify" vertical="center"/>
    </xf>
    <xf numFmtId="0" fontId="0" fillId="3" borderId="0" xfId="0" applyFill="1" applyAlignment="1">
      <alignment horizontal="center"/>
    </xf>
    <xf numFmtId="0" fontId="243" fillId="0" borderId="0" xfId="0" applyFont="1" applyAlignment="1">
      <alignment horizontal="justify" vertical="center"/>
    </xf>
    <xf numFmtId="0" fontId="0" fillId="0" borderId="136" xfId="0" applyFill="1" applyBorder="1" applyAlignment="1">
      <alignment horizontal="left" vertical="center" wrapText="1"/>
    </xf>
    <xf numFmtId="0" fontId="0" fillId="0" borderId="136" xfId="0" applyFill="1" applyBorder="1" applyAlignment="1">
      <alignment horizontal="left" vertical="center"/>
    </xf>
    <xf numFmtId="0" fontId="20" fillId="0" borderId="136" xfId="0" applyFont="1" applyBorder="1" applyAlignment="1">
      <alignment vertical="center"/>
    </xf>
    <xf numFmtId="0" fontId="20" fillId="3" borderId="136" xfId="0" applyFont="1" applyFill="1" applyBorder="1" applyAlignment="1">
      <alignment vertical="center"/>
    </xf>
    <xf numFmtId="4" fontId="0" fillId="3" borderId="0" xfId="0" applyNumberFormat="1" applyFill="1" applyAlignment="1">
      <alignment horizontal="center"/>
    </xf>
    <xf numFmtId="0" fontId="0" fillId="0" borderId="136" xfId="0" applyBorder="1" applyAlignment="1">
      <alignment vertical="center" wrapText="1"/>
    </xf>
    <xf numFmtId="0" fontId="0" fillId="3" borderId="136" xfId="0" applyFill="1" applyBorder="1" applyAlignment="1">
      <alignment horizontal="left" vertical="center" wrapText="1"/>
    </xf>
    <xf numFmtId="0" fontId="24" fillId="3" borderId="136" xfId="5" applyFill="1" applyBorder="1" applyAlignment="1">
      <alignment vertical="center" wrapText="1"/>
    </xf>
    <xf numFmtId="0" fontId="0" fillId="11" borderId="136" xfId="0" applyFill="1" applyBorder="1" applyAlignment="1">
      <alignment horizontal="center" vertical="center" wrapText="1"/>
    </xf>
    <xf numFmtId="0" fontId="0" fillId="0" borderId="25" xfId="0" applyFont="1" applyBorder="1"/>
    <xf numFmtId="4" fontId="0" fillId="0" borderId="136" xfId="0" applyNumberFormat="1" applyBorder="1" applyAlignment="1">
      <alignment horizontal="center" vertical="center" wrapText="1"/>
    </xf>
    <xf numFmtId="14" fontId="0" fillId="0" borderId="136" xfId="0" applyNumberFormat="1" applyBorder="1" applyAlignment="1">
      <alignment horizontal="center" vertical="center" wrapText="1"/>
    </xf>
    <xf numFmtId="0" fontId="0" fillId="0" borderId="136" xfId="0" applyNumberFormat="1" applyBorder="1" applyAlignment="1">
      <alignment vertical="center"/>
    </xf>
    <xf numFmtId="0" fontId="0" fillId="0" borderId="136" xfId="0" applyBorder="1" applyAlignment="1">
      <alignment horizontal="center" vertical="center" wrapText="1"/>
    </xf>
    <xf numFmtId="49" fontId="0" fillId="0" borderId="136" xfId="0" applyNumberFormat="1" applyBorder="1" applyAlignment="1">
      <alignment vertical="center" wrapText="1"/>
    </xf>
    <xf numFmtId="0" fontId="35" fillId="11" borderId="32" xfId="0" applyFont="1" applyFill="1" applyBorder="1" applyAlignment="1">
      <alignment horizontal="left" vertical="center" wrapText="1"/>
    </xf>
    <xf numFmtId="0" fontId="35" fillId="11" borderId="136" xfId="0" applyFont="1" applyFill="1" applyBorder="1" applyAlignment="1">
      <alignment horizontal="left" vertical="center" wrapText="1"/>
    </xf>
    <xf numFmtId="0" fontId="35" fillId="11" borderId="38" xfId="0" applyFont="1" applyFill="1" applyBorder="1" applyAlignment="1">
      <alignment horizontal="left" vertical="center" wrapText="1"/>
    </xf>
    <xf numFmtId="167" fontId="35" fillId="11" borderId="32" xfId="0" applyNumberFormat="1" applyFont="1" applyFill="1" applyBorder="1" applyAlignment="1">
      <alignment horizontal="left" vertical="center" wrapText="1"/>
    </xf>
    <xf numFmtId="167" fontId="35" fillId="11" borderId="136" xfId="0" applyNumberFormat="1" applyFont="1" applyFill="1" applyBorder="1" applyAlignment="1">
      <alignment horizontal="left" vertical="center" wrapText="1"/>
    </xf>
    <xf numFmtId="167" fontId="35" fillId="11" borderId="38" xfId="0" applyNumberFormat="1" applyFont="1" applyFill="1" applyBorder="1" applyAlignment="1">
      <alignment horizontal="left" vertical="center" wrapText="1"/>
    </xf>
    <xf numFmtId="167" fontId="35" fillId="11" borderId="25" xfId="0" applyNumberFormat="1" applyFont="1" applyFill="1" applyBorder="1" applyAlignment="1">
      <alignment horizontal="left" vertical="center" wrapText="1"/>
    </xf>
    <xf numFmtId="0" fontId="35" fillId="11" borderId="25" xfId="0" applyFont="1" applyFill="1" applyBorder="1" applyAlignment="1">
      <alignment horizontal="left" vertical="center" wrapText="1"/>
    </xf>
    <xf numFmtId="0" fontId="35" fillId="11" borderId="72" xfId="0" applyFont="1" applyFill="1" applyBorder="1" applyAlignment="1">
      <alignment horizontal="left" vertical="center" wrapText="1"/>
    </xf>
    <xf numFmtId="0" fontId="35" fillId="11" borderId="22" xfId="0" applyFont="1" applyFill="1" applyBorder="1" applyAlignment="1">
      <alignment horizontal="left" vertical="center" wrapText="1"/>
    </xf>
    <xf numFmtId="0" fontId="49" fillId="11" borderId="22" xfId="0" applyFont="1" applyFill="1" applyBorder="1" applyAlignment="1">
      <alignment horizontal="left" vertical="center" wrapText="1"/>
    </xf>
    <xf numFmtId="0" fontId="43" fillId="11" borderId="79" xfId="0" applyFont="1" applyFill="1" applyBorder="1" applyAlignment="1">
      <alignment horizontal="left" vertical="center" wrapText="1"/>
    </xf>
    <xf numFmtId="0" fontId="35" fillId="11" borderId="66" xfId="0" applyFont="1" applyFill="1" applyBorder="1" applyAlignment="1">
      <alignment horizontal="left" vertical="center" wrapText="1"/>
    </xf>
    <xf numFmtId="14" fontId="49" fillId="11" borderId="79" xfId="0" applyNumberFormat="1" applyFont="1" applyFill="1" applyBorder="1" applyAlignment="1">
      <alignment horizontal="left" vertical="center" wrapText="1"/>
    </xf>
    <xf numFmtId="14" fontId="49" fillId="11" borderId="22" xfId="0" applyNumberFormat="1" applyFont="1" applyFill="1" applyBorder="1" applyAlignment="1">
      <alignment horizontal="left" vertical="center" wrapText="1"/>
    </xf>
    <xf numFmtId="167" fontId="49" fillId="11" borderId="22" xfId="0" applyNumberFormat="1" applyFont="1" applyFill="1" applyBorder="1" applyAlignment="1">
      <alignment horizontal="left" vertical="center" wrapText="1"/>
    </xf>
    <xf numFmtId="1" fontId="1" fillId="0" borderId="136" xfId="0" applyNumberFormat="1" applyFont="1" applyBorder="1" applyAlignment="1" applyProtection="1">
      <alignment horizontal="center" vertical="center" wrapText="1"/>
    </xf>
    <xf numFmtId="0" fontId="1" fillId="0" borderId="136" xfId="0" applyFont="1" applyBorder="1" applyAlignment="1" applyProtection="1">
      <alignment horizontal="left" vertical="center" wrapText="1"/>
    </xf>
    <xf numFmtId="0" fontId="1" fillId="0" borderId="136" xfId="0" applyFont="1" applyFill="1" applyBorder="1" applyAlignment="1" applyProtection="1">
      <alignment horizontal="center" vertical="center" wrapText="1"/>
    </xf>
    <xf numFmtId="4" fontId="1" fillId="0" borderId="136" xfId="0" applyNumberFormat="1" applyFont="1" applyBorder="1" applyAlignment="1" applyProtection="1">
      <alignment horizontal="center" vertical="center" wrapText="1"/>
    </xf>
    <xf numFmtId="2" fontId="74" fillId="0" borderId="35" xfId="0" applyNumberFormat="1" applyFont="1" applyFill="1" applyBorder="1" applyAlignment="1">
      <alignment horizontal="left" vertical="center" wrapText="1"/>
    </xf>
    <xf numFmtId="2" fontId="118" fillId="0" borderId="35" xfId="0" applyNumberFormat="1" applyFont="1" applyFill="1" applyBorder="1" applyAlignment="1">
      <alignment horizontal="left" vertical="center" wrapText="1"/>
    </xf>
    <xf numFmtId="171" fontId="110" fillId="3" borderId="136" xfId="0" applyNumberFormat="1" applyFont="1" applyFill="1" applyBorder="1" applyAlignment="1">
      <alignment horizontal="center" vertical="center" wrapText="1"/>
    </xf>
    <xf numFmtId="171" fontId="110" fillId="0" borderId="136" xfId="0" applyNumberFormat="1" applyFont="1" applyBorder="1" applyAlignment="1">
      <alignment horizontal="center" vertical="center" wrapText="1"/>
    </xf>
    <xf numFmtId="16" fontId="110" fillId="0" borderId="0" xfId="0" applyNumberFormat="1" applyFont="1" applyAlignment="1">
      <alignment wrapText="1"/>
    </xf>
    <xf numFmtId="0" fontId="29" fillId="0" borderId="0" xfId="0" applyFont="1" applyAlignment="1">
      <alignment horizontal="center" vertical="center"/>
    </xf>
    <xf numFmtId="0" fontId="0" fillId="0" borderId="6" xfId="0" applyBorder="1"/>
    <xf numFmtId="0" fontId="0" fillId="0" borderId="0" xfId="0"/>
    <xf numFmtId="0" fontId="117" fillId="0" borderId="45" xfId="0" applyFont="1" applyBorder="1" applyAlignment="1">
      <alignment horizontal="center" vertical="center" wrapText="1"/>
    </xf>
    <xf numFmtId="0" fontId="17" fillId="0" borderId="93" xfId="0" applyFont="1" applyBorder="1" applyAlignment="1">
      <alignment horizontal="left" vertical="center" wrapText="1"/>
    </xf>
    <xf numFmtId="43" fontId="239" fillId="0" borderId="0" xfId="7" applyFont="1" applyAlignment="1" applyProtection="1">
      <alignment horizontal="left" vertical="center"/>
      <protection locked="0"/>
    </xf>
    <xf numFmtId="43" fontId="237" fillId="0" borderId="0" xfId="7" applyFont="1" applyAlignment="1" applyProtection="1">
      <alignment vertical="center"/>
      <protection locked="0"/>
    </xf>
    <xf numFmtId="43" fontId="234" fillId="0" borderId="0" xfId="7" applyFont="1" applyAlignment="1" applyProtection="1">
      <alignment vertical="center"/>
      <protection locked="0"/>
    </xf>
    <xf numFmtId="43" fontId="82" fillId="0" borderId="134" xfId="7" applyFont="1" applyBorder="1" applyAlignment="1" applyProtection="1">
      <alignment vertical="center"/>
      <protection locked="0"/>
    </xf>
    <xf numFmtId="43" fontId="82" fillId="0" borderId="0" xfId="7" applyFont="1" applyProtection="1">
      <protection locked="0"/>
    </xf>
    <xf numFmtId="43" fontId="231" fillId="63" borderId="133" xfId="7" applyFont="1" applyFill="1" applyBorder="1" applyAlignment="1" applyProtection="1">
      <alignment vertical="justify"/>
      <protection locked="0"/>
    </xf>
    <xf numFmtId="43" fontId="130" fillId="0" borderId="0" xfId="7" applyFont="1" applyAlignment="1" applyProtection="1">
      <alignment vertical="center"/>
      <protection locked="0"/>
    </xf>
    <xf numFmtId="43" fontId="130" fillId="0" borderId="0" xfId="7" applyFont="1" applyProtection="1">
      <protection locked="0"/>
    </xf>
    <xf numFmtId="43" fontId="130" fillId="0" borderId="0" xfId="7" applyFont="1" applyAlignment="1" applyProtection="1">
      <alignment vertical="justify"/>
      <protection locked="0"/>
    </xf>
    <xf numFmtId="43" fontId="130" fillId="0" borderId="52" xfId="7" applyFont="1" applyBorder="1" applyAlignment="1" applyProtection="1">
      <alignment horizontal="center" vertical="top" wrapText="1"/>
      <protection locked="0"/>
    </xf>
    <xf numFmtId="43" fontId="130" fillId="0" borderId="48" xfId="7" applyFont="1" applyBorder="1" applyAlignment="1" applyProtection="1">
      <alignment horizontal="center" vertical="top" wrapText="1"/>
      <protection locked="0"/>
    </xf>
    <xf numFmtId="43" fontId="130" fillId="0" borderId="55" xfId="7" applyFont="1" applyBorder="1" applyAlignment="1" applyProtection="1">
      <alignment horizontal="center" vertical="top" wrapText="1"/>
      <protection locked="0"/>
    </xf>
    <xf numFmtId="43" fontId="130" fillId="0" borderId="0" xfId="7" applyFont="1" applyAlignment="1" applyProtection="1">
      <alignment horizontal="center" vertical="top"/>
      <protection locked="0"/>
    </xf>
    <xf numFmtId="43" fontId="130" fillId="0" borderId="0" xfId="7" applyFont="1" applyAlignment="1" applyProtection="1">
      <alignment vertical="top"/>
      <protection locked="0"/>
    </xf>
    <xf numFmtId="43" fontId="82" fillId="0" borderId="0" xfId="7" applyFont="1" applyAlignment="1" applyProtection="1">
      <alignment vertical="top"/>
      <protection locked="0"/>
    </xf>
    <xf numFmtId="0" fontId="17" fillId="0" borderId="132" xfId="0" applyFont="1" applyBorder="1" applyAlignment="1">
      <alignment horizontal="left" vertical="center" wrapText="1"/>
    </xf>
    <xf numFmtId="44" fontId="17" fillId="0" borderId="39" xfId="0" applyNumberFormat="1" applyFont="1" applyBorder="1" applyAlignment="1">
      <alignment horizontal="center" vertical="center"/>
    </xf>
    <xf numFmtId="0" fontId="17" fillId="0" borderId="141" xfId="0" applyFont="1" applyBorder="1" applyAlignment="1">
      <alignment horizontal="left" vertical="center" wrapText="1"/>
    </xf>
    <xf numFmtId="0" fontId="117" fillId="0" borderId="11" xfId="0" applyFont="1" applyFill="1" applyBorder="1" applyAlignment="1">
      <alignment horizontal="center" vertical="center" wrapText="1"/>
    </xf>
    <xf numFmtId="3" fontId="74" fillId="11" borderId="32" xfId="0" applyNumberFormat="1" applyFont="1" applyFill="1" applyBorder="1" applyAlignment="1">
      <alignment horizontal="center" vertical="center" wrapText="1"/>
    </xf>
    <xf numFmtId="173" fontId="4" fillId="3" borderId="93" xfId="18" applyNumberFormat="1" applyFont="1" applyFill="1" applyBorder="1" applyAlignment="1" applyProtection="1">
      <alignment horizontal="right" vertical="center" wrapText="1"/>
    </xf>
    <xf numFmtId="3" fontId="74" fillId="11" borderId="93" xfId="0" applyNumberFormat="1" applyFont="1" applyFill="1" applyBorder="1" applyAlignment="1">
      <alignment horizontal="center" vertical="center" wrapText="1"/>
    </xf>
    <xf numFmtId="173" fontId="4" fillId="0" borderId="93" xfId="18" applyNumberFormat="1" applyFont="1" applyFill="1" applyBorder="1" applyAlignment="1" applyProtection="1">
      <alignment horizontal="right" vertical="center" wrapText="1"/>
    </xf>
    <xf numFmtId="3" fontId="74" fillId="11" borderId="93" xfId="0" applyNumberFormat="1" applyFont="1" applyFill="1" applyBorder="1" applyAlignment="1">
      <alignment horizontal="center" vertical="top" wrapText="1"/>
    </xf>
    <xf numFmtId="173" fontId="4" fillId="0" borderId="142" xfId="18" applyNumberFormat="1" applyFont="1" applyFill="1" applyBorder="1" applyAlignment="1" applyProtection="1">
      <alignment horizontal="right" vertical="center" wrapText="1"/>
    </xf>
    <xf numFmtId="0" fontId="17" fillId="0" borderId="143" xfId="0" applyFont="1" applyBorder="1" applyAlignment="1">
      <alignment horizontal="center" vertical="top" wrapText="1"/>
    </xf>
    <xf numFmtId="3" fontId="17" fillId="11" borderId="143" xfId="0" applyNumberFormat="1" applyFont="1" applyFill="1" applyBorder="1" applyAlignment="1">
      <alignment horizontal="center" vertical="top" wrapText="1"/>
    </xf>
    <xf numFmtId="173" fontId="0" fillId="0" borderId="144" xfId="18" applyNumberFormat="1" applyFont="1" applyFill="1" applyBorder="1" applyAlignment="1" applyProtection="1">
      <alignment horizontal="right" vertical="center" wrapText="1"/>
    </xf>
    <xf numFmtId="3" fontId="128" fillId="11" borderId="143" xfId="0" applyNumberFormat="1" applyFont="1" applyFill="1" applyBorder="1" applyAlignment="1">
      <alignment horizontal="center" vertical="top" wrapText="1"/>
    </xf>
    <xf numFmtId="173" fontId="4" fillId="0" borderId="145" xfId="18" applyNumberFormat="1" applyFont="1" applyFill="1" applyBorder="1" applyAlignment="1" applyProtection="1">
      <alignment horizontal="right" vertical="center" wrapText="1"/>
    </xf>
    <xf numFmtId="0" fontId="117" fillId="0" borderId="0" xfId="0" applyFont="1"/>
    <xf numFmtId="173" fontId="4" fillId="0" borderId="143" xfId="18" applyNumberFormat="1" applyFont="1" applyFill="1" applyBorder="1" applyAlignment="1" applyProtection="1">
      <alignment horizontal="right" vertical="center" wrapText="1"/>
    </xf>
    <xf numFmtId="0" fontId="17" fillId="0" borderId="143" xfId="0" applyFont="1" applyBorder="1" applyAlignment="1">
      <alignment horizontal="center" vertical="center" wrapText="1"/>
    </xf>
    <xf numFmtId="173" fontId="25" fillId="0" borderId="0" xfId="0" applyNumberFormat="1" applyFont="1"/>
    <xf numFmtId="1" fontId="1" fillId="0" borderId="143" xfId="0" applyNumberFormat="1" applyFont="1" applyBorder="1" applyAlignment="1" applyProtection="1">
      <alignment horizontal="center" vertical="center" wrapText="1"/>
    </xf>
    <xf numFmtId="2" fontId="1" fillId="0" borderId="143" xfId="0" applyNumberFormat="1" applyFont="1" applyBorder="1" applyAlignment="1" applyProtection="1">
      <alignment horizontal="left" vertical="center" wrapText="1"/>
    </xf>
    <xf numFmtId="4" fontId="1" fillId="0" borderId="143" xfId="0" applyNumberFormat="1" applyFont="1" applyBorder="1" applyAlignment="1" applyProtection="1">
      <alignment horizontal="center" vertical="center" wrapText="1"/>
    </xf>
    <xf numFmtId="4" fontId="1" fillId="0" borderId="143" xfId="1" applyNumberFormat="1" applyFont="1" applyFill="1" applyBorder="1" applyAlignment="1" applyProtection="1">
      <alignment horizontal="center" vertical="center" wrapText="1"/>
    </xf>
    <xf numFmtId="4" fontId="1" fillId="3" borderId="143" xfId="0" applyNumberFormat="1" applyFont="1" applyFill="1" applyBorder="1" applyAlignment="1" applyProtection="1">
      <alignment horizontal="center" vertical="center" wrapText="1"/>
    </xf>
    <xf numFmtId="0" fontId="0" fillId="0" borderId="143" xfId="0" applyBorder="1"/>
    <xf numFmtId="43" fontId="0" fillId="0" borderId="143" xfId="0" applyNumberFormat="1" applyBorder="1"/>
    <xf numFmtId="196" fontId="239" fillId="0" borderId="0" xfId="0" applyNumberFormat="1" applyFont="1" applyAlignment="1" applyProtection="1">
      <alignment horizontal="left" vertical="center"/>
      <protection locked="0"/>
    </xf>
    <xf numFmtId="0" fontId="82" fillId="0" borderId="0" xfId="0" applyFont="1" applyFill="1" applyProtection="1">
      <protection locked="0"/>
    </xf>
    <xf numFmtId="196" fontId="237" fillId="0" borderId="0" xfId="0" applyNumberFormat="1" applyFont="1" applyAlignment="1" applyProtection="1">
      <alignment vertical="center"/>
      <protection locked="0"/>
    </xf>
    <xf numFmtId="196" fontId="234" fillId="0" borderId="0" xfId="0" applyNumberFormat="1" applyFont="1" applyAlignment="1" applyProtection="1">
      <alignment vertical="center"/>
      <protection locked="0"/>
    </xf>
    <xf numFmtId="0" fontId="236" fillId="0" borderId="0" xfId="0" applyFont="1" applyFill="1" applyAlignment="1" applyProtection="1">
      <alignment vertical="center"/>
      <protection locked="0"/>
    </xf>
    <xf numFmtId="0" fontId="235" fillId="0" borderId="0" xfId="0" applyFont="1" applyFill="1" applyAlignment="1" applyProtection="1">
      <alignment vertical="center"/>
      <protection locked="0"/>
    </xf>
    <xf numFmtId="196" fontId="82" fillId="0" borderId="134" xfId="0" applyNumberFormat="1" applyFont="1" applyBorder="1" applyAlignment="1" applyProtection="1">
      <alignment vertical="center"/>
      <protection locked="0"/>
    </xf>
    <xf numFmtId="0" fontId="82" fillId="0" borderId="134" xfId="0" applyFont="1" applyFill="1" applyBorder="1" applyAlignment="1" applyProtection="1">
      <alignment horizontal="center" vertical="center"/>
      <protection locked="0"/>
    </xf>
    <xf numFmtId="0" fontId="82" fillId="0" borderId="134" xfId="0" applyFont="1" applyFill="1" applyBorder="1" applyAlignment="1" applyProtection="1">
      <alignment horizontal="center"/>
      <protection locked="0"/>
    </xf>
    <xf numFmtId="196" fontId="82" fillId="0" borderId="0" xfId="0" applyNumberFormat="1" applyFont="1" applyProtection="1">
      <protection locked="0"/>
    </xf>
    <xf numFmtId="49" fontId="232" fillId="63" borderId="147" xfId="0" applyNumberFormat="1" applyFont="1" applyFill="1" applyBorder="1" applyAlignment="1" applyProtection="1">
      <alignment horizontal="center" vertical="justify"/>
      <protection locked="0"/>
    </xf>
    <xf numFmtId="1" fontId="232" fillId="63" borderId="147" xfId="0" applyNumberFormat="1" applyFont="1" applyFill="1" applyBorder="1" applyAlignment="1" applyProtection="1">
      <alignment horizontal="center" vertical="justify"/>
      <protection locked="0"/>
    </xf>
    <xf numFmtId="196" fontId="231" fillId="63" borderId="147" xfId="0" applyNumberFormat="1" applyFont="1" applyFill="1" applyBorder="1" applyAlignment="1" applyProtection="1">
      <alignment vertical="justify"/>
      <protection locked="0"/>
    </xf>
    <xf numFmtId="0" fontId="230" fillId="63" borderId="147" xfId="0" applyNumberFormat="1" applyFont="1" applyFill="1" applyBorder="1" applyAlignment="1" applyProtection="1">
      <alignment horizontal="right" vertical="justify"/>
      <protection locked="0"/>
    </xf>
    <xf numFmtId="0" fontId="229" fillId="63" borderId="147" xfId="0" applyFont="1" applyFill="1" applyBorder="1" applyAlignment="1" applyProtection="1">
      <alignment horizontal="center" vertical="justify"/>
      <protection locked="0"/>
    </xf>
    <xf numFmtId="0" fontId="228" fillId="0" borderId="0" xfId="0" applyFont="1" applyBorder="1" applyProtection="1">
      <protection locked="0"/>
    </xf>
    <xf numFmtId="0" fontId="130" fillId="0" borderId="0" xfId="0" applyFont="1" applyFill="1" applyBorder="1" applyProtection="1">
      <protection locked="0"/>
    </xf>
    <xf numFmtId="196" fontId="130" fillId="0" borderId="0" xfId="0" applyNumberFormat="1" applyFont="1" applyFill="1" applyBorder="1" applyAlignment="1" applyProtection="1">
      <alignment vertical="center"/>
      <protection locked="0"/>
    </xf>
    <xf numFmtId="0" fontId="130" fillId="0" borderId="0" xfId="0" applyFont="1" applyFill="1" applyProtection="1">
      <protection locked="0"/>
    </xf>
    <xf numFmtId="0" fontId="90" fillId="0" borderId="0" xfId="0" applyFont="1" applyFill="1" applyBorder="1" applyAlignment="1" applyProtection="1">
      <alignment vertical="center" wrapText="1"/>
      <protection locked="0"/>
    </xf>
    <xf numFmtId="0" fontId="227" fillId="0" borderId="0" xfId="0" applyFont="1" applyBorder="1" applyProtection="1">
      <protection locked="0"/>
    </xf>
    <xf numFmtId="196" fontId="130" fillId="0" borderId="0" xfId="0" applyNumberFormat="1" applyFont="1" applyAlignment="1" applyProtection="1">
      <alignment vertical="justify"/>
      <protection locked="0"/>
    </xf>
    <xf numFmtId="0" fontId="227" fillId="0" borderId="0" xfId="1917" applyFont="1" applyFill="1" applyBorder="1" applyAlignment="1" applyProtection="1">
      <alignment horizontal="left"/>
      <protection locked="0"/>
    </xf>
    <xf numFmtId="0" fontId="90" fillId="0" borderId="11" xfId="0" applyFont="1" applyFill="1" applyBorder="1" applyAlignment="1" applyProtection="1">
      <alignment horizontal="center" vertical="center" wrapText="1"/>
      <protection locked="0"/>
    </xf>
    <xf numFmtId="0" fontId="90" fillId="0" borderId="100" xfId="0" applyFont="1" applyFill="1" applyBorder="1" applyAlignment="1" applyProtection="1">
      <alignment horizontal="center" vertical="center" wrapText="1"/>
      <protection locked="0"/>
    </xf>
    <xf numFmtId="49" fontId="90" fillId="0" borderId="103" xfId="0" applyNumberFormat="1" applyFont="1" applyFill="1" applyBorder="1" applyAlignment="1" applyProtection="1">
      <alignment horizontal="center" vertical="center" wrapText="1"/>
      <protection locked="0"/>
    </xf>
    <xf numFmtId="1" fontId="90" fillId="0" borderId="103" xfId="0" applyNumberFormat="1" applyFont="1" applyFill="1" applyBorder="1" applyAlignment="1" applyProtection="1">
      <alignment horizontal="center" vertical="center" wrapText="1"/>
      <protection locked="0"/>
    </xf>
    <xf numFmtId="196" fontId="90" fillId="0" borderId="11" xfId="0" applyNumberFormat="1" applyFont="1" applyFill="1" applyBorder="1" applyAlignment="1" applyProtection="1">
      <alignment horizontal="center" vertical="center" wrapText="1"/>
      <protection locked="0"/>
    </xf>
    <xf numFmtId="2" fontId="90" fillId="0" borderId="85" xfId="0" applyNumberFormat="1" applyFont="1" applyFill="1" applyBorder="1" applyAlignment="1" applyProtection="1">
      <alignment horizontal="center" vertical="center" wrapText="1"/>
      <protection locked="0"/>
    </xf>
    <xf numFmtId="2" fontId="90" fillId="0" borderId="91" xfId="0" applyNumberFormat="1" applyFont="1" applyFill="1" applyBorder="1" applyAlignment="1" applyProtection="1">
      <alignment horizontal="center" vertical="center" wrapText="1"/>
      <protection locked="0"/>
    </xf>
    <xf numFmtId="2" fontId="90" fillId="0" borderId="11" xfId="0" applyNumberFormat="1" applyFont="1" applyFill="1" applyBorder="1" applyAlignment="1" applyProtection="1">
      <alignment horizontal="center" vertical="center" wrapText="1"/>
      <protection locked="0"/>
    </xf>
    <xf numFmtId="49" fontId="130" fillId="0" borderId="126" xfId="0" applyNumberFormat="1" applyFont="1" applyFill="1" applyBorder="1" applyAlignment="1" applyProtection="1">
      <alignment horizontal="center" vertical="top" wrapText="1"/>
      <protection locked="0"/>
    </xf>
    <xf numFmtId="49" fontId="130" fillId="0" borderId="148" xfId="0" applyNumberFormat="1" applyFont="1" applyFill="1" applyBorder="1" applyAlignment="1" applyProtection="1">
      <alignment horizontal="left" vertical="top" wrapText="1"/>
      <protection locked="0"/>
    </xf>
    <xf numFmtId="49" fontId="130" fillId="0" borderId="146" xfId="0" applyNumberFormat="1" applyFont="1" applyFill="1" applyBorder="1" applyAlignment="1" applyProtection="1">
      <alignment horizontal="center" vertical="top" wrapText="1"/>
      <protection locked="0"/>
    </xf>
    <xf numFmtId="1" fontId="130" fillId="0" borderId="146" xfId="0" applyNumberFormat="1" applyFont="1" applyFill="1" applyBorder="1" applyAlignment="1" applyProtection="1">
      <alignment horizontal="center" vertical="top" wrapText="1"/>
      <protection locked="0"/>
    </xf>
    <xf numFmtId="196" fontId="130" fillId="0" borderId="52" xfId="0" applyNumberFormat="1" applyFont="1" applyFill="1" applyBorder="1" applyAlignment="1" applyProtection="1">
      <alignment horizontal="center" vertical="top" wrapText="1"/>
      <protection locked="0"/>
    </xf>
    <xf numFmtId="197" fontId="130" fillId="0" borderId="42" xfId="0" applyNumberFormat="1" applyFont="1" applyFill="1" applyBorder="1" applyAlignment="1" applyProtection="1">
      <alignment horizontal="right" vertical="top" wrapText="1"/>
      <protection locked="0"/>
    </xf>
    <xf numFmtId="197" fontId="130" fillId="0" borderId="36" xfId="0" applyNumberFormat="1" applyFont="1" applyFill="1" applyBorder="1" applyAlignment="1" applyProtection="1">
      <alignment horizontal="right" vertical="top" wrapText="1"/>
      <protection locked="0"/>
    </xf>
    <xf numFmtId="0" fontId="90" fillId="0" borderId="125" xfId="0" applyFont="1" applyFill="1" applyBorder="1" applyAlignment="1" applyProtection="1">
      <alignment horizontal="center" vertical="center" wrapText="1"/>
      <protection locked="0"/>
    </xf>
    <xf numFmtId="0" fontId="90" fillId="0" borderId="52" xfId="0" applyFont="1" applyFill="1" applyBorder="1" applyAlignment="1" applyProtection="1">
      <alignment horizontal="center" vertical="center"/>
      <protection locked="0"/>
    </xf>
    <xf numFmtId="49" fontId="130" fillId="0" borderId="52" xfId="0" applyNumberFormat="1" applyFont="1" applyFill="1" applyBorder="1" applyAlignment="1" applyProtection="1">
      <alignment horizontal="center" vertical="top" wrapText="1"/>
      <protection locked="0"/>
    </xf>
    <xf numFmtId="49" fontId="130" fillId="0" borderId="146" xfId="0" applyNumberFormat="1" applyFont="1" applyBorder="1" applyAlignment="1" applyProtection="1">
      <alignment horizontal="center" vertical="top" wrapText="1"/>
      <protection locked="0"/>
    </xf>
    <xf numFmtId="1" fontId="130" fillId="0" borderId="146" xfId="0" applyNumberFormat="1" applyFont="1" applyBorder="1" applyAlignment="1" applyProtection="1">
      <alignment horizontal="center" vertical="top" wrapText="1"/>
      <protection locked="0"/>
    </xf>
    <xf numFmtId="197" fontId="130" fillId="0" borderId="36" xfId="0" applyNumberFormat="1" applyFont="1" applyBorder="1" applyAlignment="1" applyProtection="1">
      <alignment horizontal="right" vertical="top" wrapText="1"/>
      <protection locked="0"/>
    </xf>
    <xf numFmtId="0" fontId="130" fillId="0" borderId="63" xfId="0" applyFont="1" applyFill="1" applyBorder="1" applyAlignment="1" applyProtection="1">
      <alignment horizontal="left" vertical="center" wrapText="1"/>
      <protection locked="0"/>
    </xf>
    <xf numFmtId="197" fontId="130" fillId="0" borderId="42" xfId="0" applyNumberFormat="1" applyFont="1" applyBorder="1" applyAlignment="1" applyProtection="1">
      <alignment horizontal="right" vertical="top" wrapText="1"/>
      <protection locked="0"/>
    </xf>
    <xf numFmtId="0" fontId="90" fillId="0" borderId="149" xfId="0" applyFont="1" applyBorder="1" applyAlignment="1" applyProtection="1">
      <alignment horizontal="center" vertical="center" wrapText="1"/>
      <protection locked="0"/>
    </xf>
    <xf numFmtId="49" fontId="130" fillId="0" borderId="128" xfId="0" applyNumberFormat="1" applyFont="1" applyFill="1" applyBorder="1" applyAlignment="1" applyProtection="1">
      <alignment horizontal="left" vertical="top" wrapText="1"/>
      <protection locked="0"/>
    </xf>
    <xf numFmtId="49" fontId="130" fillId="0" borderId="127" xfId="0" applyNumberFormat="1" applyFont="1" applyFill="1" applyBorder="1" applyAlignment="1" applyProtection="1">
      <alignment horizontal="center" vertical="top" wrapText="1"/>
      <protection locked="0"/>
    </xf>
    <xf numFmtId="1" fontId="130" fillId="0" borderId="127" xfId="0" applyNumberFormat="1" applyFont="1" applyFill="1" applyBorder="1" applyAlignment="1" applyProtection="1">
      <alignment horizontal="center" vertical="top" wrapText="1"/>
      <protection locked="0"/>
    </xf>
    <xf numFmtId="49" fontId="130" fillId="0" borderId="132" xfId="0" applyNumberFormat="1" applyFont="1" applyFill="1" applyBorder="1" applyAlignment="1" applyProtection="1">
      <alignment horizontal="left" vertical="top" wrapText="1"/>
      <protection locked="0"/>
    </xf>
    <xf numFmtId="1" fontId="130" fillId="3" borderId="146" xfId="0" applyNumberFormat="1" applyFont="1" applyFill="1" applyBorder="1" applyAlignment="1" applyProtection="1">
      <alignment horizontal="center" vertical="top" wrapText="1"/>
      <protection locked="0"/>
    </xf>
    <xf numFmtId="197" fontId="130" fillId="0" borderId="62" xfId="0" applyNumberFormat="1" applyFont="1" applyBorder="1" applyAlignment="1" applyProtection="1">
      <alignment horizontal="right" vertical="top" wrapText="1"/>
      <protection locked="0"/>
    </xf>
    <xf numFmtId="49" fontId="130" fillId="0" borderId="132" xfId="0" applyNumberFormat="1" applyFont="1" applyFill="1" applyBorder="1" applyAlignment="1" applyProtection="1">
      <alignment horizontal="center" vertical="top" wrapText="1"/>
      <protection locked="0"/>
    </xf>
    <xf numFmtId="49" fontId="130" fillId="0" borderId="143" xfId="0" applyNumberFormat="1" applyFont="1" applyFill="1" applyBorder="1" applyAlignment="1" applyProtection="1">
      <alignment horizontal="left" vertical="top" wrapText="1"/>
      <protection locked="0"/>
    </xf>
    <xf numFmtId="49" fontId="130" fillId="0" borderId="143" xfId="0" applyNumberFormat="1" applyFont="1" applyBorder="1" applyAlignment="1" applyProtection="1">
      <alignment horizontal="center" vertical="top" wrapText="1"/>
      <protection locked="0"/>
    </xf>
    <xf numFmtId="49" fontId="130" fillId="0" borderId="143" xfId="0" applyNumberFormat="1" applyFont="1" applyFill="1" applyBorder="1" applyAlignment="1" applyProtection="1">
      <alignment horizontal="center" vertical="top" wrapText="1"/>
      <protection locked="0"/>
    </xf>
    <xf numFmtId="1" fontId="130" fillId="0" borderId="36" xfId="0" applyNumberFormat="1" applyFont="1" applyFill="1" applyBorder="1" applyAlignment="1" applyProtection="1">
      <alignment horizontal="center" vertical="top" wrapText="1"/>
      <protection locked="0"/>
    </xf>
    <xf numFmtId="49" fontId="130" fillId="0" borderId="66" xfId="0" applyNumberFormat="1" applyFont="1" applyFill="1" applyBorder="1" applyAlignment="1" applyProtection="1">
      <alignment horizontal="left" vertical="top" wrapText="1"/>
      <protection locked="0"/>
    </xf>
    <xf numFmtId="0" fontId="90" fillId="0" borderId="149" xfId="0" applyFont="1" applyFill="1" applyBorder="1" applyAlignment="1" applyProtection="1">
      <alignment horizontal="center" vertical="center" wrapText="1"/>
      <protection locked="0"/>
    </xf>
    <xf numFmtId="196" fontId="130" fillId="0" borderId="126" xfId="0" applyNumberFormat="1" applyFont="1" applyBorder="1" applyAlignment="1" applyProtection="1">
      <alignment horizontal="center" vertical="top" wrapText="1"/>
      <protection locked="0"/>
    </xf>
    <xf numFmtId="197" fontId="130" fillId="0" borderId="69" xfId="0" applyNumberFormat="1" applyFont="1" applyBorder="1" applyAlignment="1" applyProtection="1">
      <alignment horizontal="right" vertical="top" wrapText="1"/>
      <protection locked="0"/>
    </xf>
    <xf numFmtId="197" fontId="130" fillId="0" borderId="129" xfId="0" applyNumberFormat="1" applyFont="1" applyBorder="1" applyAlignment="1" applyProtection="1">
      <alignment horizontal="right" vertical="top" wrapText="1"/>
      <protection locked="0"/>
    </xf>
    <xf numFmtId="197" fontId="130" fillId="11" borderId="36" xfId="0" applyNumberFormat="1" applyFont="1" applyFill="1" applyBorder="1" applyAlignment="1" applyProtection="1">
      <alignment horizontal="right" vertical="top" wrapText="1"/>
      <protection locked="0"/>
    </xf>
    <xf numFmtId="49" fontId="130" fillId="0" borderId="48" xfId="0" applyNumberFormat="1" applyFont="1" applyFill="1" applyBorder="1" applyAlignment="1" applyProtection="1">
      <alignment horizontal="center" vertical="top" wrapText="1"/>
      <protection locked="0"/>
    </xf>
    <xf numFmtId="49" fontId="130" fillId="0" borderId="64" xfId="0" applyNumberFormat="1" applyFont="1" applyFill="1" applyBorder="1" applyAlignment="1" applyProtection="1">
      <alignment horizontal="left" vertical="top" wrapText="1"/>
      <protection locked="0"/>
    </xf>
    <xf numFmtId="49" fontId="130" fillId="0" borderId="41" xfId="0" applyNumberFormat="1" applyFont="1" applyFill="1" applyBorder="1" applyAlignment="1" applyProtection="1">
      <alignment horizontal="center" vertical="top" wrapText="1"/>
      <protection locked="0"/>
    </xf>
    <xf numFmtId="1" fontId="130" fillId="0" borderId="41" xfId="0" applyNumberFormat="1" applyFont="1" applyFill="1" applyBorder="1" applyAlignment="1" applyProtection="1">
      <alignment horizontal="center" vertical="top" wrapText="1"/>
      <protection locked="0"/>
    </xf>
    <xf numFmtId="196" fontId="130" fillId="0" borderId="48" xfId="0" applyNumberFormat="1" applyFont="1" applyFill="1" applyBorder="1" applyAlignment="1" applyProtection="1">
      <alignment horizontal="center" vertical="top" wrapText="1"/>
      <protection locked="0"/>
    </xf>
    <xf numFmtId="197" fontId="130" fillId="0" borderId="37" xfId="0" applyNumberFormat="1" applyFont="1" applyFill="1" applyBorder="1" applyAlignment="1" applyProtection="1">
      <alignment horizontal="right" vertical="top" wrapText="1"/>
      <protection locked="0"/>
    </xf>
    <xf numFmtId="197" fontId="130" fillId="0" borderId="39" xfId="0" applyNumberFormat="1" applyFont="1" applyFill="1" applyBorder="1" applyAlignment="1" applyProtection="1">
      <alignment horizontal="right" vertical="top" wrapText="1"/>
      <protection locked="0"/>
    </xf>
    <xf numFmtId="0" fontId="90" fillId="0" borderId="130" xfId="0" applyFont="1" applyFill="1" applyBorder="1" applyAlignment="1" applyProtection="1">
      <alignment horizontal="center" vertical="center" wrapText="1"/>
      <protection locked="0"/>
    </xf>
    <xf numFmtId="0" fontId="130" fillId="0" borderId="48" xfId="0" applyFont="1" applyBorder="1" applyAlignment="1" applyProtection="1">
      <alignment horizontal="left" vertical="center" wrapText="1"/>
      <protection locked="0"/>
    </xf>
    <xf numFmtId="0" fontId="90" fillId="0" borderId="43" xfId="0" applyFont="1" applyFill="1" applyBorder="1" applyAlignment="1" applyProtection="1">
      <alignment horizontal="center" vertical="top"/>
      <protection locked="0"/>
    </xf>
    <xf numFmtId="0" fontId="90" fillId="0" borderId="44" xfId="0" applyFont="1" applyFill="1" applyBorder="1" applyAlignment="1" applyProtection="1">
      <alignment vertical="top"/>
      <protection locked="0"/>
    </xf>
    <xf numFmtId="49" fontId="90" fillId="0" borderId="44" xfId="0" applyNumberFormat="1" applyFont="1" applyFill="1" applyBorder="1" applyAlignment="1" applyProtection="1">
      <alignment horizontal="center" vertical="top"/>
      <protection locked="0"/>
    </xf>
    <xf numFmtId="1" fontId="90" fillId="0" borderId="44" xfId="0" applyNumberFormat="1" applyFont="1" applyFill="1" applyBorder="1" applyAlignment="1" applyProtection="1">
      <alignment horizontal="center" vertical="top"/>
      <protection locked="0"/>
    </xf>
    <xf numFmtId="196" fontId="90" fillId="0" borderId="44" xfId="0" applyNumberFormat="1" applyFont="1" applyFill="1" applyBorder="1" applyAlignment="1" applyProtection="1">
      <alignment horizontal="center" vertical="top"/>
      <protection locked="0"/>
    </xf>
    <xf numFmtId="2" fontId="90" fillId="0" borderId="43" xfId="0" applyNumberFormat="1" applyFont="1" applyFill="1" applyBorder="1" applyAlignment="1" applyProtection="1">
      <alignment horizontal="right" vertical="top" wrapText="1"/>
      <protection locked="0"/>
    </xf>
    <xf numFmtId="198" fontId="90" fillId="0" borderId="45" xfId="0" applyNumberFormat="1" applyFont="1" applyFill="1" applyBorder="1" applyAlignment="1" applyProtection="1">
      <alignment horizontal="right" vertical="top"/>
      <protection locked="0"/>
    </xf>
    <xf numFmtId="0" fontId="90" fillId="0" borderId="80" xfId="0" applyFont="1" applyFill="1" applyBorder="1" applyAlignment="1" applyProtection="1">
      <alignment horizontal="left" vertical="justify"/>
      <protection locked="0"/>
    </xf>
    <xf numFmtId="0" fontId="90" fillId="0" borderId="80" xfId="0" applyFont="1" applyFill="1" applyBorder="1" applyAlignment="1" applyProtection="1">
      <alignment vertical="justify"/>
      <protection locked="0"/>
    </xf>
    <xf numFmtId="0" fontId="90" fillId="0" borderId="0" xfId="0" applyFont="1" applyFill="1" applyAlignment="1" applyProtection="1">
      <alignment vertical="justify"/>
      <protection locked="0"/>
    </xf>
    <xf numFmtId="0" fontId="90" fillId="0" borderId="43" xfId="0" applyFont="1" applyFill="1" applyBorder="1" applyAlignment="1" applyProtection="1">
      <alignment vertical="top"/>
      <protection locked="0"/>
    </xf>
    <xf numFmtId="197" fontId="90" fillId="0" borderId="45" xfId="0" applyNumberFormat="1" applyFont="1" applyFill="1" applyBorder="1" applyAlignment="1" applyProtection="1">
      <alignment horizontal="right" vertical="top"/>
      <protection locked="0"/>
    </xf>
    <xf numFmtId="0" fontId="90" fillId="0" borderId="0" xfId="0" applyFont="1" applyFill="1" applyAlignment="1" applyProtection="1">
      <alignment horizontal="left"/>
      <protection locked="0"/>
    </xf>
    <xf numFmtId="0" fontId="90" fillId="0" borderId="0" xfId="0" applyFont="1" applyFill="1" applyProtection="1">
      <protection locked="0"/>
    </xf>
    <xf numFmtId="0" fontId="130" fillId="0" borderId="0" xfId="0" applyFont="1" applyFill="1" applyBorder="1" applyAlignment="1" applyProtection="1">
      <alignment horizontal="center" vertical="top"/>
      <protection locked="0"/>
    </xf>
    <xf numFmtId="0" fontId="130" fillId="0" borderId="0" xfId="0" applyFont="1" applyFill="1" applyBorder="1" applyAlignment="1" applyProtection="1">
      <alignment vertical="top"/>
      <protection locked="0"/>
    </xf>
    <xf numFmtId="49" fontId="130" fillId="0" borderId="0" xfId="0" applyNumberFormat="1" applyFont="1" applyFill="1" applyBorder="1" applyAlignment="1" applyProtection="1">
      <alignment horizontal="center" vertical="top"/>
      <protection locked="0"/>
    </xf>
    <xf numFmtId="1" fontId="130" fillId="0" borderId="0" xfId="0" applyNumberFormat="1" applyFont="1" applyFill="1" applyBorder="1" applyAlignment="1" applyProtection="1">
      <alignment horizontal="center" vertical="top"/>
      <protection locked="0"/>
    </xf>
    <xf numFmtId="196" fontId="130" fillId="0" borderId="0" xfId="0" applyNumberFormat="1" applyFont="1" applyFill="1" applyBorder="1" applyAlignment="1" applyProtection="1">
      <alignment horizontal="center" vertical="top"/>
      <protection locked="0"/>
    </xf>
    <xf numFmtId="195" fontId="90" fillId="0" borderId="0" xfId="0" applyNumberFormat="1" applyFont="1" applyFill="1" applyBorder="1" applyAlignment="1" applyProtection="1">
      <alignment horizontal="left" vertical="top"/>
      <protection locked="0"/>
    </xf>
    <xf numFmtId="196" fontId="130" fillId="0" borderId="0" xfId="0" applyNumberFormat="1" applyFont="1" applyAlignment="1" applyProtection="1">
      <alignment vertical="top"/>
      <protection locked="0"/>
    </xf>
    <xf numFmtId="196" fontId="82" fillId="0" borderId="0" xfId="0" applyNumberFormat="1" applyFont="1" applyAlignment="1" applyProtection="1">
      <alignment vertical="top"/>
      <protection locked="0"/>
    </xf>
    <xf numFmtId="198" fontId="82" fillId="0" borderId="0" xfId="0" applyNumberFormat="1" applyFont="1" applyFill="1" applyProtection="1">
      <protection locked="0"/>
    </xf>
    <xf numFmtId="197" fontId="130" fillId="0" borderId="125" xfId="0" applyNumberFormat="1" applyFont="1" applyFill="1" applyBorder="1" applyAlignment="1" applyProtection="1">
      <alignment horizontal="right" vertical="top" wrapText="1"/>
      <protection locked="0"/>
    </xf>
    <xf numFmtId="198" fontId="90" fillId="0" borderId="80" xfId="0" applyNumberFormat="1" applyFont="1" applyFill="1" applyBorder="1" applyAlignment="1" applyProtection="1">
      <alignment horizontal="right" vertical="top"/>
      <protection locked="0"/>
    </xf>
    <xf numFmtId="197" fontId="90" fillId="0" borderId="0" xfId="0" applyNumberFormat="1" applyFont="1" applyFill="1" applyBorder="1" applyAlignment="1" applyProtection="1">
      <alignment horizontal="right" vertical="top"/>
      <protection locked="0"/>
    </xf>
    <xf numFmtId="1" fontId="75" fillId="3" borderId="148" xfId="0" applyNumberFormat="1" applyFont="1" applyFill="1" applyBorder="1" applyAlignment="1" applyProtection="1">
      <alignment horizontal="center" vertical="top" wrapText="1"/>
    </xf>
    <xf numFmtId="4" fontId="1" fillId="0" borderId="143" xfId="0" applyNumberFormat="1" applyFont="1" applyFill="1" applyBorder="1" applyAlignment="1" applyProtection="1">
      <alignment horizontal="center" vertical="center" wrapText="1"/>
    </xf>
    <xf numFmtId="0" fontId="0" fillId="0" borderId="6" xfId="0" applyBorder="1"/>
    <xf numFmtId="0" fontId="0" fillId="0" borderId="0" xfId="0"/>
    <xf numFmtId="199" fontId="74" fillId="11" borderId="86" xfId="16" applyNumberFormat="1" applyFont="1" applyFill="1" applyBorder="1" applyAlignment="1">
      <alignment horizontal="center" vertical="center"/>
    </xf>
    <xf numFmtId="199" fontId="17" fillId="0" borderId="91" xfId="16" applyNumberFormat="1" applyFont="1" applyBorder="1" applyAlignment="1">
      <alignment horizontal="center" vertical="center"/>
    </xf>
    <xf numFmtId="4" fontId="1" fillId="3" borderId="136" xfId="1" applyNumberFormat="1" applyFont="1" applyFill="1" applyBorder="1" applyAlignment="1" applyProtection="1">
      <alignment horizontal="center" vertical="center" wrapText="1"/>
    </xf>
    <xf numFmtId="0" fontId="0" fillId="0" borderId="143" xfId="0" applyFill="1" applyBorder="1" applyAlignment="1">
      <alignment horizontal="left" vertical="center" wrapText="1"/>
    </xf>
    <xf numFmtId="0" fontId="0" fillId="0" borderId="143" xfId="0" applyBorder="1" applyAlignment="1">
      <alignment horizontal="left" vertical="center"/>
    </xf>
    <xf numFmtId="0" fontId="0" fillId="0" borderId="143" xfId="0" applyBorder="1" applyAlignment="1">
      <alignment vertical="center"/>
    </xf>
    <xf numFmtId="0" fontId="245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2" fontId="0" fillId="0" borderId="0" xfId="0" applyNumberFormat="1"/>
    <xf numFmtId="2" fontId="0" fillId="0" borderId="6" xfId="0" applyNumberFormat="1" applyBorder="1"/>
    <xf numFmtId="2" fontId="0" fillId="0" borderId="143" xfId="0" applyNumberFormat="1" applyBorder="1"/>
    <xf numFmtId="0" fontId="0" fillId="0" borderId="148" xfId="0" applyBorder="1"/>
    <xf numFmtId="0" fontId="0" fillId="0" borderId="0" xfId="0" applyBorder="1" applyAlignment="1">
      <alignment wrapText="1"/>
    </xf>
    <xf numFmtId="0" fontId="0" fillId="0" borderId="0" xfId="0" applyBorder="1"/>
    <xf numFmtId="0" fontId="20" fillId="0" borderId="0" xfId="0" applyFont="1" applyBorder="1" applyAlignment="1">
      <alignment wrapText="1"/>
    </xf>
    <xf numFmtId="2" fontId="0" fillId="0" borderId="0" xfId="0" applyNumberFormat="1" applyBorder="1"/>
    <xf numFmtId="43" fontId="0" fillId="0" borderId="0" xfId="0" applyNumberFormat="1" applyBorder="1"/>
    <xf numFmtId="43" fontId="0" fillId="0" borderId="0" xfId="6" applyNumberFormat="1" applyFont="1" applyBorder="1" applyAlignment="1">
      <alignment vertical="center"/>
    </xf>
    <xf numFmtId="0" fontId="0" fillId="0" borderId="128" xfId="0" applyBorder="1"/>
    <xf numFmtId="0" fontId="27" fillId="0" borderId="0" xfId="0" applyFont="1" applyBorder="1" applyAlignment="1">
      <alignment wrapText="1"/>
    </xf>
    <xf numFmtId="0" fontId="0" fillId="0" borderId="143" xfId="0" applyFill="1" applyBorder="1" applyAlignment="1">
      <alignment wrapText="1"/>
    </xf>
    <xf numFmtId="0" fontId="20" fillId="0" borderId="143" xfId="0" applyFont="1" applyFill="1" applyBorder="1" applyAlignment="1">
      <alignment wrapText="1"/>
    </xf>
    <xf numFmtId="0" fontId="27" fillId="0" borderId="143" xfId="0" applyFont="1" applyFill="1" applyBorder="1" applyAlignment="1">
      <alignment wrapText="1"/>
    </xf>
    <xf numFmtId="0" fontId="0" fillId="0" borderId="0" xfId="0"/>
    <xf numFmtId="4" fontId="17" fillId="0" borderId="0" xfId="0" applyNumberFormat="1" applyFont="1" applyFill="1" applyProtection="1"/>
    <xf numFmtId="0" fontId="0" fillId="0" borderId="0" xfId="0"/>
    <xf numFmtId="0" fontId="246" fillId="0" borderId="0" xfId="0" applyFont="1"/>
    <xf numFmtId="49" fontId="0" fillId="0" borderId="59" xfId="0" applyNumberFormat="1" applyFont="1" applyBorder="1" applyAlignment="1">
      <alignment horizontal="center" vertical="center"/>
    </xf>
    <xf numFmtId="0" fontId="246" fillId="0" borderId="59" xfId="0" applyFont="1" applyBorder="1" applyAlignment="1">
      <alignment horizontal="center" vertical="center" wrapText="1"/>
    </xf>
    <xf numFmtId="0" fontId="246" fillId="0" borderId="85" xfId="0" applyFont="1" applyBorder="1" applyAlignment="1">
      <alignment horizontal="center" vertical="center"/>
    </xf>
    <xf numFmtId="0" fontId="246" fillId="0" borderId="91" xfId="0" applyFont="1" applyBorder="1" applyAlignment="1">
      <alignment horizontal="center" vertical="center"/>
    </xf>
    <xf numFmtId="0" fontId="246" fillId="0" borderId="60" xfId="0" applyFont="1" applyBorder="1" applyAlignment="1">
      <alignment horizontal="center" vertical="center"/>
    </xf>
    <xf numFmtId="0" fontId="246" fillId="0" borderId="92" xfId="0" applyFont="1" applyBorder="1" applyAlignment="1">
      <alignment horizontal="center" vertical="center"/>
    </xf>
    <xf numFmtId="0" fontId="246" fillId="22" borderId="143" xfId="0" applyFont="1" applyFill="1" applyBorder="1" applyAlignment="1">
      <alignment horizontal="center" vertical="center" wrapText="1"/>
    </xf>
    <xf numFmtId="49" fontId="0" fillId="0" borderId="31" xfId="0" applyNumberFormat="1" applyBorder="1" applyAlignment="1">
      <alignment horizontal="center" vertical="center"/>
    </xf>
    <xf numFmtId="0" fontId="0" fillId="0" borderId="150" xfId="0" applyFont="1" applyBorder="1" applyAlignment="1">
      <alignment horizontal="left" vertical="center" wrapText="1"/>
    </xf>
    <xf numFmtId="0" fontId="0" fillId="0" borderId="25" xfId="0" applyNumberFormat="1" applyBorder="1" applyAlignment="1">
      <alignment horizontal="center" vertical="center"/>
    </xf>
    <xf numFmtId="0" fontId="0" fillId="0" borderId="66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4" fontId="247" fillId="22" borderId="143" xfId="0" applyNumberFormat="1" applyFont="1" applyFill="1" applyBorder="1" applyAlignment="1" applyProtection="1">
      <alignment horizontal="center" vertical="center"/>
    </xf>
    <xf numFmtId="0" fontId="248" fillId="0" borderId="0" xfId="0" applyFont="1"/>
    <xf numFmtId="0" fontId="249" fillId="65" borderId="151" xfId="1920" applyFont="1" applyFill="1" applyBorder="1" applyAlignment="1">
      <alignment horizontal="center" vertical="center" wrapText="1"/>
    </xf>
    <xf numFmtId="0" fontId="249" fillId="65" borderId="152" xfId="1920" applyFont="1" applyFill="1" applyBorder="1" applyAlignment="1">
      <alignment horizontal="center" vertical="center" wrapText="1"/>
    </xf>
    <xf numFmtId="200" fontId="249" fillId="65" borderId="152" xfId="1920" applyNumberFormat="1" applyFont="1" applyFill="1" applyBorder="1" applyAlignment="1">
      <alignment horizontal="center" vertical="center" wrapText="1"/>
    </xf>
    <xf numFmtId="4" fontId="249" fillId="65" borderId="152" xfId="1920" applyNumberFormat="1" applyFont="1" applyFill="1" applyBorder="1" applyAlignment="1">
      <alignment horizontal="center" vertical="center" wrapText="1"/>
    </xf>
    <xf numFmtId="200" fontId="250" fillId="66" borderId="152" xfId="1920" applyNumberFormat="1" applyFont="1" applyFill="1" applyBorder="1" applyAlignment="1">
      <alignment horizontal="center" vertical="center" wrapText="1"/>
    </xf>
    <xf numFmtId="200" fontId="249" fillId="2" borderId="153" xfId="1920" applyNumberFormat="1" applyFont="1" applyFill="1" applyBorder="1" applyAlignment="1">
      <alignment horizontal="center" vertical="center" wrapText="1"/>
    </xf>
    <xf numFmtId="0" fontId="251" fillId="0" borderId="154" xfId="1921" applyFont="1" applyBorder="1"/>
    <xf numFmtId="1" fontId="251" fillId="0" borderId="154" xfId="1921" applyNumberFormat="1" applyFont="1" applyBorder="1"/>
    <xf numFmtId="200" fontId="251" fillId="67" borderId="154" xfId="7" applyNumberFormat="1" applyFont="1" applyFill="1" applyBorder="1" applyAlignment="1">
      <alignment horizontal="right"/>
    </xf>
    <xf numFmtId="0" fontId="251" fillId="0" borderId="154" xfId="1921" applyFont="1" applyBorder="1" applyAlignment="1">
      <alignment horizontal="right"/>
    </xf>
    <xf numFmtId="201" fontId="251" fillId="0" borderId="154" xfId="7" applyNumberFormat="1" applyFont="1" applyBorder="1" applyAlignment="1">
      <alignment horizontal="right"/>
    </xf>
    <xf numFmtId="202" fontId="251" fillId="0" borderId="154" xfId="7" applyNumberFormat="1" applyFont="1" applyBorder="1" applyAlignment="1">
      <alignment horizontal="right"/>
    </xf>
    <xf numFmtId="200" fontId="0" fillId="66" borderId="0" xfId="0" applyNumberFormat="1" applyFill="1"/>
    <xf numFmtId="200" fontId="0" fillId="2" borderId="0" xfId="0" applyNumberFormat="1" applyFill="1"/>
    <xf numFmtId="0" fontId="251" fillId="11" borderId="154" xfId="1921" applyFont="1" applyFill="1" applyBorder="1"/>
    <xf numFmtId="1" fontId="251" fillId="11" borderId="154" xfId="1921" applyNumberFormat="1" applyFont="1" applyFill="1" applyBorder="1"/>
    <xf numFmtId="200" fontId="251" fillId="11" borderId="154" xfId="7" applyNumberFormat="1" applyFont="1" applyFill="1" applyBorder="1" applyAlignment="1">
      <alignment horizontal="right"/>
    </xf>
    <xf numFmtId="0" fontId="251" fillId="11" borderId="154" xfId="1921" applyFont="1" applyFill="1" applyBorder="1" applyAlignment="1">
      <alignment horizontal="right"/>
    </xf>
    <xf numFmtId="201" fontId="251" fillId="11" borderId="154" xfId="7" applyNumberFormat="1" applyFont="1" applyFill="1" applyBorder="1" applyAlignment="1">
      <alignment horizontal="right"/>
    </xf>
    <xf numFmtId="202" fontId="251" fillId="11" borderId="154" xfId="7" applyNumberFormat="1" applyFont="1" applyFill="1" applyBorder="1" applyAlignment="1">
      <alignment horizontal="right"/>
    </xf>
    <xf numFmtId="200" fontId="0" fillId="11" borderId="0" xfId="0" applyNumberFormat="1" applyFill="1"/>
    <xf numFmtId="200" fontId="0" fillId="0" borderId="0" xfId="0" applyNumberFormat="1"/>
    <xf numFmtId="43" fontId="0" fillId="0" borderId="0" xfId="7" applyFont="1"/>
    <xf numFmtId="0" fontId="251" fillId="14" borderId="154" xfId="1921" applyFont="1" applyFill="1" applyBorder="1"/>
    <xf numFmtId="1" fontId="251" fillId="14" borderId="154" xfId="1921" applyNumberFormat="1" applyFont="1" applyFill="1" applyBorder="1"/>
    <xf numFmtId="200" fontId="251" fillId="14" borderId="154" xfId="7" applyNumberFormat="1" applyFont="1" applyFill="1" applyBorder="1" applyAlignment="1">
      <alignment horizontal="right"/>
    </xf>
    <xf numFmtId="0" fontId="251" fillId="14" borderId="154" xfId="1921" applyFont="1" applyFill="1" applyBorder="1" applyAlignment="1">
      <alignment horizontal="right"/>
    </xf>
    <xf numFmtId="201" fontId="251" fillId="14" borderId="154" xfId="7" applyNumberFormat="1" applyFont="1" applyFill="1" applyBorder="1" applyAlignment="1">
      <alignment horizontal="right"/>
    </xf>
    <xf numFmtId="202" fontId="251" fillId="14" borderId="154" xfId="7" applyNumberFormat="1" applyFont="1" applyFill="1" applyBorder="1" applyAlignment="1">
      <alignment horizontal="right"/>
    </xf>
    <xf numFmtId="200" fontId="0" fillId="14" borderId="0" xfId="0" applyNumberFormat="1" applyFill="1"/>
    <xf numFmtId="200" fontId="0" fillId="0" borderId="6" xfId="0" applyNumberFormat="1" applyBorder="1"/>
    <xf numFmtId="0" fontId="252" fillId="14" borderId="154" xfId="1921" applyFont="1" applyFill="1" applyBorder="1"/>
    <xf numFmtId="0" fontId="0" fillId="68" borderId="0" xfId="0" applyNumberFormat="1" applyFill="1"/>
    <xf numFmtId="0" fontId="82" fillId="68" borderId="0" xfId="0" applyNumberFormat="1" applyFont="1" applyFill="1"/>
    <xf numFmtId="0" fontId="253" fillId="68" borderId="0" xfId="0" applyNumberFormat="1" applyFont="1" applyFill="1"/>
    <xf numFmtId="0" fontId="0" fillId="68" borderId="30" xfId="0" applyNumberFormat="1" applyFont="1" applyFill="1" applyBorder="1"/>
    <xf numFmtId="0" fontId="0" fillId="0" borderId="0" xfId="0" applyNumberFormat="1" applyAlignment="1">
      <alignment horizontal="center" vertical="center" wrapText="1"/>
    </xf>
    <xf numFmtId="0" fontId="75" fillId="0" borderId="0" xfId="0" applyNumberFormat="1" applyFont="1" applyAlignment="1">
      <alignment horizontal="center" vertical="center" wrapText="1"/>
    </xf>
    <xf numFmtId="0" fontId="0" fillId="0" borderId="0" xfId="0" applyNumberFormat="1" applyAlignment="1">
      <alignment wrapText="1"/>
    </xf>
    <xf numFmtId="0" fontId="4" fillId="0" borderId="0" xfId="0" applyFont="1"/>
    <xf numFmtId="0" fontId="1" fillId="11" borderId="6" xfId="0" applyFont="1" applyFill="1" applyBorder="1" applyAlignment="1" applyProtection="1">
      <alignment horizontal="left" vertical="center" wrapText="1"/>
    </xf>
    <xf numFmtId="2" fontId="1" fillId="11" borderId="6" xfId="0" applyNumberFormat="1" applyFont="1" applyFill="1" applyBorder="1" applyAlignment="1" applyProtection="1">
      <alignment horizontal="left" vertical="center" wrapText="1"/>
    </xf>
    <xf numFmtId="0" fontId="0" fillId="0" borderId="136" xfId="0" applyBorder="1"/>
    <xf numFmtId="0" fontId="0" fillId="0" borderId="136" xfId="0" applyBorder="1" applyAlignment="1">
      <alignment horizontal="left"/>
    </xf>
    <xf numFmtId="4" fontId="1" fillId="0" borderId="136" xfId="1" applyNumberFormat="1" applyFont="1" applyBorder="1" applyAlignment="1" applyProtection="1">
      <alignment horizontal="center" vertical="center" wrapText="1"/>
    </xf>
    <xf numFmtId="4" fontId="1" fillId="0" borderId="136" xfId="1" applyNumberFormat="1" applyFont="1" applyFill="1" applyBorder="1" applyAlignment="1" applyProtection="1">
      <alignment horizontal="center" vertical="center" wrapText="1"/>
    </xf>
    <xf numFmtId="4" fontId="1" fillId="15" borderId="136" xfId="1" applyNumberFormat="1" applyFont="1" applyFill="1" applyBorder="1" applyAlignment="1" applyProtection="1">
      <alignment horizontal="center" vertical="center" wrapText="1"/>
    </xf>
    <xf numFmtId="0" fontId="0" fillId="0" borderId="143" xfId="0" applyFill="1" applyBorder="1" applyAlignment="1">
      <alignment vertical="center"/>
    </xf>
    <xf numFmtId="0" fontId="0" fillId="0" borderId="136" xfId="0" applyFill="1" applyBorder="1" applyAlignment="1">
      <alignment horizontal="left"/>
    </xf>
    <xf numFmtId="43" fontId="0" fillId="68" borderId="0" xfId="7" applyFont="1" applyFill="1"/>
    <xf numFmtId="43" fontId="0" fillId="68" borderId="30" xfId="7" applyFont="1" applyFill="1" applyBorder="1"/>
    <xf numFmtId="43" fontId="75" fillId="0" borderId="0" xfId="7" applyFont="1"/>
    <xf numFmtId="43" fontId="0" fillId="0" borderId="0" xfId="7" applyFont="1" applyAlignment="1">
      <alignment wrapText="1"/>
    </xf>
    <xf numFmtId="43" fontId="0" fillId="14" borderId="136" xfId="7" applyFont="1" applyFill="1" applyBorder="1"/>
    <xf numFmtId="0" fontId="0" fillId="15" borderId="0" xfId="0" applyFill="1"/>
    <xf numFmtId="43" fontId="0" fillId="15" borderId="136" xfId="7" applyFont="1" applyFill="1" applyBorder="1"/>
    <xf numFmtId="4" fontId="1" fillId="0" borderId="143" xfId="1" applyNumberFormat="1" applyFont="1" applyBorder="1" applyAlignment="1" applyProtection="1">
      <alignment horizontal="center" vertical="center" wrapText="1"/>
    </xf>
    <xf numFmtId="0" fontId="258" fillId="0" borderId="0" xfId="9" applyFont="1" applyAlignment="1">
      <alignment horizontal="center"/>
    </xf>
    <xf numFmtId="165" fontId="259" fillId="0" borderId="0" xfId="9" applyNumberFormat="1" applyFont="1" applyAlignment="1">
      <alignment horizontal="center"/>
    </xf>
    <xf numFmtId="165" fontId="259" fillId="0" borderId="0" xfId="9" applyNumberFormat="1" applyFont="1" applyFill="1" applyBorder="1" applyAlignment="1">
      <alignment horizontal="center"/>
    </xf>
    <xf numFmtId="0" fontId="260" fillId="0" borderId="0" xfId="0" applyFont="1" applyFill="1" applyBorder="1" applyAlignment="1"/>
    <xf numFmtId="9" fontId="258" fillId="0" borderId="0" xfId="1826" applyFont="1" applyFill="1" applyBorder="1" applyAlignment="1">
      <alignment horizontal="center"/>
    </xf>
    <xf numFmtId="0" fontId="258" fillId="0" borderId="0" xfId="9" applyFont="1" applyFill="1" applyBorder="1" applyAlignment="1">
      <alignment horizontal="center"/>
    </xf>
    <xf numFmtId="3" fontId="258" fillId="0" borderId="0" xfId="9" applyNumberFormat="1" applyFont="1" applyAlignment="1">
      <alignment horizontal="center"/>
    </xf>
    <xf numFmtId="0" fontId="260" fillId="3" borderId="0" xfId="1919" applyFont="1" applyFill="1" applyBorder="1" applyAlignment="1" applyProtection="1">
      <alignment horizontal="left" vertical="center"/>
    </xf>
    <xf numFmtId="0" fontId="258" fillId="0" borderId="0" xfId="9" applyFont="1" applyFill="1" applyBorder="1" applyAlignment="1">
      <alignment vertical="center"/>
    </xf>
    <xf numFmtId="9" fontId="258" fillId="0" borderId="0" xfId="1826" applyFont="1" applyFill="1" applyBorder="1" applyAlignment="1">
      <alignment horizontal="center" vertical="center" wrapText="1"/>
    </xf>
    <xf numFmtId="0" fontId="258" fillId="0" borderId="69" xfId="1922" applyFont="1" applyFill="1" applyBorder="1" applyAlignment="1">
      <alignment horizontal="center" vertical="center"/>
    </xf>
    <xf numFmtId="0" fontId="258" fillId="0" borderId="0" xfId="1922" applyFont="1" applyFill="1" applyBorder="1" applyAlignment="1">
      <alignment horizontal="right" vertical="center"/>
    </xf>
    <xf numFmtId="0" fontId="258" fillId="0" borderId="51" xfId="1922" applyFont="1" applyFill="1" applyBorder="1" applyAlignment="1">
      <alignment horizontal="right" vertical="center"/>
    </xf>
    <xf numFmtId="4" fontId="258" fillId="0" borderId="27" xfId="1922" applyNumberFormat="1" applyFont="1" applyFill="1" applyBorder="1" applyAlignment="1">
      <alignment horizontal="center" vertical="center"/>
    </xf>
    <xf numFmtId="0" fontId="258" fillId="0" borderId="0" xfId="1922" applyFont="1" applyAlignment="1">
      <alignment horizontal="center" vertical="center"/>
    </xf>
    <xf numFmtId="0" fontId="258" fillId="0" borderId="0" xfId="1868" applyFont="1" applyAlignment="1">
      <alignment horizontal="center"/>
    </xf>
    <xf numFmtId="165" fontId="261" fillId="69" borderId="143" xfId="9" applyNumberFormat="1" applyFont="1" applyFill="1" applyBorder="1" applyAlignment="1">
      <alignment horizontal="center" vertical="center"/>
    </xf>
    <xf numFmtId="3" fontId="263" fillId="0" borderId="0" xfId="0" applyNumberFormat="1" applyFont="1" applyFill="1" applyBorder="1" applyAlignment="1">
      <alignment horizontal="left" vertical="center"/>
    </xf>
    <xf numFmtId="0" fontId="258" fillId="0" borderId="133" xfId="9" applyFont="1" applyFill="1" applyBorder="1" applyAlignment="1">
      <alignment vertical="center"/>
    </xf>
    <xf numFmtId="3" fontId="261" fillId="69" borderId="135" xfId="0" applyNumberFormat="1" applyFont="1" applyFill="1" applyBorder="1" applyAlignment="1">
      <alignment horizontal="left" vertical="center"/>
    </xf>
    <xf numFmtId="0" fontId="264" fillId="69" borderId="133" xfId="1922" applyFont="1" applyFill="1" applyBorder="1" applyAlignment="1">
      <alignment vertical="center"/>
    </xf>
    <xf numFmtId="9" fontId="258" fillId="0" borderId="0" xfId="1826" applyFont="1" applyFill="1" applyBorder="1" applyAlignment="1">
      <alignment horizontal="center" vertical="center"/>
    </xf>
    <xf numFmtId="0" fontId="258" fillId="0" borderId="0" xfId="9" applyFont="1" applyAlignment="1">
      <alignment horizontal="center" vertical="center"/>
    </xf>
    <xf numFmtId="0" fontId="265" fillId="0" borderId="135" xfId="1922" applyFont="1" applyFill="1" applyBorder="1" applyAlignment="1">
      <alignment vertical="center" wrapText="1"/>
    </xf>
    <xf numFmtId="0" fontId="265" fillId="0" borderId="133" xfId="1922" applyFont="1" applyFill="1" applyBorder="1" applyAlignment="1">
      <alignment vertical="center" wrapText="1"/>
    </xf>
    <xf numFmtId="0" fontId="265" fillId="0" borderId="124" xfId="1922" applyFont="1" applyFill="1" applyBorder="1" applyAlignment="1">
      <alignment vertical="center" wrapText="1"/>
    </xf>
    <xf numFmtId="0" fontId="265" fillId="0" borderId="143" xfId="1922" applyFont="1" applyFill="1" applyBorder="1" applyAlignment="1">
      <alignment horizontal="left" vertical="center" wrapText="1"/>
    </xf>
    <xf numFmtId="0" fontId="258" fillId="8" borderId="143" xfId="9" applyFont="1" applyFill="1" applyBorder="1" applyAlignment="1">
      <alignment horizontal="left" vertical="center"/>
    </xf>
    <xf numFmtId="165" fontId="258" fillId="0" borderId="143" xfId="9" applyNumberFormat="1" applyFont="1" applyBorder="1" applyAlignment="1">
      <alignment horizontal="center" vertical="center"/>
    </xf>
    <xf numFmtId="1" fontId="258" fillId="0" borderId="143" xfId="9" applyNumberFormat="1" applyFont="1" applyBorder="1" applyAlignment="1">
      <alignment horizontal="center" vertical="center"/>
    </xf>
    <xf numFmtId="179" fontId="258" fillId="0" borderId="143" xfId="9" applyNumberFormat="1" applyFont="1" applyBorder="1" applyAlignment="1">
      <alignment horizontal="center" vertical="center"/>
    </xf>
    <xf numFmtId="3" fontId="266" fillId="0" borderId="143" xfId="9" applyNumberFormat="1" applyFont="1" applyBorder="1" applyAlignment="1">
      <alignment horizontal="center" vertical="center"/>
    </xf>
    <xf numFmtId="1" fontId="258" fillId="0" borderId="0" xfId="9" applyNumberFormat="1" applyFont="1" applyAlignment="1">
      <alignment horizontal="center"/>
    </xf>
    <xf numFmtId="165" fontId="258" fillId="0" borderId="143" xfId="9" quotePrefix="1" applyNumberFormat="1" applyFont="1" applyBorder="1" applyAlignment="1">
      <alignment horizontal="center" vertical="center"/>
    </xf>
    <xf numFmtId="2" fontId="258" fillId="0" borderId="143" xfId="9" applyNumberFormat="1" applyFont="1" applyBorder="1" applyAlignment="1">
      <alignment horizontal="center"/>
    </xf>
    <xf numFmtId="0" fontId="258" fillId="0" borderId="143" xfId="9" applyFont="1" applyBorder="1" applyAlignment="1">
      <alignment horizontal="left" vertical="center"/>
    </xf>
    <xf numFmtId="3" fontId="258" fillId="0" borderId="143" xfId="9" applyNumberFormat="1" applyFont="1" applyBorder="1" applyAlignment="1">
      <alignment horizontal="left" vertical="center"/>
    </xf>
    <xf numFmtId="165" fontId="258" fillId="0" borderId="143" xfId="9" applyNumberFormat="1" applyFont="1" applyBorder="1" applyAlignment="1">
      <alignment horizontal="center"/>
    </xf>
    <xf numFmtId="0" fontId="264" fillId="70" borderId="133" xfId="1922" applyFont="1" applyFill="1" applyBorder="1" applyAlignment="1">
      <alignment vertical="center"/>
    </xf>
    <xf numFmtId="0" fontId="258" fillId="0" borderId="143" xfId="9" applyFont="1" applyBorder="1" applyAlignment="1">
      <alignment horizontal="center" vertical="center"/>
    </xf>
    <xf numFmtId="3" fontId="258" fillId="10" borderId="135" xfId="9" applyNumberFormat="1" applyFont="1" applyFill="1" applyBorder="1" applyAlignment="1">
      <alignment horizontal="left" vertical="center"/>
    </xf>
    <xf numFmtId="0" fontId="258" fillId="10" borderId="133" xfId="9" applyFont="1" applyFill="1" applyBorder="1" applyAlignment="1">
      <alignment horizontal="center" vertical="center"/>
    </xf>
    <xf numFmtId="165" fontId="258" fillId="10" borderId="133" xfId="9" applyNumberFormat="1" applyFont="1" applyFill="1" applyBorder="1" applyAlignment="1">
      <alignment horizontal="center" vertical="center"/>
    </xf>
    <xf numFmtId="1" fontId="258" fillId="10" borderId="133" xfId="9" applyNumberFormat="1" applyFont="1" applyFill="1" applyBorder="1" applyAlignment="1">
      <alignment horizontal="center" vertical="center"/>
    </xf>
    <xf numFmtId="179" fontId="258" fillId="10" borderId="133" xfId="9" applyNumberFormat="1" applyFont="1" applyFill="1" applyBorder="1" applyAlignment="1">
      <alignment horizontal="center" vertical="center"/>
    </xf>
    <xf numFmtId="3" fontId="266" fillId="10" borderId="133" xfId="9" applyNumberFormat="1" applyFont="1" applyFill="1" applyBorder="1" applyAlignment="1">
      <alignment horizontal="center" vertical="center"/>
    </xf>
    <xf numFmtId="0" fontId="258" fillId="0" borderId="135" xfId="9" applyFont="1" applyFill="1" applyBorder="1" applyAlignment="1">
      <alignment vertical="center"/>
    </xf>
    <xf numFmtId="0" fontId="258" fillId="0" borderId="135" xfId="1922" applyFont="1" applyFill="1" applyBorder="1" applyAlignment="1">
      <alignment vertical="center" wrapText="1"/>
    </xf>
    <xf numFmtId="0" fontId="258" fillId="0" borderId="133" xfId="1922" applyFont="1" applyFill="1" applyBorder="1" applyAlignment="1">
      <alignment vertical="center" wrapText="1"/>
    </xf>
    <xf numFmtId="0" fontId="258" fillId="0" borderId="124" xfId="1922" applyFont="1" applyFill="1" applyBorder="1" applyAlignment="1">
      <alignment vertical="center" wrapText="1"/>
    </xf>
    <xf numFmtId="0" fontId="258" fillId="0" borderId="143" xfId="9" applyFont="1" applyBorder="1" applyAlignment="1">
      <alignment horizontal="left" vertical="center" wrapText="1"/>
    </xf>
    <xf numFmtId="165" fontId="258" fillId="0" borderId="143" xfId="9" applyNumberFormat="1" applyFont="1" applyBorder="1" applyAlignment="1">
      <alignment horizontal="center" vertical="center" wrapText="1"/>
    </xf>
    <xf numFmtId="165" fontId="258" fillId="0" borderId="143" xfId="9" quotePrefix="1" applyNumberFormat="1" applyFont="1" applyBorder="1" applyAlignment="1">
      <alignment horizontal="center" vertical="center" wrapText="1"/>
    </xf>
    <xf numFmtId="1" fontId="258" fillId="0" borderId="143" xfId="9" quotePrefix="1" applyNumberFormat="1" applyFont="1" applyBorder="1" applyAlignment="1">
      <alignment horizontal="center" vertical="center" wrapText="1"/>
    </xf>
    <xf numFmtId="1" fontId="258" fillId="0" borderId="143" xfId="9" applyNumberFormat="1" applyFont="1" applyBorder="1" applyAlignment="1">
      <alignment horizontal="center" vertical="center" wrapText="1"/>
    </xf>
    <xf numFmtId="0" fontId="264" fillId="71" borderId="133" xfId="1922" applyFont="1" applyFill="1" applyBorder="1" applyAlignment="1">
      <alignment vertical="center" wrapText="1"/>
    </xf>
    <xf numFmtId="0" fontId="258" fillId="0" borderId="143" xfId="9" applyFont="1" applyBorder="1" applyAlignment="1">
      <alignment horizontal="center"/>
    </xf>
    <xf numFmtId="0" fontId="265" fillId="0" borderId="143" xfId="1922" applyFont="1" applyFill="1" applyBorder="1" applyAlignment="1">
      <alignment vertical="center" wrapText="1"/>
    </xf>
    <xf numFmtId="0" fontId="258" fillId="0" borderId="143" xfId="9" applyFont="1" applyFill="1" applyBorder="1" applyAlignment="1">
      <alignment horizontal="left" vertical="center"/>
    </xf>
    <xf numFmtId="0" fontId="258" fillId="0" borderId="143" xfId="9" quotePrefix="1" applyFont="1" applyBorder="1" applyAlignment="1">
      <alignment horizontal="center" vertical="center"/>
    </xf>
    <xf numFmtId="9" fontId="258" fillId="69" borderId="0" xfId="1826" applyFont="1" applyFill="1" applyBorder="1" applyAlignment="1">
      <alignment horizontal="center" vertical="center"/>
    </xf>
    <xf numFmtId="3" fontId="261" fillId="69" borderId="0" xfId="0" applyNumberFormat="1" applyFont="1" applyFill="1" applyBorder="1" applyAlignment="1">
      <alignment horizontal="left" vertical="center"/>
    </xf>
    <xf numFmtId="3" fontId="261" fillId="69" borderId="0" xfId="0" applyNumberFormat="1" applyFont="1" applyFill="1" applyBorder="1" applyAlignment="1">
      <alignment horizontal="center" vertical="center"/>
    </xf>
    <xf numFmtId="165" fontId="261" fillId="69" borderId="0" xfId="0" applyNumberFormat="1" applyFont="1" applyFill="1" applyBorder="1" applyAlignment="1">
      <alignment horizontal="center" vertical="center"/>
    </xf>
    <xf numFmtId="165" fontId="261" fillId="69" borderId="0" xfId="0" applyNumberFormat="1" applyFont="1" applyFill="1" applyBorder="1" applyAlignment="1">
      <alignment horizontal="center" vertical="center" wrapText="1"/>
    </xf>
    <xf numFmtId="0" fontId="258" fillId="0" borderId="143" xfId="1868" applyFont="1" applyBorder="1" applyAlignment="1">
      <alignment horizontal="left" vertical="center"/>
    </xf>
    <xf numFmtId="0" fontId="258" fillId="0" borderId="135" xfId="9" applyFont="1" applyBorder="1" applyAlignment="1"/>
    <xf numFmtId="0" fontId="258" fillId="0" borderId="133" xfId="9" applyFont="1" applyBorder="1" applyAlignment="1"/>
    <xf numFmtId="0" fontId="258" fillId="0" borderId="124" xfId="9" applyFont="1" applyBorder="1" applyAlignment="1"/>
    <xf numFmtId="2" fontId="258" fillId="0" borderId="143" xfId="1868" applyNumberFormat="1" applyFont="1" applyBorder="1" applyAlignment="1">
      <alignment horizontal="center"/>
    </xf>
    <xf numFmtId="0" fontId="258" fillId="0" borderId="135" xfId="9" applyFont="1" applyBorder="1" applyAlignment="1">
      <alignment vertical="center"/>
    </xf>
    <xf numFmtId="0" fontId="258" fillId="0" borderId="133" xfId="9" applyFont="1" applyBorder="1" applyAlignment="1">
      <alignment vertical="center"/>
    </xf>
    <xf numFmtId="0" fontId="258" fillId="0" borderId="124" xfId="9" applyFont="1" applyBorder="1" applyAlignment="1">
      <alignment vertical="center"/>
    </xf>
    <xf numFmtId="0" fontId="259" fillId="0" borderId="143" xfId="9" applyFont="1" applyBorder="1"/>
    <xf numFmtId="0" fontId="259" fillId="0" borderId="143" xfId="9" applyFont="1" applyBorder="1" applyAlignment="1">
      <alignment wrapText="1"/>
    </xf>
    <xf numFmtId="0" fontId="258" fillId="0" borderId="143" xfId="9" applyFont="1" applyBorder="1" applyAlignment="1">
      <alignment horizontal="center" wrapText="1"/>
    </xf>
    <xf numFmtId="0" fontId="258" fillId="0" borderId="143" xfId="9" applyFont="1" applyBorder="1" applyAlignment="1">
      <alignment horizontal="center" vertical="center" wrapText="1"/>
    </xf>
    <xf numFmtId="203" fontId="267" fillId="0" borderId="0" xfId="1868" applyNumberFormat="1" applyFont="1" applyAlignment="1">
      <alignment horizontal="center"/>
    </xf>
    <xf numFmtId="0" fontId="258" fillId="8" borderId="143" xfId="1868" applyFont="1" applyFill="1" applyBorder="1" applyAlignment="1">
      <alignment horizontal="left" vertical="center" wrapText="1"/>
    </xf>
    <xf numFmtId="179" fontId="258" fillId="0" borderId="143" xfId="1868" applyNumberFormat="1" applyFont="1" applyBorder="1" applyAlignment="1">
      <alignment horizontal="center" vertical="center"/>
    </xf>
    <xf numFmtId="165" fontId="268" fillId="0" borderId="143" xfId="1923" applyNumberFormat="1" applyFont="1" applyFill="1" applyBorder="1" applyAlignment="1">
      <alignment horizontal="center" vertical="center"/>
    </xf>
    <xf numFmtId="3" fontId="258" fillId="0" borderId="143" xfId="1868" applyNumberFormat="1" applyFont="1" applyBorder="1" applyAlignment="1">
      <alignment horizontal="center" vertical="center" wrapText="1"/>
    </xf>
    <xf numFmtId="179" fontId="258" fillId="0" borderId="143" xfId="1868" applyNumberFormat="1" applyFont="1" applyFill="1" applyBorder="1" applyAlignment="1">
      <alignment horizontal="center" vertical="center"/>
    </xf>
    <xf numFmtId="3" fontId="258" fillId="0" borderId="143" xfId="1868" applyNumberFormat="1" applyFont="1" applyFill="1" applyBorder="1" applyAlignment="1">
      <alignment horizontal="center" vertical="center" wrapText="1"/>
    </xf>
    <xf numFmtId="3" fontId="261" fillId="69" borderId="133" xfId="0" applyNumberFormat="1" applyFont="1" applyFill="1" applyBorder="1" applyAlignment="1">
      <alignment horizontal="left" vertical="center"/>
    </xf>
    <xf numFmtId="0" fontId="258" fillId="67" borderId="0" xfId="9" applyFont="1" applyFill="1" applyAlignment="1">
      <alignment horizontal="center" vertical="center" wrapText="1"/>
    </xf>
    <xf numFmtId="1" fontId="258" fillId="0" borderId="0" xfId="9" applyNumberFormat="1" applyFont="1" applyAlignment="1">
      <alignment horizontal="center" vertical="center"/>
    </xf>
    <xf numFmtId="2" fontId="258" fillId="0" borderId="0" xfId="9" applyNumberFormat="1" applyFont="1" applyAlignment="1">
      <alignment horizontal="center" vertical="center"/>
    </xf>
    <xf numFmtId="0" fontId="0" fillId="0" borderId="136" xfId="0" applyFill="1" applyBorder="1" applyAlignment="1">
      <alignment horizontal="left" vertical="center" wrapText="1"/>
    </xf>
    <xf numFmtId="0" fontId="0" fillId="0" borderId="0" xfId="0"/>
    <xf numFmtId="2" fontId="118" fillId="0" borderId="124" xfId="0" applyNumberFormat="1" applyFont="1" applyBorder="1" applyAlignment="1" applyProtection="1">
      <alignment horizontal="left" vertical="center" wrapText="1"/>
    </xf>
    <xf numFmtId="2" fontId="118" fillId="0" borderId="124" xfId="0" applyNumberFormat="1" applyFont="1" applyFill="1" applyBorder="1" applyAlignment="1" applyProtection="1">
      <alignment horizontal="left" vertical="center" wrapText="1"/>
    </xf>
    <xf numFmtId="2" fontId="118" fillId="3" borderId="124" xfId="0" applyNumberFormat="1" applyFont="1" applyFill="1" applyBorder="1" applyAlignment="1" applyProtection="1">
      <alignment horizontal="left" vertical="center" wrapText="1"/>
    </xf>
    <xf numFmtId="1" fontId="118" fillId="0" borderId="143" xfId="0" applyNumberFormat="1" applyFont="1" applyBorder="1" applyAlignment="1" applyProtection="1">
      <alignment horizontal="center" vertical="center" wrapText="1"/>
    </xf>
    <xf numFmtId="1" fontId="118" fillId="3" borderId="143" xfId="0" applyNumberFormat="1" applyFont="1" applyFill="1" applyBorder="1" applyAlignment="1" applyProtection="1">
      <alignment horizontal="center" vertical="center" wrapText="1"/>
    </xf>
    <xf numFmtId="0" fontId="0" fillId="11" borderId="0" xfId="0" applyFill="1" applyProtection="1"/>
    <xf numFmtId="4" fontId="17" fillId="11" borderId="0" xfId="0" applyNumberFormat="1" applyFont="1" applyFill="1" applyProtection="1"/>
    <xf numFmtId="0" fontId="1" fillId="0" borderId="136" xfId="0" applyFont="1" applyFill="1" applyBorder="1" applyAlignment="1" applyProtection="1">
      <alignment horizontal="left" vertical="center" wrapText="1"/>
    </xf>
    <xf numFmtId="0" fontId="75" fillId="11" borderId="143" xfId="0" applyFont="1" applyFill="1" applyBorder="1" applyAlignment="1" applyProtection="1">
      <alignment horizontal="left" vertical="center" wrapText="1"/>
    </xf>
    <xf numFmtId="0" fontId="75" fillId="11" borderId="6" xfId="0" applyFont="1" applyFill="1" applyBorder="1" applyAlignment="1" applyProtection="1">
      <alignment horizontal="left" vertical="center" wrapText="1"/>
    </xf>
    <xf numFmtId="0" fontId="68" fillId="0" borderId="143" xfId="17" applyFont="1" applyBorder="1" applyAlignment="1">
      <alignment horizontal="center" vertical="center" wrapText="1"/>
    </xf>
    <xf numFmtId="0" fontId="68" fillId="0" borderId="132" xfId="17" applyFont="1" applyBorder="1" applyAlignment="1">
      <alignment horizontal="center" vertical="center" wrapText="1"/>
    </xf>
    <xf numFmtId="0" fontId="68" fillId="0" borderId="132" xfId="17" applyFont="1" applyFill="1" applyBorder="1" applyAlignment="1">
      <alignment horizontal="center" vertical="center" wrapText="1"/>
    </xf>
    <xf numFmtId="0" fontId="68" fillId="0" borderId="143" xfId="17" applyFont="1" applyFill="1" applyBorder="1" applyAlignment="1">
      <alignment horizontal="center" vertical="center" wrapText="1"/>
    </xf>
    <xf numFmtId="0" fontId="47" fillId="0" borderId="143" xfId="17" applyFont="1" applyFill="1" applyBorder="1" applyAlignment="1">
      <alignment horizontal="center" vertical="center" wrapText="1"/>
    </xf>
    <xf numFmtId="0" fontId="103" fillId="0" borderId="143" xfId="17" applyFont="1" applyBorder="1" applyAlignment="1">
      <alignment horizontal="center" vertical="center" wrapText="1"/>
    </xf>
    <xf numFmtId="49" fontId="68" fillId="0" borderId="143" xfId="17" applyNumberFormat="1" applyFont="1" applyBorder="1" applyAlignment="1">
      <alignment horizontal="center" vertical="center" wrapText="1"/>
    </xf>
    <xf numFmtId="166" fontId="68" fillId="0" borderId="143" xfId="17" applyNumberFormat="1" applyFont="1" applyBorder="1" applyAlignment="1">
      <alignment horizontal="center" vertical="center" wrapText="1"/>
    </xf>
    <xf numFmtId="166" fontId="68" fillId="0" borderId="143" xfId="17" applyNumberFormat="1" applyFont="1" applyFill="1" applyBorder="1" applyAlignment="1">
      <alignment horizontal="center" vertical="center" wrapText="1"/>
    </xf>
    <xf numFmtId="0" fontId="69" fillId="0" borderId="132" xfId="17" applyFont="1" applyFill="1" applyBorder="1" applyAlignment="1">
      <alignment horizontal="center"/>
    </xf>
    <xf numFmtId="0" fontId="69" fillId="0" borderId="143" xfId="17" applyFont="1" applyFill="1" applyBorder="1"/>
    <xf numFmtId="0" fontId="103" fillId="14" borderId="143" xfId="17" applyFont="1" applyFill="1" applyBorder="1" applyAlignment="1">
      <alignment horizontal="center" vertical="center" wrapText="1"/>
    </xf>
    <xf numFmtId="166" fontId="68" fillId="3" borderId="143" xfId="17" applyNumberFormat="1" applyFont="1" applyFill="1" applyBorder="1" applyAlignment="1">
      <alignment horizontal="center" vertical="center" wrapText="1"/>
    </xf>
    <xf numFmtId="0" fontId="68" fillId="0" borderId="143" xfId="17" applyFont="1" applyFill="1" applyBorder="1"/>
    <xf numFmtId="0" fontId="70" fillId="0" borderId="143" xfId="17" applyFont="1" applyBorder="1" applyAlignment="1">
      <alignment horizontal="center" vertical="center" wrapText="1"/>
    </xf>
    <xf numFmtId="0" fontId="102" fillId="0" borderId="143" xfId="17" applyFont="1" applyFill="1" applyBorder="1" applyAlignment="1">
      <alignment horizontal="center" vertical="center" wrapText="1"/>
    </xf>
    <xf numFmtId="0" fontId="101" fillId="0" borderId="143" xfId="17" applyFont="1" applyBorder="1" applyAlignment="1">
      <alignment horizontal="center" vertical="center" wrapText="1"/>
    </xf>
    <xf numFmtId="0" fontId="100" fillId="0" borderId="143" xfId="17" applyFont="1" applyBorder="1" applyAlignment="1">
      <alignment horizontal="center" vertical="center" wrapText="1"/>
    </xf>
    <xf numFmtId="0" fontId="71" fillId="0" borderId="143" xfId="17" applyFont="1" applyFill="1" applyBorder="1"/>
    <xf numFmtId="0" fontId="72" fillId="0" borderId="143" xfId="17" applyFont="1" applyBorder="1" applyAlignment="1">
      <alignment horizontal="center" vertical="center" wrapText="1"/>
    </xf>
    <xf numFmtId="0" fontId="241" fillId="0" borderId="143" xfId="0" applyFont="1" applyBorder="1" applyAlignment="1">
      <alignment horizontal="center" vertical="center"/>
    </xf>
    <xf numFmtId="166" fontId="99" fillId="0" borderId="143" xfId="17" applyNumberFormat="1" applyFont="1" applyBorder="1"/>
    <xf numFmtId="0" fontId="72" fillId="0" borderId="143" xfId="17" applyFont="1" applyBorder="1"/>
    <xf numFmtId="166" fontId="68" fillId="0" borderId="143" xfId="0" applyNumberFormat="1" applyFont="1" applyFill="1" applyBorder="1" applyAlignment="1">
      <alignment horizontal="center" vertical="center" wrapText="1"/>
    </xf>
    <xf numFmtId="0" fontId="72" fillId="0" borderId="143" xfId="17" applyFont="1" applyFill="1" applyBorder="1"/>
    <xf numFmtId="0" fontId="4" fillId="0" borderId="143" xfId="17" applyBorder="1" applyAlignment="1">
      <alignment horizontal="center" vertical="center" wrapText="1"/>
    </xf>
    <xf numFmtId="0" fontId="242" fillId="0" borderId="143" xfId="0" applyFont="1" applyBorder="1" applyAlignment="1">
      <alignment horizontal="center" vertical="center"/>
    </xf>
    <xf numFmtId="0" fontId="4" fillId="0" borderId="143" xfId="17" applyBorder="1"/>
    <xf numFmtId="0" fontId="4" fillId="0" borderId="143" xfId="17" applyFill="1" applyBorder="1"/>
    <xf numFmtId="0" fontId="4" fillId="0" borderId="143" xfId="17" applyFill="1" applyBorder="1" applyAlignment="1">
      <alignment horizontal="center" vertical="center" wrapText="1"/>
    </xf>
    <xf numFmtId="0" fontId="103" fillId="11" borderId="143" xfId="17" applyFont="1" applyFill="1" applyBorder="1" applyAlignment="1">
      <alignment horizontal="center" vertical="center" wrapText="1" shrinkToFit="1"/>
    </xf>
    <xf numFmtId="0" fontId="269" fillId="3" borderId="143" xfId="0" applyFont="1" applyFill="1" applyBorder="1"/>
    <xf numFmtId="0" fontId="269" fillId="3" borderId="0" xfId="0" applyFont="1" applyFill="1"/>
    <xf numFmtId="0" fontId="210" fillId="3" borderId="143" xfId="0" applyFont="1" applyFill="1" applyBorder="1" applyAlignment="1">
      <alignment vertical="top"/>
    </xf>
    <xf numFmtId="0" fontId="242" fillId="0" borderId="143" xfId="0" applyFont="1" applyBorder="1" applyAlignment="1">
      <alignment horizontal="center" vertical="center" wrapText="1" shrinkToFit="1"/>
    </xf>
    <xf numFmtId="0" fontId="270" fillId="3" borderId="143" xfId="0" applyFont="1" applyFill="1" applyBorder="1" applyAlignment="1">
      <alignment vertical="top"/>
    </xf>
    <xf numFmtId="0" fontId="103" fillId="14" borderId="143" xfId="17" applyFont="1" applyFill="1" applyBorder="1" applyAlignment="1">
      <alignment horizontal="center" vertical="center" wrapText="1" shrinkToFit="1"/>
    </xf>
    <xf numFmtId="0" fontId="242" fillId="0" borderId="143" xfId="17" applyFont="1" applyFill="1" applyBorder="1" applyAlignment="1">
      <alignment horizontal="center" vertical="center" wrapText="1"/>
    </xf>
    <xf numFmtId="0" fontId="47" fillId="0" borderId="0" xfId="17" applyFont="1" applyFill="1"/>
    <xf numFmtId="166" fontId="47" fillId="0" borderId="0" xfId="17" applyNumberFormat="1" applyFont="1" applyFill="1"/>
    <xf numFmtId="0" fontId="4" fillId="0" borderId="0" xfId="17" applyFill="1"/>
    <xf numFmtId="0" fontId="103" fillId="0" borderId="143" xfId="17" applyFont="1" applyFill="1" applyBorder="1" applyAlignment="1">
      <alignment horizontal="center" vertical="center" wrapText="1" shrinkToFit="1"/>
    </xf>
    <xf numFmtId="0" fontId="4" fillId="0" borderId="0" xfId="17" applyFill="1" applyAlignment="1">
      <alignment horizontal="center" vertical="center" wrapText="1"/>
    </xf>
    <xf numFmtId="0" fontId="37" fillId="0" borderId="0" xfId="17" applyFont="1" applyAlignment="1">
      <alignment horizontal="center" vertical="center" wrapText="1"/>
    </xf>
    <xf numFmtId="14" fontId="47" fillId="0" borderId="0" xfId="17" applyNumberFormat="1" applyFont="1" applyFill="1"/>
    <xf numFmtId="0" fontId="0" fillId="3" borderId="143" xfId="0" applyFill="1" applyBorder="1" applyAlignment="1">
      <alignment horizontal="left" vertical="center"/>
    </xf>
    <xf numFmtId="0" fontId="0" fillId="3" borderId="143" xfId="0" applyFill="1" applyBorder="1" applyAlignment="1">
      <alignment vertical="center"/>
    </xf>
    <xf numFmtId="0" fontId="24" fillId="0" borderId="0" xfId="5" applyBorder="1" applyAlignment="1">
      <alignment vertical="center" wrapText="1"/>
    </xf>
    <xf numFmtId="0" fontId="271" fillId="0" borderId="143" xfId="0" applyFont="1" applyBorder="1" applyAlignment="1">
      <alignment vertical="center" wrapText="1"/>
    </xf>
    <xf numFmtId="0" fontId="0" fillId="0" borderId="136" xfId="0" applyFill="1" applyBorder="1" applyAlignment="1">
      <alignment vertical="center"/>
    </xf>
    <xf numFmtId="0" fontId="22" fillId="64" borderId="135" xfId="0" applyFont="1" applyFill="1" applyBorder="1" applyAlignment="1" applyProtection="1">
      <alignment vertical="center"/>
    </xf>
    <xf numFmtId="0" fontId="22" fillId="64" borderId="133" xfId="0" applyFont="1" applyFill="1" applyBorder="1" applyAlignment="1" applyProtection="1">
      <alignment vertical="center"/>
    </xf>
    <xf numFmtId="0" fontId="22" fillId="64" borderId="124" xfId="0" applyFont="1" applyFill="1" applyBorder="1" applyAlignment="1" applyProtection="1">
      <alignment vertical="center"/>
    </xf>
    <xf numFmtId="4" fontId="9" fillId="0" borderId="15" xfId="0" applyNumberFormat="1" applyFont="1" applyBorder="1" applyAlignment="1" applyProtection="1">
      <alignment horizontal="center" vertical="center" wrapText="1"/>
    </xf>
    <xf numFmtId="4" fontId="9" fillId="0" borderId="22" xfId="0" applyNumberFormat="1" applyFont="1" applyBorder="1" applyAlignment="1" applyProtection="1">
      <alignment horizontal="center" vertical="center" wrapText="1"/>
    </xf>
    <xf numFmtId="4" fontId="9" fillId="0" borderId="6" xfId="0" applyNumberFormat="1" applyFont="1" applyBorder="1" applyAlignment="1" applyProtection="1">
      <alignment horizontal="center" vertical="center" wrapText="1"/>
    </xf>
    <xf numFmtId="4" fontId="7" fillId="0" borderId="15" xfId="0" applyNumberFormat="1" applyFont="1" applyBorder="1" applyAlignment="1" applyProtection="1">
      <alignment horizontal="center" vertical="center" wrapText="1"/>
    </xf>
    <xf numFmtId="4" fontId="7" fillId="0" borderId="22" xfId="0" applyNumberFormat="1" applyFont="1" applyBorder="1" applyAlignment="1" applyProtection="1">
      <alignment horizontal="center" vertical="center" wrapText="1"/>
    </xf>
    <xf numFmtId="4" fontId="7" fillId="0" borderId="25" xfId="0" applyNumberFormat="1" applyFont="1" applyBorder="1" applyAlignment="1" applyProtection="1">
      <alignment horizontal="center" vertical="center" wrapText="1"/>
    </xf>
    <xf numFmtId="4" fontId="7" fillId="0" borderId="6" xfId="0" applyNumberFormat="1" applyFont="1" applyBorder="1" applyAlignment="1" applyProtection="1">
      <alignment horizontal="center" vertical="center" wrapText="1"/>
    </xf>
    <xf numFmtId="0" fontId="1" fillId="0" borderId="15" xfId="0" applyFont="1" applyFill="1" applyBorder="1" applyAlignment="1" applyProtection="1">
      <alignment horizontal="left" vertical="center" wrapText="1"/>
    </xf>
    <xf numFmtId="0" fontId="1" fillId="0" borderId="22" xfId="0" applyFont="1" applyFill="1" applyBorder="1" applyAlignment="1" applyProtection="1">
      <alignment horizontal="left" vertical="center" wrapText="1"/>
    </xf>
    <xf numFmtId="0" fontId="13" fillId="11" borderId="143" xfId="0" applyFont="1" applyFill="1" applyBorder="1" applyAlignment="1" applyProtection="1">
      <alignment horizontal="left"/>
    </xf>
    <xf numFmtId="4" fontId="5" fillId="0" borderId="6" xfId="0" applyNumberFormat="1" applyFont="1" applyFill="1" applyBorder="1" applyAlignment="1" applyProtection="1">
      <alignment horizontal="left"/>
    </xf>
    <xf numFmtId="0" fontId="24" fillId="11" borderId="143" xfId="5" applyFill="1" applyBorder="1" applyAlignment="1" applyProtection="1">
      <alignment horizontal="left"/>
    </xf>
    <xf numFmtId="0" fontId="19" fillId="10" borderId="15" xfId="0" applyFont="1" applyFill="1" applyBorder="1" applyAlignment="1" applyProtection="1">
      <alignment horizontal="left" vertical="center" wrapText="1"/>
    </xf>
    <xf numFmtId="0" fontId="19" fillId="10" borderId="22" xfId="0" applyFont="1" applyFill="1" applyBorder="1" applyAlignment="1" applyProtection="1">
      <alignment horizontal="left" vertical="center" wrapText="1"/>
    </xf>
    <xf numFmtId="0" fontId="19" fillId="10" borderId="6" xfId="0" applyFont="1" applyFill="1" applyBorder="1" applyAlignment="1" applyProtection="1">
      <alignment horizontal="left"/>
    </xf>
    <xf numFmtId="0" fontId="5" fillId="0" borderId="6" xfId="0" applyFont="1" applyFill="1" applyBorder="1" applyAlignment="1" applyProtection="1">
      <alignment horizontal="left"/>
    </xf>
    <xf numFmtId="0" fontId="13" fillId="11" borderId="143" xfId="0" applyFont="1" applyFill="1" applyBorder="1" applyAlignment="1" applyProtection="1">
      <alignment horizontal="left" vertical="center"/>
    </xf>
    <xf numFmtId="1" fontId="0" fillId="15" borderId="35" xfId="0" applyNumberFormat="1" applyFont="1" applyFill="1" applyBorder="1" applyAlignment="1">
      <alignment horizontal="right"/>
    </xf>
    <xf numFmtId="0" fontId="0" fillId="15" borderId="136" xfId="0" applyFont="1" applyFill="1" applyBorder="1"/>
    <xf numFmtId="0" fontId="0" fillId="15" borderId="135" xfId="0" applyNumberFormat="1" applyFont="1" applyFill="1" applyBorder="1" applyAlignment="1">
      <alignment wrapText="1"/>
    </xf>
    <xf numFmtId="1" fontId="0" fillId="15" borderId="136" xfId="0" applyNumberFormat="1" applyFont="1" applyFill="1" applyBorder="1" applyAlignment="1">
      <alignment horizontal="right"/>
    </xf>
    <xf numFmtId="0" fontId="0" fillId="15" borderId="136" xfId="0" applyNumberFormat="1" applyFont="1" applyFill="1" applyBorder="1" applyAlignment="1">
      <alignment horizontal="right"/>
    </xf>
    <xf numFmtId="2" fontId="0" fillId="15" borderId="136" xfId="0" applyNumberFormat="1" applyFont="1" applyFill="1" applyBorder="1" applyAlignment="1">
      <alignment horizontal="right"/>
    </xf>
    <xf numFmtId="170" fontId="0" fillId="15" borderId="136" xfId="0" applyNumberFormat="1" applyFont="1" applyFill="1" applyBorder="1" applyAlignment="1">
      <alignment horizontal="right" wrapText="1"/>
    </xf>
    <xf numFmtId="2" fontId="0" fillId="15" borderId="36" xfId="0" applyNumberFormat="1" applyFont="1" applyFill="1" applyBorder="1" applyAlignment="1">
      <alignment horizontal="right"/>
    </xf>
    <xf numFmtId="4" fontId="0" fillId="15" borderId="136" xfId="0" applyNumberFormat="1" applyFont="1" applyFill="1" applyBorder="1" applyAlignment="1">
      <alignment horizontal="right"/>
    </xf>
    <xf numFmtId="43" fontId="84" fillId="14" borderId="136" xfId="7" applyFont="1" applyFill="1" applyBorder="1" applyAlignment="1">
      <alignment horizontal="center" vertical="center" wrapText="1"/>
    </xf>
    <xf numFmtId="0" fontId="84" fillId="0" borderId="68" xfId="0" applyNumberFormat="1" applyFont="1" applyBorder="1" applyAlignment="1">
      <alignment horizontal="center" vertical="center" wrapText="1"/>
    </xf>
    <xf numFmtId="0" fontId="84" fillId="0" borderId="73" xfId="0" applyNumberFormat="1" applyFont="1" applyBorder="1" applyAlignment="1">
      <alignment horizontal="center" vertical="center" wrapText="1"/>
    </xf>
    <xf numFmtId="0" fontId="84" fillId="0" borderId="66" xfId="0" applyNumberFormat="1" applyFont="1" applyBorder="1" applyAlignment="1">
      <alignment horizontal="center" vertical="center" wrapText="1"/>
    </xf>
    <xf numFmtId="0" fontId="84" fillId="0" borderId="54" xfId="0" applyNumberFormat="1" applyFont="1" applyBorder="1" applyAlignment="1">
      <alignment horizontal="center" vertical="center" wrapText="1"/>
    </xf>
    <xf numFmtId="0" fontId="84" fillId="0" borderId="28" xfId="0" applyNumberFormat="1" applyFont="1" applyBorder="1" applyAlignment="1">
      <alignment horizontal="center" vertical="center" wrapText="1"/>
    </xf>
    <xf numFmtId="0" fontId="84" fillId="0" borderId="30" xfId="0" applyNumberFormat="1" applyFont="1" applyBorder="1" applyAlignment="1">
      <alignment horizontal="center" vertical="center" wrapText="1"/>
    </xf>
    <xf numFmtId="0" fontId="84" fillId="0" borderId="92" xfId="0" applyNumberFormat="1" applyFont="1" applyBorder="1" applyAlignment="1">
      <alignment horizontal="center" vertical="center" wrapText="1"/>
    </xf>
    <xf numFmtId="0" fontId="84" fillId="0" borderId="125" xfId="0" applyNumberFormat="1" applyFont="1" applyBorder="1" applyAlignment="1">
      <alignment horizontal="center" vertical="center" wrapText="1"/>
    </xf>
    <xf numFmtId="1" fontId="0" fillId="11" borderId="35" xfId="0" applyNumberFormat="1" applyFont="1" applyFill="1" applyBorder="1" applyAlignment="1">
      <alignment horizontal="right"/>
    </xf>
    <xf numFmtId="0" fontId="0" fillId="11" borderId="136" xfId="0" applyFont="1" applyFill="1" applyBorder="1"/>
    <xf numFmtId="0" fontId="0" fillId="11" borderId="135" xfId="0" applyNumberFormat="1" applyFont="1" applyFill="1" applyBorder="1" applyAlignment="1">
      <alignment wrapText="1"/>
    </xf>
    <xf numFmtId="1" fontId="0" fillId="11" borderId="136" xfId="0" applyNumberFormat="1" applyFont="1" applyFill="1" applyBorder="1" applyAlignment="1">
      <alignment horizontal="right"/>
    </xf>
    <xf numFmtId="0" fontId="0" fillId="11" borderId="136" xfId="0" applyNumberFormat="1" applyFont="1" applyFill="1" applyBorder="1" applyAlignment="1">
      <alignment horizontal="right"/>
    </xf>
    <xf numFmtId="2" fontId="0" fillId="11" borderId="136" xfId="0" applyNumberFormat="1" applyFont="1" applyFill="1" applyBorder="1" applyAlignment="1">
      <alignment horizontal="right"/>
    </xf>
    <xf numFmtId="170" fontId="0" fillId="0" borderId="136" xfId="0" applyNumberFormat="1" applyFont="1" applyBorder="1" applyAlignment="1">
      <alignment horizontal="right" wrapText="1"/>
    </xf>
    <xf numFmtId="2" fontId="0" fillId="0" borderId="136" xfId="0" applyNumberFormat="1" applyFont="1" applyBorder="1" applyAlignment="1">
      <alignment horizontal="right"/>
    </xf>
    <xf numFmtId="2" fontId="0" fillId="0" borderId="36" xfId="0" applyNumberFormat="1" applyFont="1" applyBorder="1" applyAlignment="1">
      <alignment horizontal="right"/>
    </xf>
    <xf numFmtId="4" fontId="0" fillId="11" borderId="136" xfId="0" applyNumberFormat="1" applyFont="1" applyFill="1" applyBorder="1" applyAlignment="1">
      <alignment horizontal="right"/>
    </xf>
    <xf numFmtId="4" fontId="0" fillId="0" borderId="36" xfId="0" applyNumberFormat="1" applyFont="1" applyBorder="1" applyAlignment="1">
      <alignment horizontal="right"/>
    </xf>
    <xf numFmtId="1" fontId="0" fillId="0" borderId="35" xfId="0" applyNumberFormat="1" applyFont="1" applyBorder="1" applyAlignment="1">
      <alignment horizontal="right"/>
    </xf>
    <xf numFmtId="0" fontId="0" fillId="0" borderId="136" xfId="0" applyFont="1" applyBorder="1"/>
    <xf numFmtId="0" fontId="0" fillId="0" borderId="135" xfId="0" applyNumberFormat="1" applyFont="1" applyBorder="1" applyAlignment="1">
      <alignment wrapText="1"/>
    </xf>
    <xf numFmtId="1" fontId="0" fillId="0" borderId="136" xfId="0" applyNumberFormat="1" applyFont="1" applyBorder="1" applyAlignment="1">
      <alignment horizontal="right"/>
    </xf>
    <xf numFmtId="0" fontId="0" fillId="0" borderId="136" xfId="0" applyNumberFormat="1" applyFont="1" applyBorder="1" applyAlignment="1">
      <alignment horizontal="right"/>
    </xf>
    <xf numFmtId="4" fontId="0" fillId="0" borderId="136" xfId="0" applyNumberFormat="1" applyFont="1" applyBorder="1" applyAlignment="1">
      <alignment horizontal="right"/>
    </xf>
    <xf numFmtId="0" fontId="0" fillId="0" borderId="135" xfId="0" applyNumberFormat="1" applyFont="1" applyFill="1" applyBorder="1" applyAlignment="1">
      <alignment wrapText="1"/>
    </xf>
    <xf numFmtId="170" fontId="0" fillId="11" borderId="136" xfId="0" applyNumberFormat="1" applyFont="1" applyFill="1" applyBorder="1" applyAlignment="1">
      <alignment horizontal="right" wrapText="1"/>
    </xf>
    <xf numFmtId="4" fontId="0" fillId="11" borderId="36" xfId="0" applyNumberFormat="1" applyFont="1" applyFill="1" applyBorder="1" applyAlignment="1">
      <alignment horizontal="right"/>
    </xf>
    <xf numFmtId="0" fontId="4" fillId="0" borderId="132" xfId="0" applyNumberFormat="1" applyFont="1" applyBorder="1" applyAlignment="1">
      <alignment vertical="center"/>
    </xf>
    <xf numFmtId="0" fontId="4" fillId="0" borderId="27" xfId="0" applyNumberFormat="1" applyFont="1" applyBorder="1" applyAlignment="1">
      <alignment vertical="center"/>
    </xf>
    <xf numFmtId="0" fontId="4" fillId="0" borderId="0" xfId="0" applyNumberFormat="1" applyFont="1" applyAlignment="1">
      <alignment vertical="center"/>
    </xf>
    <xf numFmtId="0" fontId="4" fillId="0" borderId="51" xfId="0" applyNumberFormat="1" applyFont="1" applyBorder="1" applyAlignment="1">
      <alignment vertical="center"/>
    </xf>
    <xf numFmtId="0" fontId="75" fillId="0" borderId="25" xfId="0" applyFont="1" applyBorder="1"/>
    <xf numFmtId="0" fontId="255" fillId="0" borderId="0" xfId="0" applyNumberFormat="1" applyFont="1" applyAlignment="1">
      <alignment horizontal="center" vertical="top" wrapText="1"/>
    </xf>
    <xf numFmtId="0" fontId="255" fillId="0" borderId="0" xfId="0" applyNumberFormat="1" applyFont="1" applyAlignment="1">
      <alignment horizontal="center" vertical="top"/>
    </xf>
    <xf numFmtId="0" fontId="36" fillId="0" borderId="81" xfId="0" applyNumberFormat="1" applyFont="1" applyBorder="1" applyAlignment="1">
      <alignment vertical="center"/>
    </xf>
    <xf numFmtId="0" fontId="82" fillId="0" borderId="0" xfId="0" applyNumberFormat="1" applyFont="1" applyAlignment="1">
      <alignment vertical="center"/>
    </xf>
    <xf numFmtId="0" fontId="122" fillId="0" borderId="0" xfId="0" applyNumberFormat="1" applyFont="1" applyAlignment="1">
      <alignment vertical="top" wrapText="1"/>
    </xf>
    <xf numFmtId="0" fontId="82" fillId="68" borderId="0" xfId="0" applyNumberFormat="1" applyFont="1" applyFill="1" applyAlignment="1">
      <alignment wrapText="1"/>
    </xf>
    <xf numFmtId="0" fontId="82" fillId="68" borderId="0" xfId="0" applyNumberFormat="1" applyFont="1" applyFill="1" applyAlignment="1">
      <alignment horizontal="center" wrapText="1"/>
    </xf>
    <xf numFmtId="0" fontId="0" fillId="68" borderId="0" xfId="0" applyNumberFormat="1" applyFill="1" applyAlignment="1">
      <alignment horizontal="center" wrapText="1"/>
    </xf>
    <xf numFmtId="0" fontId="82" fillId="29" borderId="0" xfId="0" applyNumberFormat="1" applyFont="1" applyFill="1" applyAlignment="1">
      <alignment wrapText="1"/>
    </xf>
    <xf numFmtId="0" fontId="82" fillId="29" borderId="0" xfId="0" applyNumberFormat="1" applyFont="1" applyFill="1" applyAlignment="1">
      <alignment horizontal="center"/>
    </xf>
    <xf numFmtId="0" fontId="4" fillId="0" borderId="132" xfId="0" applyNumberFormat="1" applyFont="1" applyBorder="1" applyAlignment="1">
      <alignment horizontal="left" vertical="top" wrapText="1"/>
    </xf>
    <xf numFmtId="0" fontId="4" fillId="0" borderId="27" xfId="0" applyNumberFormat="1" applyFont="1" applyBorder="1" applyAlignment="1">
      <alignment horizontal="left" vertical="top" wrapText="1"/>
    </xf>
    <xf numFmtId="0" fontId="4" fillId="0" borderId="0" xfId="0" applyNumberFormat="1" applyFont="1" applyAlignment="1">
      <alignment horizontal="left" vertical="top" wrapText="1"/>
    </xf>
    <xf numFmtId="0" fontId="4" fillId="0" borderId="51" xfId="0" applyNumberFormat="1" applyFont="1" applyBorder="1" applyAlignment="1">
      <alignment horizontal="left" vertical="top" wrapText="1"/>
    </xf>
    <xf numFmtId="0" fontId="4" fillId="0" borderId="136" xfId="0" applyNumberFormat="1" applyFont="1" applyBorder="1" applyAlignment="1">
      <alignment horizontal="left" vertical="center"/>
    </xf>
    <xf numFmtId="0" fontId="4" fillId="0" borderId="132" xfId="0" applyNumberFormat="1" applyFont="1" applyBorder="1" applyAlignment="1">
      <alignment horizontal="left" vertical="center"/>
    </xf>
    <xf numFmtId="0" fontId="4" fillId="0" borderId="132" xfId="0" applyNumberFormat="1" applyFont="1" applyBorder="1" applyAlignment="1">
      <alignment vertical="top"/>
    </xf>
    <xf numFmtId="0" fontId="4" fillId="0" borderId="28" xfId="0" applyNumberFormat="1" applyFont="1" applyBorder="1" applyAlignment="1">
      <alignment vertical="top"/>
    </xf>
    <xf numFmtId="0" fontId="4" fillId="0" borderId="30" xfId="0" applyNumberFormat="1" applyFont="1" applyBorder="1" applyAlignment="1">
      <alignment vertical="top"/>
    </xf>
    <xf numFmtId="0" fontId="4" fillId="0" borderId="66" xfId="0" applyNumberFormat="1" applyFont="1" applyBorder="1" applyAlignment="1">
      <alignment vertical="top"/>
    </xf>
    <xf numFmtId="0" fontId="4" fillId="0" borderId="24" xfId="0" applyNumberFormat="1" applyFont="1" applyBorder="1" applyAlignment="1">
      <alignment horizontal="left" vertical="top"/>
    </xf>
    <xf numFmtId="0" fontId="4" fillId="0" borderId="28" xfId="0" applyNumberFormat="1" applyFont="1" applyBorder="1" applyAlignment="1">
      <alignment horizontal="left" vertical="top"/>
    </xf>
    <xf numFmtId="0" fontId="4" fillId="0" borderId="30" xfId="0" applyNumberFormat="1" applyFont="1" applyBorder="1" applyAlignment="1">
      <alignment horizontal="left" vertical="top"/>
    </xf>
    <xf numFmtId="0" fontId="4" fillId="0" borderId="66" xfId="0" applyNumberFormat="1" applyFont="1" applyBorder="1" applyAlignment="1">
      <alignment horizontal="left" vertical="top"/>
    </xf>
    <xf numFmtId="0" fontId="4" fillId="0" borderId="135" xfId="0" applyNumberFormat="1" applyFont="1" applyBorder="1" applyAlignment="1">
      <alignment horizontal="left" vertical="center"/>
    </xf>
    <xf numFmtId="0" fontId="4" fillId="0" borderId="124" xfId="0" applyNumberFormat="1" applyFont="1" applyBorder="1" applyAlignment="1">
      <alignment horizontal="left" vertical="center"/>
    </xf>
    <xf numFmtId="0" fontId="4" fillId="0" borderId="136" xfId="0" applyNumberFormat="1" applyFont="1" applyBorder="1" applyAlignment="1">
      <alignment horizontal="left" vertical="top"/>
    </xf>
    <xf numFmtId="0" fontId="75" fillId="0" borderId="155" xfId="0" applyNumberFormat="1" applyFont="1" applyBorder="1" applyAlignment="1">
      <alignment vertical="center"/>
    </xf>
    <xf numFmtId="0" fontId="82" fillId="0" borderId="132" xfId="0" applyNumberFormat="1" applyFont="1" applyBorder="1" applyAlignment="1">
      <alignment horizontal="left" vertical="center"/>
    </xf>
    <xf numFmtId="0" fontId="75" fillId="0" borderId="136" xfId="0" applyNumberFormat="1" applyFont="1" applyBorder="1" applyAlignment="1">
      <alignment vertical="center"/>
    </xf>
    <xf numFmtId="0" fontId="4" fillId="0" borderId="51" xfId="0" applyNumberFormat="1" applyFont="1" applyBorder="1" applyAlignment="1">
      <alignment horizontal="left" vertical="top"/>
    </xf>
    <xf numFmtId="0" fontId="82" fillId="0" borderId="24" xfId="0" applyNumberFormat="1" applyFont="1" applyBorder="1" applyAlignment="1">
      <alignment horizontal="left" vertical="center"/>
    </xf>
    <xf numFmtId="0" fontId="75" fillId="0" borderId="0" xfId="0" applyNumberFormat="1" applyFont="1" applyAlignment="1">
      <alignment vertical="center"/>
    </xf>
    <xf numFmtId="0" fontId="254" fillId="0" borderId="24" xfId="0" applyNumberFormat="1" applyFont="1" applyBorder="1" applyAlignment="1">
      <alignment horizontal="left" vertical="top" wrapText="1"/>
    </xf>
    <xf numFmtId="0" fontId="254" fillId="0" borderId="28" xfId="0" applyNumberFormat="1" applyFont="1" applyBorder="1" applyAlignment="1">
      <alignment horizontal="left" vertical="top" wrapText="1"/>
    </xf>
    <xf numFmtId="0" fontId="254" fillId="0" borderId="30" xfId="0" applyNumberFormat="1" applyFont="1" applyBorder="1" applyAlignment="1">
      <alignment horizontal="left" vertical="top" wrapText="1"/>
    </xf>
    <xf numFmtId="0" fontId="254" fillId="0" borderId="66" xfId="0" applyNumberFormat="1" applyFont="1" applyBorder="1" applyAlignment="1">
      <alignment horizontal="left" vertical="top" wrapText="1"/>
    </xf>
    <xf numFmtId="0" fontId="75" fillId="0" borderId="132" xfId="0" applyNumberFormat="1" applyFont="1" applyBorder="1" applyAlignment="1">
      <alignment vertical="center"/>
    </xf>
    <xf numFmtId="0" fontId="75" fillId="0" borderId="28" xfId="0" applyNumberFormat="1" applyFont="1" applyBorder="1" applyAlignment="1">
      <alignment vertical="center"/>
    </xf>
    <xf numFmtId="0" fontId="75" fillId="0" borderId="30" xfId="0" applyNumberFormat="1" applyFont="1" applyBorder="1" applyAlignment="1">
      <alignment vertical="center"/>
    </xf>
    <xf numFmtId="0" fontId="75" fillId="0" borderId="66" xfId="0" applyNumberFormat="1" applyFont="1" applyBorder="1" applyAlignment="1">
      <alignment vertical="center"/>
    </xf>
    <xf numFmtId="0" fontId="246" fillId="0" borderId="0" xfId="0" applyFont="1" applyAlignment="1">
      <alignment horizontal="center"/>
    </xf>
    <xf numFmtId="0" fontId="66" fillId="11" borderId="102" xfId="23" applyFont="1" applyFill="1" applyBorder="1" applyAlignment="1" applyProtection="1">
      <alignment horizontal="center"/>
      <protection locked="0"/>
    </xf>
    <xf numFmtId="0" fontId="66" fillId="11" borderId="104" xfId="23" applyFont="1" applyFill="1" applyBorder="1" applyAlignment="1" applyProtection="1">
      <alignment horizontal="center"/>
      <protection locked="0"/>
    </xf>
    <xf numFmtId="0" fontId="66" fillId="11" borderId="101" xfId="23" applyFont="1" applyFill="1" applyBorder="1" applyAlignment="1" applyProtection="1">
      <alignment horizontal="center"/>
      <protection locked="0"/>
    </xf>
    <xf numFmtId="0" fontId="0" fillId="0" borderId="132" xfId="0" applyBorder="1" applyAlignment="1">
      <alignment horizontal="left" vertical="center" wrapText="1"/>
    </xf>
    <xf numFmtId="0" fontId="0" fillId="0" borderId="25" xfId="0" applyBorder="1" applyAlignment="1">
      <alignment horizontal="left" vertical="center" wrapText="1"/>
    </xf>
    <xf numFmtId="0" fontId="0" fillId="3" borderId="132" xfId="0" applyFill="1" applyBorder="1" applyAlignment="1">
      <alignment horizontal="left" vertical="center" wrapText="1"/>
    </xf>
    <xf numFmtId="0" fontId="0" fillId="0" borderId="24" xfId="0" applyBorder="1" applyAlignment="1">
      <alignment horizontal="left" vertical="center" wrapText="1"/>
    </xf>
    <xf numFmtId="0" fontId="0" fillId="0" borderId="136" xfId="0" applyFill="1" applyBorder="1" applyAlignment="1">
      <alignment horizontal="left" vertical="center" wrapText="1"/>
    </xf>
    <xf numFmtId="0" fontId="0" fillId="0" borderId="136" xfId="0" applyBorder="1" applyAlignment="1">
      <alignment horizontal="left" vertical="center"/>
    </xf>
    <xf numFmtId="0" fontId="0" fillId="3" borderId="132" xfId="0" applyFill="1" applyBorder="1" applyAlignment="1">
      <alignment horizontal="left" vertical="center"/>
    </xf>
    <xf numFmtId="0" fontId="0" fillId="3" borderId="25" xfId="0" applyFill="1" applyBorder="1" applyAlignment="1">
      <alignment horizontal="left" vertical="center"/>
    </xf>
    <xf numFmtId="0" fontId="0" fillId="3" borderId="24" xfId="0" applyFill="1" applyBorder="1" applyAlignment="1">
      <alignment horizontal="left" vertical="center" wrapText="1"/>
    </xf>
    <xf numFmtId="0" fontId="0" fillId="3" borderId="25" xfId="0" applyFill="1" applyBorder="1" applyAlignment="1">
      <alignment horizontal="left" vertical="center" wrapText="1"/>
    </xf>
    <xf numFmtId="0" fontId="0" fillId="0" borderId="24" xfId="0" applyBorder="1" applyAlignment="1">
      <alignment horizontal="left" vertical="center"/>
    </xf>
    <xf numFmtId="0" fontId="217" fillId="0" borderId="6" xfId="0" applyNumberFormat="1" applyFont="1" applyFill="1" applyBorder="1" applyAlignment="1" applyProtection="1">
      <alignment horizontal="left" vertical="center" wrapText="1"/>
    </xf>
    <xf numFmtId="0" fontId="212" fillId="59" borderId="6" xfId="0" applyNumberFormat="1" applyFont="1" applyFill="1" applyBorder="1" applyAlignment="1" applyProtection="1">
      <alignment horizontal="left" vertical="center" wrapText="1"/>
    </xf>
    <xf numFmtId="0" fontId="215" fillId="0" borderId="6" xfId="0" applyFont="1" applyFill="1" applyBorder="1" applyAlignment="1" applyProtection="1">
      <alignment horizontal="center" vertical="center" wrapText="1"/>
    </xf>
    <xf numFmtId="0" fontId="212" fillId="59" borderId="6" xfId="0" applyFont="1" applyFill="1" applyBorder="1" applyAlignment="1" applyProtection="1">
      <alignment horizontal="left" vertical="center" wrapText="1"/>
    </xf>
    <xf numFmtId="0" fontId="212" fillId="0" borderId="102" xfId="0" applyFont="1" applyFill="1" applyBorder="1" applyAlignment="1" applyProtection="1">
      <alignment horizontal="left" vertical="center" wrapText="1"/>
    </xf>
    <xf numFmtId="0" fontId="212" fillId="0" borderId="101" xfId="0" applyFont="1" applyFill="1" applyBorder="1" applyAlignment="1" applyProtection="1">
      <alignment horizontal="left" vertical="center" wrapText="1"/>
    </xf>
    <xf numFmtId="0" fontId="214" fillId="11" borderId="6" xfId="0" applyFont="1" applyFill="1" applyBorder="1" applyAlignment="1" applyProtection="1">
      <alignment horizontal="left"/>
      <protection locked="0"/>
    </xf>
    <xf numFmtId="0" fontId="215" fillId="0" borderId="102" xfId="0" applyFont="1" applyFill="1" applyBorder="1" applyAlignment="1" applyProtection="1">
      <alignment horizontal="left" vertical="center" wrapText="1"/>
    </xf>
    <xf numFmtId="0" fontId="215" fillId="0" borderId="101" xfId="0" applyFont="1" applyFill="1" applyBorder="1" applyAlignment="1" applyProtection="1">
      <alignment horizontal="left" vertical="center" wrapText="1"/>
    </xf>
    <xf numFmtId="43" fontId="215" fillId="0" borderId="102" xfId="7" applyFont="1" applyFill="1" applyBorder="1" applyAlignment="1" applyProtection="1">
      <alignment vertical="center" wrapText="1"/>
    </xf>
    <xf numFmtId="43" fontId="215" fillId="0" borderId="104" xfId="7" applyFont="1" applyFill="1" applyBorder="1" applyAlignment="1" applyProtection="1">
      <alignment vertical="center" wrapText="1"/>
    </xf>
    <xf numFmtId="43" fontId="215" fillId="0" borderId="101" xfId="7" applyFont="1" applyFill="1" applyBorder="1" applyAlignment="1" applyProtection="1">
      <alignment vertical="center" wrapText="1"/>
    </xf>
    <xf numFmtId="0" fontId="216" fillId="58" borderId="102" xfId="0" applyFont="1" applyFill="1" applyBorder="1" applyAlignment="1" applyProtection="1">
      <alignment horizontal="center" vertical="center" wrapText="1"/>
    </xf>
    <xf numFmtId="0" fontId="216" fillId="58" borderId="104" xfId="0" applyFont="1" applyFill="1" applyBorder="1" applyAlignment="1" applyProtection="1">
      <alignment horizontal="center" vertical="center" wrapText="1"/>
    </xf>
    <xf numFmtId="0" fontId="213" fillId="0" borderId="6" xfId="0" applyFont="1" applyFill="1" applyBorder="1" applyAlignment="1" applyProtection="1">
      <alignment horizontal="left"/>
    </xf>
    <xf numFmtId="0" fontId="211" fillId="10" borderId="102" xfId="0" applyFont="1" applyFill="1" applyBorder="1" applyAlignment="1" applyProtection="1">
      <alignment horizontal="left" vertical="center" wrapText="1"/>
    </xf>
    <xf numFmtId="0" fontId="211" fillId="10" borderId="101" xfId="0" applyFont="1" applyFill="1" applyBorder="1" applyAlignment="1" applyProtection="1">
      <alignment horizontal="left" vertical="center" wrapText="1"/>
    </xf>
    <xf numFmtId="0" fontId="211" fillId="10" borderId="6" xfId="0" applyFont="1" applyFill="1" applyBorder="1" applyAlignment="1" applyProtection="1">
      <alignment horizontal="center"/>
    </xf>
    <xf numFmtId="164" fontId="213" fillId="0" borderId="102" xfId="0" applyNumberFormat="1" applyFont="1" applyFill="1" applyBorder="1" applyAlignment="1" applyProtection="1">
      <alignment horizontal="left" vertical="center"/>
    </xf>
    <xf numFmtId="164" fontId="213" fillId="0" borderId="104" xfId="0" applyNumberFormat="1" applyFont="1" applyFill="1" applyBorder="1" applyAlignment="1" applyProtection="1">
      <alignment horizontal="left" vertical="center"/>
    </xf>
    <xf numFmtId="164" fontId="213" fillId="0" borderId="101" xfId="0" applyNumberFormat="1" applyFont="1" applyFill="1" applyBorder="1" applyAlignment="1" applyProtection="1">
      <alignment horizontal="left" vertical="center"/>
    </xf>
    <xf numFmtId="0" fontId="233" fillId="63" borderId="133" xfId="0" applyFont="1" applyFill="1" applyBorder="1" applyAlignment="1" applyProtection="1">
      <alignment vertical="justify"/>
      <protection locked="0"/>
    </xf>
    <xf numFmtId="0" fontId="115" fillId="22" borderId="6" xfId="0" applyFont="1" applyFill="1" applyBorder="1" applyAlignment="1">
      <alignment horizontal="center"/>
    </xf>
    <xf numFmtId="0" fontId="114" fillId="22" borderId="6" xfId="5" applyFont="1" applyFill="1" applyBorder="1" applyAlignment="1" applyProtection="1">
      <alignment horizontal="center" wrapText="1"/>
    </xf>
    <xf numFmtId="0" fontId="79" fillId="22" borderId="6" xfId="0" applyFont="1" applyFill="1" applyBorder="1" applyAlignment="1">
      <alignment horizontal="center"/>
    </xf>
    <xf numFmtId="0" fontId="114" fillId="22" borderId="6" xfId="5" applyFont="1" applyFill="1" applyBorder="1" applyAlignment="1" applyProtection="1">
      <alignment horizontal="center"/>
    </xf>
    <xf numFmtId="0" fontId="0" fillId="0" borderId="15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11" borderId="30" xfId="0" applyFill="1" applyBorder="1" applyAlignment="1">
      <alignment horizontal="center"/>
    </xf>
    <xf numFmtId="0" fontId="24" fillId="11" borderId="15" xfId="5" applyFill="1" applyBorder="1" applyAlignment="1">
      <alignment horizontal="center"/>
    </xf>
    <xf numFmtId="0" fontId="0" fillId="11" borderId="29" xfId="0" applyFill="1" applyBorder="1" applyAlignment="1">
      <alignment horizontal="center"/>
    </xf>
    <xf numFmtId="0" fontId="0" fillId="11" borderId="22" xfId="0" applyFill="1" applyBorder="1" applyAlignment="1">
      <alignment horizontal="center"/>
    </xf>
    <xf numFmtId="0" fontId="0" fillId="11" borderId="15" xfId="0" applyFill="1" applyBorder="1" applyAlignment="1">
      <alignment horizontal="center"/>
    </xf>
    <xf numFmtId="0" fontId="20" fillId="11" borderId="15" xfId="0" applyFont="1" applyFill="1" applyBorder="1" applyAlignment="1">
      <alignment horizontal="center" vertical="center"/>
    </xf>
    <xf numFmtId="0" fontId="20" fillId="11" borderId="29" xfId="0" applyFont="1" applyFill="1" applyBorder="1" applyAlignment="1">
      <alignment horizontal="center" vertical="center"/>
    </xf>
    <xf numFmtId="0" fontId="116" fillId="0" borderId="0" xfId="0" applyFont="1" applyAlignment="1">
      <alignment horizontal="center" vertical="center" wrapText="1"/>
    </xf>
    <xf numFmtId="0" fontId="121" fillId="0" borderId="6" xfId="0" applyFont="1" applyBorder="1" applyAlignment="1">
      <alignment horizontal="center" vertical="center" wrapText="1"/>
    </xf>
    <xf numFmtId="0" fontId="24" fillId="0" borderId="6" xfId="5" applyFill="1" applyBorder="1" applyAlignment="1">
      <alignment horizontal="center" vertical="center" wrapText="1"/>
    </xf>
    <xf numFmtId="0" fontId="5" fillId="0" borderId="47" xfId="0" applyFont="1" applyBorder="1" applyAlignment="1">
      <alignment vertical="center" wrapText="1"/>
    </xf>
    <xf numFmtId="0" fontId="5" fillId="0" borderId="63" xfId="0" applyFont="1" applyBorder="1" applyAlignment="1">
      <alignment vertical="center" wrapText="1"/>
    </xf>
    <xf numFmtId="0" fontId="5" fillId="0" borderId="49" xfId="0" applyFont="1" applyBorder="1" applyAlignment="1">
      <alignment vertical="center" wrapText="1"/>
    </xf>
    <xf numFmtId="0" fontId="104" fillId="0" borderId="47" xfId="0" applyFont="1" applyBorder="1" applyAlignment="1">
      <alignment vertical="center" wrapText="1"/>
    </xf>
    <xf numFmtId="0" fontId="104" fillId="0" borderId="63" xfId="0" applyFont="1" applyBorder="1" applyAlignment="1">
      <alignment vertical="center" wrapText="1"/>
    </xf>
    <xf numFmtId="0" fontId="104" fillId="0" borderId="49" xfId="0" applyFont="1" applyBorder="1" applyAlignment="1">
      <alignment vertical="center" wrapText="1"/>
    </xf>
    <xf numFmtId="0" fontId="29" fillId="0" borderId="0" xfId="0" applyFont="1" applyAlignment="1">
      <alignment horizontal="center" vertical="center"/>
    </xf>
    <xf numFmtId="166" fontId="119" fillId="0" borderId="47" xfId="3" applyNumberFormat="1" applyFont="1" applyBorder="1" applyAlignment="1">
      <alignment horizontal="left" vertical="center" wrapText="1"/>
    </xf>
    <xf numFmtId="166" fontId="119" fillId="0" borderId="63" xfId="3" applyNumberFormat="1" applyFont="1" applyBorder="1" applyAlignment="1">
      <alignment horizontal="left" vertical="center" wrapText="1"/>
    </xf>
    <xf numFmtId="0" fontId="109" fillId="4" borderId="93" xfId="3" applyFont="1" applyFill="1" applyBorder="1" applyAlignment="1">
      <alignment horizontal="center" vertical="center" wrapText="1"/>
    </xf>
    <xf numFmtId="0" fontId="25" fillId="26" borderId="97" xfId="0" applyFont="1" applyFill="1" applyBorder="1" applyAlignment="1">
      <alignment horizontal="left" vertical="center"/>
    </xf>
    <xf numFmtId="0" fontId="74" fillId="14" borderId="98" xfId="0" applyFont="1" applyFill="1" applyBorder="1" applyAlignment="1">
      <alignment horizontal="left" vertical="center"/>
    </xf>
    <xf numFmtId="0" fontId="74" fillId="14" borderId="99" xfId="0" applyFont="1" applyFill="1" applyBorder="1" applyAlignment="1">
      <alignment horizontal="left" vertical="center"/>
    </xf>
    <xf numFmtId="0" fontId="25" fillId="26" borderId="97" xfId="0" quotePrefix="1" applyFont="1" applyFill="1" applyBorder="1" applyAlignment="1">
      <alignment horizontal="center" vertical="center"/>
    </xf>
    <xf numFmtId="0" fontId="25" fillId="26" borderId="98" xfId="0" quotePrefix="1" applyFont="1" applyFill="1" applyBorder="1" applyAlignment="1">
      <alignment horizontal="center" vertical="center"/>
    </xf>
    <xf numFmtId="0" fontId="25" fillId="26" borderId="99" xfId="0" quotePrefix="1" applyFont="1" applyFill="1" applyBorder="1" applyAlignment="1">
      <alignment horizontal="center" vertical="center"/>
    </xf>
    <xf numFmtId="0" fontId="12" fillId="11" borderId="94" xfId="3" applyFont="1" applyFill="1" applyBorder="1" applyAlignment="1">
      <alignment horizontal="center" vertical="center"/>
    </xf>
    <xf numFmtId="0" fontId="12" fillId="11" borderId="95" xfId="3" applyFont="1" applyFill="1" applyBorder="1" applyAlignment="1">
      <alignment horizontal="center" vertical="center"/>
    </xf>
    <xf numFmtId="0" fontId="12" fillId="11" borderId="96" xfId="3" applyFont="1" applyFill="1" applyBorder="1" applyAlignment="1">
      <alignment horizontal="center" vertical="center"/>
    </xf>
    <xf numFmtId="0" fontId="24" fillId="11" borderId="94" xfId="5" applyFill="1" applyBorder="1" applyAlignment="1">
      <alignment horizontal="center" vertical="center"/>
    </xf>
    <xf numFmtId="0" fontId="24" fillId="11" borderId="95" xfId="5" applyFill="1" applyBorder="1" applyAlignment="1">
      <alignment horizontal="center" vertical="center"/>
    </xf>
    <xf numFmtId="0" fontId="24" fillId="11" borderId="96" xfId="5" applyFill="1" applyBorder="1" applyAlignment="1">
      <alignment horizontal="center" vertical="center"/>
    </xf>
    <xf numFmtId="0" fontId="3" fillId="6" borderId="93" xfId="0" applyFont="1" applyFill="1" applyBorder="1" applyAlignment="1">
      <alignment horizontal="left" vertical="center" wrapText="1"/>
    </xf>
    <xf numFmtId="0" fontId="0" fillId="0" borderId="99" xfId="0" applyBorder="1" applyAlignment="1">
      <alignment horizontal="left" wrapText="1"/>
    </xf>
    <xf numFmtId="1" fontId="0" fillId="0" borderId="106" xfId="0" applyNumberFormat="1" applyBorder="1" applyAlignment="1">
      <alignment horizontal="right" wrapText="1"/>
    </xf>
    <xf numFmtId="0" fontId="130" fillId="0" borderId="0" xfId="0" applyFont="1" applyAlignment="1">
      <alignment horizontal="left" wrapText="1"/>
    </xf>
    <xf numFmtId="0" fontId="130" fillId="0" borderId="0" xfId="0" applyFont="1" applyAlignment="1">
      <alignment horizontal="left"/>
    </xf>
    <xf numFmtId="165" fontId="0" fillId="0" borderId="106" xfId="0" applyNumberFormat="1" applyBorder="1" applyAlignment="1">
      <alignment horizontal="right" wrapText="1"/>
    </xf>
    <xf numFmtId="1" fontId="87" fillId="0" borderId="106" xfId="0" applyNumberFormat="1" applyFont="1" applyBorder="1" applyAlignment="1">
      <alignment horizontal="right" wrapText="1"/>
    </xf>
    <xf numFmtId="0" fontId="87" fillId="0" borderId="106" xfId="0" applyFont="1" applyBorder="1" applyAlignment="1">
      <alignment horizontal="left" wrapText="1"/>
    </xf>
    <xf numFmtId="0" fontId="88" fillId="0" borderId="106" xfId="0" applyFont="1" applyBorder="1" applyAlignment="1">
      <alignment horizontal="left" wrapText="1"/>
    </xf>
    <xf numFmtId="0" fontId="129" fillId="0" borderId="106" xfId="0" applyFont="1" applyBorder="1" applyAlignment="1">
      <alignment horizontal="center" vertical="center"/>
    </xf>
    <xf numFmtId="0" fontId="129" fillId="0" borderId="106" xfId="0" applyFont="1" applyBorder="1" applyAlignment="1">
      <alignment horizontal="left" wrapText="1"/>
    </xf>
    <xf numFmtId="0" fontId="83" fillId="0" borderId="23" xfId="0" applyFont="1" applyBorder="1" applyAlignment="1">
      <alignment wrapText="1"/>
    </xf>
    <xf numFmtId="0" fontId="83" fillId="0" borderId="6" xfId="0" applyFont="1" applyBorder="1" applyAlignment="1">
      <alignment wrapText="1"/>
    </xf>
    <xf numFmtId="4" fontId="83" fillId="0" borderId="135" xfId="0" applyNumberFormat="1" applyFont="1" applyBorder="1" applyAlignment="1">
      <alignment horizontal="right"/>
    </xf>
    <xf numFmtId="4" fontId="83" fillId="0" borderId="138" xfId="0" applyNumberFormat="1" applyFont="1" applyBorder="1" applyAlignment="1">
      <alignment horizontal="right"/>
    </xf>
    <xf numFmtId="0" fontId="88" fillId="0" borderId="0" xfId="0" applyFont="1" applyAlignment="1">
      <alignment horizontal="right"/>
    </xf>
    <xf numFmtId="4" fontId="91" fillId="0" borderId="0" xfId="0" applyNumberFormat="1" applyFont="1" applyAlignment="1">
      <alignment horizontal="right"/>
    </xf>
    <xf numFmtId="0" fontId="89" fillId="0" borderId="0" xfId="0" applyFont="1"/>
    <xf numFmtId="0" fontId="90" fillId="0" borderId="0" xfId="0" applyFont="1"/>
    <xf numFmtId="0" fontId="92" fillId="0" borderId="0" xfId="0" applyFont="1" applyAlignment="1">
      <alignment horizontal="center"/>
    </xf>
    <xf numFmtId="0" fontId="89" fillId="0" borderId="0" xfId="0" applyFont="1" applyAlignment="1">
      <alignment wrapText="1"/>
    </xf>
    <xf numFmtId="0" fontId="87" fillId="0" borderId="32" xfId="0" applyFont="1" applyBorder="1" applyAlignment="1">
      <alignment horizontal="center"/>
    </xf>
    <xf numFmtId="0" fontId="87" fillId="0" borderId="33" xfId="0" applyFont="1" applyBorder="1" applyAlignment="1">
      <alignment horizontal="center"/>
    </xf>
    <xf numFmtId="0" fontId="87" fillId="0" borderId="40" xfId="0" applyFont="1" applyBorder="1" applyAlignment="1">
      <alignment horizontal="center"/>
    </xf>
    <xf numFmtId="0" fontId="83" fillId="0" borderId="15" xfId="0" applyFont="1" applyBorder="1" applyAlignment="1">
      <alignment horizontal="left" wrapText="1"/>
    </xf>
    <xf numFmtId="0" fontId="83" fillId="0" borderId="29" xfId="0" applyFont="1" applyBorder="1" applyAlignment="1">
      <alignment horizontal="left" wrapText="1"/>
    </xf>
    <xf numFmtId="0" fontId="83" fillId="0" borderId="22" xfId="0" applyFont="1" applyBorder="1" applyAlignment="1">
      <alignment horizontal="left" wrapText="1"/>
    </xf>
    <xf numFmtId="0" fontId="91" fillId="0" borderId="0" xfId="0" applyFont="1" applyAlignment="1">
      <alignment horizontal="center" wrapText="1"/>
    </xf>
    <xf numFmtId="0" fontId="83" fillId="0" borderId="6" xfId="0" applyFont="1" applyBorder="1" applyAlignment="1">
      <alignment horizontal="left" wrapText="1"/>
    </xf>
    <xf numFmtId="0" fontId="83" fillId="0" borderId="23" xfId="0" applyFont="1" applyBorder="1" applyAlignment="1">
      <alignment horizontal="left" wrapText="1"/>
    </xf>
    <xf numFmtId="0" fontId="0" fillId="0" borderId="0" xfId="0"/>
    <xf numFmtId="0" fontId="0" fillId="0" borderId="81" xfId="0" applyBorder="1" applyAlignment="1">
      <alignment horizontal="center"/>
    </xf>
    <xf numFmtId="0" fontId="5" fillId="0" borderId="47" xfId="0" applyFont="1" applyBorder="1" applyAlignment="1">
      <alignment horizontal="center" vertical="center" wrapText="1"/>
    </xf>
    <xf numFmtId="0" fontId="5" fillId="0" borderId="49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13" borderId="6" xfId="0" applyFill="1" applyBorder="1" applyAlignment="1" applyProtection="1">
      <alignment horizontal="center" vertical="center"/>
      <protection locked="0"/>
    </xf>
    <xf numFmtId="0" fontId="0" fillId="7" borderId="6" xfId="0" applyFill="1" applyBorder="1" applyAlignment="1" applyProtection="1">
      <alignment horizontal="center" vertical="center"/>
      <protection locked="0"/>
    </xf>
    <xf numFmtId="0" fontId="0" fillId="13" borderId="6" xfId="0" applyFill="1" applyBorder="1" applyAlignment="1">
      <alignment horizontal="center" vertical="center" wrapText="1"/>
    </xf>
    <xf numFmtId="0" fontId="0" fillId="7" borderId="6" xfId="0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37" fillId="0" borderId="83" xfId="0" applyFont="1" applyBorder="1" applyAlignment="1">
      <alignment horizontal="left" vertical="center" wrapText="1"/>
    </xf>
    <xf numFmtId="0" fontId="37" fillId="0" borderId="53" xfId="0" applyFont="1" applyBorder="1" applyAlignment="1">
      <alignment horizontal="left" vertical="center" wrapText="1"/>
    </xf>
    <xf numFmtId="0" fontId="37" fillId="0" borderId="84" xfId="0" applyFont="1" applyBorder="1" applyAlignment="1">
      <alignment horizontal="left" vertical="center" wrapText="1"/>
    </xf>
    <xf numFmtId="0" fontId="32" fillId="11" borderId="47" xfId="0" applyFont="1" applyFill="1" applyBorder="1" applyAlignment="1">
      <alignment horizontal="center" vertical="center" wrapText="1"/>
    </xf>
    <xf numFmtId="0" fontId="32" fillId="11" borderId="49" xfId="0" applyFont="1" applyFill="1" applyBorder="1" applyAlignment="1">
      <alignment horizontal="center" vertical="center" wrapText="1"/>
    </xf>
    <xf numFmtId="0" fontId="37" fillId="0" borderId="35" xfId="0" applyFont="1" applyBorder="1" applyAlignment="1">
      <alignment horizontal="left" vertical="center" wrapText="1"/>
    </xf>
    <xf numFmtId="0" fontId="37" fillId="0" borderId="6" xfId="0" applyFont="1" applyBorder="1" applyAlignment="1">
      <alignment horizontal="left" vertical="center" wrapText="1"/>
    </xf>
    <xf numFmtId="0" fontId="37" fillId="0" borderId="36" xfId="0" applyFont="1" applyBorder="1" applyAlignment="1">
      <alignment horizontal="left" vertical="center" wrapText="1"/>
    </xf>
    <xf numFmtId="0" fontId="61" fillId="0" borderId="74" xfId="0" applyFont="1" applyBorder="1" applyAlignment="1">
      <alignment horizontal="left" vertical="center" wrapText="1"/>
    </xf>
    <xf numFmtId="0" fontId="50" fillId="0" borderId="29" xfId="0" applyFont="1" applyBorder="1" applyAlignment="1">
      <alignment horizontal="left" vertical="center" wrapText="1"/>
    </xf>
    <xf numFmtId="0" fontId="50" fillId="0" borderId="82" xfId="0" applyFont="1" applyBorder="1" applyAlignment="1">
      <alignment horizontal="left" vertical="center" wrapText="1"/>
    </xf>
    <xf numFmtId="0" fontId="61" fillId="0" borderId="35" xfId="0" applyFont="1" applyBorder="1" applyAlignment="1">
      <alignment horizontal="left" vertical="center" wrapText="1"/>
    </xf>
    <xf numFmtId="0" fontId="50" fillId="0" borderId="6" xfId="0" applyFont="1" applyBorder="1" applyAlignment="1">
      <alignment horizontal="left" vertical="center" wrapText="1"/>
    </xf>
    <xf numFmtId="0" fontId="50" fillId="0" borderId="36" xfId="0" applyFont="1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36" xfId="0" applyBorder="1" applyAlignment="1">
      <alignment horizontal="left" vertical="center" wrapText="1"/>
    </xf>
    <xf numFmtId="0" fontId="37" fillId="0" borderId="69" xfId="0" applyFont="1" applyBorder="1" applyAlignment="1">
      <alignment horizontal="left" vertical="center" wrapText="1"/>
    </xf>
    <xf numFmtId="0" fontId="37" fillId="0" borderId="24" xfId="0" applyFont="1" applyBorder="1" applyAlignment="1">
      <alignment horizontal="left" vertical="center" wrapText="1"/>
    </xf>
    <xf numFmtId="0" fontId="37" fillId="0" borderId="78" xfId="0" applyFont="1" applyBorder="1" applyAlignment="1">
      <alignment horizontal="left" vertical="center" wrapText="1"/>
    </xf>
    <xf numFmtId="0" fontId="37" fillId="0" borderId="31" xfId="0" applyFont="1" applyBorder="1" applyAlignment="1">
      <alignment horizontal="center" vertical="center" wrapText="1"/>
    </xf>
    <xf numFmtId="0" fontId="37" fillId="0" borderId="32" xfId="0" applyFont="1" applyBorder="1" applyAlignment="1">
      <alignment horizontal="center" vertical="center" wrapText="1"/>
    </xf>
    <xf numFmtId="0" fontId="37" fillId="0" borderId="33" xfId="0" applyFont="1" applyBorder="1" applyAlignment="1">
      <alignment horizontal="center" vertical="center" wrapText="1"/>
    </xf>
    <xf numFmtId="0" fontId="37" fillId="0" borderId="42" xfId="0" applyFont="1" applyBorder="1" applyAlignment="1">
      <alignment horizontal="center" vertical="center" wrapText="1"/>
    </xf>
    <xf numFmtId="0" fontId="37" fillId="0" borderId="25" xfId="0" applyFont="1" applyBorder="1" applyAlignment="1">
      <alignment horizontal="center" vertical="center" wrapText="1"/>
    </xf>
    <xf numFmtId="0" fontId="37" fillId="0" borderId="62" xfId="0" applyFont="1" applyBorder="1" applyAlignment="1">
      <alignment horizontal="center" vertical="center" wrapText="1"/>
    </xf>
    <xf numFmtId="0" fontId="37" fillId="0" borderId="69" xfId="0" applyFont="1" applyBorder="1" applyAlignment="1">
      <alignment horizontal="center" vertical="center" wrapText="1"/>
    </xf>
    <xf numFmtId="0" fontId="37" fillId="0" borderId="24" xfId="0" applyFont="1" applyBorder="1" applyAlignment="1">
      <alignment horizontal="center" vertical="center" wrapText="1"/>
    </xf>
    <xf numFmtId="0" fontId="37" fillId="0" borderId="78" xfId="0" applyFont="1" applyBorder="1" applyAlignment="1">
      <alignment horizontal="center" vertical="center" wrapText="1"/>
    </xf>
    <xf numFmtId="0" fontId="37" fillId="0" borderId="37" xfId="0" applyFont="1" applyBorder="1" applyAlignment="1">
      <alignment horizontal="center" vertical="center" wrapText="1"/>
    </xf>
    <xf numFmtId="0" fontId="37" fillId="0" borderId="38" xfId="0" applyFont="1" applyBorder="1" applyAlignment="1">
      <alignment horizontal="center" vertical="center" wrapText="1"/>
    </xf>
    <xf numFmtId="0" fontId="37" fillId="0" borderId="39" xfId="0" applyFont="1" applyBorder="1" applyAlignment="1">
      <alignment horizontal="center" vertical="center" wrapText="1"/>
    </xf>
    <xf numFmtId="0" fontId="37" fillId="0" borderId="59" xfId="0" applyFont="1" applyBorder="1" applyAlignment="1">
      <alignment horizontal="center" vertical="center" wrapText="1"/>
    </xf>
    <xf numFmtId="0" fontId="0" fillId="0" borderId="80" xfId="0" applyBorder="1" applyAlignment="1">
      <alignment horizontal="center" vertical="center" wrapText="1"/>
    </xf>
    <xf numFmtId="0" fontId="0" fillId="0" borderId="65" xfId="0" applyBorder="1" applyAlignment="1">
      <alignment horizontal="center" vertical="center" wrapText="1"/>
    </xf>
    <xf numFmtId="0" fontId="0" fillId="0" borderId="50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67" xfId="0" applyBorder="1" applyAlignment="1">
      <alignment horizontal="center" vertical="center" wrapText="1"/>
    </xf>
    <xf numFmtId="0" fontId="0" fillId="0" borderId="56" xfId="0" applyBorder="1" applyAlignment="1">
      <alignment horizontal="center" vertical="center" wrapText="1"/>
    </xf>
    <xf numFmtId="0" fontId="0" fillId="0" borderId="81" xfId="0" applyBorder="1" applyAlignment="1">
      <alignment horizontal="center" vertical="center" wrapText="1"/>
    </xf>
    <xf numFmtId="0" fontId="0" fillId="0" borderId="70" xfId="0" applyBorder="1" applyAlignment="1">
      <alignment horizontal="center" vertical="center" wrapText="1"/>
    </xf>
    <xf numFmtId="0" fontId="37" fillId="0" borderId="31" xfId="0" applyFont="1" applyBorder="1" applyAlignment="1">
      <alignment horizontal="left" vertical="center" wrapText="1"/>
    </xf>
    <xf numFmtId="0" fontId="0" fillId="0" borderId="32" xfId="0" applyBorder="1" applyAlignment="1">
      <alignment horizontal="left" vertical="center" wrapText="1"/>
    </xf>
    <xf numFmtId="0" fontId="0" fillId="0" borderId="33" xfId="0" applyBorder="1" applyAlignment="1">
      <alignment horizontal="left" vertical="center" wrapText="1"/>
    </xf>
    <xf numFmtId="0" fontId="37" fillId="0" borderId="32" xfId="0" applyFont="1" applyBorder="1" applyAlignment="1">
      <alignment horizontal="left" vertical="center" wrapText="1"/>
    </xf>
    <xf numFmtId="0" fontId="37" fillId="0" borderId="42" xfId="0" applyFont="1" applyBorder="1" applyAlignment="1">
      <alignment horizontal="left" vertical="center" wrapText="1"/>
    </xf>
    <xf numFmtId="0" fontId="37" fillId="0" borderId="25" xfId="0" applyFont="1" applyBorder="1" applyAlignment="1">
      <alignment horizontal="left" vertical="center" wrapText="1"/>
    </xf>
    <xf numFmtId="0" fontId="37" fillId="0" borderId="62" xfId="0" applyFont="1" applyBorder="1" applyAlignment="1">
      <alignment horizontal="left" vertical="center" wrapText="1"/>
    </xf>
    <xf numFmtId="0" fontId="46" fillId="0" borderId="35" xfId="0" applyFont="1" applyBorder="1" applyAlignment="1">
      <alignment horizontal="left" vertical="center" wrapText="1"/>
    </xf>
    <xf numFmtId="0" fontId="46" fillId="0" borderId="6" xfId="0" applyFont="1" applyBorder="1" applyAlignment="1">
      <alignment horizontal="left" vertical="center" wrapText="1"/>
    </xf>
    <xf numFmtId="0" fontId="46" fillId="0" borderId="36" xfId="0" applyFont="1" applyBorder="1" applyAlignment="1">
      <alignment horizontal="left" vertical="center" wrapText="1"/>
    </xf>
    <xf numFmtId="0" fontId="35" fillId="0" borderId="59" xfId="0" applyFont="1" applyBorder="1" applyAlignment="1">
      <alignment horizontal="center" vertical="center" wrapText="1"/>
    </xf>
    <xf numFmtId="0" fontId="35" fillId="0" borderId="50" xfId="0" applyFont="1" applyBorder="1" applyAlignment="1">
      <alignment horizontal="center" vertical="center" wrapText="1"/>
    </xf>
    <xf numFmtId="0" fontId="35" fillId="0" borderId="56" xfId="0" applyFont="1" applyBorder="1" applyAlignment="1">
      <alignment horizontal="center" vertical="center" wrapText="1"/>
    </xf>
    <xf numFmtId="0" fontId="39" fillId="0" borderId="32" xfId="0" applyFont="1" applyBorder="1" applyAlignment="1">
      <alignment horizontal="center" wrapText="1"/>
    </xf>
    <xf numFmtId="0" fontId="39" fillId="0" borderId="6" xfId="0" applyFont="1" applyBorder="1" applyAlignment="1">
      <alignment horizontal="center" wrapText="1"/>
    </xf>
    <xf numFmtId="0" fontId="39" fillId="0" borderId="38" xfId="0" applyFont="1" applyBorder="1" applyAlignment="1">
      <alignment horizontal="center" wrapText="1"/>
    </xf>
    <xf numFmtId="0" fontId="45" fillId="0" borderId="61" xfId="0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58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0" fillId="0" borderId="49" xfId="0" applyBorder="1" applyAlignment="1">
      <alignment horizontal="center" vertical="center" wrapText="1"/>
    </xf>
    <xf numFmtId="0" fontId="36" fillId="0" borderId="52" xfId="0" applyFont="1" applyBorder="1" applyAlignment="1">
      <alignment horizontal="center" vertical="center" wrapText="1"/>
    </xf>
    <xf numFmtId="0" fontId="36" fillId="0" borderId="76" xfId="0" applyFont="1" applyBorder="1" applyAlignment="1">
      <alignment horizontal="center" vertical="center" wrapText="1"/>
    </xf>
    <xf numFmtId="0" fontId="36" fillId="0" borderId="48" xfId="0" applyFont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53" xfId="0" applyBorder="1" applyAlignment="1">
      <alignment horizontal="center" wrapText="1"/>
    </xf>
    <xf numFmtId="0" fontId="35" fillId="0" borderId="63" xfId="0" applyFont="1" applyBorder="1" applyAlignment="1">
      <alignment horizontal="center" vertical="center" wrapText="1"/>
    </xf>
    <xf numFmtId="0" fontId="55" fillId="0" borderId="31" xfId="0" applyFont="1" applyBorder="1" applyAlignment="1">
      <alignment horizontal="center" vertical="center" wrapText="1"/>
    </xf>
    <xf numFmtId="0" fontId="56" fillId="0" borderId="62" xfId="0" applyFont="1" applyBorder="1" applyAlignment="1">
      <alignment horizontal="center" vertical="center" wrapText="1"/>
    </xf>
    <xf numFmtId="0" fontId="55" fillId="0" borderId="69" xfId="0" applyFont="1" applyBorder="1" applyAlignment="1">
      <alignment horizontal="center" vertical="center" wrapText="1"/>
    </xf>
    <xf numFmtId="0" fontId="56" fillId="0" borderId="78" xfId="0" applyFont="1" applyBorder="1" applyAlignment="1">
      <alignment horizontal="center" vertical="center" wrapText="1"/>
    </xf>
    <xf numFmtId="0" fontId="55" fillId="0" borderId="37" xfId="0" applyFont="1" applyBorder="1" applyAlignment="1">
      <alignment horizontal="center" vertical="center" wrapText="1"/>
    </xf>
    <xf numFmtId="0" fontId="56" fillId="0" borderId="39" xfId="0" applyFont="1" applyBorder="1" applyAlignment="1">
      <alignment horizontal="center" vertical="center" wrapText="1"/>
    </xf>
    <xf numFmtId="0" fontId="39" fillId="0" borderId="24" xfId="0" applyFont="1" applyBorder="1" applyAlignment="1">
      <alignment horizontal="center" wrapText="1"/>
    </xf>
    <xf numFmtId="0" fontId="45" fillId="0" borderId="27" xfId="0" applyFont="1" applyBorder="1" applyAlignment="1">
      <alignment horizontal="center" vertical="center" wrapText="1"/>
    </xf>
    <xf numFmtId="0" fontId="35" fillId="0" borderId="60" xfId="0" applyFont="1" applyBorder="1" applyAlignment="1">
      <alignment horizontal="center" vertical="center" wrapText="1"/>
    </xf>
    <xf numFmtId="0" fontId="35" fillId="0" borderId="51" xfId="0" applyFont="1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0" fontId="0" fillId="0" borderId="57" xfId="0" applyBorder="1" applyAlignment="1">
      <alignment horizontal="center" vertical="center" wrapText="1"/>
    </xf>
    <xf numFmtId="0" fontId="36" fillId="0" borderId="24" xfId="0" applyFont="1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0" fontId="39" fillId="0" borderId="24" xfId="0" applyFont="1" applyBorder="1" applyAlignment="1">
      <alignment horizontal="center" vertical="center" wrapText="1"/>
    </xf>
    <xf numFmtId="0" fontId="39" fillId="0" borderId="27" xfId="0" applyFont="1" applyBorder="1" applyAlignment="1">
      <alignment horizontal="left" vertical="center" wrapText="1"/>
    </xf>
    <xf numFmtId="0" fontId="0" fillId="0" borderId="27" xfId="0" applyBorder="1" applyAlignment="1">
      <alignment horizontal="left" vertical="center" wrapText="1"/>
    </xf>
    <xf numFmtId="0" fontId="0" fillId="0" borderId="58" xfId="0" applyBorder="1" applyAlignment="1">
      <alignment horizontal="left" vertical="center" wrapText="1"/>
    </xf>
    <xf numFmtId="0" fontId="39" fillId="0" borderId="54" xfId="0" applyFont="1" applyBorder="1" applyAlignment="1">
      <alignment horizontal="center" vertical="center" wrapText="1"/>
    </xf>
    <xf numFmtId="0" fontId="34" fillId="0" borderId="54" xfId="0" applyFont="1" applyBorder="1" applyAlignment="1">
      <alignment horizontal="center" vertical="center" wrapText="1"/>
    </xf>
    <xf numFmtId="0" fontId="34" fillId="0" borderId="24" xfId="0" applyFont="1" applyBorder="1" applyAlignment="1">
      <alignment horizontal="center" vertical="center" wrapText="1"/>
    </xf>
    <xf numFmtId="0" fontId="34" fillId="0" borderId="53" xfId="0" applyFont="1" applyBorder="1" applyAlignment="1">
      <alignment horizontal="center" vertical="center" wrapText="1"/>
    </xf>
    <xf numFmtId="0" fontId="37" fillId="0" borderId="68" xfId="0" applyFont="1" applyBorder="1" applyAlignment="1">
      <alignment horizontal="center" vertical="center" wrapText="1"/>
    </xf>
    <xf numFmtId="0" fontId="0" fillId="0" borderId="69" xfId="0" applyBorder="1" applyAlignment="1">
      <alignment horizontal="center" vertical="center" wrapText="1"/>
    </xf>
    <xf numFmtId="0" fontId="49" fillId="0" borderId="54" xfId="0" applyFont="1" applyBorder="1" applyAlignment="1">
      <alignment horizontal="left" vertical="center" wrapText="1"/>
    </xf>
    <xf numFmtId="0" fontId="50" fillId="0" borderId="24" xfId="0" applyFont="1" applyBorder="1" applyAlignment="1">
      <alignment horizontal="left" vertical="center" wrapText="1"/>
    </xf>
    <xf numFmtId="0" fontId="50" fillId="0" borderId="53" xfId="0" applyFont="1" applyBorder="1" applyAlignment="1">
      <alignment horizontal="left" vertical="center" wrapText="1"/>
    </xf>
    <xf numFmtId="0" fontId="35" fillId="0" borderId="31" xfId="0" applyFont="1" applyBorder="1" applyAlignment="1">
      <alignment horizontal="center" vertical="center" wrapText="1"/>
    </xf>
    <xf numFmtId="0" fontId="35" fillId="0" borderId="32" xfId="0" applyFont="1" applyBorder="1" applyAlignment="1">
      <alignment horizontal="center" vertical="center" wrapText="1"/>
    </xf>
    <xf numFmtId="0" fontId="35" fillId="0" borderId="42" xfId="0" applyFont="1" applyBorder="1" applyAlignment="1">
      <alignment horizontal="center" vertical="center" wrapText="1"/>
    </xf>
    <xf numFmtId="0" fontId="35" fillId="0" borderId="25" xfId="0" applyFont="1" applyBorder="1" applyAlignment="1">
      <alignment horizontal="center" vertical="center" wrapText="1"/>
    </xf>
    <xf numFmtId="0" fontId="35" fillId="0" borderId="35" xfId="0" applyFont="1" applyBorder="1" applyAlignment="1">
      <alignment horizontal="center" vertical="center" wrapText="1"/>
    </xf>
    <xf numFmtId="0" fontId="35" fillId="0" borderId="6" xfId="0" applyFont="1" applyBorder="1" applyAlignment="1">
      <alignment horizontal="center" vertical="center" wrapText="1"/>
    </xf>
    <xf numFmtId="0" fontId="35" fillId="0" borderId="34" xfId="0" applyFont="1" applyBorder="1" applyAlignment="1">
      <alignment horizontal="center" vertical="center" wrapText="1"/>
    </xf>
    <xf numFmtId="0" fontId="35" fillId="0" borderId="23" xfId="0" applyFont="1" applyBorder="1" applyAlignment="1">
      <alignment horizontal="center" vertical="center" wrapText="1"/>
    </xf>
    <xf numFmtId="0" fontId="35" fillId="0" borderId="37" xfId="0" applyFont="1" applyBorder="1" applyAlignment="1">
      <alignment horizontal="center" vertical="center" wrapText="1"/>
    </xf>
    <xf numFmtId="0" fontId="35" fillId="0" borderId="38" xfId="0" applyFont="1" applyBorder="1" applyAlignment="1">
      <alignment horizontal="center" vertical="center" wrapText="1"/>
    </xf>
    <xf numFmtId="0" fontId="42" fillId="0" borderId="32" xfId="0" applyFont="1" applyBorder="1" applyAlignment="1">
      <alignment horizontal="center" vertical="center" wrapText="1"/>
    </xf>
    <xf numFmtId="0" fontId="42" fillId="0" borderId="25" xfId="0" applyFont="1" applyBorder="1" applyAlignment="1">
      <alignment horizontal="center" vertical="center" wrapText="1"/>
    </xf>
    <xf numFmtId="0" fontId="42" fillId="0" borderId="6" xfId="0" applyFont="1" applyBorder="1" applyAlignment="1">
      <alignment horizontal="center" vertical="center" wrapText="1"/>
    </xf>
    <xf numFmtId="0" fontId="42" fillId="0" borderId="23" xfId="0" applyFont="1" applyBorder="1" applyAlignment="1">
      <alignment horizontal="center" vertical="center" wrapText="1"/>
    </xf>
    <xf numFmtId="0" fontId="42" fillId="0" borderId="38" xfId="0" applyFont="1" applyBorder="1" applyAlignment="1">
      <alignment horizontal="center" vertical="center" wrapText="1"/>
    </xf>
    <xf numFmtId="0" fontId="41" fillId="0" borderId="61" xfId="0" applyFont="1" applyBorder="1" applyAlignment="1">
      <alignment horizontal="center" vertical="center" wrapText="1"/>
    </xf>
    <xf numFmtId="0" fontId="41" fillId="0" borderId="27" xfId="0" applyFont="1" applyBorder="1" applyAlignment="1">
      <alignment horizontal="center" vertical="center" wrapText="1"/>
    </xf>
    <xf numFmtId="0" fontId="41" fillId="0" borderId="58" xfId="0" applyFont="1" applyBorder="1" applyAlignment="1">
      <alignment horizontal="center" vertical="center" wrapText="1"/>
    </xf>
    <xf numFmtId="0" fontId="44" fillId="0" borderId="31" xfId="0" applyFont="1" applyBorder="1" applyAlignment="1">
      <alignment horizontal="center" vertical="center" wrapText="1"/>
    </xf>
    <xf numFmtId="0" fontId="44" fillId="0" borderId="33" xfId="0" applyFont="1" applyBorder="1" applyAlignment="1">
      <alignment horizontal="center" vertical="center" wrapText="1"/>
    </xf>
    <xf numFmtId="0" fontId="44" fillId="0" borderId="42" xfId="0" applyFont="1" applyBorder="1" applyAlignment="1">
      <alignment horizontal="center" vertical="center" wrapText="1"/>
    </xf>
    <xf numFmtId="0" fontId="44" fillId="0" borderId="62" xfId="0" applyFont="1" applyBorder="1" applyAlignment="1">
      <alignment horizontal="center" vertical="center" wrapText="1"/>
    </xf>
    <xf numFmtId="0" fontId="44" fillId="0" borderId="35" xfId="0" applyFont="1" applyBorder="1" applyAlignment="1">
      <alignment horizontal="center" vertical="center" wrapText="1"/>
    </xf>
    <xf numFmtId="0" fontId="44" fillId="0" borderId="36" xfId="0" applyFont="1" applyBorder="1" applyAlignment="1">
      <alignment horizontal="center" vertical="center" wrapText="1"/>
    </xf>
    <xf numFmtId="0" fontId="44" fillId="0" borderId="37" xfId="0" applyFont="1" applyBorder="1" applyAlignment="1">
      <alignment horizontal="center" vertical="center" wrapText="1"/>
    </xf>
    <xf numFmtId="0" fontId="44" fillId="0" borderId="39" xfId="0" applyFont="1" applyBorder="1" applyAlignment="1">
      <alignment horizontal="center" vertical="center" wrapText="1"/>
    </xf>
    <xf numFmtId="0" fontId="36" fillId="0" borderId="46" xfId="0" applyFont="1" applyBorder="1" applyAlignment="1">
      <alignment horizontal="center" vertical="center" wrapText="1"/>
    </xf>
    <xf numFmtId="0" fontId="36" fillId="0" borderId="55" xfId="0" applyFont="1" applyBorder="1" applyAlignment="1">
      <alignment horizontal="center" vertical="center" wrapText="1"/>
    </xf>
    <xf numFmtId="0" fontId="39" fillId="0" borderId="47" xfId="0" applyFont="1" applyBorder="1" applyAlignment="1">
      <alignment horizontal="center" vertical="center" wrapText="1"/>
    </xf>
    <xf numFmtId="0" fontId="39" fillId="0" borderId="63" xfId="0" applyFont="1" applyBorder="1" applyAlignment="1">
      <alignment horizontal="center" vertical="center" wrapText="1"/>
    </xf>
    <xf numFmtId="0" fontId="39" fillId="0" borderId="49" xfId="0" applyFont="1" applyBorder="1" applyAlignment="1">
      <alignment horizontal="center" vertical="center" wrapText="1"/>
    </xf>
    <xf numFmtId="0" fontId="45" fillId="0" borderId="59" xfId="0" applyFont="1" applyBorder="1" applyAlignment="1">
      <alignment horizontal="center" vertical="center" wrapText="1"/>
    </xf>
    <xf numFmtId="0" fontId="45" fillId="0" borderId="50" xfId="0" applyFont="1" applyBorder="1" applyAlignment="1">
      <alignment horizontal="center" vertical="center" wrapText="1"/>
    </xf>
    <xf numFmtId="0" fontId="45" fillId="0" borderId="56" xfId="0" applyFont="1" applyBorder="1" applyAlignment="1">
      <alignment horizontal="center" vertical="center" wrapText="1"/>
    </xf>
    <xf numFmtId="0" fontId="37" fillId="0" borderId="60" xfId="0" applyFont="1" applyBorder="1" applyAlignment="1">
      <alignment horizontal="center" vertical="center" wrapText="1"/>
    </xf>
    <xf numFmtId="0" fontId="30" fillId="0" borderId="43" xfId="0" applyFont="1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32" fillId="7" borderId="31" xfId="0" applyFont="1" applyFill="1" applyBorder="1" applyAlignment="1">
      <alignment horizontal="center" vertical="center" wrapText="1"/>
    </xf>
    <xf numFmtId="0" fontId="32" fillId="7" borderId="33" xfId="0" applyFont="1" applyFill="1" applyBorder="1" applyAlignment="1">
      <alignment horizontal="center" vertical="center" wrapText="1"/>
    </xf>
    <xf numFmtId="0" fontId="32" fillId="7" borderId="37" xfId="0" applyFont="1" applyFill="1" applyBorder="1" applyAlignment="1">
      <alignment horizontal="center" vertical="center" wrapText="1"/>
    </xf>
    <xf numFmtId="0" fontId="32" fillId="7" borderId="39" xfId="0" applyFont="1" applyFill="1" applyBorder="1" applyAlignment="1">
      <alignment horizontal="center" vertical="center" wrapText="1"/>
    </xf>
    <xf numFmtId="0" fontId="32" fillId="7" borderId="46" xfId="0" applyFont="1" applyFill="1" applyBorder="1" applyAlignment="1">
      <alignment horizontal="center" vertical="center" wrapText="1"/>
    </xf>
    <xf numFmtId="0" fontId="32" fillId="7" borderId="48" xfId="0" applyFont="1" applyFill="1" applyBorder="1" applyAlignment="1">
      <alignment horizontal="center" vertical="center" wrapText="1"/>
    </xf>
    <xf numFmtId="0" fontId="32" fillId="7" borderId="47" xfId="0" applyFont="1" applyFill="1" applyBorder="1" applyAlignment="1">
      <alignment horizontal="center" vertical="center" wrapText="1"/>
    </xf>
    <xf numFmtId="0" fontId="34" fillId="7" borderId="49" xfId="0" applyFont="1" applyFill="1" applyBorder="1" applyAlignment="1">
      <alignment horizontal="center" vertical="center" wrapText="1"/>
    </xf>
    <xf numFmtId="0" fontId="33" fillId="7" borderId="46" xfId="0" applyFont="1" applyFill="1" applyBorder="1" applyAlignment="1">
      <alignment horizontal="center" vertical="center" wrapText="1"/>
    </xf>
    <xf numFmtId="0" fontId="33" fillId="7" borderId="48" xfId="0" applyFont="1" applyFill="1" applyBorder="1" applyAlignment="1">
      <alignment horizontal="center" vertical="center" wrapText="1"/>
    </xf>
    <xf numFmtId="0" fontId="35" fillId="0" borderId="54" xfId="0" applyFont="1" applyBorder="1" applyAlignment="1">
      <alignment horizontal="left" vertical="center" wrapText="1"/>
    </xf>
    <xf numFmtId="0" fontId="35" fillId="0" borderId="6" xfId="0" applyFont="1" applyBorder="1" applyAlignment="1">
      <alignment horizontal="left" vertical="center" wrapText="1"/>
    </xf>
    <xf numFmtId="0" fontId="35" fillId="0" borderId="23" xfId="0" applyFont="1" applyBorder="1" applyAlignment="1">
      <alignment horizontal="left" vertical="center" wrapText="1"/>
    </xf>
    <xf numFmtId="0" fontId="35" fillId="0" borderId="38" xfId="0" applyFont="1" applyBorder="1" applyAlignment="1">
      <alignment horizontal="left" vertical="center" wrapText="1"/>
    </xf>
    <xf numFmtId="0" fontId="54" fillId="0" borderId="59" xfId="0" applyFont="1" applyBorder="1" applyAlignment="1">
      <alignment horizontal="center" vertical="center" wrapText="1"/>
    </xf>
    <xf numFmtId="0" fontId="54" fillId="0" borderId="65" xfId="0" applyFont="1" applyBorder="1" applyAlignment="1">
      <alignment horizontal="center" vertical="center" wrapText="1"/>
    </xf>
    <xf numFmtId="0" fontId="54" fillId="0" borderId="50" xfId="0" applyFont="1" applyBorder="1" applyAlignment="1">
      <alignment horizontal="center" vertical="center" wrapText="1"/>
    </xf>
    <xf numFmtId="0" fontId="54" fillId="0" borderId="67" xfId="0" applyFont="1" applyBorder="1" applyAlignment="1">
      <alignment horizontal="center" vertical="center" wrapText="1"/>
    </xf>
    <xf numFmtId="0" fontId="54" fillId="0" borderId="56" xfId="0" applyFont="1" applyBorder="1" applyAlignment="1">
      <alignment horizontal="center" vertical="center" wrapText="1"/>
    </xf>
    <xf numFmtId="0" fontId="54" fillId="0" borderId="70" xfId="0" applyFont="1" applyBorder="1" applyAlignment="1">
      <alignment horizontal="center" vertical="center" wrapText="1"/>
    </xf>
    <xf numFmtId="0" fontId="39" fillId="0" borderId="54" xfId="0" applyFont="1" applyBorder="1" applyAlignment="1">
      <alignment horizontal="center" wrapText="1"/>
    </xf>
    <xf numFmtId="0" fontId="35" fillId="0" borderId="47" xfId="0" applyFont="1" applyBorder="1" applyAlignment="1">
      <alignment horizontal="center" vertical="center" wrapText="1"/>
    </xf>
    <xf numFmtId="0" fontId="36" fillId="0" borderId="47" xfId="0" applyFont="1" applyBorder="1" applyAlignment="1">
      <alignment horizontal="center" vertical="center" wrapText="1"/>
    </xf>
    <xf numFmtId="0" fontId="36" fillId="0" borderId="63" xfId="0" applyFont="1" applyBorder="1" applyAlignment="1">
      <alignment horizontal="center" vertical="center" wrapText="1"/>
    </xf>
    <xf numFmtId="0" fontId="35" fillId="0" borderId="65" xfId="0" applyFont="1" applyBorder="1" applyAlignment="1">
      <alignment horizontal="center" vertical="center" wrapText="1"/>
    </xf>
    <xf numFmtId="0" fontId="35" fillId="0" borderId="67" xfId="0" applyFont="1" applyBorder="1" applyAlignment="1">
      <alignment horizontal="center" vertical="center" wrapText="1"/>
    </xf>
    <xf numFmtId="0" fontId="35" fillId="0" borderId="70" xfId="0" applyFont="1" applyBorder="1" applyAlignment="1">
      <alignment horizontal="center" vertical="center" wrapText="1"/>
    </xf>
    <xf numFmtId="0" fontId="36" fillId="0" borderId="60" xfId="0" applyFont="1" applyBorder="1" applyAlignment="1">
      <alignment horizontal="center" vertical="center" wrapText="1"/>
    </xf>
    <xf numFmtId="0" fontId="36" fillId="0" borderId="51" xfId="0" applyFont="1" applyBorder="1" applyAlignment="1">
      <alignment horizontal="center" vertical="center" wrapText="1"/>
    </xf>
    <xf numFmtId="0" fontId="36" fillId="0" borderId="57" xfId="0" applyFont="1" applyBorder="1" applyAlignment="1">
      <alignment horizontal="center" vertical="center" wrapText="1"/>
    </xf>
    <xf numFmtId="0" fontId="52" fillId="0" borderId="27" xfId="0" applyFont="1" applyBorder="1" applyAlignment="1">
      <alignment horizontal="center" vertical="center" wrapText="1"/>
    </xf>
    <xf numFmtId="0" fontId="52" fillId="0" borderId="58" xfId="0" applyFont="1" applyBorder="1" applyAlignment="1">
      <alignment horizontal="center" vertical="center" wrapText="1"/>
    </xf>
    <xf numFmtId="0" fontId="35" fillId="0" borderId="71" xfId="0" applyFont="1" applyBorder="1" applyAlignment="1">
      <alignment horizontal="center" vertical="center" wrapText="1"/>
    </xf>
    <xf numFmtId="0" fontId="35" fillId="0" borderId="73" xfId="0" applyFont="1" applyBorder="1" applyAlignment="1">
      <alignment horizontal="center" vertical="center" wrapText="1"/>
    </xf>
    <xf numFmtId="0" fontId="35" fillId="0" borderId="74" xfId="0" applyFont="1" applyBorder="1" applyAlignment="1">
      <alignment horizontal="center" vertical="center" wrapText="1"/>
    </xf>
    <xf numFmtId="0" fontId="35" fillId="0" borderId="77" xfId="0" applyFont="1" applyBorder="1" applyAlignment="1">
      <alignment horizontal="center" vertical="center" wrapText="1"/>
    </xf>
    <xf numFmtId="0" fontId="35" fillId="0" borderId="75" xfId="0" applyFont="1" applyBorder="1" applyAlignment="1">
      <alignment horizontal="center" vertical="center" wrapText="1"/>
    </xf>
    <xf numFmtId="0" fontId="39" fillId="0" borderId="25" xfId="0" applyFont="1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38" xfId="0" applyBorder="1" applyAlignment="1">
      <alignment horizontal="center" wrapText="1"/>
    </xf>
    <xf numFmtId="0" fontId="258" fillId="0" borderId="143" xfId="9" applyFont="1" applyBorder="1" applyAlignment="1">
      <alignment horizontal="left" vertical="center" wrapText="1"/>
    </xf>
    <xf numFmtId="0" fontId="261" fillId="69" borderId="143" xfId="9" applyFont="1" applyFill="1" applyBorder="1" applyAlignment="1">
      <alignment horizontal="center" vertical="center"/>
    </xf>
    <xf numFmtId="165" fontId="261" fillId="69" borderId="143" xfId="9" applyNumberFormat="1" applyFont="1" applyFill="1" applyBorder="1" applyAlignment="1">
      <alignment horizontal="center" vertical="center" wrapText="1"/>
    </xf>
    <xf numFmtId="0" fontId="261" fillId="69" borderId="143" xfId="9" applyFont="1" applyFill="1" applyBorder="1" applyAlignment="1">
      <alignment horizontal="center" vertical="center" wrapText="1"/>
    </xf>
    <xf numFmtId="165" fontId="261" fillId="69" borderId="143" xfId="1868" applyNumberFormat="1" applyFont="1" applyFill="1" applyBorder="1" applyAlignment="1">
      <alignment horizontal="center" vertical="center" wrapText="1"/>
    </xf>
    <xf numFmtId="3" fontId="260" fillId="11" borderId="143" xfId="1922" applyNumberFormat="1" applyFont="1" applyFill="1" applyBorder="1" applyAlignment="1">
      <alignment horizontal="center" vertical="center" wrapText="1"/>
    </xf>
    <xf numFmtId="3" fontId="260" fillId="11" borderId="143" xfId="9" applyNumberFormat="1" applyFont="1" applyFill="1" applyBorder="1"/>
    <xf numFmtId="3" fontId="261" fillId="69" borderId="143" xfId="1922" applyNumberFormat="1" applyFont="1" applyFill="1" applyBorder="1" applyAlignment="1">
      <alignment horizontal="center" vertical="center" wrapText="1"/>
    </xf>
    <xf numFmtId="3" fontId="261" fillId="69" borderId="143" xfId="9" applyNumberFormat="1" applyFont="1" applyFill="1" applyBorder="1"/>
    <xf numFmtId="0" fontId="258" fillId="0" borderId="135" xfId="9" applyFont="1" applyBorder="1" applyAlignment="1">
      <alignment horizontal="left" vertical="center" wrapText="1"/>
    </xf>
    <xf numFmtId="0" fontId="258" fillId="0" borderId="133" xfId="9" applyFont="1" applyBorder="1" applyAlignment="1">
      <alignment horizontal="left" vertical="center" wrapText="1"/>
    </xf>
    <xf numFmtId="0" fontId="258" fillId="0" borderId="124" xfId="9" applyFont="1" applyBorder="1" applyAlignment="1">
      <alignment horizontal="left" vertical="center" wrapText="1"/>
    </xf>
    <xf numFmtId="0" fontId="258" fillId="0" borderId="143" xfId="1868" applyFont="1" applyBorder="1" applyAlignment="1">
      <alignment horizontal="left" vertical="center" wrapText="1"/>
    </xf>
    <xf numFmtId="0" fontId="258" fillId="0" borderId="143" xfId="1868" applyFont="1" applyFill="1" applyBorder="1" applyAlignment="1">
      <alignment horizontal="left" vertical="center" wrapText="1"/>
    </xf>
    <xf numFmtId="0" fontId="63" fillId="0" borderId="6" xfId="0" applyFont="1" applyBorder="1" applyAlignment="1">
      <alignment horizontal="center" vertical="center"/>
    </xf>
    <xf numFmtId="0" fontId="64" fillId="3" borderId="6" xfId="0" applyFont="1" applyFill="1" applyBorder="1" applyAlignment="1">
      <alignment horizontal="center" vertical="center"/>
    </xf>
    <xf numFmtId="0" fontId="12" fillId="15" borderId="15" xfId="0" applyFont="1" applyFill="1" applyBorder="1" applyAlignment="1">
      <alignment horizontal="center"/>
    </xf>
    <xf numFmtId="0" fontId="12" fillId="15" borderId="29" xfId="0" applyFont="1" applyFill="1" applyBorder="1" applyAlignment="1">
      <alignment horizontal="center"/>
    </xf>
    <xf numFmtId="0" fontId="12" fillId="15" borderId="22" xfId="0" applyFont="1" applyFill="1" applyBorder="1" applyAlignment="1">
      <alignment horizontal="center"/>
    </xf>
    <xf numFmtId="0" fontId="0" fillId="0" borderId="85" xfId="0" applyBorder="1" applyAlignment="1">
      <alignment horizontal="left" vertical="center" wrapText="1"/>
    </xf>
    <xf numFmtId="0" fontId="0" fillId="0" borderId="91" xfId="0" applyBorder="1" applyAlignment="1">
      <alignment horizontal="left" vertical="center" wrapText="1"/>
    </xf>
    <xf numFmtId="0" fontId="90" fillId="0" borderId="43" xfId="0" applyFont="1" applyBorder="1" applyAlignment="1">
      <alignment horizontal="center" vertical="center" wrapText="1"/>
    </xf>
    <xf numFmtId="0" fontId="90" fillId="0" borderId="45" xfId="0" applyFont="1" applyBorder="1" applyAlignment="1">
      <alignment horizontal="center" vertical="center" wrapText="1"/>
    </xf>
    <xf numFmtId="0" fontId="17" fillId="0" borderId="85" xfId="0" applyFont="1" applyBorder="1" applyAlignment="1">
      <alignment horizontal="left" vertical="center" wrapText="1"/>
    </xf>
    <xf numFmtId="0" fontId="17" fillId="0" borderId="91" xfId="0" applyFont="1" applyBorder="1" applyAlignment="1">
      <alignment horizontal="left" vertical="center" wrapText="1"/>
    </xf>
    <xf numFmtId="0" fontId="117" fillId="0" borderId="43" xfId="0" applyFont="1" applyBorder="1" applyAlignment="1">
      <alignment horizontal="center" vertical="center" wrapText="1"/>
    </xf>
    <xf numFmtId="0" fontId="117" fillId="0" borderId="45" xfId="0" applyFont="1" applyBorder="1" applyAlignment="1">
      <alignment horizontal="center" vertical="center" wrapText="1"/>
    </xf>
    <xf numFmtId="0" fontId="17" fillId="0" borderId="38" xfId="0" applyFont="1" applyBorder="1" applyAlignment="1">
      <alignment horizontal="left" vertical="center" wrapText="1"/>
    </xf>
    <xf numFmtId="0" fontId="17" fillId="0" borderId="40" xfId="0" applyFont="1" applyBorder="1" applyAlignment="1">
      <alignment horizontal="center" vertical="center" wrapText="1"/>
    </xf>
    <xf numFmtId="0" fontId="17" fillId="0" borderId="72" xfId="0" applyFont="1" applyBorder="1" applyAlignment="1">
      <alignment horizontal="center" vertical="center" wrapText="1"/>
    </xf>
    <xf numFmtId="0" fontId="17" fillId="0" borderId="94" xfId="0" applyFont="1" applyBorder="1" applyAlignment="1">
      <alignment horizontal="center" vertical="center" wrapText="1"/>
    </xf>
    <xf numFmtId="0" fontId="17" fillId="0" borderId="101" xfId="0" applyFont="1" applyBorder="1" applyAlignment="1">
      <alignment horizontal="center" vertical="center" wrapText="1"/>
    </xf>
    <xf numFmtId="0" fontId="17" fillId="0" borderId="102" xfId="0" applyFont="1" applyBorder="1" applyAlignment="1">
      <alignment horizontal="center" vertical="center" wrapText="1"/>
    </xf>
    <xf numFmtId="0" fontId="17" fillId="0" borderId="41" xfId="0" applyFont="1" applyBorder="1" applyAlignment="1">
      <alignment horizontal="center" vertical="center" wrapText="1"/>
    </xf>
    <xf numFmtId="0" fontId="17" fillId="0" borderId="64" xfId="0" applyFont="1" applyBorder="1" applyAlignment="1">
      <alignment horizontal="center" vertical="center" wrapText="1"/>
    </xf>
    <xf numFmtId="0" fontId="25" fillId="22" borderId="97" xfId="0" applyFont="1" applyFill="1" applyBorder="1" applyAlignment="1">
      <alignment horizontal="center"/>
    </xf>
    <xf numFmtId="0" fontId="74" fillId="0" borderId="98" xfId="0" applyFont="1" applyBorder="1"/>
    <xf numFmtId="0" fontId="74" fillId="0" borderId="99" xfId="0" applyFont="1" applyBorder="1"/>
    <xf numFmtId="0" fontId="25" fillId="22" borderId="97" xfId="0" applyFont="1" applyFill="1" applyBorder="1" applyAlignment="1">
      <alignment horizontal="center" wrapText="1"/>
    </xf>
    <xf numFmtId="0" fontId="17" fillId="0" borderId="32" xfId="0" applyFont="1" applyBorder="1" applyAlignment="1">
      <alignment horizontal="left" vertical="center" wrapText="1"/>
    </xf>
    <xf numFmtId="0" fontId="17" fillId="0" borderId="93" xfId="0" applyFont="1" applyBorder="1" applyAlignment="1">
      <alignment horizontal="left" vertical="center" wrapText="1"/>
    </xf>
    <xf numFmtId="0" fontId="13" fillId="22" borderId="97" xfId="0" applyFont="1" applyFill="1" applyBorder="1" applyAlignment="1">
      <alignment horizontal="center"/>
    </xf>
    <xf numFmtId="0" fontId="1" fillId="0" borderId="98" xfId="0" applyFont="1" applyBorder="1"/>
    <xf numFmtId="0" fontId="1" fillId="0" borderId="99" xfId="0" applyFont="1" applyBorder="1"/>
    <xf numFmtId="0" fontId="122" fillId="0" borderId="43" xfId="0" applyFont="1" applyBorder="1" applyAlignment="1">
      <alignment horizontal="center" vertical="center" wrapText="1"/>
    </xf>
    <xf numFmtId="0" fontId="122" fillId="0" borderId="45" xfId="0" applyFont="1" applyBorder="1" applyAlignment="1">
      <alignment horizontal="center" vertical="center" wrapText="1"/>
    </xf>
    <xf numFmtId="0" fontId="17" fillId="0" borderId="103" xfId="16" applyFont="1" applyBorder="1" applyAlignment="1">
      <alignment horizontal="left" vertical="center" wrapText="1"/>
    </xf>
    <xf numFmtId="0" fontId="17" fillId="0" borderId="100" xfId="16" applyFont="1" applyBorder="1" applyAlignment="1">
      <alignment horizontal="left" vertical="center" wrapText="1"/>
    </xf>
    <xf numFmtId="0" fontId="13" fillId="22" borderId="97" xfId="16" applyFont="1" applyFill="1" applyBorder="1" applyAlignment="1">
      <alignment horizontal="center"/>
    </xf>
    <xf numFmtId="0" fontId="1" fillId="0" borderId="98" xfId="16" applyFont="1" applyBorder="1"/>
    <xf numFmtId="0" fontId="1" fillId="0" borderId="99" xfId="16" applyFont="1" applyBorder="1"/>
    <xf numFmtId="0" fontId="122" fillId="0" borderId="43" xfId="16" applyFont="1" applyBorder="1" applyAlignment="1">
      <alignment horizontal="center" vertical="center" wrapText="1"/>
    </xf>
    <xf numFmtId="0" fontId="122" fillId="0" borderId="45" xfId="16" applyFont="1" applyBorder="1" applyAlignment="1">
      <alignment horizontal="center" vertical="center" wrapText="1"/>
    </xf>
    <xf numFmtId="0" fontId="13" fillId="22" borderId="98" xfId="16" applyFont="1" applyFill="1" applyBorder="1" applyAlignment="1">
      <alignment horizontal="center"/>
    </xf>
    <xf numFmtId="0" fontId="74" fillId="0" borderId="143" xfId="0" applyFont="1" applyBorder="1" applyAlignment="1">
      <alignment horizontal="left" vertical="top" wrapText="1"/>
    </xf>
    <xf numFmtId="0" fontId="117" fillId="27" borderId="146" xfId="0" applyFont="1" applyFill="1" applyBorder="1" applyAlignment="1">
      <alignment horizontal="right" vertical="top"/>
    </xf>
    <xf numFmtId="0" fontId="117" fillId="27" borderId="147" xfId="0" applyFont="1" applyFill="1" applyBorder="1" applyAlignment="1">
      <alignment horizontal="right" vertical="top"/>
    </xf>
    <xf numFmtId="0" fontId="117" fillId="27" borderId="148" xfId="0" applyFont="1" applyFill="1" applyBorder="1" applyAlignment="1">
      <alignment horizontal="right" vertical="top"/>
    </xf>
    <xf numFmtId="0" fontId="117" fillId="27" borderId="41" xfId="0" applyFont="1" applyFill="1" applyBorder="1" applyAlignment="1">
      <alignment horizontal="right" vertical="top"/>
    </xf>
    <xf numFmtId="0" fontId="117" fillId="27" borderId="105" xfId="0" applyFont="1" applyFill="1" applyBorder="1" applyAlignment="1">
      <alignment horizontal="right" vertical="top"/>
    </xf>
    <xf numFmtId="0" fontId="117" fillId="27" borderId="64" xfId="0" applyFont="1" applyFill="1" applyBorder="1" applyAlignment="1">
      <alignment horizontal="right" vertical="top"/>
    </xf>
    <xf numFmtId="0" fontId="17" fillId="0" borderId="143" xfId="0" applyFont="1" applyBorder="1" applyAlignment="1">
      <alignment horizontal="left" vertical="top" wrapText="1"/>
    </xf>
    <xf numFmtId="0" fontId="117" fillId="0" borderId="85" xfId="0" applyFont="1" applyBorder="1" applyAlignment="1">
      <alignment horizontal="center" vertical="center" wrapText="1"/>
    </xf>
    <xf numFmtId="0" fontId="117" fillId="0" borderId="91" xfId="0" applyFont="1" applyBorder="1" applyAlignment="1">
      <alignment horizontal="center" vertical="center" wrapText="1"/>
    </xf>
    <xf numFmtId="0" fontId="25" fillId="22" borderId="98" xfId="0" applyFont="1" applyFill="1" applyBorder="1" applyAlignment="1">
      <alignment horizontal="center"/>
    </xf>
    <xf numFmtId="0" fontId="74" fillId="0" borderId="93" xfId="0" applyFont="1" applyBorder="1" applyAlignment="1">
      <alignment horizontal="left" vertical="top" wrapText="1"/>
    </xf>
    <xf numFmtId="0" fontId="74" fillId="0" borderId="32" xfId="0" applyFont="1" applyBorder="1" applyAlignment="1">
      <alignment horizontal="left" vertical="center" wrapText="1"/>
    </xf>
    <xf numFmtId="0" fontId="17" fillId="0" borderId="93" xfId="0" applyFont="1" applyBorder="1" applyAlignment="1">
      <alignment horizontal="left" vertical="top" wrapText="1"/>
    </xf>
    <xf numFmtId="0" fontId="25" fillId="22" borderId="139" xfId="0" applyFont="1" applyFill="1" applyBorder="1" applyAlignment="1">
      <alignment horizontal="center"/>
    </xf>
    <xf numFmtId="0" fontId="74" fillId="0" borderId="139" xfId="0" applyFont="1" applyBorder="1"/>
    <xf numFmtId="0" fontId="74" fillId="0" borderId="140" xfId="0" applyFont="1" applyBorder="1"/>
    <xf numFmtId="0" fontId="233" fillId="63" borderId="147" xfId="0" applyFont="1" applyFill="1" applyBorder="1" applyAlignment="1" applyProtection="1">
      <alignment vertical="justify"/>
      <protection locked="0"/>
    </xf>
  </cellXfs>
  <cellStyles count="1924">
    <cellStyle name="_x000d__x000a_JournalTemplate=C:\COMFO\CTALK\JOURSTD.TPL_x000d__x000a_LbStateAddress=3 3 0 251 1 89 2 311_x000d__x000a_LbStateJou" xfId="28" xr:uid="{00000000-0005-0000-0000-000000000000}"/>
    <cellStyle name="%" xfId="29" xr:uid="{00000000-0005-0000-0000-000001000000}"/>
    <cellStyle name="% 2" xfId="30" xr:uid="{00000000-0005-0000-0000-000002000000}"/>
    <cellStyle name="% 3" xfId="31" xr:uid="{00000000-0005-0000-0000-000003000000}"/>
    <cellStyle name="% 4" xfId="32" xr:uid="{00000000-0005-0000-0000-000004000000}"/>
    <cellStyle name="% 5" xfId="33" xr:uid="{00000000-0005-0000-0000-000005000000}"/>
    <cellStyle name="% 6" xfId="34" xr:uid="{00000000-0005-0000-0000-000006000000}"/>
    <cellStyle name="%_Cмета аудит и технорабочий проект Лаборатория Сервье_10_10 Кошкин" xfId="35" xr:uid="{00000000-0005-0000-0000-000007000000}"/>
    <cellStyle name="%_Cпека по переносу боксов (2)" xfId="36" xr:uid="{00000000-0005-0000-0000-000008000000}"/>
    <cellStyle name="%_КС Тоб_Полим Дог 975 январь 2012" xfId="37" xr:uid="{00000000-0005-0000-0000-000009000000}"/>
    <cellStyle name="%_СБ  10315,318 Админсит Рабочее место" xfId="38" xr:uid="{00000000-0005-0000-0000-00000A000000}"/>
    <cellStyle name="%_Сметы на проект АСУ_РЖД_Александров_Ларина_12_2010 2" xfId="39" xr:uid="{00000000-0005-0000-0000-00000B000000}"/>
    <cellStyle name="%_Сметы на проект АСУ_РЖД_Александров_Ларина_12_2010 2_КС Тоб_Полим Дог 975 январь 2012" xfId="40" xr:uid="{00000000-0005-0000-0000-00000C000000}"/>
    <cellStyle name="%_Сметы на проект АСУ_РЖД_Александров_Ларина_12_2010 2_КС2 и КС3 1 очередь" xfId="41" xr:uid="{00000000-0005-0000-0000-00000D000000}"/>
    <cellStyle name="%_Сметы ПИР _ ПЭ МОЭСК_04_2011" xfId="42" xr:uid="{00000000-0005-0000-0000-00000E000000}"/>
    <cellStyle name="??" xfId="43" xr:uid="{00000000-0005-0000-0000-00000F000000}"/>
    <cellStyle name="??&amp;O?&amp;H?_x0008__x000f__x0007_?_x0007__x0001__x0001_" xfId="44" xr:uid="{00000000-0005-0000-0000-000010000000}"/>
    <cellStyle name="??&amp;O?&amp;H?_x0008_??_x0007__x0001__x0001_" xfId="45" xr:uid="{00000000-0005-0000-0000-000011000000}"/>
    <cellStyle name="_% и сметы для % 5 комн 1 этап НБ УР" xfId="46" xr:uid="{00000000-0005-0000-0000-000012000000}"/>
    <cellStyle name="_002 СИ_Р (СвЖД)" xfId="47" xr:uid="{00000000-0005-0000-0000-000013000000}"/>
    <cellStyle name="_11_03d" xfId="48" xr:uid="{00000000-0005-0000-0000-000014000000}"/>
    <cellStyle name="_11_03d1" xfId="49" xr:uid="{00000000-0005-0000-0000-000015000000}"/>
    <cellStyle name="_11_03d1e" xfId="50" xr:uid="{00000000-0005-0000-0000-000016000000}"/>
    <cellStyle name="_14-03d1k" xfId="51" xr:uid="{00000000-0005-0000-0000-000017000000}"/>
    <cellStyle name="_15M_03" xfId="52" xr:uid="{00000000-0005-0000-0000-000018000000}"/>
    <cellStyle name="_15M_03 2 - текущая" xfId="53" xr:uid="{00000000-0005-0000-0000-000019000000}"/>
    <cellStyle name="_15М-02" xfId="54" xr:uid="{00000000-0005-0000-0000-00001A000000}"/>
    <cellStyle name="_15М-02_812364 расчет для сметы" xfId="55" xr:uid="{00000000-0005-0000-0000-00001B000000}"/>
    <cellStyle name="_15М-02_Book1" xfId="56" xr:uid="{00000000-0005-0000-0000-00001C000000}"/>
    <cellStyle name="_15М-02_Book1 (18)" xfId="57" xr:uid="{00000000-0005-0000-0000-00001D000000}"/>
    <cellStyle name="_15М-02_Copy of сметы_РКСПД_ ОПРФ _по Волгограду_2003" xfId="58" xr:uid="{00000000-0005-0000-0000-00001E000000}"/>
    <cellStyle name="_15М-02_Cмета аудит и технорабочий проект Лаборатория Сервье_10_10 Кошкин" xfId="59" xr:uid="{00000000-0005-0000-0000-00001F000000}"/>
    <cellStyle name="_15М-02_ВОЛС_Павловский автобус_Королев_07_2008hhh" xfId="60" xr:uid="{00000000-0005-0000-0000-000020000000}"/>
    <cellStyle name="_15М-02_Заказ_Астрахань-общая_спецификация" xfId="61" xr:uid="{00000000-0005-0000-0000-000021000000}"/>
    <cellStyle name="_15М-02_Заказ_Иркутск_С9773" xfId="62" xr:uid="{00000000-0005-0000-0000-000022000000}"/>
    <cellStyle name="_15М-02_ЗаказАТС_1728Т_Иркутск-1" xfId="63" xr:uid="{00000000-0005-0000-0000-000023000000}"/>
    <cellStyle name="_15М-02_ЗаказВКС_1728Т_Иркутск-1" xfId="64" xr:uid="{00000000-0005-0000-0000-000024000000}"/>
    <cellStyle name="_15М-02_ЗаказКСПД_1728Т_Иркутск-2" xfId="65" xr:uid="{00000000-0005-0000-0000-000025000000}"/>
    <cellStyle name="_15М-02_обучение Волгоград_2004" xfId="66" xr:uid="{00000000-0005-0000-0000-000026000000}"/>
    <cellStyle name="_15М-02_Сахалин_поставка_ по этапу 1.2" xfId="67" xr:uid="{00000000-0005-0000-0000-000027000000}"/>
    <cellStyle name="_15М-02_Сводная спецификация_v4" xfId="68" xr:uid="{00000000-0005-0000-0000-000028000000}"/>
    <cellStyle name="_15М-02_Смета (128А_05_03) _з этапа_Бирюков" xfId="69" xr:uid="{00000000-0005-0000-0000-000029000000}"/>
    <cellStyle name="_15М-02_Смета _проектир ИКС_ГУ БР Свердл обл_19_02_2002 незаконченная" xfId="70" xr:uid="{00000000-0005-0000-0000-00002A000000}"/>
    <cellStyle name="_15М-02_смета к  дог 185А_09_02_НИОКР_Васильева" xfId="71" xr:uid="{00000000-0005-0000-0000-00002B000000}"/>
    <cellStyle name="_15М-02_смета к дог  129А_05_03_ Бирюков   " xfId="72" xr:uid="{00000000-0005-0000-0000-00002C000000}"/>
    <cellStyle name="_15М-02_Смета проект СКС_ЦБ Астрахань_09_2002" xfId="73" xr:uid="{00000000-0005-0000-0000-00002D000000}"/>
    <cellStyle name="_15М-02_Сметы к дог_хранилище_Тюменский нефт НЦ_03_2009_Рензяев_вариант4" xfId="74" xr:uid="{00000000-0005-0000-0000-00002E000000}"/>
    <cellStyle name="_15М-02_Сметы модерниз КСПД_ОПФР Иркутск_Якушев_11_2007г" xfId="75" xr:uid="{00000000-0005-0000-0000-00002F000000}"/>
    <cellStyle name="_15М-02_Сметы монт СКС_ОПФР Иркутск_Якушев_09_2007г" xfId="76" xr:uid="{00000000-0005-0000-0000-000030000000}"/>
    <cellStyle name="_15М-02_Сметы на монтаж ЛВС_НБ_республ  Саха_Якутия_06_2004 " xfId="77" xr:uid="{00000000-0005-0000-0000-000031000000}"/>
    <cellStyle name="_15М-02_Сметы на проект АСУ_РЖД_Александров_Ларина_12_2010 2" xfId="78" xr:uid="{00000000-0005-0000-0000-000032000000}"/>
    <cellStyle name="_15М-02_сметы проект СибурТюменьГаз_07_2008_Шпынь" xfId="79" xr:uid="{00000000-0005-0000-0000-000033000000}"/>
    <cellStyle name="_15М-02_сметы РКСПД этап 3-2004- республика Алтай" xfId="80" xr:uid="{00000000-0005-0000-0000-000034000000}"/>
    <cellStyle name="_15М-02_Сметы_3  АТС_ ОПФР по Волгограду_12_2003" xfId="81" xr:uid="{00000000-0005-0000-0000-000035000000}"/>
    <cellStyle name="_15М-02_сметы_проект_Курган_Власов_08_2004" xfId="82" xr:uid="{00000000-0005-0000-0000-000036000000}"/>
    <cellStyle name="_15М-02_сметы_РКСПД  ОПРФ _  Алтайск край_2002-2003" xfId="83" xr:uid="{00000000-0005-0000-0000-000037000000}"/>
    <cellStyle name="_15М-02_сметы_РКСПД  ОПРФ _ республ Алтай_2003_10_2003" xfId="84" xr:uid="{00000000-0005-0000-0000-000038000000}"/>
    <cellStyle name="_15М-02_сметы_РКСПД ОПРФ Алтайский край_2 этап _2003" xfId="85" xr:uid="{00000000-0005-0000-0000-000039000000}"/>
    <cellStyle name="_15М-02_сметы_РКСПД ОПРФ Волгоград_этап 4.1 _07_2004" xfId="86" xr:uid="{00000000-0005-0000-0000-00003A000000}"/>
    <cellStyle name="_15М-02_сметы_РКСПД ОПРФ Иркутск_этап 2004" xfId="87" xr:uid="{00000000-0005-0000-0000-00003B000000}"/>
    <cellStyle name="_15М-02_сметы_РКСПД ОПРФ Чита общая_этап 2.1_2004_этап 1_2003" xfId="88" xr:uid="{00000000-0005-0000-0000-00003C000000}"/>
    <cellStyle name="_15М-02_сметы_РКСПД УПФР Астрахань_1 узел 07_2004" xfId="89" xr:uid="{00000000-0005-0000-0000-00003D000000}"/>
    <cellStyle name="_15М-02_сметы_РКСПД_ ОПРФ _по Астрах обл_10 узлов_дс 3_11_2003" xfId="90" xr:uid="{00000000-0005-0000-0000-00003E000000}"/>
    <cellStyle name="_15М-02_сметы_РКСПД_ ОПРФ _по Астрах обл_19 узлов_2003" xfId="91" xr:uid="{00000000-0005-0000-0000-00003F000000}"/>
    <cellStyle name="_15М-02_сметы_РКСПД_ ОПРФ _по Астрах обл_3 этап-2004год_дс 3_08_2004" xfId="92" xr:uid="{00000000-0005-0000-0000-000040000000}"/>
    <cellStyle name="_15М-02_сметы_РКСПД_ ОПРФ _по Астрах обл_3 этап-2004год_дс 3_08_старые 2004" xfId="93" xr:uid="{00000000-0005-0000-0000-000041000000}"/>
    <cellStyle name="_15М-02_сметы_РКСПД_ ОПРФ _по Астрах обл_настройка10 узлов_дс 3_11_2003" xfId="94" xr:uid="{00000000-0005-0000-0000-000042000000}"/>
    <cellStyle name="_15М-02_сметы_РКСПД_ ОПРФ _по Волгогр_УАТС_ проектир_2003" xfId="95" xr:uid="{00000000-0005-0000-0000-000043000000}"/>
    <cellStyle name="_15М-02_Сметы_РКСПД_ ОПРФ _по Волгограду_12_2003" xfId="96" xr:uid="{00000000-0005-0000-0000-000044000000}"/>
    <cellStyle name="_15М-02_Сметы_РКСПД_ ОПРФ _по Волгограду_12_2003- Галатонова" xfId="97" xr:uid="{00000000-0005-0000-0000-000045000000}"/>
    <cellStyle name="_15М-02_Сметы_РКСПД_ ОПРФ _по Волгограду_12_2003 Лебедкина" xfId="98" xr:uid="{00000000-0005-0000-0000-000046000000}"/>
    <cellStyle name="_15М-02_Сметы_РКСПД_ ОПРФ _по Волгограду_12_2003 Наумова" xfId="99" xr:uid="{00000000-0005-0000-0000-000047000000}"/>
    <cellStyle name="_15М-02_сметы_РКСПД_ ОПРФ _по Иркутску_2 этап_11_2003" xfId="100" xr:uid="{00000000-0005-0000-0000-000048000000}"/>
    <cellStyle name="_15М-02_сметы_РКСПД_ ОПРФ _по Иркутску_проект_2 этап_11_2003" xfId="101" xr:uid="{00000000-0005-0000-0000-000049000000}"/>
    <cellStyle name="_15М-02_сметы_РКСПД_ ОПРФ _по Иркутску_субподр_2 этап_11_2003" xfId="102" xr:uid="{00000000-0005-0000-0000-00004A000000}"/>
    <cellStyle name="_15М-02_сметы_РКСПД_ ОПРФ _по Оренб обл_2 этап-2003 год_11_2003 " xfId="103" xr:uid="{00000000-0005-0000-0000-00004B000000}"/>
    <cellStyle name="_15М-02_сметы_РКСПД_опытн зона ОПРФ _по Иркутск обл_по календ плану_12_2002" xfId="104" xr:uid="{00000000-0005-0000-0000-00004C000000}"/>
    <cellStyle name="_15М-02_Спецификация_ГК887-3 (2)" xfId="105" xr:uid="{00000000-0005-0000-0000-00004D000000}"/>
    <cellStyle name="_15М-02_Спецификация-поузловая Иркутск (2003 год)" xfId="106" xr:uid="{00000000-0005-0000-0000-00004E000000}"/>
    <cellStyle name="_192А_09_2000 (ver2)" xfId="107" xr:uid="{00000000-0005-0000-0000-00004F000000}"/>
    <cellStyle name="_192А_09_2000 (ver2)_Book1" xfId="108" xr:uid="{00000000-0005-0000-0000-000050000000}"/>
    <cellStyle name="_192А_09_2000 (ver2)_Book1 (18)" xfId="109" xr:uid="{00000000-0005-0000-0000-000051000000}"/>
    <cellStyle name="_192А_09_2000 (ver2)_Copy of сметы_РКСПД_ ОПРФ _по Волгограду_2003" xfId="110" xr:uid="{00000000-0005-0000-0000-000052000000}"/>
    <cellStyle name="_192А_09_2000 (ver2)_Cмета аудит и технорабочий проект Лаборатория Сервье_10_10 Кошкин" xfId="111" xr:uid="{00000000-0005-0000-0000-000053000000}"/>
    <cellStyle name="_192А_09_2000 (ver2)_ВОЛС_Павловский автобус_Королев_07_2008hhh" xfId="112" xr:uid="{00000000-0005-0000-0000-000054000000}"/>
    <cellStyle name="_192А_09_2000 (ver2)_обучение Волгоград_2004" xfId="113" xr:uid="{00000000-0005-0000-0000-000055000000}"/>
    <cellStyle name="_192А_09_2000 (ver2)_Смета (128А_05_03) _з этапа_Бирюков" xfId="114" xr:uid="{00000000-0005-0000-0000-000056000000}"/>
    <cellStyle name="_192А_09_2000 (ver2)_смета к  дог 185А_09_02_НИОКР_Васильева" xfId="115" xr:uid="{00000000-0005-0000-0000-000057000000}"/>
    <cellStyle name="_192А_09_2000 (ver2)_смета к дог  129А_05_03_ Бирюков   " xfId="116" xr:uid="{00000000-0005-0000-0000-000058000000}"/>
    <cellStyle name="_192А_09_2000 (ver2)_Сметы к дог_хранилище_Тюменский нефт НЦ_03_2009_Рензяев_вариант4" xfId="117" xr:uid="{00000000-0005-0000-0000-000059000000}"/>
    <cellStyle name="_192А_09_2000 (ver2)_Сметы модерниз КСПД_ОПФР Иркутск_Якушев_11_2007г" xfId="118" xr:uid="{00000000-0005-0000-0000-00005A000000}"/>
    <cellStyle name="_192А_09_2000 (ver2)_Сметы монт СКС_ОПФР Иркутск_Якушев_09_2007г" xfId="119" xr:uid="{00000000-0005-0000-0000-00005B000000}"/>
    <cellStyle name="_192А_09_2000 (ver2)_Сметы на монтаж ЛВС_НБ_республ  Саха_Якутия_06_2004 " xfId="120" xr:uid="{00000000-0005-0000-0000-00005C000000}"/>
    <cellStyle name="_192А_09_2000 (ver2)_Сметы на проект АСУ_РЖД_Александров_Ларина_12_2010 2" xfId="121" xr:uid="{00000000-0005-0000-0000-00005D000000}"/>
    <cellStyle name="_192А_09_2000 (ver2)_сметы проект СибурТюменьГаз_07_2008_Шпынь" xfId="122" xr:uid="{00000000-0005-0000-0000-00005E000000}"/>
    <cellStyle name="_192А_09_2000 (ver2)_сметы РКСПД этап 3-2004- республика Алтай" xfId="123" xr:uid="{00000000-0005-0000-0000-00005F000000}"/>
    <cellStyle name="_192А_09_2000 (ver2)_Сметы_3  АТС_ ОПФР по Волгограду_12_2003" xfId="124" xr:uid="{00000000-0005-0000-0000-000060000000}"/>
    <cellStyle name="_192А_09_2000 (ver2)_сметы_проект_Курган_Власов_08_2004" xfId="125" xr:uid="{00000000-0005-0000-0000-000061000000}"/>
    <cellStyle name="_192А_09_2000 (ver2)_сметы_РКСПД  ОПРФ _  Алтайск край_2002-2003" xfId="126" xr:uid="{00000000-0005-0000-0000-000062000000}"/>
    <cellStyle name="_192А_09_2000 (ver2)_сметы_РКСПД  ОПРФ _ республ Алтай_2003_10_2003" xfId="127" xr:uid="{00000000-0005-0000-0000-000063000000}"/>
    <cellStyle name="_192А_09_2000 (ver2)_сметы_РКСПД ОПРФ Алтайский край_2 этап _2003" xfId="128" xr:uid="{00000000-0005-0000-0000-000064000000}"/>
    <cellStyle name="_192А_09_2000 (ver2)_сметы_РКСПД ОПРФ Волгоград_этап 4.1 _07_2004" xfId="129" xr:uid="{00000000-0005-0000-0000-000065000000}"/>
    <cellStyle name="_192А_09_2000 (ver2)_сметы_РКСПД ОПРФ Иркутск_этап 2004" xfId="130" xr:uid="{00000000-0005-0000-0000-000066000000}"/>
    <cellStyle name="_192А_09_2000 (ver2)_сметы_РКСПД ОПРФ Чита общая_этап 2.1_2004_этап 1_2003" xfId="131" xr:uid="{00000000-0005-0000-0000-000067000000}"/>
    <cellStyle name="_192А_09_2000 (ver2)_сметы_РКСПД УПФР Астрахань_1 узел 07_2004" xfId="132" xr:uid="{00000000-0005-0000-0000-000068000000}"/>
    <cellStyle name="_192А_09_2000 (ver2)_сметы_РКСПД_ ОПРФ _по Астрах обл_10 узлов_дс 3_11_2003" xfId="133" xr:uid="{00000000-0005-0000-0000-000069000000}"/>
    <cellStyle name="_192А_09_2000 (ver2)_сметы_РКСПД_ ОПРФ _по Астрах обл_19 узлов_2003" xfId="134" xr:uid="{00000000-0005-0000-0000-00006A000000}"/>
    <cellStyle name="_192А_09_2000 (ver2)_сметы_РКСПД_ ОПРФ _по Астрах обл_3 этап-2004год_дс 3_08_2004" xfId="135" xr:uid="{00000000-0005-0000-0000-00006B000000}"/>
    <cellStyle name="_192А_09_2000 (ver2)_сметы_РКСПД_ ОПРФ _по Астрах обл_3 этап-2004год_дс 3_08_старые 2004" xfId="136" xr:uid="{00000000-0005-0000-0000-00006C000000}"/>
    <cellStyle name="_192А_09_2000 (ver2)_сметы_РКСПД_ ОПРФ _по Астрах обл_настройка10 узлов_дс 3_11_2003" xfId="137" xr:uid="{00000000-0005-0000-0000-00006D000000}"/>
    <cellStyle name="_192А_09_2000 (ver2)_сметы_РКСПД_ ОПРФ _по Волгогр_УАТС_ проектир_2003" xfId="138" xr:uid="{00000000-0005-0000-0000-00006E000000}"/>
    <cellStyle name="_192А_09_2000 (ver2)_Сметы_РКСПД_ ОПРФ _по Волгограду_12_2003" xfId="139" xr:uid="{00000000-0005-0000-0000-00006F000000}"/>
    <cellStyle name="_192А_09_2000 (ver2)_Сметы_РКСПД_ ОПРФ _по Волгограду_12_2003- Галатонова" xfId="140" xr:uid="{00000000-0005-0000-0000-000070000000}"/>
    <cellStyle name="_192А_09_2000 (ver2)_Сметы_РКСПД_ ОПРФ _по Волгограду_12_2003 Лебедкина" xfId="141" xr:uid="{00000000-0005-0000-0000-000071000000}"/>
    <cellStyle name="_192А_09_2000 (ver2)_Сметы_РКСПД_ ОПРФ _по Волгограду_12_2003 Наумова" xfId="142" xr:uid="{00000000-0005-0000-0000-000072000000}"/>
    <cellStyle name="_192А_09_2000 (ver2)_сметы_РКСПД_ ОПРФ _по Иркутску_2 этап_11_2003" xfId="143" xr:uid="{00000000-0005-0000-0000-000073000000}"/>
    <cellStyle name="_192А_09_2000 (ver2)_сметы_РКСПД_ ОПРФ _по Иркутску_проект_2 этап_11_2003" xfId="144" xr:uid="{00000000-0005-0000-0000-000074000000}"/>
    <cellStyle name="_192А_09_2000 (ver2)_сметы_РКСПД_ ОПРФ _по Иркутску_субподр_2 этап_11_2003" xfId="145" xr:uid="{00000000-0005-0000-0000-000075000000}"/>
    <cellStyle name="_192А_09_2000 (ver2)_сметы_РКСПД_ ОПРФ _по Оренб обл_2 этап-2003 год_11_2003 " xfId="146" xr:uid="{00000000-0005-0000-0000-000076000000}"/>
    <cellStyle name="_192А_09_2000 (ver2)_сметы_РКСПД_опытн зона ОПРФ _по Иркутск обл_по календ плану_12_2002" xfId="147" xr:uid="{00000000-0005-0000-0000-000077000000}"/>
    <cellStyle name="_2005 July SO form (050707)" xfId="148" xr:uid="{00000000-0005-0000-0000-000078000000}"/>
    <cellStyle name="_3 этап ЦКБ_сметы для договора с МПС 8.02.2001" xfId="149" xr:uid="{00000000-0005-0000-0000-000079000000}"/>
    <cellStyle name="_67А_04_2000 (ver5)" xfId="150" xr:uid="{00000000-0005-0000-0000-00007A000000}"/>
    <cellStyle name="_800 без лотка" xfId="151" xr:uid="{00000000-0005-0000-0000-00007B000000}"/>
    <cellStyle name="_8540_магистраль_МПС" xfId="152" xr:uid="{00000000-0005-0000-0000-00007C000000}"/>
    <cellStyle name="_88m_08" xfId="153" xr:uid="{00000000-0005-0000-0000-00007D000000}"/>
    <cellStyle name="_94m_08" xfId="154" xr:uid="{00000000-0005-0000-0000-00007E000000}"/>
    <cellStyle name="_96А_04_01 (монтаж СКС)_2 версия" xfId="155" xr:uid="{00000000-0005-0000-0000-00007F000000}"/>
    <cellStyle name="_96А_04_01 (монтаж СКС)_2 версия_1" xfId="156" xr:uid="{00000000-0005-0000-0000-000080000000}"/>
    <cellStyle name="_96А_04_01 (монтаж СКС)_2 версия_1 (3)" xfId="157" xr:uid="{00000000-0005-0000-0000-000081000000}"/>
    <cellStyle name="_96А_04_01 (монтаж СКС)_2 версия_Book1" xfId="158" xr:uid="{00000000-0005-0000-0000-000082000000}"/>
    <cellStyle name="_96А_04_01 (монтаж СКС)_2 версия_Book1 (18)" xfId="159" xr:uid="{00000000-0005-0000-0000-000083000000}"/>
    <cellStyle name="_96А_04_01 (монтаж СКС)_2 версия_Copy of сметы_РКСПД_ ОПРФ _по Волгограду_2003" xfId="160" xr:uid="{00000000-0005-0000-0000-000084000000}"/>
    <cellStyle name="_96А_04_01 (монтаж СКС)_2 версия_Cмета аудит и технорабочий проект Лаборатория Сервье_10_10 Кошкин" xfId="161" xr:uid="{00000000-0005-0000-0000-000085000000}"/>
    <cellStyle name="_96А_04_01 (монтаж СКС)_2 версия_ВОЛС_Павловский автобус_Королев_07_2008hhh" xfId="162" xr:uid="{00000000-0005-0000-0000-000086000000}"/>
    <cellStyle name="_96А_04_01 (монтаж СКС)_2 версия_обучение Волгоград_2004" xfId="163" xr:uid="{00000000-0005-0000-0000-000087000000}"/>
    <cellStyle name="_96А_04_01 (монтаж СКС)_2 версия_Прил 2_Смета проект КТКС ДТ_  ЯНАО_312А_07_04 (3)" xfId="164" xr:uid="{00000000-0005-0000-0000-000088000000}"/>
    <cellStyle name="_96А_04_01 (монтаж СКС)_2 версия_Смета (128А_05_03) _з этапа_Бирюков" xfId="165" xr:uid="{00000000-0005-0000-0000-000089000000}"/>
    <cellStyle name="_96А_04_01 (монтаж СКС)_2 версия_смета_к дог 331А_07_04 Злоказов" xfId="166" xr:uid="{00000000-0005-0000-0000-00008A000000}"/>
    <cellStyle name="_96А_04_01 (монтаж СКС)_2 версия_смета_к дог 45А_03_03_Азев с НДС" xfId="167" xr:uid="{00000000-0005-0000-0000-00008B000000}"/>
    <cellStyle name="_96А_04_01 (монтаж СКС)_2 версия_Сметы к дог №63ПЛ_АСУ МТО_РЖДС_10_2005_Злоказов" xfId="168" xr:uid="{00000000-0005-0000-0000-00008C000000}"/>
    <cellStyle name="_96А_04_01 (монтаж СКС)_2 версия_Сметы к дог_хранилище_Тюменский нефт НЦ_03_2009_Рензяев_вариант4" xfId="169" xr:uid="{00000000-0005-0000-0000-00008D000000}"/>
    <cellStyle name="_96А_04_01 (монтаж СКС)_2 версия_Сметы к дог№56ПЛ_09_05_Злоказовxls" xfId="170" xr:uid="{00000000-0005-0000-0000-00008E000000}"/>
    <cellStyle name="_96А_04_01 (монтаж СКС)_2 версия_Сметы модерниз КСПД_ОПФР Иркутск_Якушев_11_2007г" xfId="171" xr:uid="{00000000-0005-0000-0000-00008F000000}"/>
    <cellStyle name="_96А_04_01 (монтаж СКС)_2 версия_Сметы монт СКС_ОПФР Иркутск_Якушев_09_2007г" xfId="172" xr:uid="{00000000-0005-0000-0000-000090000000}"/>
    <cellStyle name="_96А_04_01 (монтаж СКС)_2 версия_Сметы на монтаж ЛВС_НБ_республ  Саха_Якутия_06_2004 " xfId="173" xr:uid="{00000000-0005-0000-0000-000091000000}"/>
    <cellStyle name="_96А_04_01 (монтаж СКС)_2 версия_Сметы на проект АСУ_РЖД_Александров_Ларина_12_2010 2" xfId="174" xr:uid="{00000000-0005-0000-0000-000092000000}"/>
    <cellStyle name="_96А_04_01 (монтаж СКС)_2 версия_сметы проект СибурТюменьГаз_07_2008_Шпынь" xfId="175" xr:uid="{00000000-0005-0000-0000-000093000000}"/>
    <cellStyle name="_96А_04_01 (монтаж СКС)_2 версия_сметы РКСПД этап 3-2004- республика Алтай" xfId="176" xr:uid="{00000000-0005-0000-0000-000094000000}"/>
    <cellStyle name="_96А_04_01 (монтаж СКС)_2 версия_Сметы_3  АТС_ ОПФР по Волгограду_12_2003" xfId="177" xr:uid="{00000000-0005-0000-0000-000095000000}"/>
    <cellStyle name="_96А_04_01 (монтаж СКС)_2 версия_сметы_проект_Курган_Власов_08_2004" xfId="178" xr:uid="{00000000-0005-0000-0000-000096000000}"/>
    <cellStyle name="_96А_04_01 (монтаж СКС)_2 версия_сметы_РКСПД  ОПРФ _  Алтайск край_2002-2003" xfId="179" xr:uid="{00000000-0005-0000-0000-000097000000}"/>
    <cellStyle name="_96А_04_01 (монтаж СКС)_2 версия_сметы_РКСПД  ОПРФ _ республ Алтай_2003_10_2003" xfId="180" xr:uid="{00000000-0005-0000-0000-000098000000}"/>
    <cellStyle name="_96А_04_01 (монтаж СКС)_2 версия_сметы_РКСПД ОПРФ Алтайский край_2 этап _2003" xfId="181" xr:uid="{00000000-0005-0000-0000-000099000000}"/>
    <cellStyle name="_96А_04_01 (монтаж СКС)_2 версия_сметы_РКСПД ОПРФ Волгоград_этап 4.1 _07_2004" xfId="182" xr:uid="{00000000-0005-0000-0000-00009A000000}"/>
    <cellStyle name="_96А_04_01 (монтаж СКС)_2 версия_сметы_РКСПД ОПРФ Иркутск_этап 2004" xfId="183" xr:uid="{00000000-0005-0000-0000-00009B000000}"/>
    <cellStyle name="_96А_04_01 (монтаж СКС)_2 версия_сметы_РКСПД ОПРФ Чита общая_этап 2.1_2004_этап 1_2003" xfId="184" xr:uid="{00000000-0005-0000-0000-00009C000000}"/>
    <cellStyle name="_96А_04_01 (монтаж СКС)_2 версия_сметы_РКСПД УПФР Астрахань_1 узел 07_2004" xfId="185" xr:uid="{00000000-0005-0000-0000-00009D000000}"/>
    <cellStyle name="_96А_04_01 (монтаж СКС)_2 версия_сметы_РКСПД_ ОПРФ _по Астрах обл_10 узлов_дс 3_11_2003" xfId="186" xr:uid="{00000000-0005-0000-0000-00009E000000}"/>
    <cellStyle name="_96А_04_01 (монтаж СКС)_2 версия_сметы_РКСПД_ ОПРФ _по Астрах обл_19 узлов_2003" xfId="187" xr:uid="{00000000-0005-0000-0000-00009F000000}"/>
    <cellStyle name="_96А_04_01 (монтаж СКС)_2 версия_сметы_РКСПД_ ОПРФ _по Астрах обл_3 этап-2004год_дс 3_08_2004" xfId="188" xr:uid="{00000000-0005-0000-0000-0000A0000000}"/>
    <cellStyle name="_96А_04_01 (монтаж СКС)_2 версия_сметы_РКСПД_ ОПРФ _по Астрах обл_3 этап-2004год_дс 3_08_старые 2004" xfId="189" xr:uid="{00000000-0005-0000-0000-0000A1000000}"/>
    <cellStyle name="_96А_04_01 (монтаж СКС)_2 версия_сметы_РКСПД_ ОПРФ _по Астрах обл_настройка10 узлов_дс 3_11_2003" xfId="190" xr:uid="{00000000-0005-0000-0000-0000A2000000}"/>
    <cellStyle name="_96А_04_01 (монтаж СКС)_2 версия_сметы_РКСПД_ ОПРФ _по Волгогр_УАТС_ проектир_2003" xfId="191" xr:uid="{00000000-0005-0000-0000-0000A3000000}"/>
    <cellStyle name="_96А_04_01 (монтаж СКС)_2 версия_Сметы_РКСПД_ ОПРФ _по Волгограду_12_2003" xfId="192" xr:uid="{00000000-0005-0000-0000-0000A4000000}"/>
    <cellStyle name="_96А_04_01 (монтаж СКС)_2 версия_Сметы_РКСПД_ ОПРФ _по Волгограду_12_2003- Галатонова" xfId="193" xr:uid="{00000000-0005-0000-0000-0000A5000000}"/>
    <cellStyle name="_96А_04_01 (монтаж СКС)_2 версия_Сметы_РКСПД_ ОПРФ _по Волгограду_12_2003 Лебедкина" xfId="194" xr:uid="{00000000-0005-0000-0000-0000A6000000}"/>
    <cellStyle name="_96А_04_01 (монтаж СКС)_2 версия_Сметы_РКСПД_ ОПРФ _по Волгограду_12_2003 Наумова" xfId="195" xr:uid="{00000000-0005-0000-0000-0000A7000000}"/>
    <cellStyle name="_96А_04_01 (монтаж СКС)_2 версия_сметы_РКСПД_ ОПРФ _по Иркутску_2 этап_11_2003" xfId="196" xr:uid="{00000000-0005-0000-0000-0000A8000000}"/>
    <cellStyle name="_96А_04_01 (монтаж СКС)_2 версия_сметы_РКСПД_ ОПРФ _по Иркутску_проект_2 этап_11_2003" xfId="197" xr:uid="{00000000-0005-0000-0000-0000A9000000}"/>
    <cellStyle name="_96А_04_01 (монтаж СКС)_2 версия_сметы_РКСПД_ ОПРФ _по Иркутску_субподр_2 этап_11_2003" xfId="198" xr:uid="{00000000-0005-0000-0000-0000AA000000}"/>
    <cellStyle name="_96А_04_01 (монтаж СКС)_2 версия_сметы_РКСПД_ ОПРФ _по Оренб обл_2 этап-2003 год_11_2003 " xfId="199" xr:uid="{00000000-0005-0000-0000-0000AB000000}"/>
    <cellStyle name="_96А_04_01 (монтаж СКС)_2 версия_сметы_РКСПД_опытн зона ОПРФ _по Иркутск обл_по календ плану_12_2002" xfId="200" xr:uid="{00000000-0005-0000-0000-0000AC000000}"/>
    <cellStyle name="_ADSL _глход_МПС" xfId="201" xr:uid="{00000000-0005-0000-0000-0000AD000000}"/>
    <cellStyle name="_Amort_0306" xfId="202" xr:uid="{00000000-0005-0000-0000-0000AE000000}"/>
    <cellStyle name="_Amort_May03" xfId="203" xr:uid="{00000000-0005-0000-0000-0000AF000000}"/>
    <cellStyle name="_ATM&amp;VSC" xfId="204" xr:uid="{00000000-0005-0000-0000-0000B0000000}"/>
    <cellStyle name="_Blade 150" xfId="205" xr:uid="{00000000-0005-0000-0000-0000B1000000}"/>
    <cellStyle name="_Book1" xfId="206" xr:uid="{00000000-0005-0000-0000-0000B2000000}"/>
    <cellStyle name="_Book11" xfId="207" xr:uid="{00000000-0005-0000-0000-0000B3000000}"/>
    <cellStyle name="_Book21" xfId="208" xr:uid="{00000000-0005-0000-0000-0000B4000000}"/>
    <cellStyle name="_Book21_Book1" xfId="209" xr:uid="{00000000-0005-0000-0000-0000B5000000}"/>
    <cellStyle name="_Book21_Book1 (18)" xfId="210" xr:uid="{00000000-0005-0000-0000-0000B6000000}"/>
    <cellStyle name="_Book21_Copy of сметы_РКСПД_ ОПРФ _по Волгограду_2003" xfId="211" xr:uid="{00000000-0005-0000-0000-0000B7000000}"/>
    <cellStyle name="_Book21_Cмета аудит и технорабочий проект Лаборатория Сервье_10_10 Кошкин" xfId="212" xr:uid="{00000000-0005-0000-0000-0000B8000000}"/>
    <cellStyle name="_Book21_ВОЛС_Павловский автобус_Королев_07_2008hhh" xfId="213" xr:uid="{00000000-0005-0000-0000-0000B9000000}"/>
    <cellStyle name="_Book21_обучение Волгоград_2004" xfId="214" xr:uid="{00000000-0005-0000-0000-0000BA000000}"/>
    <cellStyle name="_Book21_Смета (128А_05_03) _з этапа_Бирюков" xfId="215" xr:uid="{00000000-0005-0000-0000-0000BB000000}"/>
    <cellStyle name="_Book21_Смета _проектир ИКС_ГУ БР Свердл обл_19_02_2002 незаконченная" xfId="216" xr:uid="{00000000-0005-0000-0000-0000BC000000}"/>
    <cellStyle name="_Book21_смета к  дог 185А_09_02_НИОКР_Васильева" xfId="217" xr:uid="{00000000-0005-0000-0000-0000BD000000}"/>
    <cellStyle name="_Book21_смета к дог  129А_05_03_ Бирюков   " xfId="218" xr:uid="{00000000-0005-0000-0000-0000BE000000}"/>
    <cellStyle name="_Book21_Смета проект СКС_ЦБ Астрахань_09_2002" xfId="219" xr:uid="{00000000-0005-0000-0000-0000BF000000}"/>
    <cellStyle name="_Book21_Сметы к дог_хранилище_Тюменский нефт НЦ_03_2009_Рензяев_вариант4" xfId="220" xr:uid="{00000000-0005-0000-0000-0000C0000000}"/>
    <cellStyle name="_Book21_Сметы модерниз КСПД_ОПФР Иркутск_Якушев_11_2007г" xfId="221" xr:uid="{00000000-0005-0000-0000-0000C1000000}"/>
    <cellStyle name="_Book21_Сметы монт СКС_ОПФР Иркутск_Якушев_09_2007г" xfId="222" xr:uid="{00000000-0005-0000-0000-0000C2000000}"/>
    <cellStyle name="_Book21_Сметы на монтаж ЛВС_НБ_республ  Саха_Якутия_06_2004 " xfId="223" xr:uid="{00000000-0005-0000-0000-0000C3000000}"/>
    <cellStyle name="_Book21_Сметы на проект АСУ_РЖД_Александров_Ларина_12_2010 2" xfId="224" xr:uid="{00000000-0005-0000-0000-0000C4000000}"/>
    <cellStyle name="_Book21_сметы проект СибурТюменьГаз_07_2008_Шпынь" xfId="225" xr:uid="{00000000-0005-0000-0000-0000C5000000}"/>
    <cellStyle name="_Book21_сметы РКСПД этап 3-2004- республика Алтай" xfId="226" xr:uid="{00000000-0005-0000-0000-0000C6000000}"/>
    <cellStyle name="_Book21_Сметы_3  АТС_ ОПФР по Волгограду_12_2003" xfId="227" xr:uid="{00000000-0005-0000-0000-0000C7000000}"/>
    <cellStyle name="_Book21_сметы_проект_Курган_Власов_08_2004" xfId="228" xr:uid="{00000000-0005-0000-0000-0000C8000000}"/>
    <cellStyle name="_Book21_сметы_РКСПД  ОПРФ _  Алтайск край_2002-2003" xfId="229" xr:uid="{00000000-0005-0000-0000-0000C9000000}"/>
    <cellStyle name="_Book21_сметы_РКСПД  ОПРФ _ республ Алтай_2003_10_2003" xfId="230" xr:uid="{00000000-0005-0000-0000-0000CA000000}"/>
    <cellStyle name="_Book21_сметы_РКСПД ОПРФ Алтайский край_2 этап _2003" xfId="231" xr:uid="{00000000-0005-0000-0000-0000CB000000}"/>
    <cellStyle name="_Book21_сметы_РКСПД ОПРФ Волгоград_этап 4.1 _07_2004" xfId="232" xr:uid="{00000000-0005-0000-0000-0000CC000000}"/>
    <cellStyle name="_Book21_сметы_РКСПД ОПРФ Иркутск_этап 2004" xfId="233" xr:uid="{00000000-0005-0000-0000-0000CD000000}"/>
    <cellStyle name="_Book21_сметы_РКСПД ОПРФ Чита общая_этап 2.1_2004_этап 1_2003" xfId="234" xr:uid="{00000000-0005-0000-0000-0000CE000000}"/>
    <cellStyle name="_Book21_сметы_РКСПД УПФР Астрахань_1 узел 07_2004" xfId="235" xr:uid="{00000000-0005-0000-0000-0000CF000000}"/>
    <cellStyle name="_Book21_сметы_РКСПД_ ОПРФ _по Астрах обл_10 узлов_дс 3_11_2003" xfId="236" xr:uid="{00000000-0005-0000-0000-0000D0000000}"/>
    <cellStyle name="_Book21_сметы_РКСПД_ ОПРФ _по Астрах обл_19 узлов_2003" xfId="237" xr:uid="{00000000-0005-0000-0000-0000D1000000}"/>
    <cellStyle name="_Book21_сметы_РКСПД_ ОПРФ _по Астрах обл_3 этап-2004год_дс 3_08_2004" xfId="238" xr:uid="{00000000-0005-0000-0000-0000D2000000}"/>
    <cellStyle name="_Book21_сметы_РКСПД_ ОПРФ _по Астрах обл_3 этап-2004год_дс 3_08_старые 2004" xfId="239" xr:uid="{00000000-0005-0000-0000-0000D3000000}"/>
    <cellStyle name="_Book21_сметы_РКСПД_ ОПРФ _по Астрах обл_настройка10 узлов_дс 3_11_2003" xfId="240" xr:uid="{00000000-0005-0000-0000-0000D4000000}"/>
    <cellStyle name="_Book21_сметы_РКСПД_ ОПРФ _по Волгогр_УАТС_ проектир_2003" xfId="241" xr:uid="{00000000-0005-0000-0000-0000D5000000}"/>
    <cellStyle name="_Book21_Сметы_РКСПД_ ОПРФ _по Волгограду_12_2003" xfId="242" xr:uid="{00000000-0005-0000-0000-0000D6000000}"/>
    <cellStyle name="_Book21_Сметы_РКСПД_ ОПРФ _по Волгограду_12_2003- Галатонова" xfId="243" xr:uid="{00000000-0005-0000-0000-0000D7000000}"/>
    <cellStyle name="_Book21_Сметы_РКСПД_ ОПРФ _по Волгограду_12_2003 Лебедкина" xfId="244" xr:uid="{00000000-0005-0000-0000-0000D8000000}"/>
    <cellStyle name="_Book21_Сметы_РКСПД_ ОПРФ _по Волгограду_12_2003 Наумова" xfId="245" xr:uid="{00000000-0005-0000-0000-0000D9000000}"/>
    <cellStyle name="_Book21_сметы_РКСПД_ ОПРФ _по Иркутску_2 этап_11_2003" xfId="246" xr:uid="{00000000-0005-0000-0000-0000DA000000}"/>
    <cellStyle name="_Book21_сметы_РКСПД_ ОПРФ _по Иркутску_проект_2 этап_11_2003" xfId="247" xr:uid="{00000000-0005-0000-0000-0000DB000000}"/>
    <cellStyle name="_Book21_сметы_РКСПД_ ОПРФ _по Иркутску_субподр_2 этап_11_2003" xfId="248" xr:uid="{00000000-0005-0000-0000-0000DC000000}"/>
    <cellStyle name="_Book21_сметы_РКСПД_ ОПРФ _по Оренб обл_2 этап-2003 год_11_2003 " xfId="249" xr:uid="{00000000-0005-0000-0000-0000DD000000}"/>
    <cellStyle name="_Book21_сметы_РКСПД_опытн зона ОПРФ _по Иркутск обл_по календ плану_12_2002" xfId="250" xr:uid="{00000000-0005-0000-0000-0000DE000000}"/>
    <cellStyle name="_Book3" xfId="251" xr:uid="{00000000-0005-0000-0000-0000DF000000}"/>
    <cellStyle name="_ccp" xfId="252" xr:uid="{00000000-0005-0000-0000-0000E0000000}"/>
    <cellStyle name="_Cisco only (2)" xfId="253" xr:uid="{00000000-0005-0000-0000-0000E1000000}"/>
    <cellStyle name="_Cpq_now" xfId="254" xr:uid="{00000000-0005-0000-0000-0000E2000000}"/>
    <cellStyle name="_cмет на монт ЛВС НОД" xfId="255" xr:uid="{00000000-0005-0000-0000-0000E3000000}"/>
    <cellStyle name="_Cмета на АктОб" xfId="256" xr:uid="{00000000-0005-0000-0000-0000E4000000}"/>
    <cellStyle name="_Cмета на АктОб_1" xfId="257" xr:uid="{00000000-0005-0000-0000-0000E5000000}"/>
    <cellStyle name="_Cмета на АктОб_1 (3)" xfId="258" xr:uid="{00000000-0005-0000-0000-0000E6000000}"/>
    <cellStyle name="_Cмета на АктОб_Book1" xfId="259" xr:uid="{00000000-0005-0000-0000-0000E7000000}"/>
    <cellStyle name="_Cмета на АктОб_Book1 (18)" xfId="260" xr:uid="{00000000-0005-0000-0000-0000E8000000}"/>
    <cellStyle name="_Cмета на АктОб_Copy of сметы_РКСПД_ ОПРФ _по Волгограду_2003" xfId="261" xr:uid="{00000000-0005-0000-0000-0000E9000000}"/>
    <cellStyle name="_Cмета на АктОб_Cмета аудит и технорабочий проект Лаборатория Сервье_10_10 Кошкин" xfId="262" xr:uid="{00000000-0005-0000-0000-0000EA000000}"/>
    <cellStyle name="_Cмета на АктОб_ВОЛС_Павловский автобус_Королев_07_2008hhh" xfId="263" xr:uid="{00000000-0005-0000-0000-0000EB000000}"/>
    <cellStyle name="_Cмета на АктОб_обучение Волгоград_2004" xfId="264" xr:uid="{00000000-0005-0000-0000-0000EC000000}"/>
    <cellStyle name="_Cмета на АктОб_Прил 2_Смета проект КТКС ДТ_  ЯНАО_312А_07_04 (3)" xfId="265" xr:uid="{00000000-0005-0000-0000-0000ED000000}"/>
    <cellStyle name="_Cмета на АктОб_Смета (128А_05_03) _з этапа_Бирюков" xfId="266" xr:uid="{00000000-0005-0000-0000-0000EE000000}"/>
    <cellStyle name="_Cмета на АктОб_Смета _проектир ИКС_ГУ БР Свердл обл_19_02_2002 незаконченная" xfId="267" xr:uid="{00000000-0005-0000-0000-0000EF000000}"/>
    <cellStyle name="_Cмета на АктОб_Смета проект СКС_ЦБ Астрахань_09_2002" xfId="268" xr:uid="{00000000-0005-0000-0000-0000F0000000}"/>
    <cellStyle name="_Cмета на АктОб_смета_к дог 331А_07_04 Злоказов" xfId="269" xr:uid="{00000000-0005-0000-0000-0000F1000000}"/>
    <cellStyle name="_Cмета на АктОб_смета_к дог 45А_03_03_Азев с НДС" xfId="270" xr:uid="{00000000-0005-0000-0000-0000F2000000}"/>
    <cellStyle name="_Cмета на АктОб_Сметы к дог №63ПЛ_АСУ МТО_РЖДС_10_2005_Злоказов" xfId="271" xr:uid="{00000000-0005-0000-0000-0000F3000000}"/>
    <cellStyle name="_Cмета на АктОб_Сметы к дог_хранилище_Тюменский нефт НЦ_03_2009_Рензяев_вариант4" xfId="272" xr:uid="{00000000-0005-0000-0000-0000F4000000}"/>
    <cellStyle name="_Cмета на АктОб_Сметы к дог№56ПЛ_09_05_Злоказовxls" xfId="273" xr:uid="{00000000-0005-0000-0000-0000F5000000}"/>
    <cellStyle name="_Cмета на АктОб_Сметы модерниз КСПД_ОПФР Иркутск_Якушев_11_2007г" xfId="274" xr:uid="{00000000-0005-0000-0000-0000F6000000}"/>
    <cellStyle name="_Cмета на АктОб_Сметы монт СКС_ОПФР Иркутск_Якушев_09_2007г" xfId="275" xr:uid="{00000000-0005-0000-0000-0000F7000000}"/>
    <cellStyle name="_Cмета на АктОб_Сметы на монтаж ЛВС_НБ_республ  Саха_Якутия_06_2004 " xfId="276" xr:uid="{00000000-0005-0000-0000-0000F8000000}"/>
    <cellStyle name="_Cмета на АктОб_Сметы на проект АСУ_РЖД_Александров_Ларина_12_2010 2" xfId="277" xr:uid="{00000000-0005-0000-0000-0000F9000000}"/>
    <cellStyle name="_Cмета на АктОб_сметы проект СибурТюменьГаз_07_2008_Шпынь" xfId="278" xr:uid="{00000000-0005-0000-0000-0000FA000000}"/>
    <cellStyle name="_Cмета на АктОб_сметы РКСПД этап 3-2004- республика Алтай" xfId="279" xr:uid="{00000000-0005-0000-0000-0000FB000000}"/>
    <cellStyle name="_Cмета на АктОб_Сметы_3  АТС_ ОПФР по Волгограду_12_2003" xfId="280" xr:uid="{00000000-0005-0000-0000-0000FC000000}"/>
    <cellStyle name="_Cмета на АктОб_сметы_проект_Курган_Власов_08_2004" xfId="281" xr:uid="{00000000-0005-0000-0000-0000FD000000}"/>
    <cellStyle name="_Cмета на АктОб_сметы_РКСПД  ОПРФ _  Алтайск край_2002-2003" xfId="282" xr:uid="{00000000-0005-0000-0000-0000FE000000}"/>
    <cellStyle name="_Cмета на АктОб_сметы_РКСПД  ОПРФ _ республ Алтай_2003_10_2003" xfId="283" xr:uid="{00000000-0005-0000-0000-0000FF000000}"/>
    <cellStyle name="_Cмета на АктОб_сметы_РКСПД ОПРФ Алтайский край_2 этап _2003" xfId="284" xr:uid="{00000000-0005-0000-0000-000000010000}"/>
    <cellStyle name="_Cмета на АктОб_сметы_РКСПД ОПРФ Волгоград_этап 4.1 _07_2004" xfId="285" xr:uid="{00000000-0005-0000-0000-000001010000}"/>
    <cellStyle name="_Cмета на АктОб_сметы_РКСПД ОПРФ Иркутск_этап 2004" xfId="286" xr:uid="{00000000-0005-0000-0000-000002010000}"/>
    <cellStyle name="_Cмета на АктОб_сметы_РКСПД ОПРФ Чита общая_этап 2.1_2004_этап 1_2003" xfId="287" xr:uid="{00000000-0005-0000-0000-000003010000}"/>
    <cellStyle name="_Cмета на АктОб_сметы_РКСПД УПФР Астрахань_1 узел 07_2004" xfId="288" xr:uid="{00000000-0005-0000-0000-000004010000}"/>
    <cellStyle name="_Cмета на АктОб_сметы_РКСПД_ ОПРФ _по Астрах обл_10 узлов_дс 3_11_2003" xfId="289" xr:uid="{00000000-0005-0000-0000-000005010000}"/>
    <cellStyle name="_Cмета на АктОб_сметы_РКСПД_ ОПРФ _по Астрах обл_19 узлов_2003" xfId="290" xr:uid="{00000000-0005-0000-0000-000006010000}"/>
    <cellStyle name="_Cмета на АктОб_сметы_РКСПД_ ОПРФ _по Астрах обл_3 этап-2004год_дс 3_08_2004" xfId="291" xr:uid="{00000000-0005-0000-0000-000007010000}"/>
    <cellStyle name="_Cмета на АктОб_сметы_РКСПД_ ОПРФ _по Астрах обл_3 этап-2004год_дс 3_08_старые 2004" xfId="292" xr:uid="{00000000-0005-0000-0000-000008010000}"/>
    <cellStyle name="_Cмета на АктОб_сметы_РКСПД_ ОПРФ _по Астрах обл_настройка10 узлов_дс 3_11_2003" xfId="293" xr:uid="{00000000-0005-0000-0000-000009010000}"/>
    <cellStyle name="_Cмета на АктОб_сметы_РКСПД_ ОПРФ _по Волгогр_УАТС_ проектир_2003" xfId="294" xr:uid="{00000000-0005-0000-0000-00000A010000}"/>
    <cellStyle name="_Cмета на АктОб_Сметы_РКСПД_ ОПРФ _по Волгограду_12_2003" xfId="295" xr:uid="{00000000-0005-0000-0000-00000B010000}"/>
    <cellStyle name="_Cмета на АктОб_Сметы_РКСПД_ ОПРФ _по Волгограду_12_2003- Галатонова" xfId="296" xr:uid="{00000000-0005-0000-0000-00000C010000}"/>
    <cellStyle name="_Cмета на АктОб_Сметы_РКСПД_ ОПРФ _по Волгограду_12_2003 Лебедкина" xfId="297" xr:uid="{00000000-0005-0000-0000-00000D010000}"/>
    <cellStyle name="_Cмета на АктОб_Сметы_РКСПД_ ОПРФ _по Волгограду_12_2003 Наумова" xfId="298" xr:uid="{00000000-0005-0000-0000-00000E010000}"/>
    <cellStyle name="_Cмета на АктОб_сметы_РКСПД_ ОПРФ _по Иркутску_2 этап_11_2003" xfId="299" xr:uid="{00000000-0005-0000-0000-00000F010000}"/>
    <cellStyle name="_Cмета на АктОб_сметы_РКСПД_ ОПРФ _по Иркутску_проект_2 этап_11_2003" xfId="300" xr:uid="{00000000-0005-0000-0000-000010010000}"/>
    <cellStyle name="_Cмета на АктОб_сметы_РКСПД_ ОПРФ _по Иркутску_субподр_2 этап_11_2003" xfId="301" xr:uid="{00000000-0005-0000-0000-000011010000}"/>
    <cellStyle name="_Cмета на АктОб_сметы_РКСПД_ ОПРФ _по Оренб обл_2 этап-2003 год_11_2003 " xfId="302" xr:uid="{00000000-0005-0000-0000-000012010000}"/>
    <cellStyle name="_Cмета на АктОб_сметы_РКСПД_опытн зона ОПРФ _по Иркутск обл_по календ плану_12_2002" xfId="303" xr:uid="{00000000-0005-0000-0000-000013010000}"/>
    <cellStyle name="_Data" xfId="304" xr:uid="{00000000-0005-0000-0000-000014010000}"/>
    <cellStyle name="_December_order (2)" xfId="305" xr:uid="{00000000-0005-0000-0000-000015010000}"/>
    <cellStyle name="_Hp_ws_2002" xfId="306" xr:uid="{00000000-0005-0000-0000-000016010000}"/>
    <cellStyle name="_Price 01. 11. 03." xfId="307" xr:uid="{00000000-0005-0000-0000-000017010000}"/>
    <cellStyle name="_Price 01. 11. 03._2005 July SO form (050707)" xfId="308" xr:uid="{00000000-0005-0000-0000-000018010000}"/>
    <cellStyle name="_Price Lanit 300501" xfId="309" xr:uid="{00000000-0005-0000-0000-000019010000}"/>
    <cellStyle name="_Pricelist 05 09 07" xfId="310" xr:uid="{00000000-0005-0000-0000-00001A010000}"/>
    <cellStyle name="_Quotation" xfId="311" xr:uid="{00000000-0005-0000-0000-00001B010000}"/>
    <cellStyle name="_Rittal+APC" xfId="312" xr:uid="{00000000-0005-0000-0000-00001C010000}"/>
    <cellStyle name="_Rombo 130801" xfId="313" xr:uid="{00000000-0005-0000-0000-00001D010000}"/>
    <cellStyle name="_Samsung_price" xfId="314" xr:uid="{00000000-0005-0000-0000-00001E010000}"/>
    <cellStyle name="_Samsung_price (4)" xfId="315" xr:uid="{00000000-0005-0000-0000-00001F010000}"/>
    <cellStyle name="_Spec" xfId="316" xr:uid="{00000000-0005-0000-0000-000020010000}"/>
    <cellStyle name="_spec-service-client1" xfId="317" xr:uid="{00000000-0005-0000-0000-000021010000}"/>
    <cellStyle name="_stock_1306m1" xfId="318" xr:uid="{00000000-0005-0000-0000-000022010000}"/>
    <cellStyle name="_uugd_u30" xfId="319" xr:uid="{00000000-0005-0000-0000-000023010000}"/>
    <cellStyle name="_uugd_u30_01_АМТС" xfId="320" xr:uid="{00000000-0005-0000-0000-000024010000}"/>
    <cellStyle name="_uugd_u30_Book1" xfId="321" xr:uid="{00000000-0005-0000-0000-000025010000}"/>
    <cellStyle name="_uugd_u30_Book1 (18)" xfId="322" xr:uid="{00000000-0005-0000-0000-000026010000}"/>
    <cellStyle name="_uugd_u30_Copy of сметы_РКСПД_ ОПРФ _по Волгограду_2003" xfId="323" xr:uid="{00000000-0005-0000-0000-000027010000}"/>
    <cellStyle name="_uugd_u30_Cметы Балахонцы" xfId="324" xr:uid="{00000000-0005-0000-0000-000028010000}"/>
    <cellStyle name="_uugd_u30_Александровск" xfId="325" xr:uid="{00000000-0005-0000-0000-000029010000}"/>
    <cellStyle name="_uugd_u30_АСУИ ОЦ АСКУЭ АСУПП ДП НТС ЕКАСУФР КЗИ СУ СЕВ КИВС ПЕ ядро ЛВС ИВЦ" xfId="326" xr:uid="{00000000-0005-0000-0000-00002A010000}"/>
    <cellStyle name="_uugd_u30_Барда" xfId="327" xr:uid="{00000000-0005-0000-0000-00002B010000}"/>
    <cellStyle name="_uugd_u30_Березники" xfId="328" xr:uid="{00000000-0005-0000-0000-00002C010000}"/>
    <cellStyle name="_uugd_u30_Бол. Соснова" xfId="329" xr:uid="{00000000-0005-0000-0000-00002D010000}"/>
    <cellStyle name="_uugd_u30_Верещагино" xfId="330" xr:uid="{00000000-0005-0000-0000-00002E010000}"/>
    <cellStyle name="_uugd_u30_Горнозаводск" xfId="331" xr:uid="{00000000-0005-0000-0000-00002F010000}"/>
    <cellStyle name="_uugd_u30_Губаха" xfId="332" xr:uid="{00000000-0005-0000-0000-000030010000}"/>
    <cellStyle name="_uugd_u30_Добрянка" xfId="333" xr:uid="{00000000-0005-0000-0000-000031010000}"/>
    <cellStyle name="_uugd_u30_ЕКБ_всё1" xfId="334" xr:uid="{00000000-0005-0000-0000-000032010000}"/>
    <cellStyle name="_uugd_u30_Елово" xfId="335" xr:uid="{00000000-0005-0000-0000-000033010000}"/>
    <cellStyle name="_uugd_u30_ЗИП" xfId="336" xr:uid="{00000000-0005-0000-0000-000034010000}"/>
    <cellStyle name="_uugd_u30_Ильинский" xfId="337" xr:uid="{00000000-0005-0000-0000-000035010000}"/>
    <cellStyle name="_uugd_u30_Итог_ЕКБ_220906" xfId="338" xr:uid="{00000000-0005-0000-0000-000036010000}"/>
    <cellStyle name="_uugd_u30_Итог_ЕКБ-1" xfId="339" xr:uid="{00000000-0005-0000-0000-000037010000}"/>
    <cellStyle name="_uugd_u30_Карагай" xfId="340" xr:uid="{00000000-0005-0000-0000-000038010000}"/>
    <cellStyle name="_uugd_u30_Кизел" xfId="341" xr:uid="{00000000-0005-0000-0000-000039010000}"/>
    <cellStyle name="_uugd_u30_Ключи" xfId="342" xr:uid="{00000000-0005-0000-0000-00003A010000}"/>
    <cellStyle name="_uugd_u30_Краснокаменск" xfId="343" xr:uid="{00000000-0005-0000-0000-00003B010000}"/>
    <cellStyle name="_uugd_u30_КС Приложения 21 работы АСУ М ТТК" xfId="344" xr:uid="{00000000-0005-0000-0000-00003C010000}"/>
    <cellStyle name="_uugd_u30_КС-2_КС-3_Тюмень_система терифик_телеф_6_дог_175А" xfId="345" xr:uid="{00000000-0005-0000-0000-00003D010000}"/>
    <cellStyle name="_uugd_u30_КС-3 КС-2_НОД-5_ остаток к договору1622Т_03_07" xfId="346" xr:uid="{00000000-0005-0000-0000-00003E010000}"/>
    <cellStyle name="_uugd_u30_КС3, КС2  КС Система отображения_Салехард_12_2005" xfId="347" xr:uid="{00000000-0005-0000-0000-00003F010000}"/>
    <cellStyle name="_uugd_u30_Кудымкар" xfId="348" xr:uid="{00000000-0005-0000-0000-000040010000}"/>
    <cellStyle name="_uugd_u30_Куеда" xfId="349" xr:uid="{00000000-0005-0000-0000-000041010000}"/>
    <cellStyle name="_uugd_u30_Кунгур" xfId="350" xr:uid="{00000000-0005-0000-0000-000042010000}"/>
    <cellStyle name="_uugd_u30_Лысьва" xfId="351" xr:uid="{00000000-0005-0000-0000-000043010000}"/>
    <cellStyle name="_uugd_u30_Мин Связь Спецификация оборудования190904" xfId="352" xr:uid="{00000000-0005-0000-0000-000044010000}"/>
    <cellStyle name="_uugd_u30_обучение Волгоград_2004" xfId="353" xr:uid="{00000000-0005-0000-0000-000045010000}"/>
    <cellStyle name="_uugd_u30_ОПТС-2" xfId="354" xr:uid="{00000000-0005-0000-0000-000046010000}"/>
    <cellStyle name="_uugd_u30_ОПТС-3" xfId="355" xr:uid="{00000000-0005-0000-0000-000047010000}"/>
    <cellStyle name="_uugd_u30_ОПТС-4" xfId="356" xr:uid="{00000000-0005-0000-0000-000048010000}"/>
    <cellStyle name="_uugd_u30_ОПТС-6" xfId="357" xr:uid="{00000000-0005-0000-0000-000049010000}"/>
    <cellStyle name="_uugd_u30_Приложение 1 к договору подряда- процентовка" xfId="358" xr:uid="{00000000-0005-0000-0000-00004A010000}"/>
    <cellStyle name="_uugd_u30_Приложение 2 Сметы" xfId="359" xr:uid="{00000000-0005-0000-0000-00004B010000}"/>
    <cellStyle name="_uugd_u30_процент_сметы_монтаж ЛВС ГУВД 29.06_06_ТЕР" xfId="360" xr:uid="{00000000-0005-0000-0000-00004C010000}"/>
    <cellStyle name="_uugd_u30_См_монтаж СКС_ в здании МЛСО_Мильчаков" xfId="361" xr:uid="{00000000-0005-0000-0000-00004D010000}"/>
    <cellStyle name="_uugd_u30_см_монтаж_КСПД _№01-№19_05_2006" xfId="362" xr:uid="{00000000-0005-0000-0000-00004E010000}"/>
    <cellStyle name="_uugd_u30_См_проект к дог 40Т_04_05_Москалевич" xfId="363" xr:uid="{00000000-0005-0000-0000-00004F010000}"/>
    <cellStyle name="_uugd_u30_См_проект реконст узлов МС СПД РЖД_Николаев_09_2005" xfId="364" xr:uid="{00000000-0005-0000-0000-000050010000}"/>
    <cellStyle name="_uugd_u30_См_проект слаб подсистем здания Омская" xfId="365" xr:uid="{00000000-0005-0000-0000-000051010000}"/>
    <cellStyle name="_uugd_u30_См_проект_кап ремонт_ префект Москвы _09_2004" xfId="366" xr:uid="{00000000-0005-0000-0000-000052010000}"/>
    <cellStyle name="_uugd_u30_См_проект_КД Минсвязи _09_2004" xfId="367" xr:uid="{00000000-0005-0000-0000-000053010000}"/>
    <cellStyle name="_uugd_u30_См_РП монтаж ИБП_ в здании МЛСО_Мильчаков" xfId="368" xr:uid="{00000000-0005-0000-0000-000054010000}"/>
    <cellStyle name="_uugd_u30_См_РП_телек сис_ОАО УГМК_предст в Пышме_02_2006 для дог 2V" xfId="369" xr:uid="{00000000-0005-0000-0000-000055010000}"/>
    <cellStyle name="_uugd_u30_См_РП_телек сис_ОАО УГМК_предст в Пышьме_02_2006 для дог 3V" xfId="370" xr:uid="{00000000-0005-0000-0000-000056010000}"/>
    <cellStyle name="_uugd_u30_См_РП_телекоммуникац системы_ОАО УГМК_сталь_01.2006" xfId="371" xr:uid="{00000000-0005-0000-0000-000057010000}"/>
    <cellStyle name="_uugd_u30_Смета  проект_тендер_АСКУЭ_АСУИ_АСУПП_10_2005" xfId="372" xr:uid="{00000000-0005-0000-0000-000058010000}"/>
    <cellStyle name="_uugd_u30_Смета (128А_05_03) _з этапа_Бирюков" xfId="373" xr:uid="{00000000-0005-0000-0000-000059010000}"/>
    <cellStyle name="_uugd_u30_Смета к дог 807Т_05_06_ЕЭСК_Старцев_06_2006" xfId="374" xr:uid="{00000000-0005-0000-0000-00005A010000}"/>
    <cellStyle name="_uugd_u30_Смета к договору 261 Т Новиков_04_2005 с испр" xfId="375" xr:uid="{00000000-0005-0000-0000-00005B010000}"/>
    <cellStyle name="_uugd_u30_Смета коттедж 43 Рублево_подкл к СПД РЖД для договора" xfId="376" xr:uid="{00000000-0005-0000-0000-00005C010000}"/>
    <cellStyle name="_uugd_u30_Смета раб проект поликлин на Ленинск пр_Мильчаков_07_2005" xfId="377" xr:uid="{00000000-0005-0000-0000-00005D010000}"/>
    <cellStyle name="_uugd_u30_Смета_РП_ТП_ КОЦ ДО Рублево уменш" xfId="378" xr:uid="{00000000-0005-0000-0000-00005E010000}"/>
    <cellStyle name="_uugd_u30_сметы  на проект_ЛВС_Тихорецкая_Рефсервис_06_04" xfId="379" xr:uid="{00000000-0005-0000-0000-00005F010000}"/>
    <cellStyle name="_uugd_u30_сметы  Типовые комплекты Рефсервис депо Тихорецкая 2005 год" xfId="380" xr:uid="{00000000-0005-0000-0000-000060010000}"/>
    <cellStyle name="_uugd_u30_сметы _Мэрия Москвы к проекту_08_2004_" xfId="381" xr:uid="{00000000-0005-0000-0000-000061010000}"/>
    <cellStyle name="_uugd_u30_сметы _проект ЛВС _центр диагностики ПЧ_04_2006г " xfId="382" xr:uid="{00000000-0005-0000-0000-000062010000}"/>
    <cellStyle name="_uugd_u30_сметы в баз ценах_ СПД ПТО Войновка_04_2006 для договора " xfId="383" xr:uid="{00000000-0005-0000-0000-000063010000}"/>
    <cellStyle name="_uugd_u30_сметы в баз ценах_ цех реостатный_дизельный_Тюмень_11_2007" xfId="384" xr:uid="{00000000-0005-0000-0000-000064010000}"/>
    <cellStyle name="_uugd_u30_сметы ВОЛС Сахалин" xfId="385" xr:uid="{00000000-0005-0000-0000-000065010000}"/>
    <cellStyle name="_uugd_u30_сметы к дог 808Т_05_06_Тюмень_УСИ_ настр обор ADSL_05_2006" xfId="386" xr:uid="{00000000-0005-0000-0000-000066010000}"/>
    <cellStyle name="_uugd_u30_Сметы к дог №63ПЛ_АСУ МТО_РЖДС_10_2005_Злоказов" xfId="387" xr:uid="{00000000-0005-0000-0000-000067010000}"/>
    <cellStyle name="_uugd_u30_Сметы к дог_хранилище_Тюменский нефт НЦ_03_2009_Рензяев_вариант4" xfId="388" xr:uid="{00000000-0005-0000-0000-000068010000}"/>
    <cellStyle name="_uugd_u30_Сметы к дог№56ПЛ_09_05_Злоказовxls" xfId="389" xr:uid="{00000000-0005-0000-0000-000069010000}"/>
    <cellStyle name="_uugd_u30_Сметы КЛВС_СОС_11_2005г_1 этап_МТ-ЛИ_Байковский_изм" xfId="390" xr:uid="{00000000-0005-0000-0000-00006A010000}"/>
    <cellStyle name="_uugd_u30_сметы Курган (Лядцкий)линейная_часть (2)" xfId="391" xr:uid="{00000000-0005-0000-0000-00006B010000}"/>
    <cellStyle name="_uugd_u30_Сметы мод_узел Экспресс 3_МЖД в цен 2001-дог113_Кочетков" xfId="392" xr:uid="{00000000-0005-0000-0000-00006C010000}"/>
    <cellStyle name="_uugd_u30_сметы монт СКС банк Губернский_Попов_06_2006" xfId="393" xr:uid="{00000000-0005-0000-0000-00006D010000}"/>
    <cellStyle name="_uugd_u30_сметы монтаж и ПНР АСУ ТЕТRA СПБ_МСК _04_2006 " xfId="394" xr:uid="{00000000-0005-0000-0000-00006E010000}"/>
    <cellStyle name="_uugd_u30_сметы монтаж настройка НЦУКС МЧС_03_2007_Головачев " xfId="395" xr:uid="{00000000-0005-0000-0000-00006F010000}"/>
    <cellStyle name="_uugd_u30_Сметы проект АСЗИ ОП АСКУЭ РЖД_Фомичев_03_2006" xfId="396" xr:uid="{00000000-0005-0000-0000-000070010000}"/>
    <cellStyle name="_uugd_u30_сметы проект СибурТюменьГаз_07_2008_Шпынь" xfId="397" xr:uid="{00000000-0005-0000-0000-000071010000}"/>
    <cellStyle name="_uugd_u30_сметы проект_3 очередь_2008" xfId="398" xr:uid="{00000000-0005-0000-0000-000072010000}"/>
    <cellStyle name="_uugd_u30_сметы проект_4 очередь_система видеонабл Екб_2008" xfId="399" xr:uid="{00000000-0005-0000-0000-000073010000}"/>
    <cellStyle name="_uugd_u30_сметы СахЖД_348 договор" xfId="400" xr:uid="{00000000-0005-0000-0000-000074010000}"/>
    <cellStyle name="_uugd_u30_Сметы сопров сетев оборуд на_МосЖД_12_2004" xfId="401" xr:uid="{00000000-0005-0000-0000-000075010000}"/>
    <cellStyle name="_uugd_u30_сметы ЦПТ РЖД_2005. объед сметы 4В" xfId="402" xr:uid="{00000000-0005-0000-0000-000076010000}"/>
    <cellStyle name="_uugd_u30_сметы_ система отображения ДТС в Салехарде в базе 2001 г_дог 133_04_2004" xfId="403" xr:uid="{00000000-0005-0000-0000-000077010000}"/>
    <cellStyle name="_uugd_u30_сметы_ создание_ КЛВС_Саратоворгсинтез_для 1 процент_23_12_2004 " xfId="404" xr:uid="{00000000-0005-0000-0000-000078010000}"/>
    <cellStyle name="_uugd_u30_сметы_ СПД ПТО Войновка_1 этап_12_2005 " xfId="405" xr:uid="{00000000-0005-0000-0000-000079010000}"/>
    <cellStyle name="_uugd_u30_Сметы_3  АТС_ ОПФР по Волгограду_12_2003" xfId="406" xr:uid="{00000000-0005-0000-0000-00007A010000}"/>
    <cellStyle name="_uugd_u30_сметы_3ПК_2_3 очер_к прт_ создание МСС_УСИ_ ССРСС_10_2005" xfId="407" xr:uid="{00000000-0005-0000-0000-00007B010000}"/>
    <cellStyle name="_uugd_u30_сметы_4ПК_ создание МСС_УСИ_ ССРСС_01_2006" xfId="408" xr:uid="{00000000-0005-0000-0000-00007C010000}"/>
    <cellStyle name="_uugd_u30_сметы_ГУВД СО ИМТКС_06_2005_ по замеч-2" xfId="409" xr:uid="{00000000-0005-0000-0000-00007D010000}"/>
    <cellStyle name="_uugd_u30_сметы_ГУВД СО ИМТКС_06_2005_ по замечаниям" xfId="410" xr:uid="{00000000-0005-0000-0000-00007E010000}"/>
    <cellStyle name="_uugd_u30_сметы_ГУВД_СКС _ИЦ_06_2005" xfId="411" xr:uid="{00000000-0005-0000-0000-00007F010000}"/>
    <cellStyle name="_uugd_u30_Сметы_ЕКБ метрополитен_абонентск радиооборуд_Радомский_03_2007" xfId="412" xr:uid="{00000000-0005-0000-0000-000080010000}"/>
    <cellStyle name="_uugd_u30_Сметы_ЕКБ метрополитен_АФУ-тоннель_Радомский_03_2007" xfId="413" xr:uid="{00000000-0005-0000-0000-000081010000}"/>
    <cellStyle name="_uugd_u30_сметы_КИВС Старая Басманная_11_08_2004_нов. база" xfId="414" xr:uid="{00000000-0005-0000-0000-000082010000}"/>
    <cellStyle name="_uugd_u30_сметы_модерн системы КД- перенос серверной_Мин РФ_КС-2, КС-3_12_2004 " xfId="415" xr:uid="{00000000-0005-0000-0000-000083010000}"/>
    <cellStyle name="_uugd_u30_Сметы_монт ИТО зд-я в Астрахани (Волгогр филиал) Байковский по замеч2_04_07_ (2)" xfId="416" xr:uid="{00000000-0005-0000-0000-000084010000}"/>
    <cellStyle name="_uugd_u30_Сметы_монт ИТО зд-я в Астрахани (Волгогр филиал) Байковский_03_07" xfId="417" xr:uid="{00000000-0005-0000-0000-000085010000}"/>
    <cellStyle name="_uugd_u30_сметы_монтаж ЛВС СВЖД к договору 41А_03_05_кап_рем _ФЕР" xfId="418" xr:uid="{00000000-0005-0000-0000-000086010000}"/>
    <cellStyle name="_uugd_u30_сметы_монтаж_дог 39Т_04_05 Москалевич" xfId="419" xr:uid="{00000000-0005-0000-0000-000087010000}"/>
    <cellStyle name="_uugd_u30_Сметы_монтаж_СКУД_Радомский_03_2007" xfId="420" xr:uid="{00000000-0005-0000-0000-000088010000}"/>
    <cellStyle name="_uugd_u30_Сметы_проект безопасн ЕКБ видео_Радомский_10_2006" xfId="421" xr:uid="{00000000-0005-0000-0000-000089010000}"/>
    <cellStyle name="_uugd_u30_сметы_проект ВОЛС СМЗ_доп работы ДС 2_2004_по замеч" xfId="422" xr:uid="{00000000-0005-0000-0000-00008A010000}"/>
    <cellStyle name="_uugd_u30_сметы_проект КСПД_Серов_утвержд часть_01_06" xfId="423" xr:uid="{00000000-0005-0000-0000-00008B010000}"/>
    <cellStyle name="_uugd_u30_сметы_проект СУ СПД РЖД_2005" xfId="424" xr:uid="{00000000-0005-0000-0000-00008C010000}"/>
    <cellStyle name="_uugd_u30_сметы_раб проект_рефсервис_05_2004-Милиенков- корректировка" xfId="425" xr:uid="{00000000-0005-0000-0000-00008D010000}"/>
    <cellStyle name="_uugd_u30_сметы_РКСПД  ОПРФ _  Алтайск край_2002-2003" xfId="426" xr:uid="{00000000-0005-0000-0000-00008E010000}"/>
    <cellStyle name="_uugd_u30_сметы_РКСПД  ОПРФ _ республ Алтай_2003_10_2003" xfId="427" xr:uid="{00000000-0005-0000-0000-00008F010000}"/>
    <cellStyle name="_uugd_u30_сметы_РКСПД  ОПРФ _по Омск обл_2002-2003г_09_2003" xfId="428" xr:uid="{00000000-0005-0000-0000-000090010000}"/>
    <cellStyle name="_uugd_u30_сметы_РКСПД ОПРФ Алтайский край_2 этап _2003" xfId="429" xr:uid="{00000000-0005-0000-0000-000091010000}"/>
    <cellStyle name="_uugd_u30_сметы_РКСПД ОПРФ Волгоград_этап 4.1 _07_2004" xfId="430" xr:uid="{00000000-0005-0000-0000-000092010000}"/>
    <cellStyle name="_uugd_u30_сметы_РКСПД ОПРФ Иркутск_этап 2004" xfId="431" xr:uid="{00000000-0005-0000-0000-000093010000}"/>
    <cellStyle name="_uugd_u30_сметы_РКСПД ОПРФ Омск_08_2004" xfId="432" xr:uid="{00000000-0005-0000-0000-000094010000}"/>
    <cellStyle name="_uugd_u30_сметы_РКСПД ОПРФ Чита общая_этап 2.1_2004_этап 1_2003" xfId="433" xr:uid="{00000000-0005-0000-0000-000095010000}"/>
    <cellStyle name="_uugd_u30_сметы_РКСПД УПФР Астрахань_1 узел 07_2004" xfId="434" xr:uid="{00000000-0005-0000-0000-000096010000}"/>
    <cellStyle name="_uugd_u30_сметы_РКСПД_ ОПРФ _по Астрах обл_10 узлов_дс 3_11_2003" xfId="435" xr:uid="{00000000-0005-0000-0000-000097010000}"/>
    <cellStyle name="_uugd_u30_сметы_РКСПД_ ОПРФ _по Астрах обл_19 узлов_2003" xfId="436" xr:uid="{00000000-0005-0000-0000-000098010000}"/>
    <cellStyle name="_uugd_u30_сметы_РКСПД_ ОПРФ _по Астрах обл_3 этап-2004год_дс 3_08_2004" xfId="437" xr:uid="{00000000-0005-0000-0000-000099010000}"/>
    <cellStyle name="_uugd_u30_сметы_РКСПД_ ОПРФ _по Астрах обл_3 этап-2004год_дс 3_08_старые 2004" xfId="438" xr:uid="{00000000-0005-0000-0000-00009A010000}"/>
    <cellStyle name="_uugd_u30_сметы_РКСПД_ ОПРФ _по Астрах обл_настройка10 узлов_дс 3_11_2003" xfId="439" xr:uid="{00000000-0005-0000-0000-00009B010000}"/>
    <cellStyle name="_uugd_u30_сметы_РКСПД_ ОПРФ _по Волгогр_УАТС_ проектир_2003" xfId="440" xr:uid="{00000000-0005-0000-0000-00009C010000}"/>
    <cellStyle name="_uugd_u30_Сметы_РКСПД_ ОПРФ _по Волгограду_12_2003" xfId="441" xr:uid="{00000000-0005-0000-0000-00009D010000}"/>
    <cellStyle name="_uugd_u30_Сметы_РКСПД_ ОПРФ _по Волгограду_12_2003- Галатонова" xfId="442" xr:uid="{00000000-0005-0000-0000-00009E010000}"/>
    <cellStyle name="_uugd_u30_Сметы_РКСПД_ ОПРФ _по Волгограду_12_2003 Лебедкина" xfId="443" xr:uid="{00000000-0005-0000-0000-00009F010000}"/>
    <cellStyle name="_uugd_u30_Сметы_РКСПД_ ОПРФ _по Волгограду_12_2003 Наумова" xfId="444" xr:uid="{00000000-0005-0000-0000-0000A0010000}"/>
    <cellStyle name="_uugd_u30_сметы_РКСПД_ ОПРФ _по Иркутску_2 этап_11_2003" xfId="445" xr:uid="{00000000-0005-0000-0000-0000A1010000}"/>
    <cellStyle name="_uugd_u30_сметы_РКСПД_ ОПРФ _по Иркутску_проект_2 этап_11_2003" xfId="446" xr:uid="{00000000-0005-0000-0000-0000A2010000}"/>
    <cellStyle name="_uugd_u30_сметы_РКСПД_ ОПРФ _по Иркутску_субподр_2 этап_11_2003" xfId="447" xr:uid="{00000000-0005-0000-0000-0000A3010000}"/>
    <cellStyle name="_uugd_u30_сметы_РКСПД_ ОПРФ _по Оренб обл_2 этап-2003 год_11_2003 " xfId="448" xr:uid="{00000000-0005-0000-0000-0000A4010000}"/>
    <cellStyle name="_uugd_u30_сметы_РКСПД_ ОПРФ _по Оренб обл_3 этап-2004 год_03_2004" xfId="449" xr:uid="{00000000-0005-0000-0000-0000A5010000}"/>
    <cellStyle name="_uugd_u30_сметы_РКСПД_ ОПРФ _по Оренб обл_38 узлов_08_2003 " xfId="450" xr:uid="{00000000-0005-0000-0000-0000A6010000}"/>
    <cellStyle name="_uugd_u30_сметы_РКСПД_опытн зона ОПРФ _по Иркутск обл_по календ плану_12_2002" xfId="451" xr:uid="{00000000-0005-0000-0000-0000A7010000}"/>
    <cellStyle name="_uugd_u30_сметы_СКС_ЛВС-24" xfId="452" xr:uid="{00000000-0005-0000-0000-0000A8010000}"/>
    <cellStyle name="_uugd_u30_сметы_СКС_новая база ТЕР ФЕР (рыба)" xfId="453" xr:uid="{00000000-0005-0000-0000-0000A9010000}"/>
    <cellStyle name="_uugd_u30_сметы_СКУД_Омская_Волков" xfId="454" xr:uid="{00000000-0005-0000-0000-0000AA010000}"/>
    <cellStyle name="_uugd_u30_сметы_создание  КЗИ СУ СПД_2004_v3" xfId="455" xr:uid="{00000000-0005-0000-0000-0000AB010000}"/>
    <cellStyle name="_uugd_u30_сметы_создание  КЗИ СУ СПД_2004_к проекту" xfId="456" xr:uid="{00000000-0005-0000-0000-0000AC010000}"/>
    <cellStyle name="_uugd_u30_сметы_ТП_ АСУ И_17 дорог_с ЗАБ до САХ_15_06_2005-Милиенков" xfId="457" xr:uid="{00000000-0005-0000-0000-0000AD010000}"/>
    <cellStyle name="_uugd_u30_сметы_электрика ПФ МО Галатонова по замеч_08_2005г" xfId="458" xr:uid="{00000000-0005-0000-0000-0000AE010000}"/>
    <cellStyle name="_uugd_u30_Спека_ЕКБ_210906" xfId="459" xr:uid="{00000000-0005-0000-0000-0000AF010000}"/>
    <cellStyle name="_Березники_узел_МПС" xfId="460" xr:uid="{00000000-0005-0000-0000-0000B0010000}"/>
    <cellStyle name="_Бюджетная оценка (руб)v2" xfId="461" xr:uid="{00000000-0005-0000-0000-0000B1010000}"/>
    <cellStyle name="_ВОЛС_Павловский автобус_Королев_07_2008hhh" xfId="462" xr:uid="{00000000-0005-0000-0000-0000B2010000}"/>
    <cellStyle name="_деньги" xfId="463" xr:uid="{00000000-0005-0000-0000-0000B3010000}"/>
    <cellStyle name="_для Третьяка" xfId="464" xr:uid="{00000000-0005-0000-0000-0000B4010000}"/>
    <cellStyle name="_закр догов 69А и 70А по инд декабря 99" xfId="465" xr:uid="{00000000-0005-0000-0000-0000B5010000}"/>
    <cellStyle name="_закр догов 69А и 70А по инд декабря 99_1" xfId="466" xr:uid="{00000000-0005-0000-0000-0000B6010000}"/>
    <cellStyle name="_закр догов 69А и 70А по инд декабря 99_1 (3)" xfId="467" xr:uid="{00000000-0005-0000-0000-0000B7010000}"/>
    <cellStyle name="_закр догов 69А и 70А по инд декабря 99_Book1" xfId="468" xr:uid="{00000000-0005-0000-0000-0000B8010000}"/>
    <cellStyle name="_закр догов 69А и 70А по инд декабря 99_Book1 (18)" xfId="469" xr:uid="{00000000-0005-0000-0000-0000B9010000}"/>
    <cellStyle name="_закр догов 69А и 70А по инд декабря 99_Copy of сметы_РКСПД_ ОПРФ _по Волгограду_2003" xfId="470" xr:uid="{00000000-0005-0000-0000-0000BA010000}"/>
    <cellStyle name="_закр догов 69А и 70А по инд декабря 99_Cмета аудит и технорабочий проект Лаборатория Сервье_10_10 Кошкин" xfId="471" xr:uid="{00000000-0005-0000-0000-0000BB010000}"/>
    <cellStyle name="_закр догов 69А и 70А по инд декабря 99_ВОЛС_Павловский автобус_Королев_07_2008hhh" xfId="472" xr:uid="{00000000-0005-0000-0000-0000BC010000}"/>
    <cellStyle name="_закр догов 69А и 70А по инд декабря 99_обучение Волгоград_2004" xfId="473" xr:uid="{00000000-0005-0000-0000-0000BD010000}"/>
    <cellStyle name="_закр догов 69А и 70А по инд декабря 99_Прил 2_Смета проект КТКС ДТ_  ЯНАО_312А_07_04 (3)" xfId="474" xr:uid="{00000000-0005-0000-0000-0000BE010000}"/>
    <cellStyle name="_закр догов 69А и 70А по инд декабря 99_Смета (128А_05_03) _з этапа_Бирюков" xfId="475" xr:uid="{00000000-0005-0000-0000-0000BF010000}"/>
    <cellStyle name="_закр догов 69А и 70А по инд декабря 99_Смета _проектир ИКС_ГУ БР Свердл обл_19_02_2002 незаконченная" xfId="476" xr:uid="{00000000-0005-0000-0000-0000C0010000}"/>
    <cellStyle name="_закр догов 69А и 70А по инд декабря 99_Смета проект СКС_ЦБ Астрахань_09_2002" xfId="477" xr:uid="{00000000-0005-0000-0000-0000C1010000}"/>
    <cellStyle name="_закр догов 69А и 70А по инд декабря 99_смета_к дог 331А_07_04 Злоказов" xfId="478" xr:uid="{00000000-0005-0000-0000-0000C2010000}"/>
    <cellStyle name="_закр догов 69А и 70А по инд декабря 99_смета_к дог 45А_03_03_Азев с НДС" xfId="479" xr:uid="{00000000-0005-0000-0000-0000C3010000}"/>
    <cellStyle name="_закр догов 69А и 70А по инд декабря 99_Сметы к дог №63ПЛ_АСУ МТО_РЖДС_10_2005_Злоказов" xfId="480" xr:uid="{00000000-0005-0000-0000-0000C4010000}"/>
    <cellStyle name="_закр догов 69А и 70А по инд декабря 99_Сметы к дог_хранилище_Тюменский нефт НЦ_03_2009_Рензяев_вариант4" xfId="481" xr:uid="{00000000-0005-0000-0000-0000C5010000}"/>
    <cellStyle name="_закр догов 69А и 70А по инд декабря 99_Сметы к дог№56ПЛ_09_05_Злоказовxls" xfId="482" xr:uid="{00000000-0005-0000-0000-0000C6010000}"/>
    <cellStyle name="_закр догов 69А и 70А по инд декабря 99_Сметы модерниз КСПД_ОПФР Иркутск_Якушев_11_2007г" xfId="483" xr:uid="{00000000-0005-0000-0000-0000C7010000}"/>
    <cellStyle name="_закр догов 69А и 70А по инд декабря 99_Сметы монт СКС_ОПФР Иркутск_Якушев_09_2007г" xfId="484" xr:uid="{00000000-0005-0000-0000-0000C8010000}"/>
    <cellStyle name="_закр догов 69А и 70А по инд декабря 99_Сметы на монтаж ЛВС_НБ_республ  Саха_Якутия_06_2004 " xfId="485" xr:uid="{00000000-0005-0000-0000-0000C9010000}"/>
    <cellStyle name="_закр догов 69А и 70А по инд декабря 99_Сметы на проект АСУ_РЖД_Александров_Ларина_12_2010 2" xfId="486" xr:uid="{00000000-0005-0000-0000-0000CA010000}"/>
    <cellStyle name="_закр догов 69А и 70А по инд декабря 99_сметы проект СибурТюменьГаз_07_2008_Шпынь" xfId="487" xr:uid="{00000000-0005-0000-0000-0000CB010000}"/>
    <cellStyle name="_закр догов 69А и 70А по инд декабря 99_сметы РКСПД этап 3-2004- республика Алтай" xfId="488" xr:uid="{00000000-0005-0000-0000-0000CC010000}"/>
    <cellStyle name="_закр догов 69А и 70А по инд декабря 99_Сметы_3  АТС_ ОПФР по Волгограду_12_2003" xfId="489" xr:uid="{00000000-0005-0000-0000-0000CD010000}"/>
    <cellStyle name="_закр догов 69А и 70А по инд декабря 99_сметы_проект_Курган_Власов_08_2004" xfId="490" xr:uid="{00000000-0005-0000-0000-0000CE010000}"/>
    <cellStyle name="_закр догов 69А и 70А по инд декабря 99_сметы_РКСПД  ОПРФ _  Алтайск край_2002-2003" xfId="491" xr:uid="{00000000-0005-0000-0000-0000CF010000}"/>
    <cellStyle name="_закр догов 69А и 70А по инд декабря 99_сметы_РКСПД  ОПРФ _ республ Алтай_2003_10_2003" xfId="492" xr:uid="{00000000-0005-0000-0000-0000D0010000}"/>
    <cellStyle name="_закр догов 69А и 70А по инд декабря 99_сметы_РКСПД ОПРФ Алтайский край_2 этап _2003" xfId="493" xr:uid="{00000000-0005-0000-0000-0000D1010000}"/>
    <cellStyle name="_закр догов 69А и 70А по инд декабря 99_сметы_РКСПД ОПРФ Волгоград_этап 4.1 _07_2004" xfId="494" xr:uid="{00000000-0005-0000-0000-0000D2010000}"/>
    <cellStyle name="_закр догов 69А и 70А по инд декабря 99_сметы_РКСПД ОПРФ Иркутск_этап 2004" xfId="495" xr:uid="{00000000-0005-0000-0000-0000D3010000}"/>
    <cellStyle name="_закр догов 69А и 70А по инд декабря 99_сметы_РКСПД ОПРФ Чита общая_этап 2.1_2004_этап 1_2003" xfId="496" xr:uid="{00000000-0005-0000-0000-0000D4010000}"/>
    <cellStyle name="_закр догов 69А и 70А по инд декабря 99_сметы_РКСПД УПФР Астрахань_1 узел 07_2004" xfId="497" xr:uid="{00000000-0005-0000-0000-0000D5010000}"/>
    <cellStyle name="_закр догов 69А и 70А по инд декабря 99_сметы_РКСПД_ ОПРФ _по Астрах обл_10 узлов_дс 3_11_2003" xfId="498" xr:uid="{00000000-0005-0000-0000-0000D6010000}"/>
    <cellStyle name="_закр догов 69А и 70А по инд декабря 99_сметы_РКСПД_ ОПРФ _по Астрах обл_19 узлов_2003" xfId="499" xr:uid="{00000000-0005-0000-0000-0000D7010000}"/>
    <cellStyle name="_закр догов 69А и 70А по инд декабря 99_сметы_РКСПД_ ОПРФ _по Астрах обл_3 этап-2004год_дс 3_08_2004" xfId="500" xr:uid="{00000000-0005-0000-0000-0000D8010000}"/>
    <cellStyle name="_закр догов 69А и 70А по инд декабря 99_сметы_РКСПД_ ОПРФ _по Астрах обл_3 этап-2004год_дс 3_08_старые 2004" xfId="501" xr:uid="{00000000-0005-0000-0000-0000D9010000}"/>
    <cellStyle name="_закр догов 69А и 70А по инд декабря 99_сметы_РКСПД_ ОПРФ _по Астрах обл_настройка10 узлов_дс 3_11_2003" xfId="502" xr:uid="{00000000-0005-0000-0000-0000DA010000}"/>
    <cellStyle name="_закр догов 69А и 70А по инд декабря 99_сметы_РКСПД_ ОПРФ _по Волгогр_УАТС_ проектир_2003" xfId="503" xr:uid="{00000000-0005-0000-0000-0000DB010000}"/>
    <cellStyle name="_закр догов 69А и 70А по инд декабря 99_Сметы_РКСПД_ ОПРФ _по Волгограду_12_2003" xfId="504" xr:uid="{00000000-0005-0000-0000-0000DC010000}"/>
    <cellStyle name="_закр догов 69А и 70А по инд декабря 99_Сметы_РКСПД_ ОПРФ _по Волгограду_12_2003- Галатонова" xfId="505" xr:uid="{00000000-0005-0000-0000-0000DD010000}"/>
    <cellStyle name="_закр догов 69А и 70А по инд декабря 99_Сметы_РКСПД_ ОПРФ _по Волгограду_12_2003 Лебедкина" xfId="506" xr:uid="{00000000-0005-0000-0000-0000DE010000}"/>
    <cellStyle name="_закр догов 69А и 70А по инд декабря 99_Сметы_РКСПД_ ОПРФ _по Волгограду_12_2003 Наумова" xfId="507" xr:uid="{00000000-0005-0000-0000-0000DF010000}"/>
    <cellStyle name="_закр догов 69А и 70А по инд декабря 99_сметы_РКСПД_ ОПРФ _по Иркутску_2 этап_11_2003" xfId="508" xr:uid="{00000000-0005-0000-0000-0000E0010000}"/>
    <cellStyle name="_закр догов 69А и 70А по инд декабря 99_сметы_РКСПД_ ОПРФ _по Иркутску_проект_2 этап_11_2003" xfId="509" xr:uid="{00000000-0005-0000-0000-0000E1010000}"/>
    <cellStyle name="_закр догов 69А и 70А по инд декабря 99_сметы_РКСПД_ ОПРФ _по Иркутску_субподр_2 этап_11_2003" xfId="510" xr:uid="{00000000-0005-0000-0000-0000E2010000}"/>
    <cellStyle name="_закр догов 69А и 70А по инд декабря 99_сметы_РКСПД_ ОПРФ _по Оренб обл_2 этап-2003 год_11_2003 " xfId="511" xr:uid="{00000000-0005-0000-0000-0000E3010000}"/>
    <cellStyle name="_закр догов 69А и 70А по инд декабря 99_сметы_РКСПД_опытн зона ОПРФ _по Иркутск обл_по календ плану_12_2002" xfId="512" xr:uid="{00000000-0005-0000-0000-0000E4010000}"/>
    <cellStyle name="_Итоговая спецификация на пассивное обору1" xfId="513" xr:uid="{00000000-0005-0000-0000-0000E5010000}"/>
    <cellStyle name="_Каналы 3 очередь" xfId="514" xr:uid="{00000000-0005-0000-0000-0000E6010000}"/>
    <cellStyle name="_Каналы 4 очередь" xfId="515" xr:uid="{00000000-0005-0000-0000-0000E7010000}"/>
    <cellStyle name="_Клиническая больница" xfId="516" xr:uid="{00000000-0005-0000-0000-0000E8010000}"/>
    <cellStyle name="_Клиническая больница_812364 расчет для сметы" xfId="517" xr:uid="{00000000-0005-0000-0000-0000E9010000}"/>
    <cellStyle name="_Клиническая больница_Book1" xfId="518" xr:uid="{00000000-0005-0000-0000-0000EA010000}"/>
    <cellStyle name="_Клиническая больница_Book1 (18)" xfId="519" xr:uid="{00000000-0005-0000-0000-0000EB010000}"/>
    <cellStyle name="_Клиническая больница_Copy of сметы_РКСПД_ ОПРФ _по Волгограду_2003" xfId="520" xr:uid="{00000000-0005-0000-0000-0000EC010000}"/>
    <cellStyle name="_Клиническая больница_Cмета аудит и технорабочий проект Лаборатория Сервье_10_10 Кошкин" xfId="521" xr:uid="{00000000-0005-0000-0000-0000ED010000}"/>
    <cellStyle name="_Клиническая больница_ВОЛС_Павловский автобус_Королев_07_2008hhh" xfId="522" xr:uid="{00000000-0005-0000-0000-0000EE010000}"/>
    <cellStyle name="_Клиническая больница_Заказ_Астрахань-общая_спецификация" xfId="523" xr:uid="{00000000-0005-0000-0000-0000EF010000}"/>
    <cellStyle name="_Клиническая больница_Заказ_Иркутск_С9773" xfId="524" xr:uid="{00000000-0005-0000-0000-0000F0010000}"/>
    <cellStyle name="_Клиническая больница_ЗаказАТС_1728Т_Иркутск-1" xfId="525" xr:uid="{00000000-0005-0000-0000-0000F1010000}"/>
    <cellStyle name="_Клиническая больница_ЗаказВКС_1728Т_Иркутск-1" xfId="526" xr:uid="{00000000-0005-0000-0000-0000F2010000}"/>
    <cellStyle name="_Клиническая больница_ЗаказКСПД_1728Т_Иркутск-2" xfId="527" xr:uid="{00000000-0005-0000-0000-0000F3010000}"/>
    <cellStyle name="_Клиническая больница_обучение Волгоград_2004" xfId="528" xr:uid="{00000000-0005-0000-0000-0000F4010000}"/>
    <cellStyle name="_Клиническая больница_Сахалин_поставка_ по этапу 1.2" xfId="529" xr:uid="{00000000-0005-0000-0000-0000F5010000}"/>
    <cellStyle name="_Клиническая больница_Сводная спецификация_v4" xfId="530" xr:uid="{00000000-0005-0000-0000-0000F6010000}"/>
    <cellStyle name="_Клиническая больница_Смета (128А_05_03) _з этапа_Бирюков" xfId="531" xr:uid="{00000000-0005-0000-0000-0000F7010000}"/>
    <cellStyle name="_Клиническая больница_Смета _проектир ИКС_ГУ БР Свердл обл_19_02_2002 незаконченная" xfId="532" xr:uid="{00000000-0005-0000-0000-0000F8010000}"/>
    <cellStyle name="_Клиническая больница_смета к  дог 185А_09_02_НИОКР_Васильева" xfId="533" xr:uid="{00000000-0005-0000-0000-0000F9010000}"/>
    <cellStyle name="_Клиническая больница_смета к дог  129А_05_03_ Бирюков   " xfId="534" xr:uid="{00000000-0005-0000-0000-0000FA010000}"/>
    <cellStyle name="_Клиническая больница_Смета проект СКС_ЦБ Астрахань_09_2002" xfId="535" xr:uid="{00000000-0005-0000-0000-0000FB010000}"/>
    <cellStyle name="_Клиническая больница_Сметы к дог_хранилище_Тюменский нефт НЦ_03_2009_Рензяев_вариант4" xfId="536" xr:uid="{00000000-0005-0000-0000-0000FC010000}"/>
    <cellStyle name="_Клиническая больница_Сметы модерниз КСПД_ОПФР Иркутск_Якушев_11_2007г" xfId="537" xr:uid="{00000000-0005-0000-0000-0000FD010000}"/>
    <cellStyle name="_Клиническая больница_Сметы монт СКС_ОПФР Иркутск_Якушев_09_2007г" xfId="538" xr:uid="{00000000-0005-0000-0000-0000FE010000}"/>
    <cellStyle name="_Клиническая больница_Сметы на монтаж ЛВС_НБ_республ  Саха_Якутия_06_2004 " xfId="539" xr:uid="{00000000-0005-0000-0000-0000FF010000}"/>
    <cellStyle name="_Клиническая больница_Сметы на проект АСУ_РЖД_Александров_Ларина_12_2010 2" xfId="540" xr:uid="{00000000-0005-0000-0000-000000020000}"/>
    <cellStyle name="_Клиническая больница_сметы проект СибурТюменьГаз_07_2008_Шпынь" xfId="541" xr:uid="{00000000-0005-0000-0000-000001020000}"/>
    <cellStyle name="_Клиническая больница_сметы РКСПД этап 3-2004- республика Алтай" xfId="542" xr:uid="{00000000-0005-0000-0000-000002020000}"/>
    <cellStyle name="_Клиническая больница_Сметы_3  АТС_ ОПФР по Волгограду_12_2003" xfId="543" xr:uid="{00000000-0005-0000-0000-000003020000}"/>
    <cellStyle name="_Клиническая больница_сметы_проект_Курган_Власов_08_2004" xfId="544" xr:uid="{00000000-0005-0000-0000-000004020000}"/>
    <cellStyle name="_Клиническая больница_сметы_РКСПД  ОПРФ _  Алтайск край_2002-2003" xfId="545" xr:uid="{00000000-0005-0000-0000-000005020000}"/>
    <cellStyle name="_Клиническая больница_сметы_РКСПД  ОПРФ _ республ Алтай_2003_10_2003" xfId="546" xr:uid="{00000000-0005-0000-0000-000006020000}"/>
    <cellStyle name="_Клиническая больница_сметы_РКСПД ОПРФ Алтайский край_2 этап _2003" xfId="547" xr:uid="{00000000-0005-0000-0000-000007020000}"/>
    <cellStyle name="_Клиническая больница_сметы_РКСПД ОПРФ Волгоград_этап 4.1 _07_2004" xfId="548" xr:uid="{00000000-0005-0000-0000-000008020000}"/>
    <cellStyle name="_Клиническая больница_сметы_РКСПД ОПРФ Иркутск_этап 2004" xfId="549" xr:uid="{00000000-0005-0000-0000-000009020000}"/>
    <cellStyle name="_Клиническая больница_сметы_РКСПД ОПРФ Чита общая_этап 2.1_2004_этап 1_2003" xfId="550" xr:uid="{00000000-0005-0000-0000-00000A020000}"/>
    <cellStyle name="_Клиническая больница_сметы_РКСПД УПФР Астрахань_1 узел 07_2004" xfId="551" xr:uid="{00000000-0005-0000-0000-00000B020000}"/>
    <cellStyle name="_Клиническая больница_сметы_РКСПД_ ОПРФ _по Астрах обл_10 узлов_дс 3_11_2003" xfId="552" xr:uid="{00000000-0005-0000-0000-00000C020000}"/>
    <cellStyle name="_Клиническая больница_сметы_РКСПД_ ОПРФ _по Астрах обл_19 узлов_2003" xfId="553" xr:uid="{00000000-0005-0000-0000-00000D020000}"/>
    <cellStyle name="_Клиническая больница_сметы_РКСПД_ ОПРФ _по Астрах обл_3 этап-2004год_дс 3_08_2004" xfId="554" xr:uid="{00000000-0005-0000-0000-00000E020000}"/>
    <cellStyle name="_Клиническая больница_сметы_РКСПД_ ОПРФ _по Астрах обл_3 этап-2004год_дс 3_08_старые 2004" xfId="555" xr:uid="{00000000-0005-0000-0000-00000F020000}"/>
    <cellStyle name="_Клиническая больница_сметы_РКСПД_ ОПРФ _по Астрах обл_настройка10 узлов_дс 3_11_2003" xfId="556" xr:uid="{00000000-0005-0000-0000-000010020000}"/>
    <cellStyle name="_Клиническая больница_сметы_РКСПД_ ОПРФ _по Волгогр_УАТС_ проектир_2003" xfId="557" xr:uid="{00000000-0005-0000-0000-000011020000}"/>
    <cellStyle name="_Клиническая больница_Сметы_РКСПД_ ОПРФ _по Волгограду_12_2003" xfId="558" xr:uid="{00000000-0005-0000-0000-000012020000}"/>
    <cellStyle name="_Клиническая больница_Сметы_РКСПД_ ОПРФ _по Волгограду_12_2003- Галатонова" xfId="559" xr:uid="{00000000-0005-0000-0000-000013020000}"/>
    <cellStyle name="_Клиническая больница_Сметы_РКСПД_ ОПРФ _по Волгограду_12_2003 Лебедкина" xfId="560" xr:uid="{00000000-0005-0000-0000-000014020000}"/>
    <cellStyle name="_Клиническая больница_Сметы_РКСПД_ ОПРФ _по Волгограду_12_2003 Наумова" xfId="561" xr:uid="{00000000-0005-0000-0000-000015020000}"/>
    <cellStyle name="_Клиническая больница_сметы_РКСПД_ ОПРФ _по Иркутску_2 этап_11_2003" xfId="562" xr:uid="{00000000-0005-0000-0000-000016020000}"/>
    <cellStyle name="_Клиническая больница_сметы_РКСПД_ ОПРФ _по Иркутску_проект_2 этап_11_2003" xfId="563" xr:uid="{00000000-0005-0000-0000-000017020000}"/>
    <cellStyle name="_Клиническая больница_сметы_РКСПД_ ОПРФ _по Иркутску_субподр_2 этап_11_2003" xfId="564" xr:uid="{00000000-0005-0000-0000-000018020000}"/>
    <cellStyle name="_Клиническая больница_сметы_РКСПД_ ОПРФ _по Оренб обл_2 этап-2003 год_11_2003 " xfId="565" xr:uid="{00000000-0005-0000-0000-000019020000}"/>
    <cellStyle name="_Клиническая больница_сметы_РКСПД_опытн зона ОПРФ _по Иркутск обл_по календ плану_12_2002" xfId="566" xr:uid="{00000000-0005-0000-0000-00001A020000}"/>
    <cellStyle name="_Клиническая больница_Спецификация_ГК887-3 (2)" xfId="567" xr:uid="{00000000-0005-0000-0000-00001B020000}"/>
    <cellStyle name="_Клиническая больница_Спецификация-поузловая Иркутск (2003 год)" xfId="568" xr:uid="{00000000-0005-0000-0000-00001C020000}"/>
    <cellStyle name="_Компьютерное оборудование" xfId="569" xr:uid="{00000000-0005-0000-0000-00001D020000}"/>
    <cellStyle name="_Кроссы телефонные" xfId="570" xr:uid="{00000000-0005-0000-0000-00001E020000}"/>
    <cellStyle name="_Кроссы телефонные_Book1" xfId="571" xr:uid="{00000000-0005-0000-0000-00001F020000}"/>
    <cellStyle name="_Кроссы телефонные_Book1 (18)" xfId="572" xr:uid="{00000000-0005-0000-0000-000020020000}"/>
    <cellStyle name="_Кроссы телефонные_Copy of сметы_РКСПД_ ОПРФ _по Волгограду_2003" xfId="573" xr:uid="{00000000-0005-0000-0000-000021020000}"/>
    <cellStyle name="_Кроссы телефонные_Cмета аудит и технорабочий проект Лаборатория Сервье_10_10 Кошкин" xfId="574" xr:uid="{00000000-0005-0000-0000-000022020000}"/>
    <cellStyle name="_Кроссы телефонные_ВОЛС_Павловский автобус_Королев_07_2008hhh" xfId="575" xr:uid="{00000000-0005-0000-0000-000023020000}"/>
    <cellStyle name="_Кроссы телефонные_обучение Волгоград_2004" xfId="576" xr:uid="{00000000-0005-0000-0000-000024020000}"/>
    <cellStyle name="_Кроссы телефонные_Смета (128А_05_03) _з этапа_Бирюков" xfId="577" xr:uid="{00000000-0005-0000-0000-000025020000}"/>
    <cellStyle name="_Кроссы телефонные_Смета _проектир ИКС_ГУ БР Свердл обл_19_02_2002 незаконченная" xfId="578" xr:uid="{00000000-0005-0000-0000-000026020000}"/>
    <cellStyle name="_Кроссы телефонные_смета к  дог 185А_09_02_НИОКР_Васильева" xfId="579" xr:uid="{00000000-0005-0000-0000-000027020000}"/>
    <cellStyle name="_Кроссы телефонные_смета к дог  129А_05_03_ Бирюков   " xfId="580" xr:uid="{00000000-0005-0000-0000-000028020000}"/>
    <cellStyle name="_Кроссы телефонные_Смета проект СКС_ЦБ Астрахань_09_2002" xfId="581" xr:uid="{00000000-0005-0000-0000-000029020000}"/>
    <cellStyle name="_Кроссы телефонные_Сметы к дог_хранилище_Тюменский нефт НЦ_03_2009_Рензяев_вариант4" xfId="582" xr:uid="{00000000-0005-0000-0000-00002A020000}"/>
    <cellStyle name="_Кроссы телефонные_Сметы модерниз КСПД_ОПФР Иркутск_Якушев_11_2007г" xfId="583" xr:uid="{00000000-0005-0000-0000-00002B020000}"/>
    <cellStyle name="_Кроссы телефонные_Сметы монт СКС_ОПФР Иркутск_Якушев_09_2007г" xfId="584" xr:uid="{00000000-0005-0000-0000-00002C020000}"/>
    <cellStyle name="_Кроссы телефонные_Сметы на монтаж ЛВС_НБ_республ  Саха_Якутия_06_2004 " xfId="585" xr:uid="{00000000-0005-0000-0000-00002D020000}"/>
    <cellStyle name="_Кроссы телефонные_Сметы на проект АСУ_РЖД_Александров_Ларина_12_2010 2" xfId="586" xr:uid="{00000000-0005-0000-0000-00002E020000}"/>
    <cellStyle name="_Кроссы телефонные_сметы проект СибурТюменьГаз_07_2008_Шпынь" xfId="587" xr:uid="{00000000-0005-0000-0000-00002F020000}"/>
    <cellStyle name="_Кроссы телефонные_сметы РКСПД этап 3-2004- республика Алтай" xfId="588" xr:uid="{00000000-0005-0000-0000-000030020000}"/>
    <cellStyle name="_Кроссы телефонные_Сметы_3  АТС_ ОПФР по Волгограду_12_2003" xfId="589" xr:uid="{00000000-0005-0000-0000-000031020000}"/>
    <cellStyle name="_Кроссы телефонные_сметы_проект_Курган_Власов_08_2004" xfId="590" xr:uid="{00000000-0005-0000-0000-000032020000}"/>
    <cellStyle name="_Кроссы телефонные_сметы_РКСПД  ОПРФ _  Алтайск край_2002-2003" xfId="591" xr:uid="{00000000-0005-0000-0000-000033020000}"/>
    <cellStyle name="_Кроссы телефонные_сметы_РКСПД  ОПРФ _ республ Алтай_2003_10_2003" xfId="592" xr:uid="{00000000-0005-0000-0000-000034020000}"/>
    <cellStyle name="_Кроссы телефонные_сметы_РКСПД ОПРФ Алтайский край_2 этап _2003" xfId="593" xr:uid="{00000000-0005-0000-0000-000035020000}"/>
    <cellStyle name="_Кроссы телефонные_сметы_РКСПД ОПРФ Волгоград_этап 4.1 _07_2004" xfId="594" xr:uid="{00000000-0005-0000-0000-000036020000}"/>
    <cellStyle name="_Кроссы телефонные_сметы_РКСПД ОПРФ Иркутск_этап 2004" xfId="595" xr:uid="{00000000-0005-0000-0000-000037020000}"/>
    <cellStyle name="_Кроссы телефонные_сметы_РКСПД ОПРФ Чита общая_этап 2.1_2004_этап 1_2003" xfId="596" xr:uid="{00000000-0005-0000-0000-000038020000}"/>
    <cellStyle name="_Кроссы телефонные_сметы_РКСПД УПФР Астрахань_1 узел 07_2004" xfId="597" xr:uid="{00000000-0005-0000-0000-000039020000}"/>
    <cellStyle name="_Кроссы телефонные_сметы_РКСПД_ ОПРФ _по Астрах обл_10 узлов_дс 3_11_2003" xfId="598" xr:uid="{00000000-0005-0000-0000-00003A020000}"/>
    <cellStyle name="_Кроссы телефонные_сметы_РКСПД_ ОПРФ _по Астрах обл_19 узлов_2003" xfId="599" xr:uid="{00000000-0005-0000-0000-00003B020000}"/>
    <cellStyle name="_Кроссы телефонные_сметы_РКСПД_ ОПРФ _по Астрах обл_3 этап-2004год_дс 3_08_2004" xfId="600" xr:uid="{00000000-0005-0000-0000-00003C020000}"/>
    <cellStyle name="_Кроссы телефонные_сметы_РКСПД_ ОПРФ _по Астрах обл_3 этап-2004год_дс 3_08_старые 2004" xfId="601" xr:uid="{00000000-0005-0000-0000-00003D020000}"/>
    <cellStyle name="_Кроссы телефонные_сметы_РКСПД_ ОПРФ _по Астрах обл_настройка10 узлов_дс 3_11_2003" xfId="602" xr:uid="{00000000-0005-0000-0000-00003E020000}"/>
    <cellStyle name="_Кроссы телефонные_сметы_РКСПД_ ОПРФ _по Волгогр_УАТС_ проектир_2003" xfId="603" xr:uid="{00000000-0005-0000-0000-00003F020000}"/>
    <cellStyle name="_Кроссы телефонные_Сметы_РКСПД_ ОПРФ _по Волгограду_12_2003" xfId="604" xr:uid="{00000000-0005-0000-0000-000040020000}"/>
    <cellStyle name="_Кроссы телефонные_Сметы_РКСПД_ ОПРФ _по Волгограду_12_2003- Галатонова" xfId="605" xr:uid="{00000000-0005-0000-0000-000041020000}"/>
    <cellStyle name="_Кроссы телефонные_Сметы_РКСПД_ ОПРФ _по Волгограду_12_2003 Лебедкина" xfId="606" xr:uid="{00000000-0005-0000-0000-000042020000}"/>
    <cellStyle name="_Кроссы телефонные_Сметы_РКСПД_ ОПРФ _по Волгограду_12_2003 Наумова" xfId="607" xr:uid="{00000000-0005-0000-0000-000043020000}"/>
    <cellStyle name="_Кроссы телефонные_сметы_РКСПД_ ОПРФ _по Иркутску_2 этап_11_2003" xfId="608" xr:uid="{00000000-0005-0000-0000-000044020000}"/>
    <cellStyle name="_Кроссы телефонные_сметы_РКСПД_ ОПРФ _по Иркутску_проект_2 этап_11_2003" xfId="609" xr:uid="{00000000-0005-0000-0000-000045020000}"/>
    <cellStyle name="_Кроссы телефонные_сметы_РКСПД_ ОПРФ _по Иркутску_субподр_2 этап_11_2003" xfId="610" xr:uid="{00000000-0005-0000-0000-000046020000}"/>
    <cellStyle name="_Кроссы телефонные_сметы_РКСПД_ ОПРФ _по Оренб обл_2 этап-2003 год_11_2003 " xfId="611" xr:uid="{00000000-0005-0000-0000-000047020000}"/>
    <cellStyle name="_Кроссы телефонные_сметы_РКСПД_опытн зона ОПРФ _по Иркутск обл_по календ плану_12_2002" xfId="612" xr:uid="{00000000-0005-0000-0000-000048020000}"/>
    <cellStyle name="_Лист1" xfId="613" xr:uid="{00000000-0005-0000-0000-000049020000}"/>
    <cellStyle name="_Материалы - Агора" xfId="614" xr:uid="{00000000-0005-0000-0000-00004A020000}"/>
    <cellStyle name="_Материалы и работы 08-12-2006 - Беляков" xfId="615" xr:uid="{00000000-0005-0000-0000-00004B020000}"/>
    <cellStyle name="_Мин Связь Спецификация оборудования190904" xfId="616" xr:uid="{00000000-0005-0000-0000-00004C020000}"/>
    <cellStyle name="_МЛС_МПС" xfId="617" xr:uid="{00000000-0005-0000-0000-00004D020000}"/>
    <cellStyle name="_НОД_1_МПС" xfId="618" xr:uid="{00000000-0005-0000-0000-00004E020000}"/>
    <cellStyle name="_НОД_1_МПС1" xfId="619" xr:uid="{00000000-0005-0000-0000-00004F020000}"/>
    <cellStyle name="_НОД_2_МПС" xfId="620" xr:uid="{00000000-0005-0000-0000-000050020000}"/>
    <cellStyle name="_Оборудование серверной (2)" xfId="621" xr:uid="{00000000-0005-0000-0000-000051020000}"/>
    <cellStyle name="_ОВДТ спец" xfId="622" xr:uid="{00000000-0005-0000-0000-000052020000}"/>
    <cellStyle name="_опросник RNF_15.12.03" xfId="623" xr:uid="{00000000-0005-0000-0000-000053020000}"/>
    <cellStyle name="_Правильная спец от Зименкова" xfId="624" xr:uid="{00000000-0005-0000-0000-000054020000}"/>
    <cellStyle name="_Правильная спец от Зименкова_1" xfId="625" xr:uid="{00000000-0005-0000-0000-000055020000}"/>
    <cellStyle name="_Правильная спец от Зименкова_1 (3)" xfId="626" xr:uid="{00000000-0005-0000-0000-000056020000}"/>
    <cellStyle name="_Правильная спец от Зименкова_Book1" xfId="627" xr:uid="{00000000-0005-0000-0000-000057020000}"/>
    <cellStyle name="_Правильная спец от Зименкова_Book1 (18)" xfId="628" xr:uid="{00000000-0005-0000-0000-000058020000}"/>
    <cellStyle name="_Правильная спец от Зименкова_Copy of сметы_РКСПД_ ОПРФ _по Волгограду_2003" xfId="629" xr:uid="{00000000-0005-0000-0000-000059020000}"/>
    <cellStyle name="_Правильная спец от Зименкова_Cмета аудит и технорабочий проект Лаборатория Сервье_10_10 Кошкин" xfId="630" xr:uid="{00000000-0005-0000-0000-00005A020000}"/>
    <cellStyle name="_Правильная спец от Зименкова_Cметы Балахонцы" xfId="631" xr:uid="{00000000-0005-0000-0000-00005B020000}"/>
    <cellStyle name="_Правильная спец от Зименкова_ВОЛС_Павловский автобус_Королев_07_2008hhh" xfId="632" xr:uid="{00000000-0005-0000-0000-00005C020000}"/>
    <cellStyle name="_Правильная спец от Зименкова_обучение Волгоград_2004" xfId="633" xr:uid="{00000000-0005-0000-0000-00005D020000}"/>
    <cellStyle name="_Правильная спец от Зименкова_Прил 2_Смета проект КТКС ДТ_  ЯНАО_312А_07_04 (3)" xfId="634" xr:uid="{00000000-0005-0000-0000-00005E020000}"/>
    <cellStyle name="_Правильная спец от Зименкова_СКСи канализация к НАЧ дороги_29-07-08" xfId="635" xr:uid="{00000000-0005-0000-0000-00005F020000}"/>
    <cellStyle name="_Правильная спец от Зименкова_см_монтаж СКС_ЛВС_ОАО УГМК_предст в Пышме_07_2006" xfId="636" xr:uid="{00000000-0005-0000-0000-000060020000}"/>
    <cellStyle name="_Правильная спец от Зименкова_Смета (128А_05_03) _з этапа_Бирюков" xfId="637" xr:uid="{00000000-0005-0000-0000-000061020000}"/>
    <cellStyle name="_Правильная спец от Зименкова_смета_к дог 331А_07_04 Злоказов" xfId="638" xr:uid="{00000000-0005-0000-0000-000062020000}"/>
    <cellStyle name="_Правильная спец от Зименкова_смета_к дог 45А_03_03_Азев с НДС" xfId="639" xr:uid="{00000000-0005-0000-0000-000063020000}"/>
    <cellStyle name="_Правильная спец от Зименкова_сметы в баз ценах_ цех реостатный_дизельный_Тюмень_11_2007" xfId="640" xr:uid="{00000000-0005-0000-0000-000064020000}"/>
    <cellStyle name="_Правильная спец от Зименкова_Сметы к дог №63ПЛ_АСУ МТО_РЖДС_10_2005_Злоказов" xfId="641" xr:uid="{00000000-0005-0000-0000-000065020000}"/>
    <cellStyle name="_Правильная спец от Зименкова_Сметы к дог_хранилище_Тюменский нефт НЦ_03_2009_Рензяев_вариант4" xfId="642" xr:uid="{00000000-0005-0000-0000-000066020000}"/>
    <cellStyle name="_Правильная спец от Зименкова_Сметы к дог№56ПЛ_09_05_Злоказовxls" xfId="643" xr:uid="{00000000-0005-0000-0000-000067020000}"/>
    <cellStyle name="_Правильная спец от Зименкова_Сметы модерниз КСПД_ОПФР Иркутск_Якушев_11_2007г" xfId="644" xr:uid="{00000000-0005-0000-0000-000068020000}"/>
    <cellStyle name="_Правильная спец от Зименкова_Сметы на монтаж ЛВС_НБ_республ  Саха_Якутия_06_2004 " xfId="645" xr:uid="{00000000-0005-0000-0000-000069020000}"/>
    <cellStyle name="_Правильная спец от Зименкова_Сметы на проект АСУ_РЖД_Александров_Ларина_12_2010 2" xfId="646" xr:uid="{00000000-0005-0000-0000-00006A020000}"/>
    <cellStyle name="_Правильная спец от Зименкова_Сметы поликл Надежд(БВЛ) 03.2007г." xfId="647" xr:uid="{00000000-0005-0000-0000-00006B020000}"/>
    <cellStyle name="_Правильная спец от Зименкова_сметы проект СибурТюменьГаз_07_2008_Шпынь" xfId="648" xr:uid="{00000000-0005-0000-0000-00006C020000}"/>
    <cellStyle name="_Правильная спец от Зименкова_сметы РКСПД этап 3-2004- республика Алтай" xfId="649" xr:uid="{00000000-0005-0000-0000-00006D020000}"/>
    <cellStyle name="_Правильная спец от Зименкова_Сметы СКС+телефон ВИП зона_СВЖД_Тарасов_07_2008" xfId="650" xr:uid="{00000000-0005-0000-0000-00006E020000}"/>
    <cellStyle name="_Правильная спец от Зименкова_Сметы_3  АТС_ ОПФР по Волгограду_12_2003" xfId="651" xr:uid="{00000000-0005-0000-0000-00006F020000}"/>
    <cellStyle name="_Правильная спец от Зименкова_Сметы_настройка_Новосибирск МСУ-78_Петункин_04_2008 с изм" xfId="652" xr:uid="{00000000-0005-0000-0000-000070020000}"/>
    <cellStyle name="_Правильная спец от Зименкова_сметы_проект_Курган_Власов_08_2004" xfId="653" xr:uid="{00000000-0005-0000-0000-000071020000}"/>
    <cellStyle name="_Правильная спец от Зименкова_сметы_РКСПД  ОПРФ _  Алтайск край_2002-2003" xfId="654" xr:uid="{00000000-0005-0000-0000-000072020000}"/>
    <cellStyle name="_Правильная спец от Зименкова_сметы_РКСПД  ОПРФ _ республ Алтай_2003_10_2003" xfId="655" xr:uid="{00000000-0005-0000-0000-000073020000}"/>
    <cellStyle name="_Правильная спец от Зименкова_сметы_РКСПД ОПРФ Алтайский край_2 этап _2003" xfId="656" xr:uid="{00000000-0005-0000-0000-000074020000}"/>
    <cellStyle name="_Правильная спец от Зименкова_сметы_РКСПД ОПРФ Волгоград_этап 4.1 _07_2004" xfId="657" xr:uid="{00000000-0005-0000-0000-000075020000}"/>
    <cellStyle name="_Правильная спец от Зименкова_сметы_РКСПД ОПРФ Иркутск_этап 2004" xfId="658" xr:uid="{00000000-0005-0000-0000-000076020000}"/>
    <cellStyle name="_Правильная спец от Зименкова_сметы_РКСПД ОПРФ Чита общая_этап 2.1_2004_этап 1_2003" xfId="659" xr:uid="{00000000-0005-0000-0000-000077020000}"/>
    <cellStyle name="_Правильная спец от Зименкова_сметы_РКСПД УПФР Астрахань_1 узел 07_2004" xfId="660" xr:uid="{00000000-0005-0000-0000-000078020000}"/>
    <cellStyle name="_Правильная спец от Зименкова_сметы_РКСПД_ ОПРФ _по Астрах обл_10 узлов_дс 3_11_2003" xfId="661" xr:uid="{00000000-0005-0000-0000-000079020000}"/>
    <cellStyle name="_Правильная спец от Зименкова_сметы_РКСПД_ ОПРФ _по Астрах обл_19 узлов_2003" xfId="662" xr:uid="{00000000-0005-0000-0000-00007A020000}"/>
    <cellStyle name="_Правильная спец от Зименкова_сметы_РКСПД_ ОПРФ _по Астрах обл_3 этап-2004год_дс 3_08_2004" xfId="663" xr:uid="{00000000-0005-0000-0000-00007B020000}"/>
    <cellStyle name="_Правильная спец от Зименкова_сметы_РКСПД_ ОПРФ _по Астрах обл_3 этап-2004год_дс 3_08_старые 2004" xfId="664" xr:uid="{00000000-0005-0000-0000-00007C020000}"/>
    <cellStyle name="_Правильная спец от Зименкова_сметы_РКСПД_ ОПРФ _по Астрах обл_настройка10 узлов_дс 3_11_2003" xfId="665" xr:uid="{00000000-0005-0000-0000-00007D020000}"/>
    <cellStyle name="_Правильная спец от Зименкова_сметы_РКСПД_ ОПРФ _по Волгогр_УАТС_ проектир_2003" xfId="666" xr:uid="{00000000-0005-0000-0000-00007E020000}"/>
    <cellStyle name="_Правильная спец от Зименкова_Сметы_РКСПД_ ОПРФ _по Волгограду_12_2003" xfId="667" xr:uid="{00000000-0005-0000-0000-00007F020000}"/>
    <cellStyle name="_Правильная спец от Зименкова_Сметы_РКСПД_ ОПРФ _по Волгограду_12_2003- Галатонова" xfId="668" xr:uid="{00000000-0005-0000-0000-000080020000}"/>
    <cellStyle name="_Правильная спец от Зименкова_Сметы_РКСПД_ ОПРФ _по Волгограду_12_2003 Лебедкина" xfId="669" xr:uid="{00000000-0005-0000-0000-000081020000}"/>
    <cellStyle name="_Правильная спец от Зименкова_Сметы_РКСПД_ ОПРФ _по Волгограду_12_2003 Наумова" xfId="670" xr:uid="{00000000-0005-0000-0000-000082020000}"/>
    <cellStyle name="_Правильная спец от Зименкова_сметы_РКСПД_ ОПРФ _по Иркутску_2 этап_11_2003" xfId="671" xr:uid="{00000000-0005-0000-0000-000083020000}"/>
    <cellStyle name="_Правильная спец от Зименкова_сметы_РКСПД_ ОПРФ _по Иркутску_проект_2 этап_11_2003" xfId="672" xr:uid="{00000000-0005-0000-0000-000084020000}"/>
    <cellStyle name="_Правильная спец от Зименкова_сметы_РКСПД_ ОПРФ _по Иркутску_субподр_2 этап_11_2003" xfId="673" xr:uid="{00000000-0005-0000-0000-000085020000}"/>
    <cellStyle name="_Правильная спец от Зименкова_сметы_РКСПД_ ОПРФ _по Оренб обл_2 этап-2003 год_11_2003 " xfId="674" xr:uid="{00000000-0005-0000-0000-000086020000}"/>
    <cellStyle name="_Правильная спец от Зименкова_сметы_РКСПД_опытн зона ОПРФ _по Иркутск обл_по календ плану_12_2002" xfId="675" xr:uid="{00000000-0005-0000-0000-000087020000}"/>
    <cellStyle name="_Правильная спец от Зименкова_Спецификация полная по проекту" xfId="676" xr:uid="{00000000-0005-0000-0000-000088020000}"/>
    <cellStyle name="_Правильная спец от Зименкова_Спецификация СКС 1_8  в9" xfId="677" xr:uid="{00000000-0005-0000-0000-000089020000}"/>
    <cellStyle name="_Предложение для Долгопрудного" xfId="678" xr:uid="{00000000-0005-0000-0000-00008A020000}"/>
    <cellStyle name="_Предложение для УАиГ" xfId="679" xr:uid="{00000000-0005-0000-0000-00008B020000}"/>
    <cellStyle name="_Прил.5(ТЛФ)" xfId="680" xr:uid="{00000000-0005-0000-0000-00008C020000}"/>
    <cellStyle name="_Прил.5(ТЛФ)_812364 расчет для сметы" xfId="681" xr:uid="{00000000-0005-0000-0000-00008D020000}"/>
    <cellStyle name="_Прил.5(ТЛФ)_Book1" xfId="682" xr:uid="{00000000-0005-0000-0000-00008E020000}"/>
    <cellStyle name="_Прил.5(ТЛФ)_Book1 (18)" xfId="683" xr:uid="{00000000-0005-0000-0000-00008F020000}"/>
    <cellStyle name="_Прил.5(ТЛФ)_Copy of сметы_РКСПД_ ОПРФ _по Волгограду_2003" xfId="684" xr:uid="{00000000-0005-0000-0000-000090020000}"/>
    <cellStyle name="_Прил.5(ТЛФ)_Cмета аудит и технорабочий проект Лаборатория Сервье_10_10 Кошкин" xfId="685" xr:uid="{00000000-0005-0000-0000-000091020000}"/>
    <cellStyle name="_Прил.5(ТЛФ)_ВОЛС_Павловский автобус_Королев_07_2008hhh" xfId="686" xr:uid="{00000000-0005-0000-0000-000092020000}"/>
    <cellStyle name="_Прил.5(ТЛФ)_Заказ_Астрахань-общая_спецификация" xfId="687" xr:uid="{00000000-0005-0000-0000-000093020000}"/>
    <cellStyle name="_Прил.5(ТЛФ)_Заказ_Иркутск_С9773" xfId="688" xr:uid="{00000000-0005-0000-0000-000094020000}"/>
    <cellStyle name="_Прил.5(ТЛФ)_ЗаказАТС_1728Т_Иркутск-1" xfId="689" xr:uid="{00000000-0005-0000-0000-000095020000}"/>
    <cellStyle name="_Прил.5(ТЛФ)_ЗаказВКС_1728Т_Иркутск-1" xfId="690" xr:uid="{00000000-0005-0000-0000-000096020000}"/>
    <cellStyle name="_Прил.5(ТЛФ)_ЗаказКСПД_1728Т_Иркутск-2" xfId="691" xr:uid="{00000000-0005-0000-0000-000097020000}"/>
    <cellStyle name="_Прил.5(ТЛФ)_обучение Волгоград_2004" xfId="692" xr:uid="{00000000-0005-0000-0000-000098020000}"/>
    <cellStyle name="_Прил.5(ТЛФ)_Сахалин_поставка_ по этапу 1.2" xfId="693" xr:uid="{00000000-0005-0000-0000-000099020000}"/>
    <cellStyle name="_Прил.5(ТЛФ)_Сводная спецификация_v4" xfId="694" xr:uid="{00000000-0005-0000-0000-00009A020000}"/>
    <cellStyle name="_Прил.5(ТЛФ)_Смета (128А_05_03) _з этапа_Бирюков" xfId="695" xr:uid="{00000000-0005-0000-0000-00009B020000}"/>
    <cellStyle name="_Прил.5(ТЛФ)_Смета _проектир ИКС_ГУ БР Свердл обл_19_02_2002 незаконченная" xfId="696" xr:uid="{00000000-0005-0000-0000-00009C020000}"/>
    <cellStyle name="_Прил.5(ТЛФ)_смета к  дог 185А_09_02_НИОКР_Васильева" xfId="697" xr:uid="{00000000-0005-0000-0000-00009D020000}"/>
    <cellStyle name="_Прил.5(ТЛФ)_смета к дог  129А_05_03_ Бирюков   " xfId="698" xr:uid="{00000000-0005-0000-0000-00009E020000}"/>
    <cellStyle name="_Прил.5(ТЛФ)_Смета проект СКС_ЦБ Астрахань_09_2002" xfId="699" xr:uid="{00000000-0005-0000-0000-00009F020000}"/>
    <cellStyle name="_Прил.5(ТЛФ)_Сметы к дог_хранилище_Тюменский нефт НЦ_03_2009_Рензяев_вариант4" xfId="700" xr:uid="{00000000-0005-0000-0000-0000A0020000}"/>
    <cellStyle name="_Прил.5(ТЛФ)_Сметы модерниз КСПД_ОПФР Иркутск_Якушев_11_2007г" xfId="701" xr:uid="{00000000-0005-0000-0000-0000A1020000}"/>
    <cellStyle name="_Прил.5(ТЛФ)_Сметы монт СКС_ОПФР Иркутск_Якушев_09_2007г" xfId="702" xr:uid="{00000000-0005-0000-0000-0000A2020000}"/>
    <cellStyle name="_Прил.5(ТЛФ)_Сметы на монтаж ЛВС_НБ_республ  Саха_Якутия_06_2004 " xfId="703" xr:uid="{00000000-0005-0000-0000-0000A3020000}"/>
    <cellStyle name="_Прил.5(ТЛФ)_Сметы на проект АСУ_РЖД_Александров_Ларина_12_2010 2" xfId="704" xr:uid="{00000000-0005-0000-0000-0000A4020000}"/>
    <cellStyle name="_Прил.5(ТЛФ)_сметы проект СибурТюменьГаз_07_2008_Шпынь" xfId="705" xr:uid="{00000000-0005-0000-0000-0000A5020000}"/>
    <cellStyle name="_Прил.5(ТЛФ)_сметы РКСПД этап 3-2004- республика Алтай" xfId="706" xr:uid="{00000000-0005-0000-0000-0000A6020000}"/>
    <cellStyle name="_Прил.5(ТЛФ)_Сметы_3  АТС_ ОПФР по Волгограду_12_2003" xfId="707" xr:uid="{00000000-0005-0000-0000-0000A7020000}"/>
    <cellStyle name="_Прил.5(ТЛФ)_сметы_проект_Курган_Власов_08_2004" xfId="708" xr:uid="{00000000-0005-0000-0000-0000A8020000}"/>
    <cellStyle name="_Прил.5(ТЛФ)_сметы_РКСПД  ОПРФ _  Алтайск край_2002-2003" xfId="709" xr:uid="{00000000-0005-0000-0000-0000A9020000}"/>
    <cellStyle name="_Прил.5(ТЛФ)_сметы_РКСПД  ОПРФ _ республ Алтай_2003_10_2003" xfId="710" xr:uid="{00000000-0005-0000-0000-0000AA020000}"/>
    <cellStyle name="_Прил.5(ТЛФ)_сметы_РКСПД ОПРФ Алтайский край_2 этап _2003" xfId="711" xr:uid="{00000000-0005-0000-0000-0000AB020000}"/>
    <cellStyle name="_Прил.5(ТЛФ)_сметы_РКСПД ОПРФ Волгоград_этап 4.1 _07_2004" xfId="712" xr:uid="{00000000-0005-0000-0000-0000AC020000}"/>
    <cellStyle name="_Прил.5(ТЛФ)_сметы_РКСПД ОПРФ Иркутск_этап 2004" xfId="713" xr:uid="{00000000-0005-0000-0000-0000AD020000}"/>
    <cellStyle name="_Прил.5(ТЛФ)_сметы_РКСПД ОПРФ Чита общая_этап 2.1_2004_этап 1_2003" xfId="714" xr:uid="{00000000-0005-0000-0000-0000AE020000}"/>
    <cellStyle name="_Прил.5(ТЛФ)_сметы_РКСПД УПФР Астрахань_1 узел 07_2004" xfId="715" xr:uid="{00000000-0005-0000-0000-0000AF020000}"/>
    <cellStyle name="_Прил.5(ТЛФ)_сметы_РКСПД_ ОПРФ _по Астрах обл_10 узлов_дс 3_11_2003" xfId="716" xr:uid="{00000000-0005-0000-0000-0000B0020000}"/>
    <cellStyle name="_Прил.5(ТЛФ)_сметы_РКСПД_ ОПРФ _по Астрах обл_19 узлов_2003" xfId="717" xr:uid="{00000000-0005-0000-0000-0000B1020000}"/>
    <cellStyle name="_Прил.5(ТЛФ)_сметы_РКСПД_ ОПРФ _по Астрах обл_3 этап-2004год_дс 3_08_2004" xfId="718" xr:uid="{00000000-0005-0000-0000-0000B2020000}"/>
    <cellStyle name="_Прил.5(ТЛФ)_сметы_РКСПД_ ОПРФ _по Астрах обл_3 этап-2004год_дс 3_08_старые 2004" xfId="719" xr:uid="{00000000-0005-0000-0000-0000B3020000}"/>
    <cellStyle name="_Прил.5(ТЛФ)_сметы_РКСПД_ ОПРФ _по Астрах обл_настройка10 узлов_дс 3_11_2003" xfId="720" xr:uid="{00000000-0005-0000-0000-0000B4020000}"/>
    <cellStyle name="_Прил.5(ТЛФ)_сметы_РКСПД_ ОПРФ _по Волгогр_УАТС_ проектир_2003" xfId="721" xr:uid="{00000000-0005-0000-0000-0000B5020000}"/>
    <cellStyle name="_Прил.5(ТЛФ)_Сметы_РКСПД_ ОПРФ _по Волгограду_12_2003" xfId="722" xr:uid="{00000000-0005-0000-0000-0000B6020000}"/>
    <cellStyle name="_Прил.5(ТЛФ)_Сметы_РКСПД_ ОПРФ _по Волгограду_12_2003- Галатонова" xfId="723" xr:uid="{00000000-0005-0000-0000-0000B7020000}"/>
    <cellStyle name="_Прил.5(ТЛФ)_Сметы_РКСПД_ ОПРФ _по Волгограду_12_2003 Лебедкина" xfId="724" xr:uid="{00000000-0005-0000-0000-0000B8020000}"/>
    <cellStyle name="_Прил.5(ТЛФ)_Сметы_РКСПД_ ОПРФ _по Волгограду_12_2003 Наумова" xfId="725" xr:uid="{00000000-0005-0000-0000-0000B9020000}"/>
    <cellStyle name="_Прил.5(ТЛФ)_сметы_РКСПД_ ОПРФ _по Иркутску_2 этап_11_2003" xfId="726" xr:uid="{00000000-0005-0000-0000-0000BA020000}"/>
    <cellStyle name="_Прил.5(ТЛФ)_сметы_РКСПД_ ОПРФ _по Иркутску_проект_2 этап_11_2003" xfId="727" xr:uid="{00000000-0005-0000-0000-0000BB020000}"/>
    <cellStyle name="_Прил.5(ТЛФ)_сметы_РКСПД_ ОПРФ _по Иркутску_субподр_2 этап_11_2003" xfId="728" xr:uid="{00000000-0005-0000-0000-0000BC020000}"/>
    <cellStyle name="_Прил.5(ТЛФ)_сметы_РКСПД_ ОПРФ _по Оренб обл_2 этап-2003 год_11_2003 " xfId="729" xr:uid="{00000000-0005-0000-0000-0000BD020000}"/>
    <cellStyle name="_Прил.5(ТЛФ)_сметы_РКСПД_опытн зона ОПРФ _по Иркутск обл_по календ плану_12_2002" xfId="730" xr:uid="{00000000-0005-0000-0000-0000BE020000}"/>
    <cellStyle name="_Прил.5(ТЛФ)_Спецификация_ГК887-3 (2)" xfId="731" xr:uid="{00000000-0005-0000-0000-0000BF020000}"/>
    <cellStyle name="_Прил.5(ТЛФ)_Спецификация-поузловая Иркутск (2003 год)" xfId="732" xr:uid="{00000000-0005-0000-0000-0000C0020000}"/>
    <cellStyle name="_Приложение 1 сводка затрат ЛИ-СОС 8-09" xfId="733" xr:uid="{00000000-0005-0000-0000-0000C1020000}"/>
    <cellStyle name="_Приложение 1 сводка затрат ЛИ-СОС 8-09 от Колосовой" xfId="734" xr:uid="{00000000-0005-0000-0000-0000C2020000}"/>
    <cellStyle name="_Приложение 1. Спецификация поставляемого оборудования" xfId="735" xr:uid="{00000000-0005-0000-0000-0000C3020000}"/>
    <cellStyle name="_Приложение 2. Сводный сметный расчет" xfId="736" xr:uid="{00000000-0005-0000-0000-0000C4020000}"/>
    <cellStyle name="_Расчёт стоимости выд. сети ГУ ЦБ РФ" xfId="737" xr:uid="{00000000-0005-0000-0000-0000C5020000}"/>
    <cellStyle name="_РЖДС_спека_пассивка" xfId="738" xr:uid="{00000000-0005-0000-0000-0000C6020000}"/>
    <cellStyle name="_Рыба сметы на монт и пусконал акт обор" xfId="739" xr:uid="{00000000-0005-0000-0000-0000C7020000}"/>
    <cellStyle name="_СБ по Смета  2375" xfId="740" xr:uid="{00000000-0005-0000-0000-0000C8020000}"/>
    <cellStyle name="_Сб Расчет стоимости обслуживания на полгода ( Электроэнергия и ВОЛС+КАМЕРЫ) 1" xfId="741" xr:uid="{00000000-0005-0000-0000-0000C9020000}"/>
    <cellStyle name="_Сводная таблица - МС УСИ 2006 - Микротест - состояние 06.04.06" xfId="742" xr:uid="{00000000-0005-0000-0000-0000CA020000}"/>
    <cellStyle name="_Сервера НОД1 и 2_МПС" xfId="743" xr:uid="{00000000-0005-0000-0000-0000CB020000}"/>
    <cellStyle name="_Склад к рассылке 130303" xfId="744" xr:uid="{00000000-0005-0000-0000-0000CC020000}"/>
    <cellStyle name="_Склад к рассылке 22082000" xfId="745" xr:uid="{00000000-0005-0000-0000-0000CD020000}"/>
    <cellStyle name="_СКС ф2" xfId="746" xr:uid="{00000000-0005-0000-0000-0000CE020000}"/>
    <cellStyle name="_СКУД" xfId="747" xr:uid="{00000000-0005-0000-0000-0000CF020000}"/>
    <cellStyle name="_см 5 этаж ИВЦ. ж. дороги._вер 6,98" xfId="748" xr:uid="{00000000-0005-0000-0000-0000D0020000}"/>
    <cellStyle name="_См_проект_КД Минсвязи _09_2004" xfId="749" xr:uid="{00000000-0005-0000-0000-0000D1020000}"/>
    <cellStyle name="_См_проект_КД Минсвязи _09_2004_13" xfId="750" xr:uid="{00000000-0005-0000-0000-0000D2020000}"/>
    <cellStyle name="_смета  акт.обор. ЕЦДУ,08,98_замеч" xfId="751" xr:uid="{00000000-0005-0000-0000-0000D3020000}"/>
    <cellStyle name="_смета  акт.обор. ЕЦДУ,08,98_замеч_1" xfId="752" xr:uid="{00000000-0005-0000-0000-0000D4020000}"/>
    <cellStyle name="_смета  акт.обор. ЕЦДУ,08,98_замеч_1 (3)" xfId="753" xr:uid="{00000000-0005-0000-0000-0000D5020000}"/>
    <cellStyle name="_смета  акт.обор. ЕЦДУ,08,98_замеч_Book1" xfId="754" xr:uid="{00000000-0005-0000-0000-0000D6020000}"/>
    <cellStyle name="_смета  акт.обор. ЕЦДУ,08,98_замеч_Book1 (18)" xfId="755" xr:uid="{00000000-0005-0000-0000-0000D7020000}"/>
    <cellStyle name="_смета  акт.обор. ЕЦДУ,08,98_замеч_Copy of сметы_РКСПД_ ОПРФ _по Волгограду_2003" xfId="756" xr:uid="{00000000-0005-0000-0000-0000D8020000}"/>
    <cellStyle name="_смета  акт.обор. ЕЦДУ,08,98_замеч_Cмета аудит и технорабочий проект Лаборатория Сервье_10_10 Кошкин" xfId="757" xr:uid="{00000000-0005-0000-0000-0000D9020000}"/>
    <cellStyle name="_смета  акт.обор. ЕЦДУ,08,98_замеч_ВОЛС_Павловский автобус_Королев_07_2008hhh" xfId="758" xr:uid="{00000000-0005-0000-0000-0000DA020000}"/>
    <cellStyle name="_смета  акт.обор. ЕЦДУ,08,98_замеч_обучение Волгоград_2004" xfId="759" xr:uid="{00000000-0005-0000-0000-0000DB020000}"/>
    <cellStyle name="_смета  акт.обор. ЕЦДУ,08,98_замеч_Прил 2_Смета проект КТКС ДТ_  ЯНАО_312А_07_04 (3)" xfId="760" xr:uid="{00000000-0005-0000-0000-0000DC020000}"/>
    <cellStyle name="_смета  акт.обор. ЕЦДУ,08,98_замеч_Смета (128А_05_03) _з этапа_Бирюков" xfId="761" xr:uid="{00000000-0005-0000-0000-0000DD020000}"/>
    <cellStyle name="_смета  акт.обор. ЕЦДУ,08,98_замеч_смета_к дог 331А_07_04 Злоказов" xfId="762" xr:uid="{00000000-0005-0000-0000-0000DE020000}"/>
    <cellStyle name="_смета  акт.обор. ЕЦДУ,08,98_замеч_смета_к дог 45А_03_03_Азев с НДС" xfId="763" xr:uid="{00000000-0005-0000-0000-0000DF020000}"/>
    <cellStyle name="_смета  акт.обор. ЕЦДУ,08,98_замеч_Сметы к дог №63ПЛ_АСУ МТО_РЖДС_10_2005_Злоказов" xfId="764" xr:uid="{00000000-0005-0000-0000-0000E0020000}"/>
    <cellStyle name="_смета  акт.обор. ЕЦДУ,08,98_замеч_Сметы к дог_хранилище_Тюменский нефт НЦ_03_2009_Рензяев_вариант4" xfId="765" xr:uid="{00000000-0005-0000-0000-0000E1020000}"/>
    <cellStyle name="_смета  акт.обор. ЕЦДУ,08,98_замеч_Сметы к дог№56ПЛ_09_05_Злоказовxls" xfId="766" xr:uid="{00000000-0005-0000-0000-0000E2020000}"/>
    <cellStyle name="_смета  акт.обор. ЕЦДУ,08,98_замеч_Сметы модерниз КСПД_ОПФР Иркутск_Якушев_11_2007г" xfId="767" xr:uid="{00000000-0005-0000-0000-0000E3020000}"/>
    <cellStyle name="_смета  акт.обор. ЕЦДУ,08,98_замеч_Сметы монт СКС_ОПФР Иркутск_Якушев_09_2007г" xfId="768" xr:uid="{00000000-0005-0000-0000-0000E4020000}"/>
    <cellStyle name="_смета  акт.обор. ЕЦДУ,08,98_замеч_Сметы на монтаж ЛВС_НБ_республ  Саха_Якутия_06_2004 " xfId="769" xr:uid="{00000000-0005-0000-0000-0000E5020000}"/>
    <cellStyle name="_смета  акт.обор. ЕЦДУ,08,98_замеч_Сметы на проект АСУ_РЖД_Александров_Ларина_12_2010 2" xfId="770" xr:uid="{00000000-0005-0000-0000-0000E6020000}"/>
    <cellStyle name="_смета  акт.обор. ЕЦДУ,08,98_замеч_сметы проект СибурТюменьГаз_07_2008_Шпынь" xfId="771" xr:uid="{00000000-0005-0000-0000-0000E7020000}"/>
    <cellStyle name="_смета  акт.обор. ЕЦДУ,08,98_замеч_сметы РКСПД этап 3-2004- республика Алтай" xfId="772" xr:uid="{00000000-0005-0000-0000-0000E8020000}"/>
    <cellStyle name="_смета  акт.обор. ЕЦДУ,08,98_замеч_Сметы_3  АТС_ ОПФР по Волгограду_12_2003" xfId="773" xr:uid="{00000000-0005-0000-0000-0000E9020000}"/>
    <cellStyle name="_смета  акт.обор. ЕЦДУ,08,98_замеч_сметы_проект_Курган_Власов_08_2004" xfId="774" xr:uid="{00000000-0005-0000-0000-0000EA020000}"/>
    <cellStyle name="_смета  акт.обор. ЕЦДУ,08,98_замеч_сметы_РКСПД  ОПРФ _  Алтайск край_2002-2003" xfId="775" xr:uid="{00000000-0005-0000-0000-0000EB020000}"/>
    <cellStyle name="_смета  акт.обор. ЕЦДУ,08,98_замеч_сметы_РКСПД  ОПРФ _ республ Алтай_2003_10_2003" xfId="776" xr:uid="{00000000-0005-0000-0000-0000EC020000}"/>
    <cellStyle name="_смета  акт.обор. ЕЦДУ,08,98_замеч_сметы_РКСПД ОПРФ Алтайский край_2 этап _2003" xfId="777" xr:uid="{00000000-0005-0000-0000-0000ED020000}"/>
    <cellStyle name="_смета  акт.обор. ЕЦДУ,08,98_замеч_сметы_РКСПД ОПРФ Волгоград_этап 4.1 _07_2004" xfId="778" xr:uid="{00000000-0005-0000-0000-0000EE020000}"/>
    <cellStyle name="_смета  акт.обор. ЕЦДУ,08,98_замеч_сметы_РКСПД ОПРФ Иркутск_этап 2004" xfId="779" xr:uid="{00000000-0005-0000-0000-0000EF020000}"/>
    <cellStyle name="_смета  акт.обор. ЕЦДУ,08,98_замеч_сметы_РКСПД ОПРФ Чита общая_этап 2.1_2004_этап 1_2003" xfId="780" xr:uid="{00000000-0005-0000-0000-0000F0020000}"/>
    <cellStyle name="_смета  акт.обор. ЕЦДУ,08,98_замеч_сметы_РКСПД УПФР Астрахань_1 узел 07_2004" xfId="781" xr:uid="{00000000-0005-0000-0000-0000F1020000}"/>
    <cellStyle name="_смета  акт.обор. ЕЦДУ,08,98_замеч_сметы_РКСПД_ ОПРФ _по Астрах обл_10 узлов_дс 3_11_2003" xfId="782" xr:uid="{00000000-0005-0000-0000-0000F2020000}"/>
    <cellStyle name="_смета  акт.обор. ЕЦДУ,08,98_замеч_сметы_РКСПД_ ОПРФ _по Астрах обл_19 узлов_2003" xfId="783" xr:uid="{00000000-0005-0000-0000-0000F3020000}"/>
    <cellStyle name="_смета  акт.обор. ЕЦДУ,08,98_замеч_сметы_РКСПД_ ОПРФ _по Астрах обл_3 этап-2004год_дс 3_08_2004" xfId="784" xr:uid="{00000000-0005-0000-0000-0000F4020000}"/>
    <cellStyle name="_смета  акт.обор. ЕЦДУ,08,98_замеч_сметы_РКСПД_ ОПРФ _по Астрах обл_3 этап-2004год_дс 3_08_старые 2004" xfId="785" xr:uid="{00000000-0005-0000-0000-0000F5020000}"/>
    <cellStyle name="_смета  акт.обор. ЕЦДУ,08,98_замеч_сметы_РКСПД_ ОПРФ _по Астрах обл_настройка10 узлов_дс 3_11_2003" xfId="786" xr:uid="{00000000-0005-0000-0000-0000F6020000}"/>
    <cellStyle name="_смета  акт.обор. ЕЦДУ,08,98_замеч_сметы_РКСПД_ ОПРФ _по Волгогр_УАТС_ проектир_2003" xfId="787" xr:uid="{00000000-0005-0000-0000-0000F7020000}"/>
    <cellStyle name="_смета  акт.обор. ЕЦДУ,08,98_замеч_Сметы_РКСПД_ ОПРФ _по Волгограду_12_2003" xfId="788" xr:uid="{00000000-0005-0000-0000-0000F8020000}"/>
    <cellStyle name="_смета  акт.обор. ЕЦДУ,08,98_замеч_Сметы_РКСПД_ ОПРФ _по Волгограду_12_2003- Галатонова" xfId="789" xr:uid="{00000000-0005-0000-0000-0000F9020000}"/>
    <cellStyle name="_смета  акт.обор. ЕЦДУ,08,98_замеч_Сметы_РКСПД_ ОПРФ _по Волгограду_12_2003 Лебедкина" xfId="790" xr:uid="{00000000-0005-0000-0000-0000FA020000}"/>
    <cellStyle name="_смета  акт.обор. ЕЦДУ,08,98_замеч_Сметы_РКСПД_ ОПРФ _по Волгограду_12_2003 Наумова" xfId="791" xr:uid="{00000000-0005-0000-0000-0000FB020000}"/>
    <cellStyle name="_смета  акт.обор. ЕЦДУ,08,98_замеч_сметы_РКСПД_ ОПРФ _по Иркутску_2 этап_11_2003" xfId="792" xr:uid="{00000000-0005-0000-0000-0000FC020000}"/>
    <cellStyle name="_смета  акт.обор. ЕЦДУ,08,98_замеч_сметы_РКСПД_ ОПРФ _по Иркутску_проект_2 этап_11_2003" xfId="793" xr:uid="{00000000-0005-0000-0000-0000FD020000}"/>
    <cellStyle name="_смета  акт.обор. ЕЦДУ,08,98_замеч_сметы_РКСПД_ ОПРФ _по Иркутску_субподр_2 этап_11_2003" xfId="794" xr:uid="{00000000-0005-0000-0000-0000FE020000}"/>
    <cellStyle name="_смета  акт.обор. ЕЦДУ,08,98_замеч_сметы_РКСПД_ ОПРФ _по Оренб обл_2 этап-2003 год_11_2003 " xfId="795" xr:uid="{00000000-0005-0000-0000-0000FF020000}"/>
    <cellStyle name="_смета  акт.обор. ЕЦДУ,08,98_замеч_сметы_РКСПД_опытн зона ОПРФ _по Иркутск обл_по календ плану_12_2002" xfId="796" xr:uid="{00000000-0005-0000-0000-000000030000}"/>
    <cellStyle name="_смета  акт.обор. НОД-2 _09.99" xfId="797" xr:uid="{00000000-0005-0000-0000-000001030000}"/>
    <cellStyle name="_смета  акт.обор. СУВДТ _09.99" xfId="798" xr:uid="{00000000-0005-0000-0000-000002030000}"/>
    <cellStyle name="_смета  акт.обор. СУВДТ _09.99 утв НОКС" xfId="799" xr:uid="{00000000-0005-0000-0000-000003030000}"/>
    <cellStyle name="_смета  акт.обор. СУВДТ _09.99 утв НОКС для процент" xfId="800" xr:uid="{00000000-0005-0000-0000-000004030000}"/>
    <cellStyle name="_смета  акт.обор. СУВДТ _для процентовки_07_2002" xfId="801" xr:uid="{00000000-0005-0000-0000-000005030000}"/>
    <cellStyle name="_смета  акт.обор. СУВДТ увелич _02.2001" xfId="802" xr:uid="{00000000-0005-0000-0000-000006030000}"/>
    <cellStyle name="_смета (1 этап- акт. об.. БВ) ГУ ЦБ" xfId="803" xr:uid="{00000000-0005-0000-0000-000007030000}"/>
    <cellStyle name="_смета (1 этап- акт. об.. БВ) ГУ ЦБ_1" xfId="804" xr:uid="{00000000-0005-0000-0000-000008030000}"/>
    <cellStyle name="_смета (1 этап- акт. об.. БВ) ГУ ЦБ_1 (3)" xfId="805" xr:uid="{00000000-0005-0000-0000-000009030000}"/>
    <cellStyle name="_смета (1 этап- акт. об.. БВ) ГУ ЦБ_Book1" xfId="806" xr:uid="{00000000-0005-0000-0000-00000A030000}"/>
    <cellStyle name="_смета (1 этап- акт. об.. БВ) ГУ ЦБ_Book1 (18)" xfId="807" xr:uid="{00000000-0005-0000-0000-00000B030000}"/>
    <cellStyle name="_смета (1 этап- акт. об.. БВ) ГУ ЦБ_Copy of сметы_РКСПД_ ОПРФ _по Волгограду_2003" xfId="808" xr:uid="{00000000-0005-0000-0000-00000C030000}"/>
    <cellStyle name="_смета (1 этап- акт. об.. БВ) ГУ ЦБ_Cмета аудит и технорабочий проект Лаборатория Сервье_10_10 Кошкин" xfId="809" xr:uid="{00000000-0005-0000-0000-00000D030000}"/>
    <cellStyle name="_смета (1 этап- акт. об.. БВ) ГУ ЦБ_ВОЛС_Павловский автобус_Королев_07_2008hhh" xfId="810" xr:uid="{00000000-0005-0000-0000-00000E030000}"/>
    <cellStyle name="_смета (1 этап- акт. об.. БВ) ГУ ЦБ_обучение Волгоград_2004" xfId="811" xr:uid="{00000000-0005-0000-0000-00000F030000}"/>
    <cellStyle name="_смета (1 этап- акт. об.. БВ) ГУ ЦБ_Прил 2_Смета проект КТКС ДТ_  ЯНАО_312А_07_04 (3)" xfId="812" xr:uid="{00000000-0005-0000-0000-000010030000}"/>
    <cellStyle name="_смета (1 этап- акт. об.. БВ) ГУ ЦБ_Смета (128А_05_03) _з этапа_Бирюков" xfId="813" xr:uid="{00000000-0005-0000-0000-000011030000}"/>
    <cellStyle name="_смета (1 этап- акт. об.. БВ) ГУ ЦБ_Смета _проектир ИКС_ГУ БР Свердл обл_19_02_2002 незаконченная" xfId="814" xr:uid="{00000000-0005-0000-0000-000012030000}"/>
    <cellStyle name="_смета (1 этап- акт. об.. БВ) ГУ ЦБ_Смета проект СКС_ЦБ Астрахань_09_2002" xfId="815" xr:uid="{00000000-0005-0000-0000-000013030000}"/>
    <cellStyle name="_смета (1 этап- акт. об.. БВ) ГУ ЦБ_смета_к дог 331А_07_04 Злоказов" xfId="816" xr:uid="{00000000-0005-0000-0000-000014030000}"/>
    <cellStyle name="_смета (1 этап- акт. об.. БВ) ГУ ЦБ_смета_к дог 45А_03_03_Азев с НДС" xfId="817" xr:uid="{00000000-0005-0000-0000-000015030000}"/>
    <cellStyle name="_смета (1 этап- акт. об.. БВ) ГУ ЦБ_Сметы к дог №63ПЛ_АСУ МТО_РЖДС_10_2005_Злоказов" xfId="818" xr:uid="{00000000-0005-0000-0000-000016030000}"/>
    <cellStyle name="_смета (1 этап- акт. об.. БВ) ГУ ЦБ_Сметы к дог_хранилище_Тюменский нефт НЦ_03_2009_Рензяев_вариант4" xfId="819" xr:uid="{00000000-0005-0000-0000-000017030000}"/>
    <cellStyle name="_смета (1 этап- акт. об.. БВ) ГУ ЦБ_Сметы к дог№56ПЛ_09_05_Злоказовxls" xfId="820" xr:uid="{00000000-0005-0000-0000-000018030000}"/>
    <cellStyle name="_смета (1 этап- акт. об.. БВ) ГУ ЦБ_Сметы модерниз КСПД_ОПФР Иркутск_Якушев_11_2007г" xfId="821" xr:uid="{00000000-0005-0000-0000-000019030000}"/>
    <cellStyle name="_смета (1 этап- акт. об.. БВ) ГУ ЦБ_Сметы монт СКС_ОПФР Иркутск_Якушев_09_2007г" xfId="822" xr:uid="{00000000-0005-0000-0000-00001A030000}"/>
    <cellStyle name="_смета (1 этап- акт. об.. БВ) ГУ ЦБ_Сметы на монтаж ЛВС_НБ_республ  Саха_Якутия_06_2004 " xfId="823" xr:uid="{00000000-0005-0000-0000-00001B030000}"/>
    <cellStyle name="_смета (1 этап- акт. об.. БВ) ГУ ЦБ_Сметы на проект АСУ_РЖД_Александров_Ларина_12_2010 2" xfId="824" xr:uid="{00000000-0005-0000-0000-00001C030000}"/>
    <cellStyle name="_смета (1 этап- акт. об.. БВ) ГУ ЦБ_сметы проект СибурТюменьГаз_07_2008_Шпынь" xfId="825" xr:uid="{00000000-0005-0000-0000-00001D030000}"/>
    <cellStyle name="_смета (1 этап- акт. об.. БВ) ГУ ЦБ_сметы РКСПД этап 3-2004- республика Алтай" xfId="826" xr:uid="{00000000-0005-0000-0000-00001E030000}"/>
    <cellStyle name="_смета (1 этап- акт. об.. БВ) ГУ ЦБ_Сметы_3  АТС_ ОПФР по Волгограду_12_2003" xfId="827" xr:uid="{00000000-0005-0000-0000-00001F030000}"/>
    <cellStyle name="_смета (1 этап- акт. об.. БВ) ГУ ЦБ_сметы_проект_Курган_Власов_08_2004" xfId="828" xr:uid="{00000000-0005-0000-0000-000020030000}"/>
    <cellStyle name="_смета (1 этап- акт. об.. БВ) ГУ ЦБ_сметы_РКСПД  ОПРФ _  Алтайск край_2002-2003" xfId="829" xr:uid="{00000000-0005-0000-0000-000021030000}"/>
    <cellStyle name="_смета (1 этап- акт. об.. БВ) ГУ ЦБ_сметы_РКСПД  ОПРФ _ республ Алтай_2003_10_2003" xfId="830" xr:uid="{00000000-0005-0000-0000-000022030000}"/>
    <cellStyle name="_смета (1 этап- акт. об.. БВ) ГУ ЦБ_сметы_РКСПД ОПРФ Алтайский край_2 этап _2003" xfId="831" xr:uid="{00000000-0005-0000-0000-000023030000}"/>
    <cellStyle name="_смета (1 этап- акт. об.. БВ) ГУ ЦБ_сметы_РКСПД ОПРФ Волгоград_этап 4.1 _07_2004" xfId="832" xr:uid="{00000000-0005-0000-0000-000024030000}"/>
    <cellStyle name="_смета (1 этап- акт. об.. БВ) ГУ ЦБ_сметы_РКСПД ОПРФ Иркутск_этап 2004" xfId="833" xr:uid="{00000000-0005-0000-0000-000025030000}"/>
    <cellStyle name="_смета (1 этап- акт. об.. БВ) ГУ ЦБ_сметы_РКСПД ОПРФ Чита общая_этап 2.1_2004_этап 1_2003" xfId="834" xr:uid="{00000000-0005-0000-0000-000026030000}"/>
    <cellStyle name="_смета (1 этап- акт. об.. БВ) ГУ ЦБ_сметы_РКСПД УПФР Астрахань_1 узел 07_2004" xfId="835" xr:uid="{00000000-0005-0000-0000-000027030000}"/>
    <cellStyle name="_смета (1 этап- акт. об.. БВ) ГУ ЦБ_сметы_РКСПД_ ОПРФ _по Астрах обл_10 узлов_дс 3_11_2003" xfId="836" xr:uid="{00000000-0005-0000-0000-000028030000}"/>
    <cellStyle name="_смета (1 этап- акт. об.. БВ) ГУ ЦБ_сметы_РКСПД_ ОПРФ _по Астрах обл_19 узлов_2003" xfId="837" xr:uid="{00000000-0005-0000-0000-000029030000}"/>
    <cellStyle name="_смета (1 этап- акт. об.. БВ) ГУ ЦБ_сметы_РКСПД_ ОПРФ _по Астрах обл_3 этап-2004год_дс 3_08_2004" xfId="838" xr:uid="{00000000-0005-0000-0000-00002A030000}"/>
    <cellStyle name="_смета (1 этап- акт. об.. БВ) ГУ ЦБ_сметы_РКСПД_ ОПРФ _по Астрах обл_3 этап-2004год_дс 3_08_старые 2004" xfId="839" xr:uid="{00000000-0005-0000-0000-00002B030000}"/>
    <cellStyle name="_смета (1 этап- акт. об.. БВ) ГУ ЦБ_сметы_РКСПД_ ОПРФ _по Астрах обл_настройка10 узлов_дс 3_11_2003" xfId="840" xr:uid="{00000000-0005-0000-0000-00002C030000}"/>
    <cellStyle name="_смета (1 этап- акт. об.. БВ) ГУ ЦБ_сметы_РКСПД_ ОПРФ _по Волгогр_УАТС_ проектир_2003" xfId="841" xr:uid="{00000000-0005-0000-0000-00002D030000}"/>
    <cellStyle name="_смета (1 этап- акт. об.. БВ) ГУ ЦБ_Сметы_РКСПД_ ОПРФ _по Волгограду_12_2003" xfId="842" xr:uid="{00000000-0005-0000-0000-00002E030000}"/>
    <cellStyle name="_смета (1 этап- акт. об.. БВ) ГУ ЦБ_Сметы_РКСПД_ ОПРФ _по Волгограду_12_2003- Галатонова" xfId="843" xr:uid="{00000000-0005-0000-0000-00002F030000}"/>
    <cellStyle name="_смета (1 этап- акт. об.. БВ) ГУ ЦБ_Сметы_РКСПД_ ОПРФ _по Волгограду_12_2003 Лебедкина" xfId="844" xr:uid="{00000000-0005-0000-0000-000030030000}"/>
    <cellStyle name="_смета (1 этап- акт. об.. БВ) ГУ ЦБ_Сметы_РКСПД_ ОПРФ _по Волгограду_12_2003 Наумова" xfId="845" xr:uid="{00000000-0005-0000-0000-000031030000}"/>
    <cellStyle name="_смета (1 этап- акт. об.. БВ) ГУ ЦБ_сметы_РКСПД_ ОПРФ _по Иркутску_2 этап_11_2003" xfId="846" xr:uid="{00000000-0005-0000-0000-000032030000}"/>
    <cellStyle name="_смета (1 этап- акт. об.. БВ) ГУ ЦБ_сметы_РКСПД_ ОПРФ _по Иркутску_проект_2 этап_11_2003" xfId="847" xr:uid="{00000000-0005-0000-0000-000033030000}"/>
    <cellStyle name="_смета (1 этап- акт. об.. БВ) ГУ ЦБ_сметы_РКСПД_ ОПРФ _по Иркутску_субподр_2 этап_11_2003" xfId="848" xr:uid="{00000000-0005-0000-0000-000034030000}"/>
    <cellStyle name="_смета (1 этап- акт. об.. БВ) ГУ ЦБ_сметы_РКСПД_ ОПРФ _по Оренб обл_2 этап-2003 год_11_2003 " xfId="849" xr:uid="{00000000-0005-0000-0000-000035030000}"/>
    <cellStyle name="_смета (1 этап- акт. об.. БВ) ГУ ЦБ_сметы_РКСПД_опытн зона ОПРФ _по Иркутск обл_по календ плану_12_2002" xfId="850" xr:uid="{00000000-0005-0000-0000-000036030000}"/>
    <cellStyle name="_смета (2 этап- СКС, элект.корп.А) ГУ ЦБ_02_2001" xfId="851" xr:uid="{00000000-0005-0000-0000-000037030000}"/>
    <cellStyle name="_смета (2 этап- СКС, элект.корп.А) ГУ ЦБ_02_2001_1" xfId="852" xr:uid="{00000000-0005-0000-0000-000038030000}"/>
    <cellStyle name="_смета (2 этап- СКС, элект.корп.А) ГУ ЦБ_02_2001_1 (3)" xfId="853" xr:uid="{00000000-0005-0000-0000-000039030000}"/>
    <cellStyle name="_смета (2 этап- СКС, элект.корп.А) ГУ ЦБ_02_2001_Book1" xfId="854" xr:uid="{00000000-0005-0000-0000-00003A030000}"/>
    <cellStyle name="_смета (2 этап- СКС, элект.корп.А) ГУ ЦБ_02_2001_Book1 (18)" xfId="855" xr:uid="{00000000-0005-0000-0000-00003B030000}"/>
    <cellStyle name="_смета (2 этап- СКС, элект.корп.А) ГУ ЦБ_02_2001_Copy of сметы_РКСПД_ ОПРФ _по Волгограду_2003" xfId="856" xr:uid="{00000000-0005-0000-0000-00003C030000}"/>
    <cellStyle name="_смета (2 этап- СКС, элект.корп.А) ГУ ЦБ_02_2001_Cмета аудит и технорабочий проект Лаборатория Сервье_10_10 Кошкин" xfId="857" xr:uid="{00000000-0005-0000-0000-00003D030000}"/>
    <cellStyle name="_смета (2 этап- СКС, элект.корп.А) ГУ ЦБ_02_2001_ВОЛС_Павловский автобус_Королев_07_2008hhh" xfId="858" xr:uid="{00000000-0005-0000-0000-00003E030000}"/>
    <cellStyle name="_смета (2 этап- СКС, элект.корп.А) ГУ ЦБ_02_2001_обучение Волгоград_2004" xfId="859" xr:uid="{00000000-0005-0000-0000-00003F030000}"/>
    <cellStyle name="_смета (2 этап- СКС, элект.корп.А) ГУ ЦБ_02_2001_Прил 2_Смета проект КТКС ДТ_  ЯНАО_312А_07_04 (3)" xfId="860" xr:uid="{00000000-0005-0000-0000-000040030000}"/>
    <cellStyle name="_смета (2 этап- СКС, элект.корп.А) ГУ ЦБ_02_2001_Смета (128А_05_03) _з этапа_Бирюков" xfId="861" xr:uid="{00000000-0005-0000-0000-000041030000}"/>
    <cellStyle name="_смета (2 этап- СКС, элект.корп.А) ГУ ЦБ_02_2001_Смета _проектир ИКС_ГУ БР Свердл обл_19_02_2002 незаконченная" xfId="862" xr:uid="{00000000-0005-0000-0000-000042030000}"/>
    <cellStyle name="_смета (2 этап- СКС, элект.корп.А) ГУ ЦБ_02_2001_Смета проект СКС_ЦБ Астрахань_09_2002" xfId="863" xr:uid="{00000000-0005-0000-0000-000043030000}"/>
    <cellStyle name="_смета (2 этап- СКС, элект.корп.А) ГУ ЦБ_02_2001_смета_к дог 331А_07_04 Злоказов" xfId="864" xr:uid="{00000000-0005-0000-0000-000044030000}"/>
    <cellStyle name="_смета (2 этап- СКС, элект.корп.А) ГУ ЦБ_02_2001_смета_к дог 45А_03_03_Азев с НДС" xfId="865" xr:uid="{00000000-0005-0000-0000-000045030000}"/>
    <cellStyle name="_смета (2 этап- СКС, элект.корп.А) ГУ ЦБ_02_2001_Сметы к дог №63ПЛ_АСУ МТО_РЖДС_10_2005_Злоказов" xfId="866" xr:uid="{00000000-0005-0000-0000-000046030000}"/>
    <cellStyle name="_смета (2 этап- СКС, элект.корп.А) ГУ ЦБ_02_2001_Сметы к дог_хранилище_Тюменский нефт НЦ_03_2009_Рензяев_вариант4" xfId="867" xr:uid="{00000000-0005-0000-0000-000047030000}"/>
    <cellStyle name="_смета (2 этап- СКС, элект.корп.А) ГУ ЦБ_02_2001_Сметы к дог№56ПЛ_09_05_Злоказовxls" xfId="868" xr:uid="{00000000-0005-0000-0000-000048030000}"/>
    <cellStyle name="_смета (2 этап- СКС, элект.корп.А) ГУ ЦБ_02_2001_Сметы модерниз КСПД_ОПФР Иркутск_Якушев_11_2007г" xfId="869" xr:uid="{00000000-0005-0000-0000-000049030000}"/>
    <cellStyle name="_смета (2 этап- СКС, элект.корп.А) ГУ ЦБ_02_2001_Сметы монт СКС_ОПФР Иркутск_Якушев_09_2007г" xfId="870" xr:uid="{00000000-0005-0000-0000-00004A030000}"/>
    <cellStyle name="_смета (2 этап- СКС, элект.корп.А) ГУ ЦБ_02_2001_Сметы на монтаж ЛВС_НБ_республ  Саха_Якутия_06_2004 " xfId="871" xr:uid="{00000000-0005-0000-0000-00004B030000}"/>
    <cellStyle name="_смета (2 этап- СКС, элект.корп.А) ГУ ЦБ_02_2001_Сметы на проект АСУ_РЖД_Александров_Ларина_12_2010 2" xfId="872" xr:uid="{00000000-0005-0000-0000-00004C030000}"/>
    <cellStyle name="_смета (2 этап- СКС, элект.корп.А) ГУ ЦБ_02_2001_сметы проект СибурТюменьГаз_07_2008_Шпынь" xfId="873" xr:uid="{00000000-0005-0000-0000-00004D030000}"/>
    <cellStyle name="_смета (2 этап- СКС, элект.корп.А) ГУ ЦБ_02_2001_сметы РКСПД этап 3-2004- республика Алтай" xfId="874" xr:uid="{00000000-0005-0000-0000-00004E030000}"/>
    <cellStyle name="_смета (2 этап- СКС, элект.корп.А) ГУ ЦБ_02_2001_Сметы_3  АТС_ ОПФР по Волгограду_12_2003" xfId="875" xr:uid="{00000000-0005-0000-0000-00004F030000}"/>
    <cellStyle name="_смета (2 этап- СКС, элект.корп.А) ГУ ЦБ_02_2001_сметы_проект_Курган_Власов_08_2004" xfId="876" xr:uid="{00000000-0005-0000-0000-000050030000}"/>
    <cellStyle name="_смета (2 этап- СКС, элект.корп.А) ГУ ЦБ_02_2001_сметы_РКСПД  ОПРФ _  Алтайск край_2002-2003" xfId="877" xr:uid="{00000000-0005-0000-0000-000051030000}"/>
    <cellStyle name="_смета (2 этап- СКС, элект.корп.А) ГУ ЦБ_02_2001_сметы_РКСПД  ОПРФ _ республ Алтай_2003_10_2003" xfId="878" xr:uid="{00000000-0005-0000-0000-000052030000}"/>
    <cellStyle name="_смета (2 этап- СКС, элект.корп.А) ГУ ЦБ_02_2001_сметы_РКСПД ОПРФ Алтайский край_2 этап _2003" xfId="879" xr:uid="{00000000-0005-0000-0000-000053030000}"/>
    <cellStyle name="_смета (2 этап- СКС, элект.корп.А) ГУ ЦБ_02_2001_сметы_РКСПД ОПРФ Волгоград_этап 4.1 _07_2004" xfId="880" xr:uid="{00000000-0005-0000-0000-000054030000}"/>
    <cellStyle name="_смета (2 этап- СКС, элект.корп.А) ГУ ЦБ_02_2001_сметы_РКСПД ОПРФ Иркутск_этап 2004" xfId="881" xr:uid="{00000000-0005-0000-0000-000055030000}"/>
    <cellStyle name="_смета (2 этап- СКС, элект.корп.А) ГУ ЦБ_02_2001_сметы_РКСПД ОПРФ Чита общая_этап 2.1_2004_этап 1_2003" xfId="882" xr:uid="{00000000-0005-0000-0000-000056030000}"/>
    <cellStyle name="_смета (2 этап- СКС, элект.корп.А) ГУ ЦБ_02_2001_сметы_РКСПД УПФР Астрахань_1 узел 07_2004" xfId="883" xr:uid="{00000000-0005-0000-0000-000057030000}"/>
    <cellStyle name="_смета (2 этап- СКС, элект.корп.А) ГУ ЦБ_02_2001_сметы_РКСПД_ ОПРФ _по Астрах обл_10 узлов_дс 3_11_2003" xfId="884" xr:uid="{00000000-0005-0000-0000-000058030000}"/>
    <cellStyle name="_смета (2 этап- СКС, элект.корп.А) ГУ ЦБ_02_2001_сметы_РКСПД_ ОПРФ _по Астрах обл_19 узлов_2003" xfId="885" xr:uid="{00000000-0005-0000-0000-000059030000}"/>
    <cellStyle name="_смета (2 этап- СКС, элект.корп.А) ГУ ЦБ_02_2001_сметы_РКСПД_ ОПРФ _по Астрах обл_3 этап-2004год_дс 3_08_2004" xfId="886" xr:uid="{00000000-0005-0000-0000-00005A030000}"/>
    <cellStyle name="_смета (2 этап- СКС, элект.корп.А) ГУ ЦБ_02_2001_сметы_РКСПД_ ОПРФ _по Астрах обл_3 этап-2004год_дс 3_08_старые 2004" xfId="887" xr:uid="{00000000-0005-0000-0000-00005B030000}"/>
    <cellStyle name="_смета (2 этап- СКС, элект.корп.А) ГУ ЦБ_02_2001_сметы_РКСПД_ ОПРФ _по Астрах обл_настройка10 узлов_дс 3_11_2003" xfId="888" xr:uid="{00000000-0005-0000-0000-00005C030000}"/>
    <cellStyle name="_смета (2 этап- СКС, элект.корп.А) ГУ ЦБ_02_2001_сметы_РКСПД_ ОПРФ _по Волгогр_УАТС_ проектир_2003" xfId="889" xr:uid="{00000000-0005-0000-0000-00005D030000}"/>
    <cellStyle name="_смета (2 этап- СКС, элект.корп.А) ГУ ЦБ_02_2001_Сметы_РКСПД_ ОПРФ _по Волгограду_12_2003" xfId="890" xr:uid="{00000000-0005-0000-0000-00005E030000}"/>
    <cellStyle name="_смета (2 этап- СКС, элект.корп.А) ГУ ЦБ_02_2001_Сметы_РКСПД_ ОПРФ _по Волгограду_12_2003- Галатонова" xfId="891" xr:uid="{00000000-0005-0000-0000-00005F030000}"/>
    <cellStyle name="_смета (2 этап- СКС, элект.корп.А) ГУ ЦБ_02_2001_Сметы_РКСПД_ ОПРФ _по Волгограду_12_2003 Лебедкина" xfId="892" xr:uid="{00000000-0005-0000-0000-000060030000}"/>
    <cellStyle name="_смета (2 этап- СКС, элект.корп.А) ГУ ЦБ_02_2001_Сметы_РКСПД_ ОПРФ _по Волгограду_12_2003 Наумова" xfId="893" xr:uid="{00000000-0005-0000-0000-000061030000}"/>
    <cellStyle name="_смета (2 этап- СКС, элект.корп.А) ГУ ЦБ_02_2001_сметы_РКСПД_ ОПРФ _по Иркутску_2 этап_11_2003" xfId="894" xr:uid="{00000000-0005-0000-0000-000062030000}"/>
    <cellStyle name="_смета (2 этап- СКС, элект.корп.А) ГУ ЦБ_02_2001_сметы_РКСПД_ ОПРФ _по Иркутску_проект_2 этап_11_2003" xfId="895" xr:uid="{00000000-0005-0000-0000-000063030000}"/>
    <cellStyle name="_смета (2 этап- СКС, элект.корп.А) ГУ ЦБ_02_2001_сметы_РКСПД_ ОПРФ _по Иркутску_субподр_2 этап_11_2003" xfId="896" xr:uid="{00000000-0005-0000-0000-000064030000}"/>
    <cellStyle name="_смета (2 этап- СКС, элект.корп.А) ГУ ЦБ_02_2001_сметы_РКСПД_ ОПРФ _по Оренб обл_2 этап-2003 год_11_2003 " xfId="897" xr:uid="{00000000-0005-0000-0000-000065030000}"/>
    <cellStyle name="_смета (2 этап- СКС, элект.корп.А) ГУ ЦБ_02_2001_сметы_РКСПД_опытн зона ОПРФ _по Иркутск обл_по календ плану_12_2002" xfId="898" xr:uid="{00000000-0005-0000-0000-000066030000}"/>
    <cellStyle name="_Смета 04.08.2005" xfId="899" xr:uid="{00000000-0005-0000-0000-000067030000}"/>
    <cellStyle name="_смета ГУ ЦБ-05,98_замеч" xfId="900" xr:uid="{00000000-0005-0000-0000-000068030000}"/>
    <cellStyle name="_смета ГУ ЦБ-05,98_замеч_812364 расчет для сметы" xfId="901" xr:uid="{00000000-0005-0000-0000-000069030000}"/>
    <cellStyle name="_смета ГУ ЦБ-05,98_замеч_Book1" xfId="902" xr:uid="{00000000-0005-0000-0000-00006A030000}"/>
    <cellStyle name="_смета ГУ ЦБ-05,98_замеч_Book1 (18)" xfId="903" xr:uid="{00000000-0005-0000-0000-00006B030000}"/>
    <cellStyle name="_смета ГУ ЦБ-05,98_замеч_Copy of сметы_РКСПД_ ОПРФ _по Волгограду_2003" xfId="904" xr:uid="{00000000-0005-0000-0000-00006C030000}"/>
    <cellStyle name="_смета ГУ ЦБ-05,98_замеч_Cмета аудит и технорабочий проект Лаборатория Сервье_10_10 Кошкин" xfId="905" xr:uid="{00000000-0005-0000-0000-00006D030000}"/>
    <cellStyle name="_смета ГУ ЦБ-05,98_замеч_ВОЛС_Павловский автобус_Королев_07_2008hhh" xfId="906" xr:uid="{00000000-0005-0000-0000-00006E030000}"/>
    <cellStyle name="_смета ГУ ЦБ-05,98_замеч_Заказ_Астрахань-общая_спецификация" xfId="907" xr:uid="{00000000-0005-0000-0000-00006F030000}"/>
    <cellStyle name="_смета ГУ ЦБ-05,98_замеч_Заказ_Иркутск_С9773" xfId="908" xr:uid="{00000000-0005-0000-0000-000070030000}"/>
    <cellStyle name="_смета ГУ ЦБ-05,98_замеч_ЗаказАТС_1728Т_Иркутск-1" xfId="909" xr:uid="{00000000-0005-0000-0000-000071030000}"/>
    <cellStyle name="_смета ГУ ЦБ-05,98_замеч_ЗаказВКС_1728Т_Иркутск-1" xfId="910" xr:uid="{00000000-0005-0000-0000-000072030000}"/>
    <cellStyle name="_смета ГУ ЦБ-05,98_замеч_ЗаказКСПД_1728Т_Иркутск-2" xfId="911" xr:uid="{00000000-0005-0000-0000-000073030000}"/>
    <cellStyle name="_смета ГУ ЦБ-05,98_замеч_обучение Волгоград_2004" xfId="912" xr:uid="{00000000-0005-0000-0000-000074030000}"/>
    <cellStyle name="_смета ГУ ЦБ-05,98_замеч_Сахалин_поставка_ по этапу 1.2" xfId="913" xr:uid="{00000000-0005-0000-0000-000075030000}"/>
    <cellStyle name="_смета ГУ ЦБ-05,98_замеч_Сводная спецификация_v4" xfId="914" xr:uid="{00000000-0005-0000-0000-000076030000}"/>
    <cellStyle name="_смета ГУ ЦБ-05,98_замеч_Смета (128А_05_03) _з этапа_Бирюков" xfId="915" xr:uid="{00000000-0005-0000-0000-000077030000}"/>
    <cellStyle name="_смета ГУ ЦБ-05,98_замеч_Смета _проектир ИКС_ГУ БР Свердл обл_19_02_2002 незаконченная" xfId="916" xr:uid="{00000000-0005-0000-0000-000078030000}"/>
    <cellStyle name="_смета ГУ ЦБ-05,98_замеч_смета к  дог 185А_09_02_НИОКР_Васильева" xfId="917" xr:uid="{00000000-0005-0000-0000-000079030000}"/>
    <cellStyle name="_смета ГУ ЦБ-05,98_замеч_смета к дог  129А_05_03_ Бирюков   " xfId="918" xr:uid="{00000000-0005-0000-0000-00007A030000}"/>
    <cellStyle name="_смета ГУ ЦБ-05,98_замеч_Смета на проектир СТВКС МПС 5_12_2000.xls" xfId="919" xr:uid="{00000000-0005-0000-0000-00007B030000}"/>
    <cellStyle name="_смета ГУ ЦБ-05,98_замеч_Смета проект СКС_ЦБ Астрахань_09_2002" xfId="920" xr:uid="{00000000-0005-0000-0000-00007C030000}"/>
    <cellStyle name="_смета ГУ ЦБ-05,98_замеч_Сметы к дог_хранилище_Тюменский нефт НЦ_03_2009_Рензяев_вариант4" xfId="921" xr:uid="{00000000-0005-0000-0000-00007D030000}"/>
    <cellStyle name="_смета ГУ ЦБ-05,98_замеч_Сметы модерниз КСПД_ОПФР Иркутск_Якушев_11_2007г" xfId="922" xr:uid="{00000000-0005-0000-0000-00007E030000}"/>
    <cellStyle name="_смета ГУ ЦБ-05,98_замеч_Сметы монт СКС_ОПФР Иркутск_Якушев_09_2007г" xfId="923" xr:uid="{00000000-0005-0000-0000-00007F030000}"/>
    <cellStyle name="_смета ГУ ЦБ-05,98_замеч_Сметы на монтаж ЛВС_НБ_республ  Саха_Якутия_06_2004 " xfId="924" xr:uid="{00000000-0005-0000-0000-000080030000}"/>
    <cellStyle name="_смета ГУ ЦБ-05,98_замеч_Сметы на проект АСУ_РЖД_Александров_Ларина_12_2010 2" xfId="925" xr:uid="{00000000-0005-0000-0000-000081030000}"/>
    <cellStyle name="_смета ГУ ЦБ-05,98_замеч_сметы проект СибурТюменьГаз_07_2008_Шпынь" xfId="926" xr:uid="{00000000-0005-0000-0000-000082030000}"/>
    <cellStyle name="_смета ГУ ЦБ-05,98_замеч_сметы РКСПД этап 3-2004- республика Алтай" xfId="927" xr:uid="{00000000-0005-0000-0000-000083030000}"/>
    <cellStyle name="_смета ГУ ЦБ-05,98_замеч_Сметы_3  АТС_ ОПФР по Волгограду_12_2003" xfId="928" xr:uid="{00000000-0005-0000-0000-000084030000}"/>
    <cellStyle name="_смета ГУ ЦБ-05,98_замеч_сметы_проект_Курган_Власов_08_2004" xfId="929" xr:uid="{00000000-0005-0000-0000-000085030000}"/>
    <cellStyle name="_смета ГУ ЦБ-05,98_замеч_сметы_РКСПД  ОПРФ _  Алтайск край_2002-2003" xfId="930" xr:uid="{00000000-0005-0000-0000-000086030000}"/>
    <cellStyle name="_смета ГУ ЦБ-05,98_замеч_сметы_РКСПД  ОПРФ _ республ Алтай_2003_10_2003" xfId="931" xr:uid="{00000000-0005-0000-0000-000087030000}"/>
    <cellStyle name="_смета ГУ ЦБ-05,98_замеч_сметы_РКСПД ОПРФ Алтайский край_2 этап _2003" xfId="932" xr:uid="{00000000-0005-0000-0000-000088030000}"/>
    <cellStyle name="_смета ГУ ЦБ-05,98_замеч_сметы_РКСПД ОПРФ Волгоград_этап 4.1 _07_2004" xfId="933" xr:uid="{00000000-0005-0000-0000-000089030000}"/>
    <cellStyle name="_смета ГУ ЦБ-05,98_замеч_сметы_РКСПД ОПРФ Иркутск_этап 2004" xfId="934" xr:uid="{00000000-0005-0000-0000-00008A030000}"/>
    <cellStyle name="_смета ГУ ЦБ-05,98_замеч_сметы_РКСПД ОПРФ Чита общая_этап 2.1_2004_этап 1_2003" xfId="935" xr:uid="{00000000-0005-0000-0000-00008B030000}"/>
    <cellStyle name="_смета ГУ ЦБ-05,98_замеч_сметы_РКСПД УПФР Астрахань_1 узел 07_2004" xfId="936" xr:uid="{00000000-0005-0000-0000-00008C030000}"/>
    <cellStyle name="_смета ГУ ЦБ-05,98_замеч_сметы_РКСПД_ ОПРФ _по Астрах обл_10 узлов_дс 3_11_2003" xfId="937" xr:uid="{00000000-0005-0000-0000-00008D030000}"/>
    <cellStyle name="_смета ГУ ЦБ-05,98_замеч_сметы_РКСПД_ ОПРФ _по Астрах обл_19 узлов_2003" xfId="938" xr:uid="{00000000-0005-0000-0000-00008E030000}"/>
    <cellStyle name="_смета ГУ ЦБ-05,98_замеч_сметы_РКСПД_ ОПРФ _по Астрах обл_3 этап-2004год_дс 3_08_2004" xfId="939" xr:uid="{00000000-0005-0000-0000-00008F030000}"/>
    <cellStyle name="_смета ГУ ЦБ-05,98_замеч_сметы_РКСПД_ ОПРФ _по Астрах обл_3 этап-2004год_дс 3_08_старые 2004" xfId="940" xr:uid="{00000000-0005-0000-0000-000090030000}"/>
    <cellStyle name="_смета ГУ ЦБ-05,98_замеч_сметы_РКСПД_ ОПРФ _по Астрах обл_настройка10 узлов_дс 3_11_2003" xfId="941" xr:uid="{00000000-0005-0000-0000-000091030000}"/>
    <cellStyle name="_смета ГУ ЦБ-05,98_замеч_сметы_РКСПД_ ОПРФ _по Волгогр_УАТС_ проектир_2003" xfId="942" xr:uid="{00000000-0005-0000-0000-000092030000}"/>
    <cellStyle name="_смета ГУ ЦБ-05,98_замеч_Сметы_РКСПД_ ОПРФ _по Волгограду_12_2003" xfId="943" xr:uid="{00000000-0005-0000-0000-000093030000}"/>
    <cellStyle name="_смета ГУ ЦБ-05,98_замеч_Сметы_РКСПД_ ОПРФ _по Волгограду_12_2003- Галатонова" xfId="944" xr:uid="{00000000-0005-0000-0000-000094030000}"/>
    <cellStyle name="_смета ГУ ЦБ-05,98_замеч_Сметы_РКСПД_ ОПРФ _по Волгограду_12_2003 Лебедкина" xfId="945" xr:uid="{00000000-0005-0000-0000-000095030000}"/>
    <cellStyle name="_смета ГУ ЦБ-05,98_замеч_Сметы_РКСПД_ ОПРФ _по Волгограду_12_2003 Наумова" xfId="946" xr:uid="{00000000-0005-0000-0000-000096030000}"/>
    <cellStyle name="_смета ГУ ЦБ-05,98_замеч_сметы_РКСПД_ ОПРФ _по Иркутску_2 этап_11_2003" xfId="947" xr:uid="{00000000-0005-0000-0000-000097030000}"/>
    <cellStyle name="_смета ГУ ЦБ-05,98_замеч_сметы_РКСПД_ ОПРФ _по Иркутску_проект_2 этап_11_2003" xfId="948" xr:uid="{00000000-0005-0000-0000-000098030000}"/>
    <cellStyle name="_смета ГУ ЦБ-05,98_замеч_сметы_РКСПД_ ОПРФ _по Иркутску_субподр_2 этап_11_2003" xfId="949" xr:uid="{00000000-0005-0000-0000-000099030000}"/>
    <cellStyle name="_смета ГУ ЦБ-05,98_замеч_сметы_РКСПД_ ОПРФ _по Оренб обл_2 этап-2003 год_11_2003 " xfId="950" xr:uid="{00000000-0005-0000-0000-00009A030000}"/>
    <cellStyle name="_смета ГУ ЦБ-05,98_замеч_сметы_РКСПД_опытн зона ОПРФ _по Иркутск обл_по календ плану_12_2002" xfId="951" xr:uid="{00000000-0005-0000-0000-00009B030000}"/>
    <cellStyle name="_смета ГУ ЦБ-05,98_замеч_Спецификация_ГК887-3 (2)" xfId="952" xr:uid="{00000000-0005-0000-0000-00009C030000}"/>
    <cellStyle name="_смета ГУ ЦБ-05,98_замеч_Спецификация-поузловая Иркутск (2003 год)" xfId="953" xr:uid="{00000000-0005-0000-0000-00009D030000}"/>
    <cellStyle name="_Смета на ATM" xfId="954" xr:uid="{00000000-0005-0000-0000-00009E030000}"/>
    <cellStyle name="_Смета на ATM#1" xfId="955" xr:uid="{00000000-0005-0000-0000-00009F030000}"/>
    <cellStyle name="_Смета на ATM#1_1" xfId="956" xr:uid="{00000000-0005-0000-0000-0000A0030000}"/>
    <cellStyle name="_Смета на ATM#1_1 (3)" xfId="957" xr:uid="{00000000-0005-0000-0000-0000A1030000}"/>
    <cellStyle name="_Смета на ATM#1_Book1" xfId="958" xr:uid="{00000000-0005-0000-0000-0000A2030000}"/>
    <cellStyle name="_Смета на ATM#1_Book1 (18)" xfId="959" xr:uid="{00000000-0005-0000-0000-0000A3030000}"/>
    <cellStyle name="_Смета на ATM#1_Copy of сметы_РКСПД_ ОПРФ _по Волгограду_2003" xfId="960" xr:uid="{00000000-0005-0000-0000-0000A4030000}"/>
    <cellStyle name="_Смета на ATM#1_Cмета аудит и технорабочий проект Лаборатория Сервье_10_10 Кошкин" xfId="961" xr:uid="{00000000-0005-0000-0000-0000A5030000}"/>
    <cellStyle name="_Смета на ATM#1_ВОЛС_Павловский автобус_Королев_07_2008hhh" xfId="962" xr:uid="{00000000-0005-0000-0000-0000A6030000}"/>
    <cellStyle name="_Смета на ATM#1_обучение Волгоград_2004" xfId="963" xr:uid="{00000000-0005-0000-0000-0000A7030000}"/>
    <cellStyle name="_Смета на ATM#1_Прил 2_Смета проект КТКС ДТ_  ЯНАО_312А_07_04 (3)" xfId="964" xr:uid="{00000000-0005-0000-0000-0000A8030000}"/>
    <cellStyle name="_Смета на ATM#1_Смета (128А_05_03) _з этапа_Бирюков" xfId="965" xr:uid="{00000000-0005-0000-0000-0000A9030000}"/>
    <cellStyle name="_Смета на ATM#1_Смета _проектир ИКС_ГУ БР Свердл обл_19_02_2002 незаконченная" xfId="966" xr:uid="{00000000-0005-0000-0000-0000AA030000}"/>
    <cellStyle name="_Смета на ATM#1_Смета на проектир СТВКС МПС 5_12_2000.xls" xfId="967" xr:uid="{00000000-0005-0000-0000-0000AB030000}"/>
    <cellStyle name="_Смета на ATM#1_Смета проект СКС_ЦБ Астрахань_09_2002" xfId="968" xr:uid="{00000000-0005-0000-0000-0000AC030000}"/>
    <cellStyle name="_Смета на ATM#1_смета_к дог 331А_07_04 Злоказов" xfId="969" xr:uid="{00000000-0005-0000-0000-0000AD030000}"/>
    <cellStyle name="_Смета на ATM#1_смета_к дог 45А_03_03_Азев с НДС" xfId="970" xr:uid="{00000000-0005-0000-0000-0000AE030000}"/>
    <cellStyle name="_Смета на ATM#1_Сметы к дог №63ПЛ_АСУ МТО_РЖДС_10_2005_Злоказов" xfId="971" xr:uid="{00000000-0005-0000-0000-0000AF030000}"/>
    <cellStyle name="_Смета на ATM#1_Сметы к дог_хранилище_Тюменский нефт НЦ_03_2009_Рензяев_вариант4" xfId="972" xr:uid="{00000000-0005-0000-0000-0000B0030000}"/>
    <cellStyle name="_Смета на ATM#1_Сметы к дог№56ПЛ_09_05_Злоказовxls" xfId="973" xr:uid="{00000000-0005-0000-0000-0000B1030000}"/>
    <cellStyle name="_Смета на ATM#1_Сметы модерниз КСПД_ОПФР Иркутск_Якушев_11_2007г" xfId="974" xr:uid="{00000000-0005-0000-0000-0000B2030000}"/>
    <cellStyle name="_Смета на ATM#1_Сметы монт СКС_ОПФР Иркутск_Якушев_09_2007г" xfId="975" xr:uid="{00000000-0005-0000-0000-0000B3030000}"/>
    <cellStyle name="_Смета на ATM#1_Сметы на монтаж ЛВС_НБ_республ  Саха_Якутия_06_2004 " xfId="976" xr:uid="{00000000-0005-0000-0000-0000B4030000}"/>
    <cellStyle name="_Смета на ATM#1_Сметы на проект АСУ_РЖД_Александров_Ларина_12_2010 2" xfId="977" xr:uid="{00000000-0005-0000-0000-0000B5030000}"/>
    <cellStyle name="_Смета на ATM#1_сметы проект СибурТюменьГаз_07_2008_Шпынь" xfId="978" xr:uid="{00000000-0005-0000-0000-0000B6030000}"/>
    <cellStyle name="_Смета на ATM#1_сметы РКСПД этап 3-2004- республика Алтай" xfId="979" xr:uid="{00000000-0005-0000-0000-0000B7030000}"/>
    <cellStyle name="_Смета на ATM#1_Сметы_3  АТС_ ОПФР по Волгограду_12_2003" xfId="980" xr:uid="{00000000-0005-0000-0000-0000B8030000}"/>
    <cellStyle name="_Смета на ATM#1_сметы_проект_Курган_Власов_08_2004" xfId="981" xr:uid="{00000000-0005-0000-0000-0000B9030000}"/>
    <cellStyle name="_Смета на ATM#1_сметы_РКСПД  ОПРФ _  Алтайск край_2002-2003" xfId="982" xr:uid="{00000000-0005-0000-0000-0000BA030000}"/>
    <cellStyle name="_Смета на ATM#1_сметы_РКСПД  ОПРФ _ республ Алтай_2003_10_2003" xfId="983" xr:uid="{00000000-0005-0000-0000-0000BB030000}"/>
    <cellStyle name="_Смета на ATM#1_сметы_РКСПД ОПРФ Алтайский край_2 этап _2003" xfId="984" xr:uid="{00000000-0005-0000-0000-0000BC030000}"/>
    <cellStyle name="_Смета на ATM#1_сметы_РКСПД ОПРФ Волгоград_этап 4.1 _07_2004" xfId="985" xr:uid="{00000000-0005-0000-0000-0000BD030000}"/>
    <cellStyle name="_Смета на ATM#1_сметы_РКСПД ОПРФ Иркутск_этап 2004" xfId="986" xr:uid="{00000000-0005-0000-0000-0000BE030000}"/>
    <cellStyle name="_Смета на ATM#1_сметы_РКСПД ОПРФ Чита общая_этап 2.1_2004_этап 1_2003" xfId="987" xr:uid="{00000000-0005-0000-0000-0000BF030000}"/>
    <cellStyle name="_Смета на ATM#1_сметы_РКСПД УПФР Астрахань_1 узел 07_2004" xfId="988" xr:uid="{00000000-0005-0000-0000-0000C0030000}"/>
    <cellStyle name="_Смета на ATM#1_сметы_РКСПД_ ОПРФ _по Астрах обл_10 узлов_дс 3_11_2003" xfId="989" xr:uid="{00000000-0005-0000-0000-0000C1030000}"/>
    <cellStyle name="_Смета на ATM#1_сметы_РКСПД_ ОПРФ _по Астрах обл_19 узлов_2003" xfId="990" xr:uid="{00000000-0005-0000-0000-0000C2030000}"/>
    <cellStyle name="_Смета на ATM#1_сметы_РКСПД_ ОПРФ _по Астрах обл_3 этап-2004год_дс 3_08_2004" xfId="991" xr:uid="{00000000-0005-0000-0000-0000C3030000}"/>
    <cellStyle name="_Смета на ATM#1_сметы_РКСПД_ ОПРФ _по Астрах обл_3 этап-2004год_дс 3_08_старые 2004" xfId="992" xr:uid="{00000000-0005-0000-0000-0000C4030000}"/>
    <cellStyle name="_Смета на ATM#1_сметы_РКСПД_ ОПРФ _по Астрах обл_настройка10 узлов_дс 3_11_2003" xfId="993" xr:uid="{00000000-0005-0000-0000-0000C5030000}"/>
    <cellStyle name="_Смета на ATM#1_сметы_РКСПД_ ОПРФ _по Волгогр_УАТС_ проектир_2003" xfId="994" xr:uid="{00000000-0005-0000-0000-0000C6030000}"/>
    <cellStyle name="_Смета на ATM#1_Сметы_РКСПД_ ОПРФ _по Волгограду_12_2003" xfId="995" xr:uid="{00000000-0005-0000-0000-0000C7030000}"/>
    <cellStyle name="_Смета на ATM#1_Сметы_РКСПД_ ОПРФ _по Волгограду_12_2003- Галатонова" xfId="996" xr:uid="{00000000-0005-0000-0000-0000C8030000}"/>
    <cellStyle name="_Смета на ATM#1_Сметы_РКСПД_ ОПРФ _по Волгограду_12_2003 Лебедкина" xfId="997" xr:uid="{00000000-0005-0000-0000-0000C9030000}"/>
    <cellStyle name="_Смета на ATM#1_Сметы_РКСПД_ ОПРФ _по Волгограду_12_2003 Наумова" xfId="998" xr:uid="{00000000-0005-0000-0000-0000CA030000}"/>
    <cellStyle name="_Смета на ATM#1_сметы_РКСПД_ ОПРФ _по Иркутску_2 этап_11_2003" xfId="999" xr:uid="{00000000-0005-0000-0000-0000CB030000}"/>
    <cellStyle name="_Смета на ATM#1_сметы_РКСПД_ ОПРФ _по Иркутску_проект_2 этап_11_2003" xfId="1000" xr:uid="{00000000-0005-0000-0000-0000CC030000}"/>
    <cellStyle name="_Смета на ATM#1_сметы_РКСПД_ ОПРФ _по Иркутску_субподр_2 этап_11_2003" xfId="1001" xr:uid="{00000000-0005-0000-0000-0000CD030000}"/>
    <cellStyle name="_Смета на ATM#1_сметы_РКСПД_ ОПРФ _по Оренб обл_2 этап-2003 год_11_2003 " xfId="1002" xr:uid="{00000000-0005-0000-0000-0000CE030000}"/>
    <cellStyle name="_Смета на ATM#1_сметы_РКСПД_опытн зона ОПРФ _по Иркутск обл_по календ плану_12_2002" xfId="1003" xr:uid="{00000000-0005-0000-0000-0000CF030000}"/>
    <cellStyle name="_Смета на ATM_Book1" xfId="1004" xr:uid="{00000000-0005-0000-0000-0000D0030000}"/>
    <cellStyle name="_Смета на ATM_Book1 (18)" xfId="1005" xr:uid="{00000000-0005-0000-0000-0000D1030000}"/>
    <cellStyle name="_Смета на ATM_Copy of сметы_РКСПД_ ОПРФ _по Волгограду_2003" xfId="1006" xr:uid="{00000000-0005-0000-0000-0000D2030000}"/>
    <cellStyle name="_Смета на ATM_Cмета аудит и технорабочий проект Лаборатория Сервье_10_10 Кошкин" xfId="1007" xr:uid="{00000000-0005-0000-0000-0000D3030000}"/>
    <cellStyle name="_Смета на ATM_ВОЛС_Павловский автобус_Королев_07_2008hhh" xfId="1008" xr:uid="{00000000-0005-0000-0000-0000D4030000}"/>
    <cellStyle name="_Смета на ATM_обучение Волгоград_2004" xfId="1009" xr:uid="{00000000-0005-0000-0000-0000D5030000}"/>
    <cellStyle name="_Смета на ATM_Смета (128А_05_03) _з этапа_Бирюков" xfId="1010" xr:uid="{00000000-0005-0000-0000-0000D6030000}"/>
    <cellStyle name="_Смета на ATM_Смета _проектир ИКС_ГУ БР Свердл обл_19_02_2002 незаконченная" xfId="1011" xr:uid="{00000000-0005-0000-0000-0000D7030000}"/>
    <cellStyle name="_Смета на ATM_смета к  дог 185А_09_02_НИОКР_Васильева" xfId="1012" xr:uid="{00000000-0005-0000-0000-0000D8030000}"/>
    <cellStyle name="_Смета на ATM_смета к дог  129А_05_03_ Бирюков   " xfId="1013" xr:uid="{00000000-0005-0000-0000-0000D9030000}"/>
    <cellStyle name="_Смета на ATM_Смета проект СКС_ЦБ Астрахань_09_2002" xfId="1014" xr:uid="{00000000-0005-0000-0000-0000DA030000}"/>
    <cellStyle name="_Смета на ATM_Сметы к дог_хранилище_Тюменский нефт НЦ_03_2009_Рензяев_вариант4" xfId="1015" xr:uid="{00000000-0005-0000-0000-0000DB030000}"/>
    <cellStyle name="_Смета на ATM_Сметы модерниз КСПД_ОПФР Иркутск_Якушев_11_2007г" xfId="1016" xr:uid="{00000000-0005-0000-0000-0000DC030000}"/>
    <cellStyle name="_Смета на ATM_Сметы монт СКС_ОПФР Иркутск_Якушев_09_2007г" xfId="1017" xr:uid="{00000000-0005-0000-0000-0000DD030000}"/>
    <cellStyle name="_Смета на ATM_Сметы на монтаж ЛВС_НБ_республ  Саха_Якутия_06_2004 " xfId="1018" xr:uid="{00000000-0005-0000-0000-0000DE030000}"/>
    <cellStyle name="_Смета на ATM_Сметы на проект АСУ_РЖД_Александров_Ларина_12_2010 2" xfId="1019" xr:uid="{00000000-0005-0000-0000-0000DF030000}"/>
    <cellStyle name="_Смета на ATM_сметы проект СибурТюменьГаз_07_2008_Шпынь" xfId="1020" xr:uid="{00000000-0005-0000-0000-0000E0030000}"/>
    <cellStyle name="_Смета на ATM_сметы РКСПД этап 3-2004- республика Алтай" xfId="1021" xr:uid="{00000000-0005-0000-0000-0000E1030000}"/>
    <cellStyle name="_Смета на ATM_Сметы_3  АТС_ ОПФР по Волгограду_12_2003" xfId="1022" xr:uid="{00000000-0005-0000-0000-0000E2030000}"/>
    <cellStyle name="_Смета на ATM_сметы_проект_Курган_Власов_08_2004" xfId="1023" xr:uid="{00000000-0005-0000-0000-0000E3030000}"/>
    <cellStyle name="_Смета на ATM_сметы_РКСПД  ОПРФ _  Алтайск край_2002-2003" xfId="1024" xr:uid="{00000000-0005-0000-0000-0000E4030000}"/>
    <cellStyle name="_Смета на ATM_сметы_РКСПД  ОПРФ _ республ Алтай_2003_10_2003" xfId="1025" xr:uid="{00000000-0005-0000-0000-0000E5030000}"/>
    <cellStyle name="_Смета на ATM_сметы_РКСПД ОПРФ Алтайский край_2 этап _2003" xfId="1026" xr:uid="{00000000-0005-0000-0000-0000E6030000}"/>
    <cellStyle name="_Смета на ATM_сметы_РКСПД ОПРФ Волгоград_этап 4.1 _07_2004" xfId="1027" xr:uid="{00000000-0005-0000-0000-0000E7030000}"/>
    <cellStyle name="_Смета на ATM_сметы_РКСПД ОПРФ Иркутск_этап 2004" xfId="1028" xr:uid="{00000000-0005-0000-0000-0000E8030000}"/>
    <cellStyle name="_Смета на ATM_сметы_РКСПД ОПРФ Чита общая_этап 2.1_2004_этап 1_2003" xfId="1029" xr:uid="{00000000-0005-0000-0000-0000E9030000}"/>
    <cellStyle name="_Смета на ATM_сметы_РКСПД УПФР Астрахань_1 узел 07_2004" xfId="1030" xr:uid="{00000000-0005-0000-0000-0000EA030000}"/>
    <cellStyle name="_Смета на ATM_сметы_РКСПД_ ОПРФ _по Астрах обл_10 узлов_дс 3_11_2003" xfId="1031" xr:uid="{00000000-0005-0000-0000-0000EB030000}"/>
    <cellStyle name="_Смета на ATM_сметы_РКСПД_ ОПРФ _по Астрах обл_19 узлов_2003" xfId="1032" xr:uid="{00000000-0005-0000-0000-0000EC030000}"/>
    <cellStyle name="_Смета на ATM_сметы_РКСПД_ ОПРФ _по Астрах обл_3 этап-2004год_дс 3_08_2004" xfId="1033" xr:uid="{00000000-0005-0000-0000-0000ED030000}"/>
    <cellStyle name="_Смета на ATM_сметы_РКСПД_ ОПРФ _по Астрах обл_3 этап-2004год_дс 3_08_старые 2004" xfId="1034" xr:uid="{00000000-0005-0000-0000-0000EE030000}"/>
    <cellStyle name="_Смета на ATM_сметы_РКСПД_ ОПРФ _по Астрах обл_настройка10 узлов_дс 3_11_2003" xfId="1035" xr:uid="{00000000-0005-0000-0000-0000EF030000}"/>
    <cellStyle name="_Смета на ATM_сметы_РКСПД_ ОПРФ _по Волгогр_УАТС_ проектир_2003" xfId="1036" xr:uid="{00000000-0005-0000-0000-0000F0030000}"/>
    <cellStyle name="_Смета на ATM_Сметы_РКСПД_ ОПРФ _по Волгограду_12_2003" xfId="1037" xr:uid="{00000000-0005-0000-0000-0000F1030000}"/>
    <cellStyle name="_Смета на ATM_Сметы_РКСПД_ ОПРФ _по Волгограду_12_2003- Галатонова" xfId="1038" xr:uid="{00000000-0005-0000-0000-0000F2030000}"/>
    <cellStyle name="_Смета на ATM_Сметы_РКСПД_ ОПРФ _по Волгограду_12_2003 Лебедкина" xfId="1039" xr:uid="{00000000-0005-0000-0000-0000F3030000}"/>
    <cellStyle name="_Смета на ATM_Сметы_РКСПД_ ОПРФ _по Волгограду_12_2003 Наумова" xfId="1040" xr:uid="{00000000-0005-0000-0000-0000F4030000}"/>
    <cellStyle name="_Смета на ATM_сметы_РКСПД_ ОПРФ _по Иркутску_2 этап_11_2003" xfId="1041" xr:uid="{00000000-0005-0000-0000-0000F5030000}"/>
    <cellStyle name="_Смета на ATM_сметы_РКСПД_ ОПРФ _по Иркутску_проект_2 этап_11_2003" xfId="1042" xr:uid="{00000000-0005-0000-0000-0000F6030000}"/>
    <cellStyle name="_Смета на ATM_сметы_РКСПД_ ОПРФ _по Иркутску_субподр_2 этап_11_2003" xfId="1043" xr:uid="{00000000-0005-0000-0000-0000F7030000}"/>
    <cellStyle name="_Смета на ATM_сметы_РКСПД_ ОПРФ _по Оренб обл_2 этап-2003 год_11_2003 " xfId="1044" xr:uid="{00000000-0005-0000-0000-0000F8030000}"/>
    <cellStyle name="_Смета на ATM_сметы_РКСПД_опытн зона ОПРФ _по Иркутск обл_по календ плану_12_2002" xfId="1045" xr:uid="{00000000-0005-0000-0000-0000F9030000}"/>
    <cellStyle name="_Смета на работы по монтажу  телеф.станции2" xfId="1046" xr:uid="{00000000-0005-0000-0000-0000FA030000}"/>
    <cellStyle name="_Смета на работы по монтажу  телеф.станции2_1" xfId="1047" xr:uid="{00000000-0005-0000-0000-0000FB030000}"/>
    <cellStyle name="_Смета на работы по монтажу  телеф.станции2_1 (3)" xfId="1048" xr:uid="{00000000-0005-0000-0000-0000FC030000}"/>
    <cellStyle name="_Смета на работы по монтажу  телеф.станции2_Book1" xfId="1049" xr:uid="{00000000-0005-0000-0000-0000FD030000}"/>
    <cellStyle name="_Смета на работы по монтажу  телеф.станции2_Book1 (18)" xfId="1050" xr:uid="{00000000-0005-0000-0000-0000FE030000}"/>
    <cellStyle name="_Смета на работы по монтажу  телеф.станции2_Copy of сметы_РКСПД_ ОПРФ _по Волгограду_2003" xfId="1051" xr:uid="{00000000-0005-0000-0000-0000FF030000}"/>
    <cellStyle name="_Смета на работы по монтажу  телеф.станции2_Cмета аудит и технорабочий проект Лаборатория Сервье_10_10 Кошкин" xfId="1052" xr:uid="{00000000-0005-0000-0000-000000040000}"/>
    <cellStyle name="_Смета на работы по монтажу  телеф.станции2_ВОЛС_Павловский автобус_Королев_07_2008hhh" xfId="1053" xr:uid="{00000000-0005-0000-0000-000001040000}"/>
    <cellStyle name="_Смета на работы по монтажу  телеф.станции2_обучение Волгоград_2004" xfId="1054" xr:uid="{00000000-0005-0000-0000-000002040000}"/>
    <cellStyle name="_Смета на работы по монтажу  телеф.станции2_Прил 2_Смета проект КТКС ДТ_  ЯНАО_312А_07_04 (3)" xfId="1055" xr:uid="{00000000-0005-0000-0000-000003040000}"/>
    <cellStyle name="_Смета на работы по монтажу  телеф.станции2_Смета (128А_05_03) _з этапа_Бирюков" xfId="1056" xr:uid="{00000000-0005-0000-0000-000004040000}"/>
    <cellStyle name="_Смета на работы по монтажу  телеф.станции2_Смета _проектир ИКС_ГУ БР Свердл обл_19_02_2002 незаконченная" xfId="1057" xr:uid="{00000000-0005-0000-0000-000005040000}"/>
    <cellStyle name="_Смета на работы по монтажу  телеф.станции2_Смета на проектир СТВКС МПС 5_12_2000.xls" xfId="1058" xr:uid="{00000000-0005-0000-0000-000006040000}"/>
    <cellStyle name="_Смета на работы по монтажу  телеф.станции2_Смета проект СКС_ЦБ Астрахань_09_2002" xfId="1059" xr:uid="{00000000-0005-0000-0000-000007040000}"/>
    <cellStyle name="_Смета на работы по монтажу  телеф.станции2_смета_к дог 331А_07_04 Злоказов" xfId="1060" xr:uid="{00000000-0005-0000-0000-000008040000}"/>
    <cellStyle name="_Смета на работы по монтажу  телеф.станции2_смета_к дог 45А_03_03_Азев с НДС" xfId="1061" xr:uid="{00000000-0005-0000-0000-000009040000}"/>
    <cellStyle name="_Смета на работы по монтажу  телеф.станции2_Сметы к дог №63ПЛ_АСУ МТО_РЖДС_10_2005_Злоказов" xfId="1062" xr:uid="{00000000-0005-0000-0000-00000A040000}"/>
    <cellStyle name="_Смета на работы по монтажу  телеф.станции2_Сметы к дог_хранилище_Тюменский нефт НЦ_03_2009_Рензяев_вариант4" xfId="1063" xr:uid="{00000000-0005-0000-0000-00000B040000}"/>
    <cellStyle name="_Смета на работы по монтажу  телеф.станции2_Сметы к дог№56ПЛ_09_05_Злоказовxls" xfId="1064" xr:uid="{00000000-0005-0000-0000-00000C040000}"/>
    <cellStyle name="_Смета на работы по монтажу  телеф.станции2_Сметы модерниз КСПД_ОПФР Иркутск_Якушев_11_2007г" xfId="1065" xr:uid="{00000000-0005-0000-0000-00000D040000}"/>
    <cellStyle name="_Смета на работы по монтажу  телеф.станции2_Сметы монт СКС_ОПФР Иркутск_Якушев_09_2007г" xfId="1066" xr:uid="{00000000-0005-0000-0000-00000E040000}"/>
    <cellStyle name="_Смета на работы по монтажу  телеф.станции2_Сметы на монтаж ЛВС_НБ_республ  Саха_Якутия_06_2004 " xfId="1067" xr:uid="{00000000-0005-0000-0000-00000F040000}"/>
    <cellStyle name="_Смета на работы по монтажу  телеф.станции2_Сметы на проект АСУ_РЖД_Александров_Ларина_12_2010 2" xfId="1068" xr:uid="{00000000-0005-0000-0000-000010040000}"/>
    <cellStyle name="_Смета на работы по монтажу  телеф.станции2_сметы проект СибурТюменьГаз_07_2008_Шпынь" xfId="1069" xr:uid="{00000000-0005-0000-0000-000011040000}"/>
    <cellStyle name="_Смета на работы по монтажу  телеф.станции2_сметы РКСПД этап 3-2004- республика Алтай" xfId="1070" xr:uid="{00000000-0005-0000-0000-000012040000}"/>
    <cellStyle name="_Смета на работы по монтажу  телеф.станции2_Сметы_3  АТС_ ОПФР по Волгограду_12_2003" xfId="1071" xr:uid="{00000000-0005-0000-0000-000013040000}"/>
    <cellStyle name="_Смета на работы по монтажу  телеф.станции2_сметы_проект_Курган_Власов_08_2004" xfId="1072" xr:uid="{00000000-0005-0000-0000-000014040000}"/>
    <cellStyle name="_Смета на работы по монтажу  телеф.станции2_сметы_РКСПД  ОПРФ _  Алтайск край_2002-2003" xfId="1073" xr:uid="{00000000-0005-0000-0000-000015040000}"/>
    <cellStyle name="_Смета на работы по монтажу  телеф.станции2_сметы_РКСПД  ОПРФ _ республ Алтай_2003_10_2003" xfId="1074" xr:uid="{00000000-0005-0000-0000-000016040000}"/>
    <cellStyle name="_Смета на работы по монтажу  телеф.станции2_сметы_РКСПД ОПРФ Алтайский край_2 этап _2003" xfId="1075" xr:uid="{00000000-0005-0000-0000-000017040000}"/>
    <cellStyle name="_Смета на работы по монтажу  телеф.станции2_сметы_РКСПД ОПРФ Волгоград_этап 4.1 _07_2004" xfId="1076" xr:uid="{00000000-0005-0000-0000-000018040000}"/>
    <cellStyle name="_Смета на работы по монтажу  телеф.станции2_сметы_РКСПД ОПРФ Иркутск_этап 2004" xfId="1077" xr:uid="{00000000-0005-0000-0000-000019040000}"/>
    <cellStyle name="_Смета на работы по монтажу  телеф.станции2_сметы_РКСПД ОПРФ Чита общая_этап 2.1_2004_этап 1_2003" xfId="1078" xr:uid="{00000000-0005-0000-0000-00001A040000}"/>
    <cellStyle name="_Смета на работы по монтажу  телеф.станции2_сметы_РКСПД УПФР Астрахань_1 узел 07_2004" xfId="1079" xr:uid="{00000000-0005-0000-0000-00001B040000}"/>
    <cellStyle name="_Смета на работы по монтажу  телеф.станции2_сметы_РКСПД_ ОПРФ _по Астрах обл_10 узлов_дс 3_11_2003" xfId="1080" xr:uid="{00000000-0005-0000-0000-00001C040000}"/>
    <cellStyle name="_Смета на работы по монтажу  телеф.станции2_сметы_РКСПД_ ОПРФ _по Астрах обл_19 узлов_2003" xfId="1081" xr:uid="{00000000-0005-0000-0000-00001D040000}"/>
    <cellStyle name="_Смета на работы по монтажу  телеф.станции2_сметы_РКСПД_ ОПРФ _по Астрах обл_3 этап-2004год_дс 3_08_2004" xfId="1082" xr:uid="{00000000-0005-0000-0000-00001E040000}"/>
    <cellStyle name="_Смета на работы по монтажу  телеф.станции2_сметы_РКСПД_ ОПРФ _по Астрах обл_3 этап-2004год_дс 3_08_старые 2004" xfId="1083" xr:uid="{00000000-0005-0000-0000-00001F040000}"/>
    <cellStyle name="_Смета на работы по монтажу  телеф.станции2_сметы_РКСПД_ ОПРФ _по Астрах обл_настройка10 узлов_дс 3_11_2003" xfId="1084" xr:uid="{00000000-0005-0000-0000-000020040000}"/>
    <cellStyle name="_Смета на работы по монтажу  телеф.станции2_сметы_РКСПД_ ОПРФ _по Волгогр_УАТС_ проектир_2003" xfId="1085" xr:uid="{00000000-0005-0000-0000-000021040000}"/>
    <cellStyle name="_Смета на работы по монтажу  телеф.станции2_Сметы_РКСПД_ ОПРФ _по Волгограду_12_2003" xfId="1086" xr:uid="{00000000-0005-0000-0000-000022040000}"/>
    <cellStyle name="_Смета на работы по монтажу  телеф.станции2_Сметы_РКСПД_ ОПРФ _по Волгограду_12_2003- Галатонова" xfId="1087" xr:uid="{00000000-0005-0000-0000-000023040000}"/>
    <cellStyle name="_Смета на работы по монтажу  телеф.станции2_Сметы_РКСПД_ ОПРФ _по Волгограду_12_2003 Лебедкина" xfId="1088" xr:uid="{00000000-0005-0000-0000-000024040000}"/>
    <cellStyle name="_Смета на работы по монтажу  телеф.станции2_Сметы_РКСПД_ ОПРФ _по Волгограду_12_2003 Наумова" xfId="1089" xr:uid="{00000000-0005-0000-0000-000025040000}"/>
    <cellStyle name="_Смета на работы по монтажу  телеф.станции2_сметы_РКСПД_ ОПРФ _по Иркутску_2 этап_11_2003" xfId="1090" xr:uid="{00000000-0005-0000-0000-000026040000}"/>
    <cellStyle name="_Смета на работы по монтажу  телеф.станции2_сметы_РКСПД_ ОПРФ _по Иркутску_проект_2 этап_11_2003" xfId="1091" xr:uid="{00000000-0005-0000-0000-000027040000}"/>
    <cellStyle name="_Смета на работы по монтажу  телеф.станции2_сметы_РКСПД_ ОПРФ _по Иркутску_субподр_2 этап_11_2003" xfId="1092" xr:uid="{00000000-0005-0000-0000-000028040000}"/>
    <cellStyle name="_Смета на работы по монтажу  телеф.станции2_сметы_РКСПД_ ОПРФ _по Оренб обл_2 этап-2003 год_11_2003 " xfId="1093" xr:uid="{00000000-0005-0000-0000-000029040000}"/>
    <cellStyle name="_Смета на работы по монтажу  телеф.станции2_сметы_РКСПД_опытн зона ОПРФ _по Иркутск обл_по календ плану_12_2002" xfId="1094" xr:uid="{00000000-0005-0000-0000-00002A040000}"/>
    <cellStyle name="_смета сети передачи данных Москва-Тула_вер 6,98" xfId="1095" xr:uid="{00000000-0005-0000-0000-00002B040000}"/>
    <cellStyle name="_Смета СКУД" xfId="1096" xr:uid="{00000000-0005-0000-0000-00002C040000}"/>
    <cellStyle name="_смета_КС СУВДТ проектн решен_09.99" xfId="1097" xr:uid="{00000000-0005-0000-0000-00002D040000}"/>
    <cellStyle name="_Смета_пассажирский доступ2" xfId="1098" xr:uid="{00000000-0005-0000-0000-00002E040000}"/>
    <cellStyle name="_сметы  Типовые комплекты СПД МПС ч 2_2004" xfId="1099" xr:uid="{00000000-0005-0000-0000-00002F040000}"/>
    <cellStyle name="_сметы на КТС к техн проекту СПД МПС" xfId="1100" xr:uid="{00000000-0005-0000-0000-000030040000}"/>
    <cellStyle name="_сметы на КТС к техн проекту СПД МПС_01_АМТС" xfId="1101" xr:uid="{00000000-0005-0000-0000-000031040000}"/>
    <cellStyle name="_сметы на КТС к техн проекту СПД МПС_Book1" xfId="1102" xr:uid="{00000000-0005-0000-0000-000032040000}"/>
    <cellStyle name="_сметы на КТС к техн проекту СПД МПС_Book1 (18)" xfId="1103" xr:uid="{00000000-0005-0000-0000-000033040000}"/>
    <cellStyle name="_сметы на КТС к техн проекту СПД МПС_Copy of сметы_РКСПД_ ОПРФ _по Волгограду_2003" xfId="1104" xr:uid="{00000000-0005-0000-0000-000034040000}"/>
    <cellStyle name="_сметы на КТС к техн проекту СПД МПС_Cметы Балахонцы" xfId="1105" xr:uid="{00000000-0005-0000-0000-000035040000}"/>
    <cellStyle name="_сметы на КТС к техн проекту СПД МПС_Александровск" xfId="1106" xr:uid="{00000000-0005-0000-0000-000036040000}"/>
    <cellStyle name="_сметы на КТС к техн проекту СПД МПС_АСУИ ОЦ АСКУЭ АСУПП ДП НТС ЕКАСУФР КЗИ СУ СЕВ КИВС ПЕ ядро ЛВС ИВЦ" xfId="1107" xr:uid="{00000000-0005-0000-0000-000037040000}"/>
    <cellStyle name="_сметы на КТС к техн проекту СПД МПС_Барда" xfId="1108" xr:uid="{00000000-0005-0000-0000-000038040000}"/>
    <cellStyle name="_сметы на КТС к техн проекту СПД МПС_Березники" xfId="1109" xr:uid="{00000000-0005-0000-0000-000039040000}"/>
    <cellStyle name="_сметы на КТС к техн проекту СПД МПС_Бол. Соснова" xfId="1110" xr:uid="{00000000-0005-0000-0000-00003A040000}"/>
    <cellStyle name="_сметы на КТС к техн проекту СПД МПС_Верещагино" xfId="1111" xr:uid="{00000000-0005-0000-0000-00003B040000}"/>
    <cellStyle name="_сметы на КТС к техн проекту СПД МПС_Горнозаводск" xfId="1112" xr:uid="{00000000-0005-0000-0000-00003C040000}"/>
    <cellStyle name="_сметы на КТС к техн проекту СПД МПС_Губаха" xfId="1113" xr:uid="{00000000-0005-0000-0000-00003D040000}"/>
    <cellStyle name="_сметы на КТС к техн проекту СПД МПС_Добрянка" xfId="1114" xr:uid="{00000000-0005-0000-0000-00003E040000}"/>
    <cellStyle name="_сметы на КТС к техн проекту СПД МПС_ЕКБ_всё1" xfId="1115" xr:uid="{00000000-0005-0000-0000-00003F040000}"/>
    <cellStyle name="_сметы на КТС к техн проекту СПД МПС_Елово" xfId="1116" xr:uid="{00000000-0005-0000-0000-000040040000}"/>
    <cellStyle name="_сметы на КТС к техн проекту СПД МПС_ЗИП" xfId="1117" xr:uid="{00000000-0005-0000-0000-000041040000}"/>
    <cellStyle name="_сметы на КТС к техн проекту СПД МПС_Ильинский" xfId="1118" xr:uid="{00000000-0005-0000-0000-000042040000}"/>
    <cellStyle name="_сметы на КТС к техн проекту СПД МПС_Итог_ЕКБ_220906" xfId="1119" xr:uid="{00000000-0005-0000-0000-000043040000}"/>
    <cellStyle name="_сметы на КТС к техн проекту СПД МПС_Итог_ЕКБ-1" xfId="1120" xr:uid="{00000000-0005-0000-0000-000044040000}"/>
    <cellStyle name="_сметы на КТС к техн проекту СПД МПС_Карагай" xfId="1121" xr:uid="{00000000-0005-0000-0000-000045040000}"/>
    <cellStyle name="_сметы на КТС к техн проекту СПД МПС_Кизел" xfId="1122" xr:uid="{00000000-0005-0000-0000-000046040000}"/>
    <cellStyle name="_сметы на КТС к техн проекту СПД МПС_Ключи" xfId="1123" xr:uid="{00000000-0005-0000-0000-000047040000}"/>
    <cellStyle name="_сметы на КТС к техн проекту СПД МПС_Краснокаменск" xfId="1124" xr:uid="{00000000-0005-0000-0000-000048040000}"/>
    <cellStyle name="_сметы на КТС к техн проекту СПД МПС_КС Приложения 21 работы АСУ М ТТК" xfId="1125" xr:uid="{00000000-0005-0000-0000-000049040000}"/>
    <cellStyle name="_сметы на КТС к техн проекту СПД МПС_КС-2_КС-3_Тюмень_система терифик_телеф_6_дог_175А" xfId="1126" xr:uid="{00000000-0005-0000-0000-00004A040000}"/>
    <cellStyle name="_сметы на КТС к техн проекту СПД МПС_КС-3 КС-2_НОД-5_ остаток к договору1622Т_03_07" xfId="1127" xr:uid="{00000000-0005-0000-0000-00004B040000}"/>
    <cellStyle name="_сметы на КТС к техн проекту СПД МПС_КС3, КС2  КС Система отображения_Салехард_12_2005" xfId="1128" xr:uid="{00000000-0005-0000-0000-00004C040000}"/>
    <cellStyle name="_сметы на КТС к техн проекту СПД МПС_Кудымкар" xfId="1129" xr:uid="{00000000-0005-0000-0000-00004D040000}"/>
    <cellStyle name="_сметы на КТС к техн проекту СПД МПС_Куеда" xfId="1130" xr:uid="{00000000-0005-0000-0000-00004E040000}"/>
    <cellStyle name="_сметы на КТС к техн проекту СПД МПС_Кунгур" xfId="1131" xr:uid="{00000000-0005-0000-0000-00004F040000}"/>
    <cellStyle name="_сметы на КТС к техн проекту СПД МПС_Лысьва" xfId="1132" xr:uid="{00000000-0005-0000-0000-000050040000}"/>
    <cellStyle name="_сметы на КТС к техн проекту СПД МПС_Мин Связь Спецификация оборудования190904" xfId="1133" xr:uid="{00000000-0005-0000-0000-000051040000}"/>
    <cellStyle name="_сметы на КТС к техн проекту СПД МПС_обучение Волгоград_2004" xfId="1134" xr:uid="{00000000-0005-0000-0000-000052040000}"/>
    <cellStyle name="_сметы на КТС к техн проекту СПД МПС_ОПТС-2" xfId="1135" xr:uid="{00000000-0005-0000-0000-000053040000}"/>
    <cellStyle name="_сметы на КТС к техн проекту СПД МПС_ОПТС-3" xfId="1136" xr:uid="{00000000-0005-0000-0000-000054040000}"/>
    <cellStyle name="_сметы на КТС к техн проекту СПД МПС_ОПТС-4" xfId="1137" xr:uid="{00000000-0005-0000-0000-000055040000}"/>
    <cellStyle name="_сметы на КТС к техн проекту СПД МПС_ОПТС-6" xfId="1138" xr:uid="{00000000-0005-0000-0000-000056040000}"/>
    <cellStyle name="_сметы на КТС к техн проекту СПД МПС_Приложение 1 к договору подряда- процентовка" xfId="1139" xr:uid="{00000000-0005-0000-0000-000057040000}"/>
    <cellStyle name="_сметы на КТС к техн проекту СПД МПС_Приложение 2 Сметы" xfId="1140" xr:uid="{00000000-0005-0000-0000-000058040000}"/>
    <cellStyle name="_сметы на КТС к техн проекту СПД МПС_процент_сметы_монтаж ЛВС ГУВД 29.06_06_ТЕР" xfId="1141" xr:uid="{00000000-0005-0000-0000-000059040000}"/>
    <cellStyle name="_сметы на КТС к техн проекту СПД МПС_См_монтаж СКС_ в здании МЛСО_Мильчаков" xfId="1142" xr:uid="{00000000-0005-0000-0000-00005A040000}"/>
    <cellStyle name="_сметы на КТС к техн проекту СПД МПС_см_монтаж_КСПД _№01-№19_05_2006" xfId="1143" xr:uid="{00000000-0005-0000-0000-00005B040000}"/>
    <cellStyle name="_сметы на КТС к техн проекту СПД МПС_См_проект к дог 40Т_04_05_Москалевич" xfId="1144" xr:uid="{00000000-0005-0000-0000-00005C040000}"/>
    <cellStyle name="_сметы на КТС к техн проекту СПД МПС_См_проект реконст узлов МС СПД РЖД_Николаев_09_2005" xfId="1145" xr:uid="{00000000-0005-0000-0000-00005D040000}"/>
    <cellStyle name="_сметы на КТС к техн проекту СПД МПС_См_проект слаб подсистем здания Омская" xfId="1146" xr:uid="{00000000-0005-0000-0000-00005E040000}"/>
    <cellStyle name="_сметы на КТС к техн проекту СПД МПС_См_проект_кап ремонт_ префект Москвы _09_2004" xfId="1147" xr:uid="{00000000-0005-0000-0000-00005F040000}"/>
    <cellStyle name="_сметы на КТС к техн проекту СПД МПС_См_проект_КД Минсвязи _09_2004" xfId="1148" xr:uid="{00000000-0005-0000-0000-000060040000}"/>
    <cellStyle name="_сметы на КТС к техн проекту СПД МПС_См_РП монтаж ИБП_ в здании МЛСО_Мильчаков" xfId="1149" xr:uid="{00000000-0005-0000-0000-000061040000}"/>
    <cellStyle name="_сметы на КТС к техн проекту СПД МПС_См_РП_телек сис_ОАО УГМК_предст в Пышме_02_2006 для дог 2V" xfId="1150" xr:uid="{00000000-0005-0000-0000-000062040000}"/>
    <cellStyle name="_сметы на КТС к техн проекту СПД МПС_См_РП_телек сис_ОАО УГМК_предст в Пышьме_02_2006 для дог 3V" xfId="1151" xr:uid="{00000000-0005-0000-0000-000063040000}"/>
    <cellStyle name="_сметы на КТС к техн проекту СПД МПС_См_РП_телекоммуникац системы_ОАО УГМК_сталь_01.2006" xfId="1152" xr:uid="{00000000-0005-0000-0000-000064040000}"/>
    <cellStyle name="_сметы на КТС к техн проекту СПД МПС_Смета  проект_тендер_АСКУЭ_АСУИ_АСУПП_10_2005" xfId="1153" xr:uid="{00000000-0005-0000-0000-000065040000}"/>
    <cellStyle name="_сметы на КТС к техн проекту СПД МПС_Смета (128А_05_03) _з этапа_Бирюков" xfId="1154" xr:uid="{00000000-0005-0000-0000-000066040000}"/>
    <cellStyle name="_сметы на КТС к техн проекту СПД МПС_Смета к дог 807Т_05_06_ЕЭСК_Старцев_06_2006" xfId="1155" xr:uid="{00000000-0005-0000-0000-000067040000}"/>
    <cellStyle name="_сметы на КТС к техн проекту СПД МПС_Смета к договору 261 Т Новиков_04_2005 с испр" xfId="1156" xr:uid="{00000000-0005-0000-0000-000068040000}"/>
    <cellStyle name="_сметы на КТС к техн проекту СПД МПС_Смета коттедж 43 Рублево_подкл к СПД РЖД для договора" xfId="1157" xr:uid="{00000000-0005-0000-0000-000069040000}"/>
    <cellStyle name="_сметы на КТС к техн проекту СПД МПС_Смета раб проект поликлин на Ленинск пр_Мильчаков_07_2005" xfId="1158" xr:uid="{00000000-0005-0000-0000-00006A040000}"/>
    <cellStyle name="_сметы на КТС к техн проекту СПД МПС_Смета_РП_ТП_ КОЦ ДО Рублево уменш" xfId="1159" xr:uid="{00000000-0005-0000-0000-00006B040000}"/>
    <cellStyle name="_сметы на КТС к техн проекту СПД МПС_сметы  на проект_ЛВС_Тихорецкая_Рефсервис_06_04" xfId="1160" xr:uid="{00000000-0005-0000-0000-00006C040000}"/>
    <cellStyle name="_сметы на КТС к техн проекту СПД МПС_сметы  Типовые комплекты Рефсервис депо Тихорецкая 2005 год" xfId="1161" xr:uid="{00000000-0005-0000-0000-00006D040000}"/>
    <cellStyle name="_сметы на КТС к техн проекту СПД МПС_сметы _Мэрия Москвы к проекту_08_2004_" xfId="1162" xr:uid="{00000000-0005-0000-0000-00006E040000}"/>
    <cellStyle name="_сметы на КТС к техн проекту СПД МПС_сметы _проект ЛВС _центр диагностики ПЧ_04_2006г " xfId="1163" xr:uid="{00000000-0005-0000-0000-00006F040000}"/>
    <cellStyle name="_сметы на КТС к техн проекту СПД МПС_сметы в баз ценах_ СПД ПТО Войновка_04_2006 для договора " xfId="1164" xr:uid="{00000000-0005-0000-0000-000070040000}"/>
    <cellStyle name="_сметы на КТС к техн проекту СПД МПС_сметы в баз ценах_ цех реостатный_дизельный_Тюмень_11_2007" xfId="1165" xr:uid="{00000000-0005-0000-0000-000071040000}"/>
    <cellStyle name="_сметы на КТС к техн проекту СПД МПС_сметы ВОЛС Сахалин" xfId="1166" xr:uid="{00000000-0005-0000-0000-000072040000}"/>
    <cellStyle name="_сметы на КТС к техн проекту СПД МПС_сметы к дог 808Т_05_06_Тюмень_УСИ_ настр обор ADSL_05_2006" xfId="1167" xr:uid="{00000000-0005-0000-0000-000073040000}"/>
    <cellStyle name="_сметы на КТС к техн проекту СПД МПС_Сметы к дог №63ПЛ_АСУ МТО_РЖДС_10_2005_Злоказов" xfId="1168" xr:uid="{00000000-0005-0000-0000-000074040000}"/>
    <cellStyle name="_сметы на КТС к техн проекту СПД МПС_Сметы к дог_хранилище_Тюменский нефт НЦ_03_2009_Рензяев_вариант4" xfId="1169" xr:uid="{00000000-0005-0000-0000-000075040000}"/>
    <cellStyle name="_сметы на КТС к техн проекту СПД МПС_Сметы к дог№56ПЛ_09_05_Злоказовxls" xfId="1170" xr:uid="{00000000-0005-0000-0000-000076040000}"/>
    <cellStyle name="_сметы на КТС к техн проекту СПД МПС_Сметы КЛВС_СОС_11_2005г_1 этап_МТ-ЛИ_Байковский_изм" xfId="1171" xr:uid="{00000000-0005-0000-0000-000077040000}"/>
    <cellStyle name="_сметы на КТС к техн проекту СПД МПС_сметы Курган (Лядцкий)линейная_часть (2)" xfId="1172" xr:uid="{00000000-0005-0000-0000-000078040000}"/>
    <cellStyle name="_сметы на КТС к техн проекту СПД МПС_Сметы мод_узел Экспресс 3_МЖД в цен 2001-дог113_Кочетков" xfId="1173" xr:uid="{00000000-0005-0000-0000-000079040000}"/>
    <cellStyle name="_сметы на КТС к техн проекту СПД МПС_сметы монт СКС банк Губернский_Попов_06_2006" xfId="1174" xr:uid="{00000000-0005-0000-0000-00007A040000}"/>
    <cellStyle name="_сметы на КТС к техн проекту СПД МПС_сметы монтаж и ПНР АСУ ТЕТRA СПБ_МСК _04_2006 " xfId="1175" xr:uid="{00000000-0005-0000-0000-00007B040000}"/>
    <cellStyle name="_сметы на КТС к техн проекту СПД МПС_сметы монтаж настройка НЦУКС МЧС_03_2007_Головачев " xfId="1176" xr:uid="{00000000-0005-0000-0000-00007C040000}"/>
    <cellStyle name="_сметы на КТС к техн проекту СПД МПС_Сметы проект АСЗИ ОП АСКУЭ РЖД_Фомичев_03_2006" xfId="1177" xr:uid="{00000000-0005-0000-0000-00007D040000}"/>
    <cellStyle name="_сметы на КТС к техн проекту СПД МПС_сметы проект СибурТюменьГаз_07_2008_Шпынь" xfId="1178" xr:uid="{00000000-0005-0000-0000-00007E040000}"/>
    <cellStyle name="_сметы на КТС к техн проекту СПД МПС_сметы проект_3 очередь_2008" xfId="1179" xr:uid="{00000000-0005-0000-0000-00007F040000}"/>
    <cellStyle name="_сметы на КТС к техн проекту СПД МПС_сметы проект_4 очередь_система видеонабл Екб_2008" xfId="1180" xr:uid="{00000000-0005-0000-0000-000080040000}"/>
    <cellStyle name="_сметы на КТС к техн проекту СПД МПС_сметы СахЖД_348 договор" xfId="1181" xr:uid="{00000000-0005-0000-0000-000081040000}"/>
    <cellStyle name="_сметы на КТС к техн проекту СПД МПС_Сметы сопров сетев оборуд на_МосЖД_12_2004" xfId="1182" xr:uid="{00000000-0005-0000-0000-000082040000}"/>
    <cellStyle name="_сметы на КТС к техн проекту СПД МПС_сметы ЦПТ РЖД_2005. объед сметы 4В" xfId="1183" xr:uid="{00000000-0005-0000-0000-000083040000}"/>
    <cellStyle name="_сметы на КТС к техн проекту СПД МПС_сметы_ система отображения ДТС в Салехарде в базе 2001 г_дог 133_04_2004" xfId="1184" xr:uid="{00000000-0005-0000-0000-000084040000}"/>
    <cellStyle name="_сметы на КТС к техн проекту СПД МПС_сметы_ создание_ КЛВС_Саратоворгсинтез_для 1 процент_23_12_2004 " xfId="1185" xr:uid="{00000000-0005-0000-0000-000085040000}"/>
    <cellStyle name="_сметы на КТС к техн проекту СПД МПС_сметы_ СПД ПТО Войновка_1 этап_12_2005 " xfId="1186" xr:uid="{00000000-0005-0000-0000-000086040000}"/>
    <cellStyle name="_сметы на КТС к техн проекту СПД МПС_Сметы_3  АТС_ ОПФР по Волгограду_12_2003" xfId="1187" xr:uid="{00000000-0005-0000-0000-000087040000}"/>
    <cellStyle name="_сметы на КТС к техн проекту СПД МПС_сметы_3ПК_2_3 очер_к прт_ создание МСС_УСИ_ ССРСС_10_2005" xfId="1188" xr:uid="{00000000-0005-0000-0000-000088040000}"/>
    <cellStyle name="_сметы на КТС к техн проекту СПД МПС_сметы_4ПК_ создание МСС_УСИ_ ССРСС_01_2006" xfId="1189" xr:uid="{00000000-0005-0000-0000-000089040000}"/>
    <cellStyle name="_сметы на КТС к техн проекту СПД МПС_сметы_ГУВД СО ИМТКС_06_2005_ по замеч-2" xfId="1190" xr:uid="{00000000-0005-0000-0000-00008A040000}"/>
    <cellStyle name="_сметы на КТС к техн проекту СПД МПС_сметы_ГУВД СО ИМТКС_06_2005_ по замечаниям" xfId="1191" xr:uid="{00000000-0005-0000-0000-00008B040000}"/>
    <cellStyle name="_сметы на КТС к техн проекту СПД МПС_сметы_ГУВД_СКС _ИЦ_06_2005" xfId="1192" xr:uid="{00000000-0005-0000-0000-00008C040000}"/>
    <cellStyle name="_сметы на КТС к техн проекту СПД МПС_Сметы_ЕКБ метрополитен_абонентск радиооборуд_Радомский_03_2007" xfId="1193" xr:uid="{00000000-0005-0000-0000-00008D040000}"/>
    <cellStyle name="_сметы на КТС к техн проекту СПД МПС_Сметы_ЕКБ метрополитен_АФУ-тоннель_Радомский_03_2007" xfId="1194" xr:uid="{00000000-0005-0000-0000-00008E040000}"/>
    <cellStyle name="_сметы на КТС к техн проекту СПД МПС_сметы_КИВС Старая Басманная_11_08_2004_нов. база" xfId="1195" xr:uid="{00000000-0005-0000-0000-00008F040000}"/>
    <cellStyle name="_сметы на КТС к техн проекту СПД МПС_сметы_модерн системы КД- перенос серверной_Мин РФ_КС-2, КС-3_12_2004 " xfId="1196" xr:uid="{00000000-0005-0000-0000-000090040000}"/>
    <cellStyle name="_сметы на КТС к техн проекту СПД МПС_Сметы_монт ИТО зд-я в Астрахани (Волгогр филиал) Байковский по замеч2_04_07_ (2)" xfId="1197" xr:uid="{00000000-0005-0000-0000-000091040000}"/>
    <cellStyle name="_сметы на КТС к техн проекту СПД МПС_Сметы_монт ИТО зд-я в Астрахани (Волгогр филиал) Байковский_03_07" xfId="1198" xr:uid="{00000000-0005-0000-0000-000092040000}"/>
    <cellStyle name="_сметы на КТС к техн проекту СПД МПС_сметы_монтаж ЛВС СВЖД к договору 41А_03_05_кап_рем _ФЕР" xfId="1199" xr:uid="{00000000-0005-0000-0000-000093040000}"/>
    <cellStyle name="_сметы на КТС к техн проекту СПД МПС_сметы_монтаж_дог 39Т_04_05 Москалевич" xfId="1200" xr:uid="{00000000-0005-0000-0000-000094040000}"/>
    <cellStyle name="_сметы на КТС к техн проекту СПД МПС_Сметы_монтаж_СКУД_Радомский_03_2007" xfId="1201" xr:uid="{00000000-0005-0000-0000-000095040000}"/>
    <cellStyle name="_сметы на КТС к техн проекту СПД МПС_Сметы_проект безопасн ЕКБ видео_Радомский_10_2006" xfId="1202" xr:uid="{00000000-0005-0000-0000-000096040000}"/>
    <cellStyle name="_сметы на КТС к техн проекту СПД МПС_сметы_проект ВОЛС СМЗ_доп работы ДС 2_2004_по замеч" xfId="1203" xr:uid="{00000000-0005-0000-0000-000097040000}"/>
    <cellStyle name="_сметы на КТС к техн проекту СПД МПС_сметы_проект КСПД_Серов_утвержд часть_01_06" xfId="1204" xr:uid="{00000000-0005-0000-0000-000098040000}"/>
    <cellStyle name="_сметы на КТС к техн проекту СПД МПС_сметы_проект СУ СПД РЖД_2005" xfId="1205" xr:uid="{00000000-0005-0000-0000-000099040000}"/>
    <cellStyle name="_сметы на КТС к техн проекту СПД МПС_сметы_раб проект_рефсервис_05_2004-Милиенков- корректировка" xfId="1206" xr:uid="{00000000-0005-0000-0000-00009A040000}"/>
    <cellStyle name="_сметы на КТС к техн проекту СПД МПС_сметы_РКСПД  ОПРФ _  Алтайск край_2002-2003" xfId="1207" xr:uid="{00000000-0005-0000-0000-00009B040000}"/>
    <cellStyle name="_сметы на КТС к техн проекту СПД МПС_сметы_РКСПД  ОПРФ _ республ Алтай_2003_10_2003" xfId="1208" xr:uid="{00000000-0005-0000-0000-00009C040000}"/>
    <cellStyle name="_сметы на КТС к техн проекту СПД МПС_сметы_РКСПД  ОПРФ _по Омск обл_2002-2003г_09_2003" xfId="1209" xr:uid="{00000000-0005-0000-0000-00009D040000}"/>
    <cellStyle name="_сметы на КТС к техн проекту СПД МПС_сметы_РКСПД ОПРФ Алтайский край_2 этап _2003" xfId="1210" xr:uid="{00000000-0005-0000-0000-00009E040000}"/>
    <cellStyle name="_сметы на КТС к техн проекту СПД МПС_сметы_РКСПД ОПРФ Волгоград_этап 4.1 _07_2004" xfId="1211" xr:uid="{00000000-0005-0000-0000-00009F040000}"/>
    <cellStyle name="_сметы на КТС к техн проекту СПД МПС_сметы_РКСПД ОПРФ Иркутск_этап 2004" xfId="1212" xr:uid="{00000000-0005-0000-0000-0000A0040000}"/>
    <cellStyle name="_сметы на КТС к техн проекту СПД МПС_сметы_РКСПД ОПРФ Омск_08_2004" xfId="1213" xr:uid="{00000000-0005-0000-0000-0000A1040000}"/>
    <cellStyle name="_сметы на КТС к техн проекту СПД МПС_сметы_РКСПД ОПРФ Чита общая_этап 2.1_2004_этап 1_2003" xfId="1214" xr:uid="{00000000-0005-0000-0000-0000A2040000}"/>
    <cellStyle name="_сметы на КТС к техн проекту СПД МПС_сметы_РКСПД УПФР Астрахань_1 узел 07_2004" xfId="1215" xr:uid="{00000000-0005-0000-0000-0000A3040000}"/>
    <cellStyle name="_сметы на КТС к техн проекту СПД МПС_сметы_РКСПД_ ОПРФ _по Астрах обл_10 узлов_дс 3_11_2003" xfId="1216" xr:uid="{00000000-0005-0000-0000-0000A4040000}"/>
    <cellStyle name="_сметы на КТС к техн проекту СПД МПС_сметы_РКСПД_ ОПРФ _по Астрах обл_19 узлов_2003" xfId="1217" xr:uid="{00000000-0005-0000-0000-0000A5040000}"/>
    <cellStyle name="_сметы на КТС к техн проекту СПД МПС_сметы_РКСПД_ ОПРФ _по Астрах обл_3 этап-2004год_дс 3_08_2004" xfId="1218" xr:uid="{00000000-0005-0000-0000-0000A6040000}"/>
    <cellStyle name="_сметы на КТС к техн проекту СПД МПС_сметы_РКСПД_ ОПРФ _по Астрах обл_3 этап-2004год_дс 3_08_старые 2004" xfId="1219" xr:uid="{00000000-0005-0000-0000-0000A7040000}"/>
    <cellStyle name="_сметы на КТС к техн проекту СПД МПС_сметы_РКСПД_ ОПРФ _по Астрах обл_настройка10 узлов_дс 3_11_2003" xfId="1220" xr:uid="{00000000-0005-0000-0000-0000A8040000}"/>
    <cellStyle name="_сметы на КТС к техн проекту СПД МПС_сметы_РКСПД_ ОПРФ _по Волгогр_УАТС_ проектир_2003" xfId="1221" xr:uid="{00000000-0005-0000-0000-0000A9040000}"/>
    <cellStyle name="_сметы на КТС к техн проекту СПД МПС_Сметы_РКСПД_ ОПРФ _по Волгограду_12_2003" xfId="1222" xr:uid="{00000000-0005-0000-0000-0000AA040000}"/>
    <cellStyle name="_сметы на КТС к техн проекту СПД МПС_Сметы_РКСПД_ ОПРФ _по Волгограду_12_2003- Галатонова" xfId="1223" xr:uid="{00000000-0005-0000-0000-0000AB040000}"/>
    <cellStyle name="_сметы на КТС к техн проекту СПД МПС_Сметы_РКСПД_ ОПРФ _по Волгограду_12_2003 Лебедкина" xfId="1224" xr:uid="{00000000-0005-0000-0000-0000AC040000}"/>
    <cellStyle name="_сметы на КТС к техн проекту СПД МПС_Сметы_РКСПД_ ОПРФ _по Волгограду_12_2003 Наумова" xfId="1225" xr:uid="{00000000-0005-0000-0000-0000AD040000}"/>
    <cellStyle name="_сметы на КТС к техн проекту СПД МПС_сметы_РКСПД_ ОПРФ _по Иркутску_2 этап_11_2003" xfId="1226" xr:uid="{00000000-0005-0000-0000-0000AE040000}"/>
    <cellStyle name="_сметы на КТС к техн проекту СПД МПС_сметы_РКСПД_ ОПРФ _по Иркутску_проект_2 этап_11_2003" xfId="1227" xr:uid="{00000000-0005-0000-0000-0000AF040000}"/>
    <cellStyle name="_сметы на КТС к техн проекту СПД МПС_сметы_РКСПД_ ОПРФ _по Иркутску_субподр_2 этап_11_2003" xfId="1228" xr:uid="{00000000-0005-0000-0000-0000B0040000}"/>
    <cellStyle name="_сметы на КТС к техн проекту СПД МПС_сметы_РКСПД_ ОПРФ _по Оренб обл_2 этап-2003 год_11_2003 " xfId="1229" xr:uid="{00000000-0005-0000-0000-0000B1040000}"/>
    <cellStyle name="_сметы на КТС к техн проекту СПД МПС_сметы_РКСПД_ ОПРФ _по Оренб обл_3 этап-2004 год_03_2004" xfId="1230" xr:uid="{00000000-0005-0000-0000-0000B2040000}"/>
    <cellStyle name="_сметы на КТС к техн проекту СПД МПС_сметы_РКСПД_ ОПРФ _по Оренб обл_38 узлов_08_2003 " xfId="1231" xr:uid="{00000000-0005-0000-0000-0000B3040000}"/>
    <cellStyle name="_сметы на КТС к техн проекту СПД МПС_сметы_РКСПД_опытн зона ОПРФ _по Иркутск обл_по календ плану_12_2002" xfId="1232" xr:uid="{00000000-0005-0000-0000-0000B4040000}"/>
    <cellStyle name="_сметы на КТС к техн проекту СПД МПС_сметы_СКС_ЛВС-24" xfId="1233" xr:uid="{00000000-0005-0000-0000-0000B5040000}"/>
    <cellStyle name="_сметы на КТС к техн проекту СПД МПС_сметы_СКС_новая база ТЕР ФЕР (рыба)" xfId="1234" xr:uid="{00000000-0005-0000-0000-0000B6040000}"/>
    <cellStyle name="_сметы на КТС к техн проекту СПД МПС_сметы_СКУД_Омская_Волков" xfId="1235" xr:uid="{00000000-0005-0000-0000-0000B7040000}"/>
    <cellStyle name="_сметы на КТС к техн проекту СПД МПС_сметы_создание  КЗИ СУ СПД_2004_v3" xfId="1236" xr:uid="{00000000-0005-0000-0000-0000B8040000}"/>
    <cellStyle name="_сметы на КТС к техн проекту СПД МПС_сметы_создание  КЗИ СУ СПД_2004_к проекту" xfId="1237" xr:uid="{00000000-0005-0000-0000-0000B9040000}"/>
    <cellStyle name="_сметы на КТС к техн проекту СПД МПС_сметы_ТП_ АСУ И_17 дорог_с ЗАБ до САХ_15_06_2005-Милиенков" xfId="1238" xr:uid="{00000000-0005-0000-0000-0000BA040000}"/>
    <cellStyle name="_сметы на КТС к техн проекту СПД МПС_сметы_электрика ПФ МО Галатонова по замеч_08_2005г" xfId="1239" xr:uid="{00000000-0005-0000-0000-0000BB040000}"/>
    <cellStyle name="_сметы на КТС к техн проекту СПД МПС_Спека_ЕКБ_210906" xfId="1240" xr:uid="{00000000-0005-0000-0000-0000BC040000}"/>
    <cellStyle name="_сметы на монтаж оборудования для УГТ" xfId="1241" xr:uid="{00000000-0005-0000-0000-0000BD040000}"/>
    <cellStyle name="_Сметы ТТК" xfId="1242" xr:uid="{00000000-0005-0000-0000-0000BE040000}"/>
    <cellStyle name="_смм_Богор3" xfId="1243" xr:uid="{00000000-0005-0000-0000-0000BF040000}"/>
    <cellStyle name="_сп_Бердюжье" xfId="1244" xr:uid="{00000000-0005-0000-0000-0000C0040000}"/>
    <cellStyle name="_СП_в смету к договору" xfId="1245" xr:uid="{00000000-0005-0000-0000-0000C1040000}"/>
    <cellStyle name="_сп_ГУ ЦБ_1 этап(БВ и связь с РЦИ)_в сметы" xfId="1246" xr:uid="{00000000-0005-0000-0000-0000C2040000}"/>
    <cellStyle name="_СП_корп А_договор_пассивка_2001" xfId="1247" xr:uid="{00000000-0005-0000-0000-0000C3040000}"/>
    <cellStyle name="_спека_Астра" xfId="1248" xr:uid="{00000000-0005-0000-0000-0000C4040000}"/>
    <cellStyle name="_Спец_НиНо_ао-1этап Б-В для отправки" xfId="1249" xr:uid="{00000000-0005-0000-0000-0000C5040000}"/>
    <cellStyle name="_специф_СУПЛАВ" xfId="1250" xr:uid="{00000000-0005-0000-0000-0000C6040000}"/>
    <cellStyle name="_Спецификации" xfId="1251" xr:uid="{00000000-0005-0000-0000-0000C7040000}"/>
    <cellStyle name="_Спецификации_КС Тоб_Полим Дог 975 январь 2012" xfId="1252" xr:uid="{00000000-0005-0000-0000-0000C8040000}"/>
    <cellStyle name="_Спецификации_КС2 и КС3 1 очередь" xfId="1253" xr:uid="{00000000-0005-0000-0000-0000C9040000}"/>
    <cellStyle name="_Спецификация акт об НВартовск УМН" xfId="1254" xr:uid="{00000000-0005-0000-0000-0000CA040000}"/>
    <cellStyle name="_Спецификация ЗОС СБ  ВЫХОД" xfId="1255" xr:uid="{00000000-0005-0000-0000-0000CB040000}"/>
    <cellStyle name="_Спецификация ЗОС СС ВЫХОД" xfId="1256" xr:uid="{00000000-0005-0000-0000-0000CC040000}"/>
    <cellStyle name="_Спецификация ЗОС ТК ВЫХОД" xfId="1257" xr:uid="{00000000-0005-0000-0000-0000CD040000}"/>
    <cellStyle name="_Спецификация конференцзала" xfId="1258" xr:uid="{00000000-0005-0000-0000-0000CE040000}"/>
    <cellStyle name="_спецификация постов ДЦ (почта)" xfId="1259" xr:uid="{00000000-0005-0000-0000-0000CF040000}"/>
    <cellStyle name="_спецификация ПФЭС" xfId="1260" xr:uid="{00000000-0005-0000-0000-0000D0040000}"/>
    <cellStyle name="_Спецификация Трансконтейнер полная (2)" xfId="1261" xr:uid="{00000000-0005-0000-0000-0000D1040000}"/>
    <cellStyle name="_Спецификация-060130" xfId="1262" xr:uid="{00000000-0005-0000-0000-0000D2040000}"/>
    <cellStyle name="_Спецификация-060130_КС Тоб_Полим Дог 975 январь 2012" xfId="1263" xr:uid="{00000000-0005-0000-0000-0000D3040000}"/>
    <cellStyle name="_Спецификация-060130_КС2 и КС3 1 очередь" xfId="1264" xr:uid="{00000000-0005-0000-0000-0000D4040000}"/>
    <cellStyle name="_Стоимость" xfId="1265" xr:uid="{00000000-0005-0000-0000-0000D5040000}"/>
    <cellStyle name="_Телефон для Балашихи" xfId="1266" xr:uid="{00000000-0005-0000-0000-0000D6040000}"/>
    <cellStyle name="_Тип. блоки" xfId="1267" xr:uid="{00000000-0005-0000-0000-0000D7040000}"/>
    <cellStyle name="_Типовые" xfId="1268" xr:uid="{00000000-0005-0000-0000-0000D8040000}"/>
    <cellStyle name="_типовые сметы" xfId="1269" xr:uid="{00000000-0005-0000-0000-0000D9040000}"/>
    <cellStyle name="_типовые сметы 1" xfId="1270" xr:uid="{00000000-0005-0000-0000-0000DA040000}"/>
    <cellStyle name="_типовые сметы1" xfId="1271" xr:uid="{00000000-0005-0000-0000-0000DB040000}"/>
    <cellStyle name="_Челябинский узел2" xfId="1272" xr:uid="{00000000-0005-0000-0000-0000DC040000}"/>
    <cellStyle name="”ќђќ‘ћ‚›‰" xfId="1273" xr:uid="{00000000-0005-0000-0000-0000DD040000}"/>
    <cellStyle name="”љ‘ђћ‚ђќќ›‰" xfId="1274" xr:uid="{00000000-0005-0000-0000-0000DE040000}"/>
    <cellStyle name="„…ќ…†ќ›‰" xfId="1275" xr:uid="{00000000-0005-0000-0000-0000DF040000}"/>
    <cellStyle name="‡ђѓћ‹ћ‚ћљ1" xfId="1276" xr:uid="{00000000-0005-0000-0000-0000E0040000}"/>
    <cellStyle name="‡ђѓћ‹ћ‚ћљ2" xfId="1277" xr:uid="{00000000-0005-0000-0000-0000E1040000}"/>
    <cellStyle name="’ћѓћ‚›‰" xfId="1278" xr:uid="{00000000-0005-0000-0000-0000E2040000}"/>
    <cellStyle name="0,0_x000d__x000a_NA_x000d__x000a_" xfId="1279" xr:uid="{00000000-0005-0000-0000-0000E3040000}"/>
    <cellStyle name="0,0_x000d__x000a_NA_x000d__x000a_ 4" xfId="1280" xr:uid="{00000000-0005-0000-0000-0000E4040000}"/>
    <cellStyle name="0,0_x000d__x000a_NA_x000d__x000a_ 5" xfId="1281" xr:uid="{00000000-0005-0000-0000-0000E5040000}"/>
    <cellStyle name="0,0_x000d__x000a_NA_x000d__x000a_ 6" xfId="1282" xr:uid="{00000000-0005-0000-0000-0000E6040000}"/>
    <cellStyle name="0,0_x000d__x000a_NA_x000d__x000a__Cпека по переносу боксов (2)" xfId="1283" xr:uid="{00000000-0005-0000-0000-0000E7040000}"/>
    <cellStyle name="20% - Accent1" xfId="1284" xr:uid="{00000000-0005-0000-0000-0000E8040000}"/>
    <cellStyle name="20% - Accent1 2" xfId="1285" xr:uid="{00000000-0005-0000-0000-0000E9040000}"/>
    <cellStyle name="20% - Accent1 3" xfId="1286" xr:uid="{00000000-0005-0000-0000-0000EA040000}"/>
    <cellStyle name="20% - Accent1 4" xfId="1287" xr:uid="{00000000-0005-0000-0000-0000EB040000}"/>
    <cellStyle name="20% - Accent1 5" xfId="1288" xr:uid="{00000000-0005-0000-0000-0000EC040000}"/>
    <cellStyle name="20% - Accent1 6" xfId="1289" xr:uid="{00000000-0005-0000-0000-0000ED040000}"/>
    <cellStyle name="20% - Accent1 7" xfId="1290" xr:uid="{00000000-0005-0000-0000-0000EE040000}"/>
    <cellStyle name="20% - Accent1_КС Тоб_Полим Дог 975 январь 2012" xfId="1291" xr:uid="{00000000-0005-0000-0000-0000EF040000}"/>
    <cellStyle name="20% - Accent2" xfId="1292" xr:uid="{00000000-0005-0000-0000-0000F0040000}"/>
    <cellStyle name="20% - Accent2 2" xfId="1293" xr:uid="{00000000-0005-0000-0000-0000F1040000}"/>
    <cellStyle name="20% - Accent2 3" xfId="1294" xr:uid="{00000000-0005-0000-0000-0000F2040000}"/>
    <cellStyle name="20% - Accent2 4" xfId="1295" xr:uid="{00000000-0005-0000-0000-0000F3040000}"/>
    <cellStyle name="20% - Accent2 5" xfId="1296" xr:uid="{00000000-0005-0000-0000-0000F4040000}"/>
    <cellStyle name="20% - Accent2 6" xfId="1297" xr:uid="{00000000-0005-0000-0000-0000F5040000}"/>
    <cellStyle name="20% - Accent2 7" xfId="1298" xr:uid="{00000000-0005-0000-0000-0000F6040000}"/>
    <cellStyle name="20% - Accent2_КС Тоб_Полим Дог 975 январь 2012" xfId="1299" xr:uid="{00000000-0005-0000-0000-0000F7040000}"/>
    <cellStyle name="20% - Accent3" xfId="1300" xr:uid="{00000000-0005-0000-0000-0000F8040000}"/>
    <cellStyle name="20% - Accent3 2" xfId="1301" xr:uid="{00000000-0005-0000-0000-0000F9040000}"/>
    <cellStyle name="20% - Accent3 3" xfId="1302" xr:uid="{00000000-0005-0000-0000-0000FA040000}"/>
    <cellStyle name="20% - Accent3 4" xfId="1303" xr:uid="{00000000-0005-0000-0000-0000FB040000}"/>
    <cellStyle name="20% - Accent3 5" xfId="1304" xr:uid="{00000000-0005-0000-0000-0000FC040000}"/>
    <cellStyle name="20% - Accent3 6" xfId="1305" xr:uid="{00000000-0005-0000-0000-0000FD040000}"/>
    <cellStyle name="20% - Accent3 7" xfId="1306" xr:uid="{00000000-0005-0000-0000-0000FE040000}"/>
    <cellStyle name="20% - Accent3_КС Тоб_Полим Дог 975 январь 2012" xfId="1307" xr:uid="{00000000-0005-0000-0000-0000FF040000}"/>
    <cellStyle name="20% - Accent4" xfId="1308" xr:uid="{00000000-0005-0000-0000-000000050000}"/>
    <cellStyle name="20% - Accent4 2" xfId="1309" xr:uid="{00000000-0005-0000-0000-000001050000}"/>
    <cellStyle name="20% - Accent4 3" xfId="1310" xr:uid="{00000000-0005-0000-0000-000002050000}"/>
    <cellStyle name="20% - Accent4 4" xfId="1311" xr:uid="{00000000-0005-0000-0000-000003050000}"/>
    <cellStyle name="20% - Accent4 5" xfId="1312" xr:uid="{00000000-0005-0000-0000-000004050000}"/>
    <cellStyle name="20% - Accent4 6" xfId="1313" xr:uid="{00000000-0005-0000-0000-000005050000}"/>
    <cellStyle name="20% - Accent4 7" xfId="1314" xr:uid="{00000000-0005-0000-0000-000006050000}"/>
    <cellStyle name="20% - Accent4_КС Тоб_Полим Дог 975 январь 2012" xfId="1315" xr:uid="{00000000-0005-0000-0000-000007050000}"/>
    <cellStyle name="20% - Accent5" xfId="1316" xr:uid="{00000000-0005-0000-0000-000008050000}"/>
    <cellStyle name="20% - Accent5 2" xfId="1317" xr:uid="{00000000-0005-0000-0000-000009050000}"/>
    <cellStyle name="20% - Accent5 3" xfId="1318" xr:uid="{00000000-0005-0000-0000-00000A050000}"/>
    <cellStyle name="20% - Accent5 4" xfId="1319" xr:uid="{00000000-0005-0000-0000-00000B050000}"/>
    <cellStyle name="20% - Accent5 5" xfId="1320" xr:uid="{00000000-0005-0000-0000-00000C050000}"/>
    <cellStyle name="20% - Accent5 6" xfId="1321" xr:uid="{00000000-0005-0000-0000-00000D050000}"/>
    <cellStyle name="20% - Accent5 7" xfId="1322" xr:uid="{00000000-0005-0000-0000-00000E050000}"/>
    <cellStyle name="20% - Accent5_КС Тоб_Полим Дог 975 январь 2012" xfId="1323" xr:uid="{00000000-0005-0000-0000-00000F050000}"/>
    <cellStyle name="20% - Accent6" xfId="1324" xr:uid="{00000000-0005-0000-0000-000010050000}"/>
    <cellStyle name="20% - Accent6 2" xfId="1325" xr:uid="{00000000-0005-0000-0000-000011050000}"/>
    <cellStyle name="20% - Accent6 3" xfId="1326" xr:uid="{00000000-0005-0000-0000-000012050000}"/>
    <cellStyle name="20% - Accent6 4" xfId="1327" xr:uid="{00000000-0005-0000-0000-000013050000}"/>
    <cellStyle name="20% - Accent6 5" xfId="1328" xr:uid="{00000000-0005-0000-0000-000014050000}"/>
    <cellStyle name="20% - Accent6 6" xfId="1329" xr:uid="{00000000-0005-0000-0000-000015050000}"/>
    <cellStyle name="20% - Accent6 7" xfId="1330" xr:uid="{00000000-0005-0000-0000-000016050000}"/>
    <cellStyle name="20% - Accent6_КС Тоб_Полим Дог 975 январь 2012" xfId="1331" xr:uid="{00000000-0005-0000-0000-000017050000}"/>
    <cellStyle name="20% - Акцент1 2" xfId="1332" xr:uid="{00000000-0005-0000-0000-000018050000}"/>
    <cellStyle name="20% - Акцент2 2" xfId="1333" xr:uid="{00000000-0005-0000-0000-000019050000}"/>
    <cellStyle name="20% - Акцент3 2" xfId="1334" xr:uid="{00000000-0005-0000-0000-00001A050000}"/>
    <cellStyle name="20% - Акцент4 2" xfId="1335" xr:uid="{00000000-0005-0000-0000-00001B050000}"/>
    <cellStyle name="20% - Акцент5 2" xfId="1336" xr:uid="{00000000-0005-0000-0000-00001C050000}"/>
    <cellStyle name="20% - Акцент6 2" xfId="1337" xr:uid="{00000000-0005-0000-0000-00001D050000}"/>
    <cellStyle name="40% - Accent1" xfId="1338" xr:uid="{00000000-0005-0000-0000-00001E050000}"/>
    <cellStyle name="40% - Accent1 2" xfId="1339" xr:uid="{00000000-0005-0000-0000-00001F050000}"/>
    <cellStyle name="40% - Accent1 3" xfId="1340" xr:uid="{00000000-0005-0000-0000-000020050000}"/>
    <cellStyle name="40% - Accent1 4" xfId="1341" xr:uid="{00000000-0005-0000-0000-000021050000}"/>
    <cellStyle name="40% - Accent1 5" xfId="1342" xr:uid="{00000000-0005-0000-0000-000022050000}"/>
    <cellStyle name="40% - Accent1 6" xfId="1343" xr:uid="{00000000-0005-0000-0000-000023050000}"/>
    <cellStyle name="40% - Accent1 7" xfId="1344" xr:uid="{00000000-0005-0000-0000-000024050000}"/>
    <cellStyle name="40% - Accent1_КС Тоб_Полим Дог 975 январь 2012" xfId="1345" xr:uid="{00000000-0005-0000-0000-000025050000}"/>
    <cellStyle name="40% - Accent2" xfId="1346" xr:uid="{00000000-0005-0000-0000-000026050000}"/>
    <cellStyle name="40% - Accent2 2" xfId="1347" xr:uid="{00000000-0005-0000-0000-000027050000}"/>
    <cellStyle name="40% - Accent2 3" xfId="1348" xr:uid="{00000000-0005-0000-0000-000028050000}"/>
    <cellStyle name="40% - Accent2 4" xfId="1349" xr:uid="{00000000-0005-0000-0000-000029050000}"/>
    <cellStyle name="40% - Accent2 5" xfId="1350" xr:uid="{00000000-0005-0000-0000-00002A050000}"/>
    <cellStyle name="40% - Accent2 6" xfId="1351" xr:uid="{00000000-0005-0000-0000-00002B050000}"/>
    <cellStyle name="40% - Accent2 7" xfId="1352" xr:uid="{00000000-0005-0000-0000-00002C050000}"/>
    <cellStyle name="40% - Accent2_КС Тоб_Полим Дог 975 январь 2012" xfId="1353" xr:uid="{00000000-0005-0000-0000-00002D050000}"/>
    <cellStyle name="40% - Accent3" xfId="1354" xr:uid="{00000000-0005-0000-0000-00002E050000}"/>
    <cellStyle name="40% - Accent3 2" xfId="1355" xr:uid="{00000000-0005-0000-0000-00002F050000}"/>
    <cellStyle name="40% - Accent3 3" xfId="1356" xr:uid="{00000000-0005-0000-0000-000030050000}"/>
    <cellStyle name="40% - Accent3 4" xfId="1357" xr:uid="{00000000-0005-0000-0000-000031050000}"/>
    <cellStyle name="40% - Accent3 5" xfId="1358" xr:uid="{00000000-0005-0000-0000-000032050000}"/>
    <cellStyle name="40% - Accent3 6" xfId="1359" xr:uid="{00000000-0005-0000-0000-000033050000}"/>
    <cellStyle name="40% - Accent3 7" xfId="1360" xr:uid="{00000000-0005-0000-0000-000034050000}"/>
    <cellStyle name="40% - Accent3_КС Тоб_Полим Дог 975 январь 2012" xfId="1361" xr:uid="{00000000-0005-0000-0000-000035050000}"/>
    <cellStyle name="40% - Accent4" xfId="1362" xr:uid="{00000000-0005-0000-0000-000036050000}"/>
    <cellStyle name="40% - Accent4 2" xfId="1363" xr:uid="{00000000-0005-0000-0000-000037050000}"/>
    <cellStyle name="40% - Accent4 3" xfId="1364" xr:uid="{00000000-0005-0000-0000-000038050000}"/>
    <cellStyle name="40% - Accent4 4" xfId="1365" xr:uid="{00000000-0005-0000-0000-000039050000}"/>
    <cellStyle name="40% - Accent4 5" xfId="1366" xr:uid="{00000000-0005-0000-0000-00003A050000}"/>
    <cellStyle name="40% - Accent4 6" xfId="1367" xr:uid="{00000000-0005-0000-0000-00003B050000}"/>
    <cellStyle name="40% - Accent4 7" xfId="1368" xr:uid="{00000000-0005-0000-0000-00003C050000}"/>
    <cellStyle name="40% - Accent4_КС Тоб_Полим Дог 975 январь 2012" xfId="1369" xr:uid="{00000000-0005-0000-0000-00003D050000}"/>
    <cellStyle name="40% - Accent5" xfId="1370" xr:uid="{00000000-0005-0000-0000-00003E050000}"/>
    <cellStyle name="40% - Accent5 2" xfId="1371" xr:uid="{00000000-0005-0000-0000-00003F050000}"/>
    <cellStyle name="40% - Accent5 3" xfId="1372" xr:uid="{00000000-0005-0000-0000-000040050000}"/>
    <cellStyle name="40% - Accent5 4" xfId="1373" xr:uid="{00000000-0005-0000-0000-000041050000}"/>
    <cellStyle name="40% - Accent5 5" xfId="1374" xr:uid="{00000000-0005-0000-0000-000042050000}"/>
    <cellStyle name="40% - Accent5 6" xfId="1375" xr:uid="{00000000-0005-0000-0000-000043050000}"/>
    <cellStyle name="40% - Accent5 7" xfId="1376" xr:uid="{00000000-0005-0000-0000-000044050000}"/>
    <cellStyle name="40% - Accent5_КС Тоб_Полим Дог 975 январь 2012" xfId="1377" xr:uid="{00000000-0005-0000-0000-000045050000}"/>
    <cellStyle name="40% - Accent6" xfId="1378" xr:uid="{00000000-0005-0000-0000-000046050000}"/>
    <cellStyle name="40% - Accent6 2" xfId="1379" xr:uid="{00000000-0005-0000-0000-000047050000}"/>
    <cellStyle name="40% - Accent6 3" xfId="1380" xr:uid="{00000000-0005-0000-0000-000048050000}"/>
    <cellStyle name="40% - Accent6 4" xfId="1381" xr:uid="{00000000-0005-0000-0000-000049050000}"/>
    <cellStyle name="40% - Accent6 5" xfId="1382" xr:uid="{00000000-0005-0000-0000-00004A050000}"/>
    <cellStyle name="40% - Accent6 6" xfId="1383" xr:uid="{00000000-0005-0000-0000-00004B050000}"/>
    <cellStyle name="40% - Accent6 7" xfId="1384" xr:uid="{00000000-0005-0000-0000-00004C050000}"/>
    <cellStyle name="40% - Accent6_КС Тоб_Полим Дог 975 январь 2012" xfId="1385" xr:uid="{00000000-0005-0000-0000-00004D050000}"/>
    <cellStyle name="40% - Акцент1 2" xfId="1386" xr:uid="{00000000-0005-0000-0000-00004E050000}"/>
    <cellStyle name="40% - Акцент2 2" xfId="1387" xr:uid="{00000000-0005-0000-0000-00004F050000}"/>
    <cellStyle name="40% - Акцент3 2" xfId="1388" xr:uid="{00000000-0005-0000-0000-000050050000}"/>
    <cellStyle name="40% - Акцент4 2" xfId="1389" xr:uid="{00000000-0005-0000-0000-000051050000}"/>
    <cellStyle name="40% - Акцент5 2" xfId="1390" xr:uid="{00000000-0005-0000-0000-000052050000}"/>
    <cellStyle name="40% - Акцент6 2" xfId="1391" xr:uid="{00000000-0005-0000-0000-000053050000}"/>
    <cellStyle name="60% - Accent1" xfId="1392" xr:uid="{00000000-0005-0000-0000-000054050000}"/>
    <cellStyle name="60% - Accent1 2" xfId="1393" xr:uid="{00000000-0005-0000-0000-000055050000}"/>
    <cellStyle name="60% - Accent1 3" xfId="1394" xr:uid="{00000000-0005-0000-0000-000056050000}"/>
    <cellStyle name="60% - Accent1 4" xfId="1395" xr:uid="{00000000-0005-0000-0000-000057050000}"/>
    <cellStyle name="60% - Accent1 5" xfId="1396" xr:uid="{00000000-0005-0000-0000-000058050000}"/>
    <cellStyle name="60% - Accent1 6" xfId="1397" xr:uid="{00000000-0005-0000-0000-000059050000}"/>
    <cellStyle name="60% - Accent1 7" xfId="1398" xr:uid="{00000000-0005-0000-0000-00005A050000}"/>
    <cellStyle name="60% - Accent1_СБ  10315,318 Админсит Рабочее место" xfId="1399" xr:uid="{00000000-0005-0000-0000-00005B050000}"/>
    <cellStyle name="60% - Accent2" xfId="1400" xr:uid="{00000000-0005-0000-0000-00005C050000}"/>
    <cellStyle name="60% - Accent2 2" xfId="1401" xr:uid="{00000000-0005-0000-0000-00005D050000}"/>
    <cellStyle name="60% - Accent2 3" xfId="1402" xr:uid="{00000000-0005-0000-0000-00005E050000}"/>
    <cellStyle name="60% - Accent2 4" xfId="1403" xr:uid="{00000000-0005-0000-0000-00005F050000}"/>
    <cellStyle name="60% - Accent2 5" xfId="1404" xr:uid="{00000000-0005-0000-0000-000060050000}"/>
    <cellStyle name="60% - Accent2 6" xfId="1405" xr:uid="{00000000-0005-0000-0000-000061050000}"/>
    <cellStyle name="60% - Accent2 7" xfId="1406" xr:uid="{00000000-0005-0000-0000-000062050000}"/>
    <cellStyle name="60% - Accent2_СБ  10315,318 Админсит Рабочее место" xfId="1407" xr:uid="{00000000-0005-0000-0000-000063050000}"/>
    <cellStyle name="60% - Accent3" xfId="1408" xr:uid="{00000000-0005-0000-0000-000064050000}"/>
    <cellStyle name="60% - Accent3 2" xfId="1409" xr:uid="{00000000-0005-0000-0000-000065050000}"/>
    <cellStyle name="60% - Accent3 3" xfId="1410" xr:uid="{00000000-0005-0000-0000-000066050000}"/>
    <cellStyle name="60% - Accent3 4" xfId="1411" xr:uid="{00000000-0005-0000-0000-000067050000}"/>
    <cellStyle name="60% - Accent3 5" xfId="1412" xr:uid="{00000000-0005-0000-0000-000068050000}"/>
    <cellStyle name="60% - Accent3 6" xfId="1413" xr:uid="{00000000-0005-0000-0000-000069050000}"/>
    <cellStyle name="60% - Accent3 7" xfId="1414" xr:uid="{00000000-0005-0000-0000-00006A050000}"/>
    <cellStyle name="60% - Accent3_СБ  10315,318 Админсит Рабочее место" xfId="1415" xr:uid="{00000000-0005-0000-0000-00006B050000}"/>
    <cellStyle name="60% - Accent4" xfId="1416" xr:uid="{00000000-0005-0000-0000-00006C050000}"/>
    <cellStyle name="60% - Accent4 2" xfId="1417" xr:uid="{00000000-0005-0000-0000-00006D050000}"/>
    <cellStyle name="60% - Accent4 3" xfId="1418" xr:uid="{00000000-0005-0000-0000-00006E050000}"/>
    <cellStyle name="60% - Accent4 4" xfId="1419" xr:uid="{00000000-0005-0000-0000-00006F050000}"/>
    <cellStyle name="60% - Accent4 5" xfId="1420" xr:uid="{00000000-0005-0000-0000-000070050000}"/>
    <cellStyle name="60% - Accent4 6" xfId="1421" xr:uid="{00000000-0005-0000-0000-000071050000}"/>
    <cellStyle name="60% - Accent4 7" xfId="1422" xr:uid="{00000000-0005-0000-0000-000072050000}"/>
    <cellStyle name="60% - Accent4_СБ  10315,318 Админсит Рабочее место" xfId="1423" xr:uid="{00000000-0005-0000-0000-000073050000}"/>
    <cellStyle name="60% - Accent5" xfId="1424" xr:uid="{00000000-0005-0000-0000-000074050000}"/>
    <cellStyle name="60% - Accent5 2" xfId="1425" xr:uid="{00000000-0005-0000-0000-000075050000}"/>
    <cellStyle name="60% - Accent5 3" xfId="1426" xr:uid="{00000000-0005-0000-0000-000076050000}"/>
    <cellStyle name="60% - Accent5 4" xfId="1427" xr:uid="{00000000-0005-0000-0000-000077050000}"/>
    <cellStyle name="60% - Accent5 5" xfId="1428" xr:uid="{00000000-0005-0000-0000-000078050000}"/>
    <cellStyle name="60% - Accent5 6" xfId="1429" xr:uid="{00000000-0005-0000-0000-000079050000}"/>
    <cellStyle name="60% - Accent5 7" xfId="1430" xr:uid="{00000000-0005-0000-0000-00007A050000}"/>
    <cellStyle name="60% - Accent5_СБ  10315,318 Админсит Рабочее место" xfId="1431" xr:uid="{00000000-0005-0000-0000-00007B050000}"/>
    <cellStyle name="60% - Accent6" xfId="1432" xr:uid="{00000000-0005-0000-0000-00007C050000}"/>
    <cellStyle name="60% - Accent6 2" xfId="1433" xr:uid="{00000000-0005-0000-0000-00007D050000}"/>
    <cellStyle name="60% - Accent6 3" xfId="1434" xr:uid="{00000000-0005-0000-0000-00007E050000}"/>
    <cellStyle name="60% - Accent6 4" xfId="1435" xr:uid="{00000000-0005-0000-0000-00007F050000}"/>
    <cellStyle name="60% - Accent6 5" xfId="1436" xr:uid="{00000000-0005-0000-0000-000080050000}"/>
    <cellStyle name="60% - Accent6 6" xfId="1437" xr:uid="{00000000-0005-0000-0000-000081050000}"/>
    <cellStyle name="60% - Accent6 7" xfId="1438" xr:uid="{00000000-0005-0000-0000-000082050000}"/>
    <cellStyle name="60% - Accent6_СБ  10315,318 Админсит Рабочее место" xfId="1439" xr:uid="{00000000-0005-0000-0000-000083050000}"/>
    <cellStyle name="60% - Акцент1 2" xfId="1440" xr:uid="{00000000-0005-0000-0000-000084050000}"/>
    <cellStyle name="60% - Акцент2 2" xfId="1441" xr:uid="{00000000-0005-0000-0000-000085050000}"/>
    <cellStyle name="60% - Акцент3 2" xfId="1442" xr:uid="{00000000-0005-0000-0000-000086050000}"/>
    <cellStyle name="60% - Акцент4 2" xfId="1443" xr:uid="{00000000-0005-0000-0000-000087050000}"/>
    <cellStyle name="60% - Акцент5 2" xfId="1444" xr:uid="{00000000-0005-0000-0000-000088050000}"/>
    <cellStyle name="60% - Акцент6 2" xfId="1445" xr:uid="{00000000-0005-0000-0000-000089050000}"/>
    <cellStyle name="Aaia?iue [0]_Sheet1" xfId="1446" xr:uid="{00000000-0005-0000-0000-00008A050000}"/>
    <cellStyle name="Aaia?iue_Sheet1" xfId="1447" xr:uid="{00000000-0005-0000-0000-00008B050000}"/>
    <cellStyle name="Accent1" xfId="1448" xr:uid="{00000000-0005-0000-0000-00008C050000}"/>
    <cellStyle name="Accent1 2" xfId="1449" xr:uid="{00000000-0005-0000-0000-00008D050000}"/>
    <cellStyle name="Accent1 3" xfId="1450" xr:uid="{00000000-0005-0000-0000-00008E050000}"/>
    <cellStyle name="Accent1 4" xfId="1451" xr:uid="{00000000-0005-0000-0000-00008F050000}"/>
    <cellStyle name="Accent1 5" xfId="1452" xr:uid="{00000000-0005-0000-0000-000090050000}"/>
    <cellStyle name="Accent1 6" xfId="1453" xr:uid="{00000000-0005-0000-0000-000091050000}"/>
    <cellStyle name="Accent1 7" xfId="1454" xr:uid="{00000000-0005-0000-0000-000092050000}"/>
    <cellStyle name="Accent1_СБ  10315,318 Админсит Рабочее место" xfId="1455" xr:uid="{00000000-0005-0000-0000-000093050000}"/>
    <cellStyle name="Accent2" xfId="1456" xr:uid="{00000000-0005-0000-0000-000094050000}"/>
    <cellStyle name="Accent2 2" xfId="1457" xr:uid="{00000000-0005-0000-0000-000095050000}"/>
    <cellStyle name="Accent2 3" xfId="1458" xr:uid="{00000000-0005-0000-0000-000096050000}"/>
    <cellStyle name="Accent2 4" xfId="1459" xr:uid="{00000000-0005-0000-0000-000097050000}"/>
    <cellStyle name="Accent2 5" xfId="1460" xr:uid="{00000000-0005-0000-0000-000098050000}"/>
    <cellStyle name="Accent2 6" xfId="1461" xr:uid="{00000000-0005-0000-0000-000099050000}"/>
    <cellStyle name="Accent2 7" xfId="1462" xr:uid="{00000000-0005-0000-0000-00009A050000}"/>
    <cellStyle name="Accent2_СБ  10315,318 Админсит Рабочее место" xfId="1463" xr:uid="{00000000-0005-0000-0000-00009B050000}"/>
    <cellStyle name="Accent3" xfId="1464" xr:uid="{00000000-0005-0000-0000-00009C050000}"/>
    <cellStyle name="Accent3 2" xfId="1465" xr:uid="{00000000-0005-0000-0000-00009D050000}"/>
    <cellStyle name="Accent3 3" xfId="1466" xr:uid="{00000000-0005-0000-0000-00009E050000}"/>
    <cellStyle name="Accent3 4" xfId="1467" xr:uid="{00000000-0005-0000-0000-00009F050000}"/>
    <cellStyle name="Accent3 5" xfId="1468" xr:uid="{00000000-0005-0000-0000-0000A0050000}"/>
    <cellStyle name="Accent3 6" xfId="1469" xr:uid="{00000000-0005-0000-0000-0000A1050000}"/>
    <cellStyle name="Accent3 7" xfId="1470" xr:uid="{00000000-0005-0000-0000-0000A2050000}"/>
    <cellStyle name="Accent3_СБ  10315,318 Админсит Рабочее место" xfId="1471" xr:uid="{00000000-0005-0000-0000-0000A3050000}"/>
    <cellStyle name="Accent4" xfId="1472" xr:uid="{00000000-0005-0000-0000-0000A4050000}"/>
    <cellStyle name="Accent4 2" xfId="1473" xr:uid="{00000000-0005-0000-0000-0000A5050000}"/>
    <cellStyle name="Accent4 3" xfId="1474" xr:uid="{00000000-0005-0000-0000-0000A6050000}"/>
    <cellStyle name="Accent4 4" xfId="1475" xr:uid="{00000000-0005-0000-0000-0000A7050000}"/>
    <cellStyle name="Accent4 5" xfId="1476" xr:uid="{00000000-0005-0000-0000-0000A8050000}"/>
    <cellStyle name="Accent4 6" xfId="1477" xr:uid="{00000000-0005-0000-0000-0000A9050000}"/>
    <cellStyle name="Accent4 7" xfId="1478" xr:uid="{00000000-0005-0000-0000-0000AA050000}"/>
    <cellStyle name="Accent4_СБ  10315,318 Админсит Рабочее место" xfId="1479" xr:uid="{00000000-0005-0000-0000-0000AB050000}"/>
    <cellStyle name="Accent5" xfId="1480" xr:uid="{00000000-0005-0000-0000-0000AC050000}"/>
    <cellStyle name="Accent5 2" xfId="1481" xr:uid="{00000000-0005-0000-0000-0000AD050000}"/>
    <cellStyle name="Accent5 3" xfId="1482" xr:uid="{00000000-0005-0000-0000-0000AE050000}"/>
    <cellStyle name="Accent5 4" xfId="1483" xr:uid="{00000000-0005-0000-0000-0000AF050000}"/>
    <cellStyle name="Accent5 5" xfId="1484" xr:uid="{00000000-0005-0000-0000-0000B0050000}"/>
    <cellStyle name="Accent5 6" xfId="1485" xr:uid="{00000000-0005-0000-0000-0000B1050000}"/>
    <cellStyle name="Accent5 7" xfId="1486" xr:uid="{00000000-0005-0000-0000-0000B2050000}"/>
    <cellStyle name="Accent5_СБ  10315,318 Админсит Рабочее место" xfId="1487" xr:uid="{00000000-0005-0000-0000-0000B3050000}"/>
    <cellStyle name="Accent6" xfId="1488" xr:uid="{00000000-0005-0000-0000-0000B4050000}"/>
    <cellStyle name="Accent6 2" xfId="1489" xr:uid="{00000000-0005-0000-0000-0000B5050000}"/>
    <cellStyle name="Accent6 3" xfId="1490" xr:uid="{00000000-0005-0000-0000-0000B6050000}"/>
    <cellStyle name="Accent6 4" xfId="1491" xr:uid="{00000000-0005-0000-0000-0000B7050000}"/>
    <cellStyle name="Accent6 5" xfId="1492" xr:uid="{00000000-0005-0000-0000-0000B8050000}"/>
    <cellStyle name="Accent6 6" xfId="1493" xr:uid="{00000000-0005-0000-0000-0000B9050000}"/>
    <cellStyle name="Accent6 7" xfId="1494" xr:uid="{00000000-0005-0000-0000-0000BA050000}"/>
    <cellStyle name="Accent6_СБ  10315,318 Админсит Рабочее место" xfId="1495" xr:uid="{00000000-0005-0000-0000-0000BB050000}"/>
    <cellStyle name="Bad" xfId="1496" xr:uid="{00000000-0005-0000-0000-0000BC050000}"/>
    <cellStyle name="Bad 2" xfId="1497" xr:uid="{00000000-0005-0000-0000-0000BD050000}"/>
    <cellStyle name="Bad 3" xfId="1498" xr:uid="{00000000-0005-0000-0000-0000BE050000}"/>
    <cellStyle name="Bad 4" xfId="1499" xr:uid="{00000000-0005-0000-0000-0000BF050000}"/>
    <cellStyle name="Bad 5" xfId="1500" xr:uid="{00000000-0005-0000-0000-0000C0050000}"/>
    <cellStyle name="Bad 6" xfId="1501" xr:uid="{00000000-0005-0000-0000-0000C1050000}"/>
    <cellStyle name="Bad 7" xfId="1502" xr:uid="{00000000-0005-0000-0000-0000C2050000}"/>
    <cellStyle name="Bad_СБ  10315,318 Админсит Рабочее место" xfId="1503" xr:uid="{00000000-0005-0000-0000-0000C3050000}"/>
    <cellStyle name="Calc Currency (0)" xfId="1504" xr:uid="{00000000-0005-0000-0000-0000C4050000}"/>
    <cellStyle name="Calc Currency (2)" xfId="1505" xr:uid="{00000000-0005-0000-0000-0000C5050000}"/>
    <cellStyle name="Calc Percent (0)" xfId="1506" xr:uid="{00000000-0005-0000-0000-0000C6050000}"/>
    <cellStyle name="Calc Percent (1)" xfId="1507" xr:uid="{00000000-0005-0000-0000-0000C7050000}"/>
    <cellStyle name="Calc Percent (2)" xfId="1508" xr:uid="{00000000-0005-0000-0000-0000C8050000}"/>
    <cellStyle name="Calc Units (0)" xfId="1509" xr:uid="{00000000-0005-0000-0000-0000C9050000}"/>
    <cellStyle name="Calc Units (1)" xfId="1510" xr:uid="{00000000-0005-0000-0000-0000CA050000}"/>
    <cellStyle name="Calc Units (2)" xfId="1511" xr:uid="{00000000-0005-0000-0000-0000CB050000}"/>
    <cellStyle name="Calculation" xfId="1512" xr:uid="{00000000-0005-0000-0000-0000CC050000}"/>
    <cellStyle name="Calculation 2" xfId="1513" xr:uid="{00000000-0005-0000-0000-0000CD050000}"/>
    <cellStyle name="Calculation 3" xfId="1514" xr:uid="{00000000-0005-0000-0000-0000CE050000}"/>
    <cellStyle name="Calculation 4" xfId="1515" xr:uid="{00000000-0005-0000-0000-0000CF050000}"/>
    <cellStyle name="Calculation 5" xfId="1516" xr:uid="{00000000-0005-0000-0000-0000D0050000}"/>
    <cellStyle name="Calculation 6" xfId="1517" xr:uid="{00000000-0005-0000-0000-0000D1050000}"/>
    <cellStyle name="Calculation 7" xfId="1518" xr:uid="{00000000-0005-0000-0000-0000D2050000}"/>
    <cellStyle name="Calculation_СБ  10315,318 Админсит Рабочее место" xfId="1519" xr:uid="{00000000-0005-0000-0000-0000D3050000}"/>
    <cellStyle name="Category" xfId="1520" xr:uid="{00000000-0005-0000-0000-0000D4050000}"/>
    <cellStyle name="Characteristic" xfId="1521" xr:uid="{00000000-0005-0000-0000-0000D5050000}"/>
    <cellStyle name="CharactNote" xfId="1522" xr:uid="{00000000-0005-0000-0000-0000D6050000}"/>
    <cellStyle name="CharactType" xfId="1523" xr:uid="{00000000-0005-0000-0000-0000D7050000}"/>
    <cellStyle name="CharactValue" xfId="1524" xr:uid="{00000000-0005-0000-0000-0000D8050000}"/>
    <cellStyle name="CharactValueNote" xfId="1525" xr:uid="{00000000-0005-0000-0000-0000D9050000}"/>
    <cellStyle name="CharShortType" xfId="1526" xr:uid="{00000000-0005-0000-0000-0000DA050000}"/>
    <cellStyle name="Check Cell" xfId="1527" xr:uid="{00000000-0005-0000-0000-0000DB050000}"/>
    <cellStyle name="Check Cell 2" xfId="1528" xr:uid="{00000000-0005-0000-0000-0000DC050000}"/>
    <cellStyle name="Check Cell 3" xfId="1529" xr:uid="{00000000-0005-0000-0000-0000DD050000}"/>
    <cellStyle name="Check Cell 4" xfId="1530" xr:uid="{00000000-0005-0000-0000-0000DE050000}"/>
    <cellStyle name="Check Cell 5" xfId="1531" xr:uid="{00000000-0005-0000-0000-0000DF050000}"/>
    <cellStyle name="Check Cell 6" xfId="1532" xr:uid="{00000000-0005-0000-0000-0000E0050000}"/>
    <cellStyle name="Check Cell 7" xfId="1533" xr:uid="{00000000-0005-0000-0000-0000E1050000}"/>
    <cellStyle name="Check Cell_СБ  10315,318 Админсит Рабочее место" xfId="1534" xr:uid="{00000000-0005-0000-0000-0000E2050000}"/>
    <cellStyle name="Code" xfId="1535" xr:uid="{00000000-0005-0000-0000-0000E3050000}"/>
    <cellStyle name="Comma [00]" xfId="1536" xr:uid="{00000000-0005-0000-0000-0000E4050000}"/>
    <cellStyle name="Comma 2" xfId="12" xr:uid="{00000000-0005-0000-0000-0000E5050000}"/>
    <cellStyle name="Comma 2 2" xfId="20" xr:uid="{00000000-0005-0000-0000-0000E6050000}"/>
    <cellStyle name="Comma 2 3" xfId="19" xr:uid="{00000000-0005-0000-0000-0000E7050000}"/>
    <cellStyle name="Comma0" xfId="1537" xr:uid="{00000000-0005-0000-0000-0000E8050000}"/>
    <cellStyle name="Comma0 - Modelo1" xfId="1538" xr:uid="{00000000-0005-0000-0000-0000E9050000}"/>
    <cellStyle name="Comma0 - Style1" xfId="1539" xr:uid="{00000000-0005-0000-0000-0000EA050000}"/>
    <cellStyle name="Comma1 - Modelo2" xfId="1540" xr:uid="{00000000-0005-0000-0000-0000EB050000}"/>
    <cellStyle name="Comma1 - Style2" xfId="1541" xr:uid="{00000000-0005-0000-0000-0000EC050000}"/>
    <cellStyle name="Comments" xfId="1542" xr:uid="{00000000-0005-0000-0000-0000ED050000}"/>
    <cellStyle name="Condition" xfId="1543" xr:uid="{00000000-0005-0000-0000-0000EE050000}"/>
    <cellStyle name="CondMandatory" xfId="1544" xr:uid="{00000000-0005-0000-0000-0000EF050000}"/>
    <cellStyle name="Content1" xfId="1545" xr:uid="{00000000-0005-0000-0000-0000F0050000}"/>
    <cellStyle name="Content2" xfId="1546" xr:uid="{00000000-0005-0000-0000-0000F1050000}"/>
    <cellStyle name="Content3" xfId="1547" xr:uid="{00000000-0005-0000-0000-0000F2050000}"/>
    <cellStyle name="Currency [00]" xfId="1548" xr:uid="{00000000-0005-0000-0000-0000F3050000}"/>
    <cellStyle name="Currency 2" xfId="1549" xr:uid="{00000000-0005-0000-0000-0000F4050000}"/>
    <cellStyle name="Currency 3" xfId="1550" xr:uid="{00000000-0005-0000-0000-0000F5050000}"/>
    <cellStyle name="Currency 4" xfId="1551" xr:uid="{00000000-0005-0000-0000-0000F6050000}"/>
    <cellStyle name="Currency 5" xfId="1552" xr:uid="{00000000-0005-0000-0000-0000F7050000}"/>
    <cellStyle name="Currency 6" xfId="1553" xr:uid="{00000000-0005-0000-0000-0000F8050000}"/>
    <cellStyle name="Currency 7" xfId="1554" xr:uid="{00000000-0005-0000-0000-0000F9050000}"/>
    <cellStyle name="Currency0" xfId="1555" xr:uid="{00000000-0005-0000-0000-0000FA050000}"/>
    <cellStyle name="Currency1" xfId="1556" xr:uid="{00000000-0005-0000-0000-0000FB050000}"/>
    <cellStyle name="Date" xfId="1557" xr:uid="{00000000-0005-0000-0000-0000FC050000}"/>
    <cellStyle name="Date Short" xfId="1558" xr:uid="{00000000-0005-0000-0000-0000FD050000}"/>
    <cellStyle name="Date_Приложение 108 поставка КИВС ТИ ТТК v4" xfId="1559" xr:uid="{00000000-0005-0000-0000-0000FE050000}"/>
    <cellStyle name="DELTA" xfId="1560" xr:uid="{00000000-0005-0000-0000-0000FF050000}"/>
    <cellStyle name="Description" xfId="1561" xr:uid="{00000000-0005-0000-0000-000000060000}"/>
    <cellStyle name="Dia" xfId="1562" xr:uid="{00000000-0005-0000-0000-000001060000}"/>
    <cellStyle name="DistributionType" xfId="1563" xr:uid="{00000000-0005-0000-0000-000002060000}"/>
    <cellStyle name="Encabez1" xfId="1564" xr:uid="{00000000-0005-0000-0000-000003060000}"/>
    <cellStyle name="Encabez2" xfId="1565" xr:uid="{00000000-0005-0000-0000-000004060000}"/>
    <cellStyle name="Enter Currency (0)" xfId="1566" xr:uid="{00000000-0005-0000-0000-000005060000}"/>
    <cellStyle name="Enter Currency (2)" xfId="1567" xr:uid="{00000000-0005-0000-0000-000006060000}"/>
    <cellStyle name="Enter Units (0)" xfId="1568" xr:uid="{00000000-0005-0000-0000-000007060000}"/>
    <cellStyle name="Enter Units (1)" xfId="1569" xr:uid="{00000000-0005-0000-0000-000008060000}"/>
    <cellStyle name="Enter Units (2)" xfId="1570" xr:uid="{00000000-0005-0000-0000-000009060000}"/>
    <cellStyle name="Excel Built-in Normal" xfId="1571" xr:uid="{00000000-0005-0000-0000-00000A060000}"/>
    <cellStyle name="Explanatory Text" xfId="1572" xr:uid="{00000000-0005-0000-0000-00000B060000}"/>
    <cellStyle name="Explanatory Text 2" xfId="1573" xr:uid="{00000000-0005-0000-0000-00000C060000}"/>
    <cellStyle name="Explanatory Text 3" xfId="1574" xr:uid="{00000000-0005-0000-0000-00000D060000}"/>
    <cellStyle name="Explanatory Text 4" xfId="1575" xr:uid="{00000000-0005-0000-0000-00000E060000}"/>
    <cellStyle name="Explanatory Text 5" xfId="1576" xr:uid="{00000000-0005-0000-0000-00000F060000}"/>
    <cellStyle name="Explanatory Text 6" xfId="1577" xr:uid="{00000000-0005-0000-0000-000010060000}"/>
    <cellStyle name="Explanatory Text 7" xfId="1578" xr:uid="{00000000-0005-0000-0000-000011060000}"/>
    <cellStyle name="Explanatory Text_СБ  10315,318 Админсит Рабочее место" xfId="1579" xr:uid="{00000000-0005-0000-0000-000012060000}"/>
    <cellStyle name="F2" xfId="1580" xr:uid="{00000000-0005-0000-0000-000013060000}"/>
    <cellStyle name="F3" xfId="1581" xr:uid="{00000000-0005-0000-0000-000014060000}"/>
    <cellStyle name="F4" xfId="1582" xr:uid="{00000000-0005-0000-0000-000015060000}"/>
    <cellStyle name="F5" xfId="1583" xr:uid="{00000000-0005-0000-0000-000016060000}"/>
    <cellStyle name="F6" xfId="1584" xr:uid="{00000000-0005-0000-0000-000017060000}"/>
    <cellStyle name="F7" xfId="1585" xr:uid="{00000000-0005-0000-0000-000018060000}"/>
    <cellStyle name="F8" xfId="1586" xr:uid="{00000000-0005-0000-0000-000019060000}"/>
    <cellStyle name="Fijo" xfId="1587" xr:uid="{00000000-0005-0000-0000-00001A060000}"/>
    <cellStyle name="Financiero" xfId="1588" xr:uid="{00000000-0005-0000-0000-00001B060000}"/>
    <cellStyle name="Fixed" xfId="1589" xr:uid="{00000000-0005-0000-0000-00001C060000}"/>
    <cellStyle name="Flag" xfId="1590" xr:uid="{00000000-0005-0000-0000-00001D060000}"/>
    <cellStyle name="Fonts" xfId="1591" xr:uid="{00000000-0005-0000-0000-00001E060000}"/>
    <cellStyle name="Good" xfId="1592" xr:uid="{00000000-0005-0000-0000-00001F060000}"/>
    <cellStyle name="Good 2" xfId="1593" xr:uid="{00000000-0005-0000-0000-000020060000}"/>
    <cellStyle name="Good 3" xfId="1594" xr:uid="{00000000-0005-0000-0000-000021060000}"/>
    <cellStyle name="Good 4" xfId="1595" xr:uid="{00000000-0005-0000-0000-000022060000}"/>
    <cellStyle name="Good 5" xfId="1596" xr:uid="{00000000-0005-0000-0000-000023060000}"/>
    <cellStyle name="Good 6" xfId="1597" xr:uid="{00000000-0005-0000-0000-000024060000}"/>
    <cellStyle name="Good 7" xfId="1598" xr:uid="{00000000-0005-0000-0000-000025060000}"/>
    <cellStyle name="Good_СБ  10315,318 Админсит Рабочее место" xfId="1599" xr:uid="{00000000-0005-0000-0000-000026060000}"/>
    <cellStyle name="Grey" xfId="1600" xr:uid="{00000000-0005-0000-0000-000027060000}"/>
    <cellStyle name="Group" xfId="1601" xr:uid="{00000000-0005-0000-0000-000028060000}"/>
    <cellStyle name="Group1" xfId="1602" xr:uid="{00000000-0005-0000-0000-000029060000}"/>
    <cellStyle name="Group2" xfId="1603" xr:uid="{00000000-0005-0000-0000-00002A060000}"/>
    <cellStyle name="GroupNote" xfId="1604" xr:uid="{00000000-0005-0000-0000-00002B060000}"/>
    <cellStyle name="Head2" xfId="1605" xr:uid="{00000000-0005-0000-0000-00002C060000}"/>
    <cellStyle name="Header1" xfId="1606" xr:uid="{00000000-0005-0000-0000-00002D060000}"/>
    <cellStyle name="Header2" xfId="1607" xr:uid="{00000000-0005-0000-0000-00002E060000}"/>
    <cellStyle name="Heading 1" xfId="1608" xr:uid="{00000000-0005-0000-0000-00002F060000}"/>
    <cellStyle name="Heading 1 2" xfId="1609" xr:uid="{00000000-0005-0000-0000-000030060000}"/>
    <cellStyle name="Heading 1 3" xfId="1610" xr:uid="{00000000-0005-0000-0000-000031060000}"/>
    <cellStyle name="Heading 1 4" xfId="1611" xr:uid="{00000000-0005-0000-0000-000032060000}"/>
    <cellStyle name="Heading 1 5" xfId="1612" xr:uid="{00000000-0005-0000-0000-000033060000}"/>
    <cellStyle name="Heading 1 6" xfId="1613" xr:uid="{00000000-0005-0000-0000-000034060000}"/>
    <cellStyle name="Heading 1 7" xfId="1614" xr:uid="{00000000-0005-0000-0000-000035060000}"/>
    <cellStyle name="Heading 1_Cмета аудит и технорабочий проект Лаборатория Сервье_10_10 Кошкин" xfId="1615" xr:uid="{00000000-0005-0000-0000-000036060000}"/>
    <cellStyle name="Heading 2" xfId="1616" xr:uid="{00000000-0005-0000-0000-000037060000}"/>
    <cellStyle name="Heading 2 2" xfId="1617" xr:uid="{00000000-0005-0000-0000-000038060000}"/>
    <cellStyle name="Heading 2 3" xfId="1618" xr:uid="{00000000-0005-0000-0000-000039060000}"/>
    <cellStyle name="Heading 2 4" xfId="1619" xr:uid="{00000000-0005-0000-0000-00003A060000}"/>
    <cellStyle name="Heading 2 5" xfId="1620" xr:uid="{00000000-0005-0000-0000-00003B060000}"/>
    <cellStyle name="Heading 2 6" xfId="1621" xr:uid="{00000000-0005-0000-0000-00003C060000}"/>
    <cellStyle name="Heading 2 7" xfId="1622" xr:uid="{00000000-0005-0000-0000-00003D060000}"/>
    <cellStyle name="Heading 2_Cмета аудит и технорабочий проект Лаборатория Сервье_10_10 Кошкин" xfId="1623" xr:uid="{00000000-0005-0000-0000-00003E060000}"/>
    <cellStyle name="Heading 3" xfId="1624" xr:uid="{00000000-0005-0000-0000-00003F060000}"/>
    <cellStyle name="Heading 3 2" xfId="1625" xr:uid="{00000000-0005-0000-0000-000040060000}"/>
    <cellStyle name="Heading 3 3" xfId="1626" xr:uid="{00000000-0005-0000-0000-000041060000}"/>
    <cellStyle name="Heading 3 4" xfId="1627" xr:uid="{00000000-0005-0000-0000-000042060000}"/>
    <cellStyle name="Heading 3 5" xfId="1628" xr:uid="{00000000-0005-0000-0000-000043060000}"/>
    <cellStyle name="Heading 3 6" xfId="1629" xr:uid="{00000000-0005-0000-0000-000044060000}"/>
    <cellStyle name="Heading 3 7" xfId="1630" xr:uid="{00000000-0005-0000-0000-000045060000}"/>
    <cellStyle name="Heading 3_СБ  10315,318 Админсит Рабочее место" xfId="1631" xr:uid="{00000000-0005-0000-0000-000046060000}"/>
    <cellStyle name="Heading 4" xfId="1632" xr:uid="{00000000-0005-0000-0000-000047060000}"/>
    <cellStyle name="Heading 4 2" xfId="1633" xr:uid="{00000000-0005-0000-0000-000048060000}"/>
    <cellStyle name="Heading 4 3" xfId="1634" xr:uid="{00000000-0005-0000-0000-000049060000}"/>
    <cellStyle name="Heading 4 4" xfId="1635" xr:uid="{00000000-0005-0000-0000-00004A060000}"/>
    <cellStyle name="Heading 4 5" xfId="1636" xr:uid="{00000000-0005-0000-0000-00004B060000}"/>
    <cellStyle name="Heading 4 6" xfId="1637" xr:uid="{00000000-0005-0000-0000-00004C060000}"/>
    <cellStyle name="Heading 4 7" xfId="1638" xr:uid="{00000000-0005-0000-0000-00004D060000}"/>
    <cellStyle name="Heading 4_СБ  10315,318 Админсит Рабочее место" xfId="1639" xr:uid="{00000000-0005-0000-0000-00004E060000}"/>
    <cellStyle name="Heading1" xfId="1640" xr:uid="{00000000-0005-0000-0000-00004F060000}"/>
    <cellStyle name="Heading2" xfId="1641" xr:uid="{00000000-0005-0000-0000-000050060000}"/>
    <cellStyle name="Heading3" xfId="1642" xr:uid="{00000000-0005-0000-0000-000051060000}"/>
    <cellStyle name="Heading4" xfId="1643" xr:uid="{00000000-0005-0000-0000-000052060000}"/>
    <cellStyle name="Heading5" xfId="1644" xr:uid="{00000000-0005-0000-0000-000053060000}"/>
    <cellStyle name="Heading6" xfId="1645" xr:uid="{00000000-0005-0000-0000-000054060000}"/>
    <cellStyle name="Horizontal" xfId="1646" xr:uid="{00000000-0005-0000-0000-000055060000}"/>
    <cellStyle name="Hyperlink 2" xfId="13" xr:uid="{00000000-0005-0000-0000-000056060000}"/>
    <cellStyle name="Input" xfId="1647" xr:uid="{00000000-0005-0000-0000-000057060000}"/>
    <cellStyle name="Input [yellow]" xfId="1648" xr:uid="{00000000-0005-0000-0000-000058060000}"/>
    <cellStyle name="Input 2" xfId="1649" xr:uid="{00000000-0005-0000-0000-000059060000}"/>
    <cellStyle name="Input 3" xfId="1650" xr:uid="{00000000-0005-0000-0000-00005A060000}"/>
    <cellStyle name="Input 4" xfId="1651" xr:uid="{00000000-0005-0000-0000-00005B060000}"/>
    <cellStyle name="Input 5" xfId="1652" xr:uid="{00000000-0005-0000-0000-00005C060000}"/>
    <cellStyle name="Input 6" xfId="1653" xr:uid="{00000000-0005-0000-0000-00005D060000}"/>
    <cellStyle name="Input 7" xfId="1654" xr:uid="{00000000-0005-0000-0000-00005E060000}"/>
    <cellStyle name="Input_СБ  10315,318 Админсит Рабочее место" xfId="1655" xr:uid="{00000000-0005-0000-0000-00005F060000}"/>
    <cellStyle name="Level" xfId="1656" xr:uid="{00000000-0005-0000-0000-000060060000}"/>
    <cellStyle name="Link Currency (0)" xfId="1657" xr:uid="{00000000-0005-0000-0000-000061060000}"/>
    <cellStyle name="Link Currency (2)" xfId="1658" xr:uid="{00000000-0005-0000-0000-000062060000}"/>
    <cellStyle name="Link Units (0)" xfId="1659" xr:uid="{00000000-0005-0000-0000-000063060000}"/>
    <cellStyle name="Link Units (1)" xfId="1660" xr:uid="{00000000-0005-0000-0000-000064060000}"/>
    <cellStyle name="Link Units (2)" xfId="1661" xr:uid="{00000000-0005-0000-0000-000065060000}"/>
    <cellStyle name="Linked Cell" xfId="1662" xr:uid="{00000000-0005-0000-0000-000066060000}"/>
    <cellStyle name="Linked Cell 2" xfId="1663" xr:uid="{00000000-0005-0000-0000-000067060000}"/>
    <cellStyle name="Linked Cell 3" xfId="1664" xr:uid="{00000000-0005-0000-0000-000068060000}"/>
    <cellStyle name="Linked Cell 4" xfId="1665" xr:uid="{00000000-0005-0000-0000-000069060000}"/>
    <cellStyle name="Linked Cell 5" xfId="1666" xr:uid="{00000000-0005-0000-0000-00006A060000}"/>
    <cellStyle name="Linked Cell 6" xfId="1667" xr:uid="{00000000-0005-0000-0000-00006B060000}"/>
    <cellStyle name="Linked Cell 7" xfId="1668" xr:uid="{00000000-0005-0000-0000-00006C060000}"/>
    <cellStyle name="Linked Cell_СБ  10315,318 Админсит Рабочее место" xfId="1669" xr:uid="{00000000-0005-0000-0000-00006D060000}"/>
    <cellStyle name="Matrix" xfId="1670" xr:uid="{00000000-0005-0000-0000-00006E060000}"/>
    <cellStyle name="Millares [0]_10 AVERIAS MASIVAS + ANT" xfId="1671" xr:uid="{00000000-0005-0000-0000-00006F060000}"/>
    <cellStyle name="Millares_10 AVERIAS MASIVAS + ANT" xfId="1672" xr:uid="{00000000-0005-0000-0000-000070060000}"/>
    <cellStyle name="Moneda [0]_10 AVERIAS MASIVAS + ANT" xfId="1673" xr:uid="{00000000-0005-0000-0000-000071060000}"/>
    <cellStyle name="Moneda_10 AVERIAS MASIVAS + ANT" xfId="1674" xr:uid="{00000000-0005-0000-0000-000072060000}"/>
    <cellStyle name="Neutral" xfId="1675" xr:uid="{00000000-0005-0000-0000-000073060000}"/>
    <cellStyle name="Neutral 2" xfId="1676" xr:uid="{00000000-0005-0000-0000-000074060000}"/>
    <cellStyle name="Neutral 3" xfId="1677" xr:uid="{00000000-0005-0000-0000-000075060000}"/>
    <cellStyle name="Neutral 4" xfId="1678" xr:uid="{00000000-0005-0000-0000-000076060000}"/>
    <cellStyle name="Neutral 5" xfId="1679" xr:uid="{00000000-0005-0000-0000-000077060000}"/>
    <cellStyle name="Neutral 6" xfId="1680" xr:uid="{00000000-0005-0000-0000-000078060000}"/>
    <cellStyle name="Neutral 7" xfId="1681" xr:uid="{00000000-0005-0000-0000-000079060000}"/>
    <cellStyle name="Neutral_СБ  10315,318 Админсит Рабочее место" xfId="1682" xr:uid="{00000000-0005-0000-0000-00007A060000}"/>
    <cellStyle name="New_DI 600" xfId="1683" xr:uid="{00000000-0005-0000-0000-00007B060000}"/>
    <cellStyle name="no dec" xfId="1684" xr:uid="{00000000-0005-0000-0000-00007C060000}"/>
    <cellStyle name="Normal - Style1" xfId="1685" xr:uid="{00000000-0005-0000-0000-00007D060000}"/>
    <cellStyle name="Normal 2" xfId="11" xr:uid="{00000000-0005-0000-0000-00007E060000}"/>
    <cellStyle name="Normal_KS2Standart1" xfId="1686" xr:uid="{00000000-0005-0000-0000-00007F060000}"/>
    <cellStyle name="Normal1" xfId="1687" xr:uid="{00000000-0005-0000-0000-000080060000}"/>
    <cellStyle name="Normale 2" xfId="1920" xr:uid="{00000000-0005-0000-0000-000081060000}"/>
    <cellStyle name="Normale_Foglio1" xfId="1921" xr:uid="{00000000-0005-0000-0000-000082060000}"/>
    <cellStyle name="NormalText" xfId="1688" xr:uid="{00000000-0005-0000-0000-000083060000}"/>
    <cellStyle name="Note" xfId="1689" xr:uid="{00000000-0005-0000-0000-000084060000}"/>
    <cellStyle name="Note 2" xfId="1690" xr:uid="{00000000-0005-0000-0000-000085060000}"/>
    <cellStyle name="Note 3" xfId="1691" xr:uid="{00000000-0005-0000-0000-000086060000}"/>
    <cellStyle name="Note 4" xfId="1692" xr:uid="{00000000-0005-0000-0000-000087060000}"/>
    <cellStyle name="Note 5" xfId="1693" xr:uid="{00000000-0005-0000-0000-000088060000}"/>
    <cellStyle name="Note 6" xfId="1694" xr:uid="{00000000-0005-0000-0000-000089060000}"/>
    <cellStyle name="Note 7" xfId="1695" xr:uid="{00000000-0005-0000-0000-00008A060000}"/>
    <cellStyle name="Note_СБ  10315,318 Админсит Рабочее место" xfId="1696" xr:uid="{00000000-0005-0000-0000-00008B060000}"/>
    <cellStyle name="Option" xfId="1697" xr:uid="{00000000-0005-0000-0000-00008C060000}"/>
    <cellStyle name="OptionHeading" xfId="1698" xr:uid="{00000000-0005-0000-0000-00008D060000}"/>
    <cellStyle name="OptionHeading2" xfId="1699" xr:uid="{00000000-0005-0000-0000-00008E060000}"/>
    <cellStyle name="Output" xfId="1700" xr:uid="{00000000-0005-0000-0000-00008F060000}"/>
    <cellStyle name="Output 2" xfId="1701" xr:uid="{00000000-0005-0000-0000-000090060000}"/>
    <cellStyle name="Output 3" xfId="1702" xr:uid="{00000000-0005-0000-0000-000091060000}"/>
    <cellStyle name="Output 4" xfId="1703" xr:uid="{00000000-0005-0000-0000-000092060000}"/>
    <cellStyle name="Output 5" xfId="1704" xr:uid="{00000000-0005-0000-0000-000093060000}"/>
    <cellStyle name="Output 6" xfId="1705" xr:uid="{00000000-0005-0000-0000-000094060000}"/>
    <cellStyle name="Output 7" xfId="1706" xr:uid="{00000000-0005-0000-0000-000095060000}"/>
    <cellStyle name="Output_СБ  10315,318 Админсит Рабочее место" xfId="1707" xr:uid="{00000000-0005-0000-0000-000096060000}"/>
    <cellStyle name="p/n" xfId="1708" xr:uid="{00000000-0005-0000-0000-000097060000}"/>
    <cellStyle name="page" xfId="1709" xr:uid="{00000000-0005-0000-0000-000098060000}"/>
    <cellStyle name="Percent [0]" xfId="1710" xr:uid="{00000000-0005-0000-0000-000099060000}"/>
    <cellStyle name="Percent [2]" xfId="1711" xr:uid="{00000000-0005-0000-0000-00009A060000}"/>
    <cellStyle name="Post_Name" xfId="1712" xr:uid="{00000000-0005-0000-0000-00009B060000}"/>
    <cellStyle name="Price" xfId="1713" xr:uid="{00000000-0005-0000-0000-00009C060000}"/>
    <cellStyle name="Product" xfId="1714" xr:uid="{00000000-0005-0000-0000-00009D060000}"/>
    <cellStyle name="ProductClass" xfId="1715" xr:uid="{00000000-0005-0000-0000-00009E060000}"/>
    <cellStyle name="ProductType" xfId="1716" xr:uid="{00000000-0005-0000-0000-00009F060000}"/>
    <cellStyle name="RebateValue" xfId="1717" xr:uid="{00000000-0005-0000-0000-0000A0060000}"/>
    <cellStyle name="ResellerType" xfId="1718" xr:uid="{00000000-0005-0000-0000-0000A1060000}"/>
    <cellStyle name="S0" xfId="1719" xr:uid="{00000000-0005-0000-0000-0000A2060000}"/>
    <cellStyle name="S1" xfId="1720" xr:uid="{00000000-0005-0000-0000-0000A3060000}"/>
    <cellStyle name="S10" xfId="1721" xr:uid="{00000000-0005-0000-0000-0000A4060000}"/>
    <cellStyle name="S11" xfId="1722" xr:uid="{00000000-0005-0000-0000-0000A5060000}"/>
    <cellStyle name="S12" xfId="1723" xr:uid="{00000000-0005-0000-0000-0000A6060000}"/>
    <cellStyle name="S13" xfId="1724" xr:uid="{00000000-0005-0000-0000-0000A7060000}"/>
    <cellStyle name="S14" xfId="1725" xr:uid="{00000000-0005-0000-0000-0000A8060000}"/>
    <cellStyle name="S15" xfId="1726" xr:uid="{00000000-0005-0000-0000-0000A9060000}"/>
    <cellStyle name="S2" xfId="1727" xr:uid="{00000000-0005-0000-0000-0000AA060000}"/>
    <cellStyle name="S3" xfId="1728" xr:uid="{00000000-0005-0000-0000-0000AB060000}"/>
    <cellStyle name="S4" xfId="1729" xr:uid="{00000000-0005-0000-0000-0000AC060000}"/>
    <cellStyle name="S5" xfId="1730" xr:uid="{00000000-0005-0000-0000-0000AD060000}"/>
    <cellStyle name="S6" xfId="1731" xr:uid="{00000000-0005-0000-0000-0000AE060000}"/>
    <cellStyle name="S7" xfId="1732" xr:uid="{00000000-0005-0000-0000-0000AF060000}"/>
    <cellStyle name="S8" xfId="1733" xr:uid="{00000000-0005-0000-0000-0000B0060000}"/>
    <cellStyle name="S9" xfId="1734" xr:uid="{00000000-0005-0000-0000-0000B1060000}"/>
    <cellStyle name="Sample" xfId="1735" xr:uid="{00000000-0005-0000-0000-0000B2060000}"/>
    <cellStyle name="SAPBEXstdData" xfId="1736" xr:uid="{00000000-0005-0000-0000-0000B3060000}"/>
    <cellStyle name="SAPBEXstdItem" xfId="1737" xr:uid="{00000000-0005-0000-0000-0000B4060000}"/>
    <cellStyle name="Size" xfId="1738" xr:uid="{00000000-0005-0000-0000-0000B5060000}"/>
    <cellStyle name="stand_bord" xfId="1739" xr:uid="{00000000-0005-0000-0000-0000B6060000}"/>
    <cellStyle name="Standaard_Blad1_3" xfId="1740" xr:uid="{00000000-0005-0000-0000-0000B7060000}"/>
    <cellStyle name="Standard_FO_CABLE99" xfId="1741" xr:uid="{00000000-0005-0000-0000-0000B8060000}"/>
    <cellStyle name="Style 1" xfId="1742" xr:uid="{00000000-0005-0000-0000-0000B9060000}"/>
    <cellStyle name="Style 2" xfId="1743" xr:uid="{00000000-0005-0000-0000-0000BA060000}"/>
    <cellStyle name="Styles" xfId="1744" xr:uid="{00000000-0005-0000-0000-0000BB060000}"/>
    <cellStyle name="tabel" xfId="1745" xr:uid="{00000000-0005-0000-0000-0000BC060000}"/>
    <cellStyle name="Term" xfId="1746" xr:uid="{00000000-0005-0000-0000-0000BD060000}"/>
    <cellStyle name="Title" xfId="1747" xr:uid="{00000000-0005-0000-0000-0000BE060000}"/>
    <cellStyle name="Title 2" xfId="1748" xr:uid="{00000000-0005-0000-0000-0000BF060000}"/>
    <cellStyle name="Title 2 2" xfId="1749" xr:uid="{00000000-0005-0000-0000-0000C0060000}"/>
    <cellStyle name="Title 3" xfId="1750" xr:uid="{00000000-0005-0000-0000-0000C1060000}"/>
    <cellStyle name="Title 3 2" xfId="1751" xr:uid="{00000000-0005-0000-0000-0000C2060000}"/>
    <cellStyle name="Title 4" xfId="1752" xr:uid="{00000000-0005-0000-0000-0000C3060000}"/>
    <cellStyle name="Title 4 2" xfId="1753" xr:uid="{00000000-0005-0000-0000-0000C4060000}"/>
    <cellStyle name="Title 5" xfId="1754" xr:uid="{00000000-0005-0000-0000-0000C5060000}"/>
    <cellStyle name="Title 5 2" xfId="1755" xr:uid="{00000000-0005-0000-0000-0000C6060000}"/>
    <cellStyle name="Title 6" xfId="1756" xr:uid="{00000000-0005-0000-0000-0000C7060000}"/>
    <cellStyle name="Title 6 2" xfId="1757" xr:uid="{00000000-0005-0000-0000-0000C8060000}"/>
    <cellStyle name="Title 7" xfId="1758" xr:uid="{00000000-0005-0000-0000-0000C9060000}"/>
    <cellStyle name="Title 7 2" xfId="1759" xr:uid="{00000000-0005-0000-0000-0000CA060000}"/>
    <cellStyle name="Total" xfId="1760" xr:uid="{00000000-0005-0000-0000-0000CB060000}"/>
    <cellStyle name="Total 2" xfId="1761" xr:uid="{00000000-0005-0000-0000-0000CC060000}"/>
    <cellStyle name="Total 3" xfId="1762" xr:uid="{00000000-0005-0000-0000-0000CD060000}"/>
    <cellStyle name="Total 4" xfId="1763" xr:uid="{00000000-0005-0000-0000-0000CE060000}"/>
    <cellStyle name="Total 5" xfId="1764" xr:uid="{00000000-0005-0000-0000-0000CF060000}"/>
    <cellStyle name="Total 6" xfId="1765" xr:uid="{00000000-0005-0000-0000-0000D0060000}"/>
    <cellStyle name="Total 7" xfId="1766" xr:uid="{00000000-0005-0000-0000-0000D1060000}"/>
    <cellStyle name="Total_СБ  10315,318 Админсит Рабочее место" xfId="1767" xr:uid="{00000000-0005-0000-0000-0000D2060000}"/>
    <cellStyle name="TypeNote" xfId="1768" xr:uid="{00000000-0005-0000-0000-0000D3060000}"/>
    <cellStyle name="Unit" xfId="1769" xr:uid="{00000000-0005-0000-0000-0000D4060000}"/>
    <cellStyle name="UnitOfMeasure" xfId="1770" xr:uid="{00000000-0005-0000-0000-0000D5060000}"/>
    <cellStyle name="USD" xfId="1771" xr:uid="{00000000-0005-0000-0000-0000D6060000}"/>
    <cellStyle name="Value" xfId="1772" xr:uid="{00000000-0005-0000-0000-0000D7060000}"/>
    <cellStyle name="Vertical" xfId="1773" xr:uid="{00000000-0005-0000-0000-0000D8060000}"/>
    <cellStyle name="Warning Text" xfId="1774" xr:uid="{00000000-0005-0000-0000-0000D9060000}"/>
    <cellStyle name="Warning Text 2" xfId="1775" xr:uid="{00000000-0005-0000-0000-0000DA060000}"/>
    <cellStyle name="Warning Text 3" xfId="1776" xr:uid="{00000000-0005-0000-0000-0000DB060000}"/>
    <cellStyle name="Warning Text 4" xfId="1777" xr:uid="{00000000-0005-0000-0000-0000DC060000}"/>
    <cellStyle name="Warning Text 5" xfId="1778" xr:uid="{00000000-0005-0000-0000-0000DD060000}"/>
    <cellStyle name="Warning Text 6" xfId="1779" xr:uid="{00000000-0005-0000-0000-0000DE060000}"/>
    <cellStyle name="Warning Text 7" xfId="1780" xr:uid="{00000000-0005-0000-0000-0000DF060000}"/>
    <cellStyle name="Warning Text_СБ  10315,318 Админсит Рабочее место" xfId="1781" xr:uid="{00000000-0005-0000-0000-0000E0060000}"/>
    <cellStyle name="Акт" xfId="1782" xr:uid="{00000000-0005-0000-0000-0000E1060000}"/>
    <cellStyle name="АктМТСН" xfId="1783" xr:uid="{00000000-0005-0000-0000-0000E2060000}"/>
    <cellStyle name="Акцент1 2" xfId="1784" xr:uid="{00000000-0005-0000-0000-0000E3060000}"/>
    <cellStyle name="Акцент2 2" xfId="1785" xr:uid="{00000000-0005-0000-0000-0000E4060000}"/>
    <cellStyle name="Акцент3 2" xfId="1786" xr:uid="{00000000-0005-0000-0000-0000E5060000}"/>
    <cellStyle name="Акцент4 2" xfId="1787" xr:uid="{00000000-0005-0000-0000-0000E6060000}"/>
    <cellStyle name="Акцент5 2" xfId="1788" xr:uid="{00000000-0005-0000-0000-0000E7060000}"/>
    <cellStyle name="Акцент6 2" xfId="1789" xr:uid="{00000000-0005-0000-0000-0000E8060000}"/>
    <cellStyle name="Ввод  2" xfId="1790" xr:uid="{00000000-0005-0000-0000-0000E9060000}"/>
    <cellStyle name="ВедРесурсов" xfId="1791" xr:uid="{00000000-0005-0000-0000-0000EA060000}"/>
    <cellStyle name="ВедРесурсовАкт" xfId="1792" xr:uid="{00000000-0005-0000-0000-0000EB060000}"/>
    <cellStyle name="Вывод 2" xfId="1793" xr:uid="{00000000-0005-0000-0000-0000EC060000}"/>
    <cellStyle name="Вычисление 2" xfId="1794" xr:uid="{00000000-0005-0000-0000-0000ED060000}"/>
    <cellStyle name="Гиперссылка" xfId="5" builtinId="8"/>
    <cellStyle name="Гиперссылка 2" xfId="1795" xr:uid="{00000000-0005-0000-0000-0000EF060000}"/>
    <cellStyle name="Гиперссылка 2 2" xfId="1919" xr:uid="{00000000-0005-0000-0000-0000F0060000}"/>
    <cellStyle name="Гиперссылка 3" xfId="1917" xr:uid="{00000000-0005-0000-0000-0000F1060000}"/>
    <cellStyle name="Денежный" xfId="18" builtinId="4"/>
    <cellStyle name="Заг." xfId="1796" xr:uid="{00000000-0005-0000-0000-0000F3060000}"/>
    <cellStyle name="Заголовок" xfId="1797" xr:uid="{00000000-0005-0000-0000-0000F4060000}"/>
    <cellStyle name="Заголовок 1 2" xfId="1798" xr:uid="{00000000-0005-0000-0000-0000F5060000}"/>
    <cellStyle name="Заголовок 2 2" xfId="1799" xr:uid="{00000000-0005-0000-0000-0000F6060000}"/>
    <cellStyle name="Заголовок 3 2" xfId="1800" xr:uid="{00000000-0005-0000-0000-0000F7060000}"/>
    <cellStyle name="Заголовок 4 2" xfId="1801" xr:uid="{00000000-0005-0000-0000-0000F8060000}"/>
    <cellStyle name="Итог 2" xfId="1802" xr:uid="{00000000-0005-0000-0000-0000F9060000}"/>
    <cellStyle name="Итоги" xfId="1803" xr:uid="{00000000-0005-0000-0000-0000FA060000}"/>
    <cellStyle name="ИтогоАктБазЦ" xfId="1804" xr:uid="{00000000-0005-0000-0000-0000FB060000}"/>
    <cellStyle name="ИтогоАктБИМ" xfId="1805" xr:uid="{00000000-0005-0000-0000-0000FC060000}"/>
    <cellStyle name="ИтогоАктРесМет" xfId="1806" xr:uid="{00000000-0005-0000-0000-0000FD060000}"/>
    <cellStyle name="ИтогоАктТекЦ" xfId="1807" xr:uid="{00000000-0005-0000-0000-0000FE060000}"/>
    <cellStyle name="ИтогоБазЦ" xfId="1808" xr:uid="{00000000-0005-0000-0000-0000FF060000}"/>
    <cellStyle name="ИтогоБИМ" xfId="1809" xr:uid="{00000000-0005-0000-0000-000000070000}"/>
    <cellStyle name="ИтогоРесМет" xfId="1810" xr:uid="{00000000-0005-0000-0000-000001070000}"/>
    <cellStyle name="ИтогоТекЦ" xfId="1811" xr:uid="{00000000-0005-0000-0000-000002070000}"/>
    <cellStyle name="Контрольная ячейка 2" xfId="1812" xr:uid="{00000000-0005-0000-0000-000003070000}"/>
    <cellStyle name="ЛокСмета" xfId="1813" xr:uid="{00000000-0005-0000-0000-000004070000}"/>
    <cellStyle name="ЛокСмМТСН" xfId="1814" xr:uid="{00000000-0005-0000-0000-000005070000}"/>
    <cellStyle name="М29" xfId="1815" xr:uid="{00000000-0005-0000-0000-000006070000}"/>
    <cellStyle name="Нейтральный 2" xfId="26" xr:uid="{00000000-0005-0000-0000-000007070000}"/>
    <cellStyle name="ОбСмета" xfId="1816" xr:uid="{00000000-0005-0000-0000-000008070000}"/>
    <cellStyle name="Обычный" xfId="0" builtinId="0"/>
    <cellStyle name="Обычный 10" xfId="1868" xr:uid="{00000000-0005-0000-0000-00000A070000}"/>
    <cellStyle name="Обычный 11" xfId="1852" xr:uid="{00000000-0005-0000-0000-00000B070000}"/>
    <cellStyle name="Обычный 12" xfId="1864" xr:uid="{00000000-0005-0000-0000-00000C070000}"/>
    <cellStyle name="Обычный 12 10" xfId="1923" xr:uid="{00000000-0005-0000-0000-00000D070000}"/>
    <cellStyle name="Обычный 13" xfId="1872" xr:uid="{00000000-0005-0000-0000-00000E070000}"/>
    <cellStyle name="Обычный 14" xfId="1873" xr:uid="{00000000-0005-0000-0000-00000F070000}"/>
    <cellStyle name="Обычный 15" xfId="1882" xr:uid="{00000000-0005-0000-0000-000010070000}"/>
    <cellStyle name="Обычный 16" xfId="1861" xr:uid="{00000000-0005-0000-0000-000011070000}"/>
    <cellStyle name="Обычный 17" xfId="1880" xr:uid="{00000000-0005-0000-0000-000012070000}"/>
    <cellStyle name="Обычный 18" xfId="1900" xr:uid="{00000000-0005-0000-0000-000013070000}"/>
    <cellStyle name="Обычный 19" xfId="1857" xr:uid="{00000000-0005-0000-0000-000014070000}"/>
    <cellStyle name="Обычный 2" xfId="3" xr:uid="{00000000-0005-0000-0000-000015070000}"/>
    <cellStyle name="Обычный 2 2" xfId="16" xr:uid="{00000000-0005-0000-0000-000016070000}"/>
    <cellStyle name="Обычный 2 2 2" xfId="1903" xr:uid="{00000000-0005-0000-0000-000017070000}"/>
    <cellStyle name="Обычный 2 2 3" xfId="1817" xr:uid="{00000000-0005-0000-0000-000018070000}"/>
    <cellStyle name="Обычный 2 3" xfId="1818" xr:uid="{00000000-0005-0000-0000-000019070000}"/>
    <cellStyle name="Обычный 2 4" xfId="1902" xr:uid="{00000000-0005-0000-0000-00001A070000}"/>
    <cellStyle name="Обычный 20" xfId="1884" xr:uid="{00000000-0005-0000-0000-00001B070000}"/>
    <cellStyle name="Обычный 21" xfId="1862" xr:uid="{00000000-0005-0000-0000-00001C070000}"/>
    <cellStyle name="Обычный 22" xfId="1879" xr:uid="{00000000-0005-0000-0000-00001D070000}"/>
    <cellStyle name="Обычный 23" xfId="1866" xr:uid="{00000000-0005-0000-0000-00001E070000}"/>
    <cellStyle name="Обычный 24" xfId="1875" xr:uid="{00000000-0005-0000-0000-00001F070000}"/>
    <cellStyle name="Обычный 25" xfId="1885" xr:uid="{00000000-0005-0000-0000-000020070000}"/>
    <cellStyle name="Обычный 26" xfId="1874" xr:uid="{00000000-0005-0000-0000-000021070000}"/>
    <cellStyle name="Обычный 27" xfId="1894" xr:uid="{00000000-0005-0000-0000-000022070000}"/>
    <cellStyle name="Обычный 28" xfId="1870" xr:uid="{00000000-0005-0000-0000-000023070000}"/>
    <cellStyle name="Обычный 29" xfId="1863" xr:uid="{00000000-0005-0000-0000-000024070000}"/>
    <cellStyle name="Обычный 3" xfId="9" xr:uid="{00000000-0005-0000-0000-000025070000}"/>
    <cellStyle name="Обычный 3 2" xfId="1819" xr:uid="{00000000-0005-0000-0000-000026070000}"/>
    <cellStyle name="Обычный 3 3" xfId="1904" xr:uid="{00000000-0005-0000-0000-000027070000}"/>
    <cellStyle name="Обычный 30" xfId="1878" xr:uid="{00000000-0005-0000-0000-000028070000}"/>
    <cellStyle name="Обычный 31" xfId="1858" xr:uid="{00000000-0005-0000-0000-000029070000}"/>
    <cellStyle name="Обычный 32" xfId="1898" xr:uid="{00000000-0005-0000-0000-00002A070000}"/>
    <cellStyle name="Обычный 33" xfId="14" xr:uid="{00000000-0005-0000-0000-00002B070000}"/>
    <cellStyle name="Обычный 33 2" xfId="1913" xr:uid="{00000000-0005-0000-0000-00002C070000}"/>
    <cellStyle name="Обычный 34" xfId="1909" xr:uid="{00000000-0005-0000-0000-00002D070000}"/>
    <cellStyle name="Обычный 35" xfId="1869" xr:uid="{00000000-0005-0000-0000-00002E070000}"/>
    <cellStyle name="Обычный 36" xfId="1890" xr:uid="{00000000-0005-0000-0000-00002F070000}"/>
    <cellStyle name="Обычный 37" xfId="1855" xr:uid="{00000000-0005-0000-0000-000030070000}"/>
    <cellStyle name="Обычный 38" xfId="1892" xr:uid="{00000000-0005-0000-0000-000031070000}"/>
    <cellStyle name="Обычный 39" xfId="1881" xr:uid="{00000000-0005-0000-0000-000032070000}"/>
    <cellStyle name="Обычный 4" xfId="8" xr:uid="{00000000-0005-0000-0000-000033070000}"/>
    <cellStyle name="Обычный 4 2" xfId="1908" xr:uid="{00000000-0005-0000-0000-000034070000}"/>
    <cellStyle name="Обычный 40" xfId="1895" xr:uid="{00000000-0005-0000-0000-000035070000}"/>
    <cellStyle name="Обычный 41" xfId="1910" xr:uid="{00000000-0005-0000-0000-000036070000}"/>
    <cellStyle name="Обычный 42" xfId="1867" xr:uid="{00000000-0005-0000-0000-000037070000}"/>
    <cellStyle name="Обычный 43" xfId="1876" xr:uid="{00000000-0005-0000-0000-000038070000}"/>
    <cellStyle name="Обычный 44" xfId="1871" xr:uid="{00000000-0005-0000-0000-000039070000}"/>
    <cellStyle name="Обычный 45" xfId="1899" xr:uid="{00000000-0005-0000-0000-00003A070000}"/>
    <cellStyle name="Обычный 46" xfId="1865" xr:uid="{00000000-0005-0000-0000-00003B070000}"/>
    <cellStyle name="Обычный 47" xfId="1877" xr:uid="{00000000-0005-0000-0000-00003C070000}"/>
    <cellStyle name="Обычный 48" xfId="1897" xr:uid="{00000000-0005-0000-0000-00003D070000}"/>
    <cellStyle name="Обычный 49" xfId="1901" xr:uid="{00000000-0005-0000-0000-00003E070000}"/>
    <cellStyle name="Обычный 5" xfId="15" xr:uid="{00000000-0005-0000-0000-00003F070000}"/>
    <cellStyle name="Обычный 5 2" xfId="17" xr:uid="{00000000-0005-0000-0000-000040070000}"/>
    <cellStyle name="Обычный 5 2 2" xfId="1911" xr:uid="{00000000-0005-0000-0000-000041070000}"/>
    <cellStyle name="Обычный 5 3" xfId="22" xr:uid="{00000000-0005-0000-0000-000042070000}"/>
    <cellStyle name="Обычный 50" xfId="1859" xr:uid="{00000000-0005-0000-0000-000043070000}"/>
    <cellStyle name="Обычный 51" xfId="1887" xr:uid="{00000000-0005-0000-0000-000044070000}"/>
    <cellStyle name="Обычный 52" xfId="1888" xr:uid="{00000000-0005-0000-0000-000045070000}"/>
    <cellStyle name="Обычный 53" xfId="1856" xr:uid="{00000000-0005-0000-0000-000046070000}"/>
    <cellStyle name="Обычный 54" xfId="1854" xr:uid="{00000000-0005-0000-0000-000047070000}"/>
    <cellStyle name="Обычный 55" xfId="1886" xr:uid="{00000000-0005-0000-0000-000048070000}"/>
    <cellStyle name="Обычный 56" xfId="1905" xr:uid="{00000000-0005-0000-0000-000049070000}"/>
    <cellStyle name="Обычный 57" xfId="1851" xr:uid="{00000000-0005-0000-0000-00004A070000}"/>
    <cellStyle name="Обычный 58" xfId="1853" xr:uid="{00000000-0005-0000-0000-00004B070000}"/>
    <cellStyle name="Обычный 59" xfId="1893" xr:uid="{00000000-0005-0000-0000-00004C070000}"/>
    <cellStyle name="Обычный 6" xfId="23" xr:uid="{00000000-0005-0000-0000-00004D070000}"/>
    <cellStyle name="Обычный 6 2" xfId="1915" xr:uid="{00000000-0005-0000-0000-00004E070000}"/>
    <cellStyle name="Обычный 60" xfId="1896" xr:uid="{00000000-0005-0000-0000-00004F070000}"/>
    <cellStyle name="Обычный 61" xfId="1889" xr:uid="{00000000-0005-0000-0000-000050070000}"/>
    <cellStyle name="Обычный 62" xfId="1914" xr:uid="{00000000-0005-0000-0000-000051070000}"/>
    <cellStyle name="Обычный 63" xfId="1891" xr:uid="{00000000-0005-0000-0000-000052070000}"/>
    <cellStyle name="Обычный 64" xfId="1850" xr:uid="{00000000-0005-0000-0000-000053070000}"/>
    <cellStyle name="Обычный 65" xfId="1860" xr:uid="{00000000-0005-0000-0000-000054070000}"/>
    <cellStyle name="Обычный 66" xfId="1883" xr:uid="{00000000-0005-0000-0000-000055070000}"/>
    <cellStyle name="Обычный 67" xfId="1916" xr:uid="{00000000-0005-0000-0000-000056070000}"/>
    <cellStyle name="Обычный 7" xfId="24" xr:uid="{00000000-0005-0000-0000-000057070000}"/>
    <cellStyle name="Обычный 7 2" xfId="1907" xr:uid="{00000000-0005-0000-0000-000058070000}"/>
    <cellStyle name="Обычный 8" xfId="25" xr:uid="{00000000-0005-0000-0000-000059070000}"/>
    <cellStyle name="Обычный 8 2" xfId="1906" xr:uid="{00000000-0005-0000-0000-00005A070000}"/>
    <cellStyle name="Обычный 9" xfId="27" xr:uid="{00000000-0005-0000-0000-00005B070000}"/>
    <cellStyle name="Обычный 9 2" xfId="1912" xr:uid="{00000000-0005-0000-0000-00005C070000}"/>
    <cellStyle name="Обычный_4FFF1F62" xfId="2" xr:uid="{00000000-0005-0000-0000-00005D070000}"/>
    <cellStyle name="Обычный_Lessar_fancoil_27.06.08" xfId="1922" xr:uid="{00000000-0005-0000-0000-00005E070000}"/>
    <cellStyle name="Обычный_Лист1" xfId="4" xr:uid="{00000000-0005-0000-0000-00005F070000}"/>
    <cellStyle name="Обычный_Смета_динамо" xfId="1" xr:uid="{00000000-0005-0000-0000-000060070000}"/>
    <cellStyle name="Параметр" xfId="1820" xr:uid="{00000000-0005-0000-0000-000061070000}"/>
    <cellStyle name="ПеременныеСметы" xfId="1821" xr:uid="{00000000-0005-0000-0000-000062070000}"/>
    <cellStyle name="Плохой 2" xfId="1822" xr:uid="{00000000-0005-0000-0000-000063070000}"/>
    <cellStyle name="ПодПодраздел" xfId="1823" xr:uid="{00000000-0005-0000-0000-000064070000}"/>
    <cellStyle name="Подраздел" xfId="1824" xr:uid="{00000000-0005-0000-0000-000065070000}"/>
    <cellStyle name="Пояснение 2" xfId="1825" xr:uid="{00000000-0005-0000-0000-000066070000}"/>
    <cellStyle name="Процентный" xfId="10" builtinId="5"/>
    <cellStyle name="Процентный 2" xfId="1826" xr:uid="{00000000-0005-0000-0000-000068070000}"/>
    <cellStyle name="Раздел" xfId="1827" xr:uid="{00000000-0005-0000-0000-000069070000}"/>
    <cellStyle name="РесСмета" xfId="1828" xr:uid="{00000000-0005-0000-0000-00006A070000}"/>
    <cellStyle name="СводкаСтоимРаб" xfId="1829" xr:uid="{00000000-0005-0000-0000-00006B070000}"/>
    <cellStyle name="СводРасч" xfId="1830" xr:uid="{00000000-0005-0000-0000-00006C070000}"/>
    <cellStyle name="Связанная ячейка 2" xfId="1831" xr:uid="{00000000-0005-0000-0000-00006D070000}"/>
    <cellStyle name="СоставТК" xfId="1832" xr:uid="{00000000-0005-0000-0000-00006E070000}"/>
    <cellStyle name="Стиль 1" xfId="1833" xr:uid="{00000000-0005-0000-0000-00006F070000}"/>
    <cellStyle name="Стиль 2" xfId="1834" xr:uid="{00000000-0005-0000-0000-000070070000}"/>
    <cellStyle name="Стиль 3" xfId="1835" xr:uid="{00000000-0005-0000-0000-000071070000}"/>
    <cellStyle name="Стиль 4" xfId="1836" xr:uid="{00000000-0005-0000-0000-000072070000}"/>
    <cellStyle name="Строка нечётная" xfId="1837" xr:uid="{00000000-0005-0000-0000-000073070000}"/>
    <cellStyle name="Строка чётная" xfId="1838" xr:uid="{00000000-0005-0000-0000-000074070000}"/>
    <cellStyle name="Текст предупреждения 2" xfId="1839" xr:uid="{00000000-0005-0000-0000-000075070000}"/>
    <cellStyle name="Титул" xfId="1840" xr:uid="{00000000-0005-0000-0000-000076070000}"/>
    <cellStyle name="Финансовый" xfId="7" builtinId="3"/>
    <cellStyle name="Финансовый 2" xfId="6" xr:uid="{00000000-0005-0000-0000-000078070000}"/>
    <cellStyle name="Финансовый 2 2" xfId="21" xr:uid="{00000000-0005-0000-0000-000079070000}"/>
    <cellStyle name="Финансовый 2 3" xfId="1918" xr:uid="{00000000-0005-0000-0000-00007A070000}"/>
    <cellStyle name="Хвост" xfId="1841" xr:uid="{00000000-0005-0000-0000-00007B070000}"/>
    <cellStyle name="Хороший 2" xfId="1842" xr:uid="{00000000-0005-0000-0000-00007C070000}"/>
    <cellStyle name="Џђћ–…ќ’ќ›‰" xfId="1843" xr:uid="{00000000-0005-0000-0000-00007D070000}"/>
    <cellStyle name="Экспертиза" xfId="1844" xr:uid="{00000000-0005-0000-0000-00007E070000}"/>
    <cellStyle name="쉼표 [0]_2004 Order sheet (Russia-STM)_new" xfId="1845" xr:uid="{00000000-0005-0000-0000-00007F070000}"/>
    <cellStyle name="쉼표_Package recalculation(CIF)_63342" xfId="1846" xr:uid="{00000000-0005-0000-0000-000080070000}"/>
    <cellStyle name="콤마 [0]_10월2주 " xfId="1847" xr:uid="{00000000-0005-0000-0000-000081070000}"/>
    <cellStyle name="콤마_10월2주 " xfId="1848" xr:uid="{00000000-0005-0000-0000-000082070000}"/>
    <cellStyle name="표준_02Jan_PO&amp;FC" xfId="1849" xr:uid="{00000000-0005-0000-0000-000083070000}"/>
  </cellStyles>
  <dxfs count="164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 patternType="solid">
          <fgColor indexed="11"/>
          <bgColor indexed="12"/>
        </patternFill>
      </fill>
    </dxf>
    <dxf>
      <font>
        <color rgb="FF9C5700"/>
      </font>
      <fill>
        <patternFill patternType="solid">
          <fgColor indexed="11"/>
          <bgColor indexed="12"/>
        </patternFill>
      </fill>
    </dxf>
    <dxf>
      <font>
        <color rgb="FF9C5700"/>
      </font>
      <fill>
        <patternFill patternType="solid">
          <fgColor indexed="11"/>
          <bgColor indexed="12"/>
        </patternFill>
      </fill>
    </dxf>
    <dxf>
      <font>
        <color rgb="FF9C5700"/>
      </font>
      <fill>
        <patternFill patternType="solid">
          <fgColor indexed="11"/>
          <bgColor indexed="12"/>
        </patternFill>
      </fill>
    </dxf>
    <dxf>
      <font>
        <color rgb="FF9C5700"/>
      </font>
      <fill>
        <patternFill patternType="solid">
          <fgColor indexed="11"/>
          <bgColor indexed="12"/>
        </patternFill>
      </fill>
    </dxf>
    <dxf>
      <font>
        <color rgb="FF9C5700"/>
      </font>
      <fill>
        <patternFill patternType="solid">
          <fgColor indexed="11"/>
          <bgColor indexed="1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00FF"/>
      <color rgb="FFFF99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externalLink" Target="externalLinks/externalLink1.xml"/><Relationship Id="rId47" Type="http://schemas.openxmlformats.org/officeDocument/2006/relationships/externalLink" Target="externalLinks/externalLink6.xml"/><Relationship Id="rId63" Type="http://schemas.openxmlformats.org/officeDocument/2006/relationships/externalLink" Target="externalLinks/externalLink22.xml"/><Relationship Id="rId68" Type="http://schemas.openxmlformats.org/officeDocument/2006/relationships/externalLink" Target="externalLinks/externalLink27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externalLink" Target="externalLinks/externalLink4.xml"/><Relationship Id="rId53" Type="http://schemas.openxmlformats.org/officeDocument/2006/relationships/externalLink" Target="externalLinks/externalLink12.xml"/><Relationship Id="rId58" Type="http://schemas.openxmlformats.org/officeDocument/2006/relationships/externalLink" Target="externalLinks/externalLink17.xml"/><Relationship Id="rId66" Type="http://schemas.openxmlformats.org/officeDocument/2006/relationships/externalLink" Target="externalLinks/externalLink25.xml"/><Relationship Id="rId74" Type="http://schemas.openxmlformats.org/officeDocument/2006/relationships/externalLink" Target="externalLinks/externalLink33.xml"/><Relationship Id="rId79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20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2.xml"/><Relationship Id="rId48" Type="http://schemas.openxmlformats.org/officeDocument/2006/relationships/externalLink" Target="externalLinks/externalLink7.xml"/><Relationship Id="rId56" Type="http://schemas.openxmlformats.org/officeDocument/2006/relationships/externalLink" Target="externalLinks/externalLink15.xml"/><Relationship Id="rId64" Type="http://schemas.openxmlformats.org/officeDocument/2006/relationships/externalLink" Target="externalLinks/externalLink23.xml"/><Relationship Id="rId69" Type="http://schemas.openxmlformats.org/officeDocument/2006/relationships/externalLink" Target="externalLinks/externalLink28.xml"/><Relationship Id="rId77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10.xml"/><Relationship Id="rId72" Type="http://schemas.openxmlformats.org/officeDocument/2006/relationships/externalLink" Target="externalLinks/externalLink31.xml"/><Relationship Id="rId80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externalLink" Target="externalLinks/externalLink5.xml"/><Relationship Id="rId59" Type="http://schemas.openxmlformats.org/officeDocument/2006/relationships/externalLink" Target="externalLinks/externalLink18.xml"/><Relationship Id="rId67" Type="http://schemas.openxmlformats.org/officeDocument/2006/relationships/externalLink" Target="externalLinks/externalLink2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externalLink" Target="externalLinks/externalLink13.xml"/><Relationship Id="rId62" Type="http://schemas.openxmlformats.org/officeDocument/2006/relationships/externalLink" Target="externalLinks/externalLink21.xml"/><Relationship Id="rId70" Type="http://schemas.openxmlformats.org/officeDocument/2006/relationships/externalLink" Target="externalLinks/externalLink29.xml"/><Relationship Id="rId75" Type="http://schemas.openxmlformats.org/officeDocument/2006/relationships/externalLink" Target="externalLinks/externalLink3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externalLink" Target="externalLinks/externalLink8.xml"/><Relationship Id="rId57" Type="http://schemas.openxmlformats.org/officeDocument/2006/relationships/externalLink" Target="externalLinks/externalLink16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3.xml"/><Relationship Id="rId52" Type="http://schemas.openxmlformats.org/officeDocument/2006/relationships/externalLink" Target="externalLinks/externalLink11.xml"/><Relationship Id="rId60" Type="http://schemas.openxmlformats.org/officeDocument/2006/relationships/externalLink" Target="externalLinks/externalLink19.xml"/><Relationship Id="rId65" Type="http://schemas.openxmlformats.org/officeDocument/2006/relationships/externalLink" Target="externalLinks/externalLink24.xml"/><Relationship Id="rId73" Type="http://schemas.openxmlformats.org/officeDocument/2006/relationships/externalLink" Target="externalLinks/externalLink32.xml"/><Relationship Id="rId78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externalLink" Target="externalLinks/externalLink9.xml"/><Relationship Id="rId55" Type="http://schemas.openxmlformats.org/officeDocument/2006/relationships/externalLink" Target="externalLinks/externalLink14.xml"/><Relationship Id="rId76" Type="http://schemas.openxmlformats.org/officeDocument/2006/relationships/externalLink" Target="externalLinks/externalLink35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30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4C599241-6926-101B-9992-00000B65C6F9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4C599241-6926-101B-9992-00000B65C6F9}" ax:persistence="persistStreamInit" r:id="rId1"/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'&#1057;&#1084;&#1077;&#1090;&#1072; &#1045;&#1056; (&#1086;&#1073;&#1097;) '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8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24.jpeg"/><Relationship Id="rId21" Type="http://schemas.openxmlformats.org/officeDocument/2006/relationships/image" Target="../media/image28.jpeg"/><Relationship Id="rId42" Type="http://schemas.openxmlformats.org/officeDocument/2006/relationships/image" Target="../media/image49.png"/><Relationship Id="rId63" Type="http://schemas.openxmlformats.org/officeDocument/2006/relationships/image" Target="../media/image70.jpeg"/><Relationship Id="rId84" Type="http://schemas.openxmlformats.org/officeDocument/2006/relationships/image" Target="../media/image91.jpeg"/><Relationship Id="rId138" Type="http://schemas.openxmlformats.org/officeDocument/2006/relationships/image" Target="../media/image145.jpeg"/><Relationship Id="rId159" Type="http://schemas.openxmlformats.org/officeDocument/2006/relationships/image" Target="../media/image166.jpeg"/><Relationship Id="rId107" Type="http://schemas.openxmlformats.org/officeDocument/2006/relationships/image" Target="../media/image114.emf"/><Relationship Id="rId11" Type="http://schemas.openxmlformats.org/officeDocument/2006/relationships/image" Target="../media/image18.png"/><Relationship Id="rId32" Type="http://schemas.openxmlformats.org/officeDocument/2006/relationships/image" Target="../media/image39.jpeg"/><Relationship Id="rId53" Type="http://schemas.openxmlformats.org/officeDocument/2006/relationships/image" Target="../media/image60.png"/><Relationship Id="rId74" Type="http://schemas.openxmlformats.org/officeDocument/2006/relationships/image" Target="../media/image81.jpeg"/><Relationship Id="rId128" Type="http://schemas.openxmlformats.org/officeDocument/2006/relationships/image" Target="../media/image135.jpeg"/><Relationship Id="rId149" Type="http://schemas.openxmlformats.org/officeDocument/2006/relationships/image" Target="../media/image156.jpeg"/><Relationship Id="rId5" Type="http://schemas.openxmlformats.org/officeDocument/2006/relationships/image" Target="../media/image12.jpeg"/><Relationship Id="rId95" Type="http://schemas.openxmlformats.org/officeDocument/2006/relationships/image" Target="../media/image102.jpeg"/><Relationship Id="rId160" Type="http://schemas.openxmlformats.org/officeDocument/2006/relationships/image" Target="../media/image167.jpeg"/><Relationship Id="rId22" Type="http://schemas.openxmlformats.org/officeDocument/2006/relationships/image" Target="../media/image29.jpeg"/><Relationship Id="rId43" Type="http://schemas.openxmlformats.org/officeDocument/2006/relationships/image" Target="../media/image50.png"/><Relationship Id="rId64" Type="http://schemas.openxmlformats.org/officeDocument/2006/relationships/image" Target="../media/image71.jpeg"/><Relationship Id="rId118" Type="http://schemas.openxmlformats.org/officeDocument/2006/relationships/image" Target="../media/image125.jpeg"/><Relationship Id="rId139" Type="http://schemas.openxmlformats.org/officeDocument/2006/relationships/image" Target="../media/image146.jpeg"/><Relationship Id="rId85" Type="http://schemas.openxmlformats.org/officeDocument/2006/relationships/image" Target="../media/image92.jpeg"/><Relationship Id="rId150" Type="http://schemas.openxmlformats.org/officeDocument/2006/relationships/image" Target="../media/image157.jpeg"/><Relationship Id="rId12" Type="http://schemas.openxmlformats.org/officeDocument/2006/relationships/image" Target="../media/image19.jpeg"/><Relationship Id="rId17" Type="http://schemas.openxmlformats.org/officeDocument/2006/relationships/image" Target="../media/image24.jpeg"/><Relationship Id="rId33" Type="http://schemas.openxmlformats.org/officeDocument/2006/relationships/image" Target="../media/image40.jpeg"/><Relationship Id="rId38" Type="http://schemas.openxmlformats.org/officeDocument/2006/relationships/image" Target="../media/image45.png"/><Relationship Id="rId59" Type="http://schemas.openxmlformats.org/officeDocument/2006/relationships/image" Target="../media/image66.jpeg"/><Relationship Id="rId103" Type="http://schemas.openxmlformats.org/officeDocument/2006/relationships/image" Target="../media/image110.jpeg"/><Relationship Id="rId108" Type="http://schemas.openxmlformats.org/officeDocument/2006/relationships/image" Target="../media/image115.jpeg"/><Relationship Id="rId124" Type="http://schemas.openxmlformats.org/officeDocument/2006/relationships/image" Target="../media/image131.png"/><Relationship Id="rId129" Type="http://schemas.openxmlformats.org/officeDocument/2006/relationships/image" Target="../media/image136.png"/><Relationship Id="rId54" Type="http://schemas.openxmlformats.org/officeDocument/2006/relationships/image" Target="../media/image61.jpeg"/><Relationship Id="rId70" Type="http://schemas.openxmlformats.org/officeDocument/2006/relationships/image" Target="../media/image77.jpeg"/><Relationship Id="rId75" Type="http://schemas.openxmlformats.org/officeDocument/2006/relationships/image" Target="../media/image82.jpeg"/><Relationship Id="rId91" Type="http://schemas.openxmlformats.org/officeDocument/2006/relationships/image" Target="../media/image98.png"/><Relationship Id="rId96" Type="http://schemas.openxmlformats.org/officeDocument/2006/relationships/image" Target="../media/image103.jpeg"/><Relationship Id="rId140" Type="http://schemas.openxmlformats.org/officeDocument/2006/relationships/image" Target="../media/image147.jpeg"/><Relationship Id="rId145" Type="http://schemas.openxmlformats.org/officeDocument/2006/relationships/image" Target="../media/image152.png"/><Relationship Id="rId161" Type="http://schemas.openxmlformats.org/officeDocument/2006/relationships/image" Target="../media/image168.jpeg"/><Relationship Id="rId166" Type="http://schemas.openxmlformats.org/officeDocument/2006/relationships/image" Target="../media/image173.jpeg"/><Relationship Id="rId1" Type="http://schemas.openxmlformats.org/officeDocument/2006/relationships/image" Target="../media/image8.png"/><Relationship Id="rId6" Type="http://schemas.openxmlformats.org/officeDocument/2006/relationships/image" Target="../media/image13.jpeg"/><Relationship Id="rId23" Type="http://schemas.openxmlformats.org/officeDocument/2006/relationships/image" Target="../media/image30.jpeg"/><Relationship Id="rId28" Type="http://schemas.openxmlformats.org/officeDocument/2006/relationships/image" Target="../media/image35.jpeg"/><Relationship Id="rId49" Type="http://schemas.openxmlformats.org/officeDocument/2006/relationships/image" Target="../media/image56.jpeg"/><Relationship Id="rId114" Type="http://schemas.openxmlformats.org/officeDocument/2006/relationships/image" Target="../media/image121.jpeg"/><Relationship Id="rId119" Type="http://schemas.openxmlformats.org/officeDocument/2006/relationships/image" Target="../media/image126.jpeg"/><Relationship Id="rId44" Type="http://schemas.openxmlformats.org/officeDocument/2006/relationships/image" Target="../media/image51.png"/><Relationship Id="rId60" Type="http://schemas.openxmlformats.org/officeDocument/2006/relationships/image" Target="../media/image67.jpeg"/><Relationship Id="rId65" Type="http://schemas.openxmlformats.org/officeDocument/2006/relationships/image" Target="../media/image72.jpeg"/><Relationship Id="rId81" Type="http://schemas.openxmlformats.org/officeDocument/2006/relationships/image" Target="../media/image88.jpeg"/><Relationship Id="rId86" Type="http://schemas.openxmlformats.org/officeDocument/2006/relationships/image" Target="../media/image93.png"/><Relationship Id="rId130" Type="http://schemas.openxmlformats.org/officeDocument/2006/relationships/image" Target="../media/image137.jpeg"/><Relationship Id="rId135" Type="http://schemas.openxmlformats.org/officeDocument/2006/relationships/image" Target="../media/image142.jpeg"/><Relationship Id="rId151" Type="http://schemas.openxmlformats.org/officeDocument/2006/relationships/image" Target="../media/image158.jpeg"/><Relationship Id="rId156" Type="http://schemas.openxmlformats.org/officeDocument/2006/relationships/image" Target="../media/image163.jpeg"/><Relationship Id="rId13" Type="http://schemas.openxmlformats.org/officeDocument/2006/relationships/image" Target="../media/image20.jpeg"/><Relationship Id="rId18" Type="http://schemas.openxmlformats.org/officeDocument/2006/relationships/image" Target="../media/image25.png"/><Relationship Id="rId39" Type="http://schemas.openxmlformats.org/officeDocument/2006/relationships/image" Target="../media/image46.png"/><Relationship Id="rId109" Type="http://schemas.openxmlformats.org/officeDocument/2006/relationships/image" Target="../media/image116.png"/><Relationship Id="rId34" Type="http://schemas.openxmlformats.org/officeDocument/2006/relationships/image" Target="../media/image41.jpeg"/><Relationship Id="rId50" Type="http://schemas.openxmlformats.org/officeDocument/2006/relationships/image" Target="../media/image57.jpeg"/><Relationship Id="rId55" Type="http://schemas.openxmlformats.org/officeDocument/2006/relationships/image" Target="../media/image62.jpeg"/><Relationship Id="rId76" Type="http://schemas.openxmlformats.org/officeDocument/2006/relationships/image" Target="../media/image83.jpeg"/><Relationship Id="rId97" Type="http://schemas.openxmlformats.org/officeDocument/2006/relationships/image" Target="../media/image104.jpeg"/><Relationship Id="rId104" Type="http://schemas.openxmlformats.org/officeDocument/2006/relationships/image" Target="../media/image111.jpeg"/><Relationship Id="rId120" Type="http://schemas.openxmlformats.org/officeDocument/2006/relationships/image" Target="../media/image127.jpeg"/><Relationship Id="rId125" Type="http://schemas.openxmlformats.org/officeDocument/2006/relationships/image" Target="../media/image132.jpeg"/><Relationship Id="rId141" Type="http://schemas.openxmlformats.org/officeDocument/2006/relationships/image" Target="../media/image148.jpeg"/><Relationship Id="rId146" Type="http://schemas.openxmlformats.org/officeDocument/2006/relationships/image" Target="../media/image153.png"/><Relationship Id="rId167" Type="http://schemas.openxmlformats.org/officeDocument/2006/relationships/image" Target="../media/image174.jpeg"/><Relationship Id="rId7" Type="http://schemas.openxmlformats.org/officeDocument/2006/relationships/image" Target="../media/image14.jpeg"/><Relationship Id="rId71" Type="http://schemas.openxmlformats.org/officeDocument/2006/relationships/image" Target="../media/image78.jpeg"/><Relationship Id="rId92" Type="http://schemas.openxmlformats.org/officeDocument/2006/relationships/image" Target="../media/image99.jpeg"/><Relationship Id="rId162" Type="http://schemas.openxmlformats.org/officeDocument/2006/relationships/image" Target="../media/image169.jpeg"/><Relationship Id="rId2" Type="http://schemas.openxmlformats.org/officeDocument/2006/relationships/image" Target="../media/image9.jpeg"/><Relationship Id="rId29" Type="http://schemas.openxmlformats.org/officeDocument/2006/relationships/image" Target="../media/image36.jpeg"/><Relationship Id="rId24" Type="http://schemas.openxmlformats.org/officeDocument/2006/relationships/image" Target="../media/image31.jpeg"/><Relationship Id="rId40" Type="http://schemas.openxmlformats.org/officeDocument/2006/relationships/image" Target="../media/image47.png"/><Relationship Id="rId45" Type="http://schemas.openxmlformats.org/officeDocument/2006/relationships/image" Target="../media/image52.png"/><Relationship Id="rId66" Type="http://schemas.openxmlformats.org/officeDocument/2006/relationships/image" Target="../media/image73.jpeg"/><Relationship Id="rId87" Type="http://schemas.openxmlformats.org/officeDocument/2006/relationships/image" Target="../media/image94.jpeg"/><Relationship Id="rId110" Type="http://schemas.openxmlformats.org/officeDocument/2006/relationships/image" Target="../media/image117.jpeg"/><Relationship Id="rId115" Type="http://schemas.openxmlformats.org/officeDocument/2006/relationships/image" Target="../media/image122.png"/><Relationship Id="rId131" Type="http://schemas.openxmlformats.org/officeDocument/2006/relationships/image" Target="../media/image138.jpeg"/><Relationship Id="rId136" Type="http://schemas.openxmlformats.org/officeDocument/2006/relationships/image" Target="../media/image143.jpeg"/><Relationship Id="rId157" Type="http://schemas.openxmlformats.org/officeDocument/2006/relationships/image" Target="../media/image164.jpeg"/><Relationship Id="rId61" Type="http://schemas.openxmlformats.org/officeDocument/2006/relationships/image" Target="../media/image68.jpeg"/><Relationship Id="rId82" Type="http://schemas.openxmlformats.org/officeDocument/2006/relationships/image" Target="../media/image89.jpeg"/><Relationship Id="rId152" Type="http://schemas.openxmlformats.org/officeDocument/2006/relationships/image" Target="../media/image159.jpeg"/><Relationship Id="rId19" Type="http://schemas.openxmlformats.org/officeDocument/2006/relationships/image" Target="../media/image26.png"/><Relationship Id="rId14" Type="http://schemas.openxmlformats.org/officeDocument/2006/relationships/image" Target="../media/image21.jpeg"/><Relationship Id="rId30" Type="http://schemas.openxmlformats.org/officeDocument/2006/relationships/image" Target="../media/image37.jpeg"/><Relationship Id="rId35" Type="http://schemas.openxmlformats.org/officeDocument/2006/relationships/image" Target="../media/image42.png"/><Relationship Id="rId56" Type="http://schemas.openxmlformats.org/officeDocument/2006/relationships/image" Target="../media/image63.jpeg"/><Relationship Id="rId77" Type="http://schemas.openxmlformats.org/officeDocument/2006/relationships/image" Target="../media/image84.jpeg"/><Relationship Id="rId100" Type="http://schemas.openxmlformats.org/officeDocument/2006/relationships/image" Target="../media/image107.png"/><Relationship Id="rId105" Type="http://schemas.openxmlformats.org/officeDocument/2006/relationships/image" Target="../media/image112.jpeg"/><Relationship Id="rId126" Type="http://schemas.openxmlformats.org/officeDocument/2006/relationships/image" Target="../media/image133.jpeg"/><Relationship Id="rId147" Type="http://schemas.openxmlformats.org/officeDocument/2006/relationships/image" Target="../media/image154.png"/><Relationship Id="rId168" Type="http://schemas.openxmlformats.org/officeDocument/2006/relationships/hyperlink" Target="#'&#1057;&#1084;&#1077;&#1090;&#1072; &#1045;&#1056; (&#1086;&#1073;&#1097;) '!A1"/><Relationship Id="rId8" Type="http://schemas.openxmlformats.org/officeDocument/2006/relationships/image" Target="../media/image15.jpeg"/><Relationship Id="rId51" Type="http://schemas.openxmlformats.org/officeDocument/2006/relationships/image" Target="../media/image58.jpeg"/><Relationship Id="rId72" Type="http://schemas.openxmlformats.org/officeDocument/2006/relationships/image" Target="../media/image79.jpeg"/><Relationship Id="rId93" Type="http://schemas.openxmlformats.org/officeDocument/2006/relationships/image" Target="../media/image100.jpeg"/><Relationship Id="rId98" Type="http://schemas.openxmlformats.org/officeDocument/2006/relationships/image" Target="../media/image105.jpeg"/><Relationship Id="rId121" Type="http://schemas.openxmlformats.org/officeDocument/2006/relationships/image" Target="../media/image128.jpeg"/><Relationship Id="rId142" Type="http://schemas.openxmlformats.org/officeDocument/2006/relationships/image" Target="../media/image149.jpeg"/><Relationship Id="rId163" Type="http://schemas.openxmlformats.org/officeDocument/2006/relationships/image" Target="../media/image170.jpeg"/><Relationship Id="rId3" Type="http://schemas.openxmlformats.org/officeDocument/2006/relationships/image" Target="../media/image10.jpeg"/><Relationship Id="rId25" Type="http://schemas.openxmlformats.org/officeDocument/2006/relationships/image" Target="../media/image32.png"/><Relationship Id="rId46" Type="http://schemas.openxmlformats.org/officeDocument/2006/relationships/image" Target="../media/image53.png"/><Relationship Id="rId67" Type="http://schemas.openxmlformats.org/officeDocument/2006/relationships/image" Target="../media/image74.jpeg"/><Relationship Id="rId116" Type="http://schemas.openxmlformats.org/officeDocument/2006/relationships/image" Target="../media/image123.png"/><Relationship Id="rId137" Type="http://schemas.openxmlformats.org/officeDocument/2006/relationships/image" Target="../media/image144.jpeg"/><Relationship Id="rId158" Type="http://schemas.openxmlformats.org/officeDocument/2006/relationships/image" Target="../media/image165.jpeg"/><Relationship Id="rId20" Type="http://schemas.openxmlformats.org/officeDocument/2006/relationships/image" Target="../media/image27.jpeg"/><Relationship Id="rId41" Type="http://schemas.openxmlformats.org/officeDocument/2006/relationships/image" Target="../media/image48.png"/><Relationship Id="rId62" Type="http://schemas.openxmlformats.org/officeDocument/2006/relationships/image" Target="../media/image69.png"/><Relationship Id="rId83" Type="http://schemas.openxmlformats.org/officeDocument/2006/relationships/image" Target="../media/image90.jpeg"/><Relationship Id="rId88" Type="http://schemas.openxmlformats.org/officeDocument/2006/relationships/image" Target="../media/image95.jpeg"/><Relationship Id="rId111" Type="http://schemas.openxmlformats.org/officeDocument/2006/relationships/image" Target="../media/image118.jpeg"/><Relationship Id="rId132" Type="http://schemas.openxmlformats.org/officeDocument/2006/relationships/image" Target="../media/image139.jpeg"/><Relationship Id="rId153" Type="http://schemas.openxmlformats.org/officeDocument/2006/relationships/image" Target="../media/image160.jpeg"/><Relationship Id="rId15" Type="http://schemas.openxmlformats.org/officeDocument/2006/relationships/image" Target="../media/image22.jpeg"/><Relationship Id="rId36" Type="http://schemas.openxmlformats.org/officeDocument/2006/relationships/image" Target="../media/image43.png"/><Relationship Id="rId57" Type="http://schemas.openxmlformats.org/officeDocument/2006/relationships/image" Target="../media/image64.jpeg"/><Relationship Id="rId106" Type="http://schemas.openxmlformats.org/officeDocument/2006/relationships/image" Target="../media/image113.jpeg"/><Relationship Id="rId127" Type="http://schemas.openxmlformats.org/officeDocument/2006/relationships/image" Target="../media/image134.jpeg"/><Relationship Id="rId10" Type="http://schemas.openxmlformats.org/officeDocument/2006/relationships/image" Target="../media/image17.jpeg"/><Relationship Id="rId31" Type="http://schemas.openxmlformats.org/officeDocument/2006/relationships/image" Target="../media/image38.jpeg"/><Relationship Id="rId52" Type="http://schemas.openxmlformats.org/officeDocument/2006/relationships/image" Target="../media/image59.jpeg"/><Relationship Id="rId73" Type="http://schemas.openxmlformats.org/officeDocument/2006/relationships/image" Target="../media/image80.jpeg"/><Relationship Id="rId78" Type="http://schemas.openxmlformats.org/officeDocument/2006/relationships/image" Target="../media/image85.jpeg"/><Relationship Id="rId94" Type="http://schemas.openxmlformats.org/officeDocument/2006/relationships/image" Target="../media/image101.jpeg"/><Relationship Id="rId99" Type="http://schemas.openxmlformats.org/officeDocument/2006/relationships/image" Target="../media/image106.jpeg"/><Relationship Id="rId101" Type="http://schemas.openxmlformats.org/officeDocument/2006/relationships/image" Target="../media/image108.jpeg"/><Relationship Id="rId122" Type="http://schemas.openxmlformats.org/officeDocument/2006/relationships/image" Target="../media/image129.jpeg"/><Relationship Id="rId143" Type="http://schemas.openxmlformats.org/officeDocument/2006/relationships/image" Target="../media/image150.jpeg"/><Relationship Id="rId148" Type="http://schemas.openxmlformats.org/officeDocument/2006/relationships/image" Target="../media/image155.jpeg"/><Relationship Id="rId164" Type="http://schemas.openxmlformats.org/officeDocument/2006/relationships/image" Target="../media/image171.jpeg"/><Relationship Id="rId4" Type="http://schemas.openxmlformats.org/officeDocument/2006/relationships/image" Target="../media/image11.jpeg"/><Relationship Id="rId9" Type="http://schemas.openxmlformats.org/officeDocument/2006/relationships/image" Target="../media/image16.jpeg"/><Relationship Id="rId26" Type="http://schemas.openxmlformats.org/officeDocument/2006/relationships/image" Target="../media/image33.jpeg"/><Relationship Id="rId47" Type="http://schemas.openxmlformats.org/officeDocument/2006/relationships/image" Target="../media/image54.png"/><Relationship Id="rId68" Type="http://schemas.openxmlformats.org/officeDocument/2006/relationships/image" Target="../media/image75.jpeg"/><Relationship Id="rId89" Type="http://schemas.openxmlformats.org/officeDocument/2006/relationships/image" Target="../media/image96.png"/><Relationship Id="rId112" Type="http://schemas.openxmlformats.org/officeDocument/2006/relationships/image" Target="../media/image119.jpeg"/><Relationship Id="rId133" Type="http://schemas.openxmlformats.org/officeDocument/2006/relationships/image" Target="../media/image140.jpeg"/><Relationship Id="rId154" Type="http://schemas.openxmlformats.org/officeDocument/2006/relationships/image" Target="../media/image161.png"/><Relationship Id="rId16" Type="http://schemas.openxmlformats.org/officeDocument/2006/relationships/image" Target="../media/image23.jpeg"/><Relationship Id="rId37" Type="http://schemas.openxmlformats.org/officeDocument/2006/relationships/image" Target="../media/image44.png"/><Relationship Id="rId58" Type="http://schemas.openxmlformats.org/officeDocument/2006/relationships/image" Target="../media/image65.jpeg"/><Relationship Id="rId79" Type="http://schemas.openxmlformats.org/officeDocument/2006/relationships/image" Target="../media/image86.jpeg"/><Relationship Id="rId102" Type="http://schemas.openxmlformats.org/officeDocument/2006/relationships/image" Target="../media/image109.jpeg"/><Relationship Id="rId123" Type="http://schemas.openxmlformats.org/officeDocument/2006/relationships/image" Target="../media/image130.png"/><Relationship Id="rId144" Type="http://schemas.openxmlformats.org/officeDocument/2006/relationships/image" Target="../media/image151.png"/><Relationship Id="rId90" Type="http://schemas.openxmlformats.org/officeDocument/2006/relationships/image" Target="../media/image97.png"/><Relationship Id="rId165" Type="http://schemas.openxmlformats.org/officeDocument/2006/relationships/image" Target="../media/image172.jpeg"/><Relationship Id="rId27" Type="http://schemas.openxmlformats.org/officeDocument/2006/relationships/image" Target="../media/image34.jpeg"/><Relationship Id="rId48" Type="http://schemas.openxmlformats.org/officeDocument/2006/relationships/image" Target="../media/image55.png"/><Relationship Id="rId69" Type="http://schemas.openxmlformats.org/officeDocument/2006/relationships/image" Target="../media/image76.jpeg"/><Relationship Id="rId113" Type="http://schemas.openxmlformats.org/officeDocument/2006/relationships/image" Target="../media/image120.jpeg"/><Relationship Id="rId134" Type="http://schemas.openxmlformats.org/officeDocument/2006/relationships/image" Target="../media/image141.jpeg"/><Relationship Id="rId80" Type="http://schemas.openxmlformats.org/officeDocument/2006/relationships/image" Target="../media/image87.jpeg"/><Relationship Id="rId155" Type="http://schemas.openxmlformats.org/officeDocument/2006/relationships/image" Target="../media/image16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10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87.png"/><Relationship Id="rId18" Type="http://schemas.openxmlformats.org/officeDocument/2006/relationships/image" Target="../media/image192.png"/><Relationship Id="rId26" Type="http://schemas.openxmlformats.org/officeDocument/2006/relationships/image" Target="../media/image200.jpeg"/><Relationship Id="rId39" Type="http://schemas.openxmlformats.org/officeDocument/2006/relationships/image" Target="../media/image213.jpeg"/><Relationship Id="rId21" Type="http://schemas.openxmlformats.org/officeDocument/2006/relationships/image" Target="../media/image195.png"/><Relationship Id="rId34" Type="http://schemas.openxmlformats.org/officeDocument/2006/relationships/image" Target="../media/image208.jpeg"/><Relationship Id="rId42" Type="http://schemas.openxmlformats.org/officeDocument/2006/relationships/image" Target="../media/image216.jpeg"/><Relationship Id="rId7" Type="http://schemas.openxmlformats.org/officeDocument/2006/relationships/image" Target="../media/image181.png"/><Relationship Id="rId2" Type="http://schemas.openxmlformats.org/officeDocument/2006/relationships/image" Target="../media/image176.png"/><Relationship Id="rId16" Type="http://schemas.openxmlformats.org/officeDocument/2006/relationships/image" Target="../media/image190.png"/><Relationship Id="rId20" Type="http://schemas.openxmlformats.org/officeDocument/2006/relationships/image" Target="../media/image194.jpeg"/><Relationship Id="rId29" Type="http://schemas.openxmlformats.org/officeDocument/2006/relationships/image" Target="../media/image203.png"/><Relationship Id="rId41" Type="http://schemas.openxmlformats.org/officeDocument/2006/relationships/image" Target="../media/image215.png"/><Relationship Id="rId1" Type="http://schemas.openxmlformats.org/officeDocument/2006/relationships/image" Target="../media/image175.jpeg"/><Relationship Id="rId6" Type="http://schemas.openxmlformats.org/officeDocument/2006/relationships/image" Target="../media/image180.png"/><Relationship Id="rId11" Type="http://schemas.openxmlformats.org/officeDocument/2006/relationships/image" Target="../media/image185.png"/><Relationship Id="rId24" Type="http://schemas.openxmlformats.org/officeDocument/2006/relationships/image" Target="../media/image198.png"/><Relationship Id="rId32" Type="http://schemas.openxmlformats.org/officeDocument/2006/relationships/image" Target="../media/image206.png"/><Relationship Id="rId37" Type="http://schemas.openxmlformats.org/officeDocument/2006/relationships/image" Target="../media/image211.jpeg"/><Relationship Id="rId40" Type="http://schemas.openxmlformats.org/officeDocument/2006/relationships/image" Target="../media/image214.jpeg"/><Relationship Id="rId5" Type="http://schemas.openxmlformats.org/officeDocument/2006/relationships/image" Target="../media/image179.jpeg"/><Relationship Id="rId15" Type="http://schemas.openxmlformats.org/officeDocument/2006/relationships/image" Target="../media/image189.png"/><Relationship Id="rId23" Type="http://schemas.openxmlformats.org/officeDocument/2006/relationships/image" Target="../media/image197.png"/><Relationship Id="rId28" Type="http://schemas.openxmlformats.org/officeDocument/2006/relationships/image" Target="../media/image202.png"/><Relationship Id="rId36" Type="http://schemas.openxmlformats.org/officeDocument/2006/relationships/image" Target="../media/image210.jpeg"/><Relationship Id="rId10" Type="http://schemas.openxmlformats.org/officeDocument/2006/relationships/image" Target="../media/image184.png"/><Relationship Id="rId19" Type="http://schemas.openxmlformats.org/officeDocument/2006/relationships/image" Target="../media/image193.png"/><Relationship Id="rId31" Type="http://schemas.openxmlformats.org/officeDocument/2006/relationships/image" Target="../media/image205.jpeg"/><Relationship Id="rId4" Type="http://schemas.openxmlformats.org/officeDocument/2006/relationships/image" Target="../media/image178.jpeg"/><Relationship Id="rId9" Type="http://schemas.openxmlformats.org/officeDocument/2006/relationships/image" Target="../media/image183.png"/><Relationship Id="rId14" Type="http://schemas.openxmlformats.org/officeDocument/2006/relationships/image" Target="../media/image188.png"/><Relationship Id="rId22" Type="http://schemas.openxmlformats.org/officeDocument/2006/relationships/image" Target="../media/image196.png"/><Relationship Id="rId27" Type="http://schemas.openxmlformats.org/officeDocument/2006/relationships/image" Target="../media/image201.png"/><Relationship Id="rId30" Type="http://schemas.openxmlformats.org/officeDocument/2006/relationships/image" Target="../media/image204.png"/><Relationship Id="rId35" Type="http://schemas.openxmlformats.org/officeDocument/2006/relationships/image" Target="../media/image209.jpeg"/><Relationship Id="rId43" Type="http://schemas.openxmlformats.org/officeDocument/2006/relationships/hyperlink" Target="#'&#1057;&#1084;&#1077;&#1090;&#1072; &#1045;&#1056; (&#1086;&#1073;&#1097;) '!A1"/><Relationship Id="rId8" Type="http://schemas.openxmlformats.org/officeDocument/2006/relationships/image" Target="../media/image182.png"/><Relationship Id="rId3" Type="http://schemas.openxmlformats.org/officeDocument/2006/relationships/image" Target="../media/image177.jpeg"/><Relationship Id="rId12" Type="http://schemas.openxmlformats.org/officeDocument/2006/relationships/image" Target="../media/image186.png"/><Relationship Id="rId17" Type="http://schemas.openxmlformats.org/officeDocument/2006/relationships/image" Target="../media/image191.jpeg"/><Relationship Id="rId25" Type="http://schemas.openxmlformats.org/officeDocument/2006/relationships/image" Target="../media/image199.jpeg"/><Relationship Id="rId33" Type="http://schemas.openxmlformats.org/officeDocument/2006/relationships/image" Target="../media/image207.png"/><Relationship Id="rId38" Type="http://schemas.openxmlformats.org/officeDocument/2006/relationships/image" Target="../media/image212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9.png"/><Relationship Id="rId2" Type="http://schemas.openxmlformats.org/officeDocument/2006/relationships/image" Target="../media/image218.png"/><Relationship Id="rId1" Type="http://schemas.openxmlformats.org/officeDocument/2006/relationships/image" Target="../media/image217.png"/><Relationship Id="rId4" Type="http://schemas.openxmlformats.org/officeDocument/2006/relationships/hyperlink" Target="#'&#1057;&#1084;&#1077;&#1090;&#1072; &#1045;&#1056; (&#1086;&#1073;&#1097;) '!A1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2.png"/><Relationship Id="rId2" Type="http://schemas.openxmlformats.org/officeDocument/2006/relationships/image" Target="../media/image221.jpeg"/><Relationship Id="rId1" Type="http://schemas.openxmlformats.org/officeDocument/2006/relationships/image" Target="../media/image220.png"/><Relationship Id="rId5" Type="http://schemas.openxmlformats.org/officeDocument/2006/relationships/hyperlink" Target="#'&#1057;&#1084;&#1077;&#1090;&#1072; &#1045;&#1056; (&#1086;&#1073;&#1097;) '!A1"/><Relationship Id="rId4" Type="http://schemas.openxmlformats.org/officeDocument/2006/relationships/image" Target="../media/image223.png"/></Relationships>
</file>

<file path=xl/drawings/_rels/drawing24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1.jpeg"/><Relationship Id="rId13" Type="http://schemas.openxmlformats.org/officeDocument/2006/relationships/image" Target="../media/image236.png"/><Relationship Id="rId18" Type="http://schemas.openxmlformats.org/officeDocument/2006/relationships/image" Target="../media/image241.png"/><Relationship Id="rId3" Type="http://schemas.openxmlformats.org/officeDocument/2006/relationships/image" Target="../media/image226.jpeg"/><Relationship Id="rId21" Type="http://schemas.openxmlformats.org/officeDocument/2006/relationships/image" Target="../media/image244.png"/><Relationship Id="rId7" Type="http://schemas.openxmlformats.org/officeDocument/2006/relationships/image" Target="../media/image230.jpeg"/><Relationship Id="rId12" Type="http://schemas.openxmlformats.org/officeDocument/2006/relationships/image" Target="../media/image235.png"/><Relationship Id="rId17" Type="http://schemas.openxmlformats.org/officeDocument/2006/relationships/image" Target="../media/image240.png"/><Relationship Id="rId2" Type="http://schemas.openxmlformats.org/officeDocument/2006/relationships/image" Target="../media/image225.jpeg"/><Relationship Id="rId16" Type="http://schemas.openxmlformats.org/officeDocument/2006/relationships/image" Target="../media/image239.png"/><Relationship Id="rId20" Type="http://schemas.openxmlformats.org/officeDocument/2006/relationships/image" Target="../media/image243.png"/><Relationship Id="rId1" Type="http://schemas.openxmlformats.org/officeDocument/2006/relationships/image" Target="../media/image224.jpeg"/><Relationship Id="rId6" Type="http://schemas.openxmlformats.org/officeDocument/2006/relationships/image" Target="../media/image229.jpeg"/><Relationship Id="rId11" Type="http://schemas.openxmlformats.org/officeDocument/2006/relationships/image" Target="../media/image234.png"/><Relationship Id="rId5" Type="http://schemas.openxmlformats.org/officeDocument/2006/relationships/image" Target="../media/image228.jpeg"/><Relationship Id="rId15" Type="http://schemas.openxmlformats.org/officeDocument/2006/relationships/image" Target="../media/image238.png"/><Relationship Id="rId10" Type="http://schemas.openxmlformats.org/officeDocument/2006/relationships/image" Target="../media/image233.jpeg"/><Relationship Id="rId19" Type="http://schemas.openxmlformats.org/officeDocument/2006/relationships/image" Target="../media/image242.png"/><Relationship Id="rId4" Type="http://schemas.openxmlformats.org/officeDocument/2006/relationships/image" Target="../media/image227.jpeg"/><Relationship Id="rId9" Type="http://schemas.openxmlformats.org/officeDocument/2006/relationships/image" Target="../media/image232.jpeg"/><Relationship Id="rId14" Type="http://schemas.openxmlformats.org/officeDocument/2006/relationships/image" Target="../media/image237.png"/><Relationship Id="rId22" Type="http://schemas.openxmlformats.org/officeDocument/2006/relationships/hyperlink" Target="#'&#1057;&#1084;&#1077;&#1090;&#1072; &#1045;&#1056; (&#1086;&#1073;&#1097;) '!A1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7.png"/><Relationship Id="rId2" Type="http://schemas.openxmlformats.org/officeDocument/2006/relationships/image" Target="../media/image246.png"/><Relationship Id="rId1" Type="http://schemas.openxmlformats.org/officeDocument/2006/relationships/image" Target="../media/image245.png"/><Relationship Id="rId6" Type="http://schemas.openxmlformats.org/officeDocument/2006/relationships/hyperlink" Target="#'&#1057;&#1084;&#1077;&#1090;&#1072; &#1045;&#1056; (&#1086;&#1073;&#1097;) '!A1"/><Relationship Id="rId5" Type="http://schemas.openxmlformats.org/officeDocument/2006/relationships/image" Target="../media/image249.png"/><Relationship Id="rId4" Type="http://schemas.openxmlformats.org/officeDocument/2006/relationships/image" Target="../media/image248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hyperlink" Target="#'&#1057;&#1084;&#1077;&#1090;&#1072; &#1045;&#1056; (&#1086;&#1073;&#1097;) '!A1"/><Relationship Id="rId1" Type="http://schemas.openxmlformats.org/officeDocument/2006/relationships/image" Target="../media/image250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hyperlink" Target="#'&#1057;&#1084;&#1077;&#1090;&#1072; &#1045;&#1056; (&#1086;&#1073;&#1097;) '!A1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7.emf"/><Relationship Id="rId1" Type="http://schemas.openxmlformats.org/officeDocument/2006/relationships/image" Target="../media/image6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53340</xdr:colOff>
          <xdr:row>1672</xdr:row>
          <xdr:rowOff>45720</xdr:rowOff>
        </xdr:from>
        <xdr:to>
          <xdr:col>15</xdr:col>
          <xdr:colOff>396240</xdr:colOff>
          <xdr:row>1672</xdr:row>
          <xdr:rowOff>327660</xdr:rowOff>
        </xdr:to>
        <xdr:sp macro="" textlink="">
          <xdr:nvSpPr>
            <xdr:cNvPr id="82945" name="Object 1" hidden="1">
              <a:extLst>
                <a:ext uri="{63B3BB69-23CF-44E3-9099-C40C66FF867C}">
                  <a14:compatExt spid="_x0000_s82945"/>
                </a:ext>
                <a:ext uri="{FF2B5EF4-FFF2-40B4-BE49-F238E27FC236}">
                  <a16:creationId xmlns:a16="http://schemas.microsoft.com/office/drawing/2014/main" id="{00000000-0008-0000-0000-0000014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91440</xdr:colOff>
          <xdr:row>1675</xdr:row>
          <xdr:rowOff>30480</xdr:rowOff>
        </xdr:from>
        <xdr:to>
          <xdr:col>15</xdr:col>
          <xdr:colOff>381000</xdr:colOff>
          <xdr:row>1675</xdr:row>
          <xdr:rowOff>327660</xdr:rowOff>
        </xdr:to>
        <xdr:sp macro="" textlink="">
          <xdr:nvSpPr>
            <xdr:cNvPr id="82948" name="Object 4" hidden="1">
              <a:extLst>
                <a:ext uri="{63B3BB69-23CF-44E3-9099-C40C66FF867C}">
                  <a14:compatExt spid="_x0000_s82948"/>
                </a:ext>
                <a:ext uri="{FF2B5EF4-FFF2-40B4-BE49-F238E27FC236}">
                  <a16:creationId xmlns:a16="http://schemas.microsoft.com/office/drawing/2014/main" id="{00000000-0008-0000-0000-0000044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53340</xdr:colOff>
          <xdr:row>1675</xdr:row>
          <xdr:rowOff>327660</xdr:rowOff>
        </xdr:from>
        <xdr:to>
          <xdr:col>15</xdr:col>
          <xdr:colOff>403860</xdr:colOff>
          <xdr:row>1676</xdr:row>
          <xdr:rowOff>335280</xdr:rowOff>
        </xdr:to>
        <xdr:sp macro="" textlink="">
          <xdr:nvSpPr>
            <xdr:cNvPr id="82949" name="Object 5" hidden="1">
              <a:extLst>
                <a:ext uri="{63B3BB69-23CF-44E3-9099-C40C66FF867C}">
                  <a14:compatExt spid="_x0000_s82949"/>
                </a:ext>
                <a:ext uri="{FF2B5EF4-FFF2-40B4-BE49-F238E27FC236}">
                  <a16:creationId xmlns:a16="http://schemas.microsoft.com/office/drawing/2014/main" id="{00000000-0008-0000-0000-0000054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0</xdr:colOff>
      <xdr:row>0</xdr:row>
      <xdr:rowOff>57150</xdr:rowOff>
    </xdr:from>
    <xdr:to>
      <xdr:col>51</xdr:col>
      <xdr:colOff>0</xdr:colOff>
      <xdr:row>4</xdr:row>
      <xdr:rowOff>28575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6715" b="-6715"/>
        <a:stretch>
          <a:fillRect/>
        </a:stretch>
      </xdr:blipFill>
      <xdr:spPr bwMode="auto">
        <a:xfrm>
          <a:off x="6286500" y="2562225"/>
          <a:ext cx="1438275" cy="723900"/>
        </a:xfrm>
        <a:prstGeom prst="rect">
          <a:avLst/>
        </a:prstGeom>
        <a:solidFill>
          <a:srgbClr val="000000">
            <a:alpha val="0"/>
          </a:srgbClr>
        </a:solidFill>
        <a:ln>
          <a:noFill/>
        </a:ln>
        <a:extLs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38</xdr:col>
      <xdr:colOff>133350</xdr:colOff>
      <xdr:row>10</xdr:row>
      <xdr:rowOff>133350</xdr:rowOff>
    </xdr:from>
    <xdr:to>
      <xdr:col>50</xdr:col>
      <xdr:colOff>0</xdr:colOff>
      <xdr:row>21</xdr:row>
      <xdr:rowOff>9525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21552" b="-21552"/>
        <a:stretch>
          <a:fillRect/>
        </a:stretch>
      </xdr:blipFill>
      <xdr:spPr bwMode="auto">
        <a:xfrm>
          <a:off x="6419850" y="4495800"/>
          <a:ext cx="1114425" cy="1581150"/>
        </a:xfrm>
        <a:prstGeom prst="rect">
          <a:avLst/>
        </a:prstGeom>
        <a:solidFill>
          <a:srgbClr val="000000">
            <a:alpha val="0"/>
          </a:srgbClr>
        </a:solidFill>
        <a:ln>
          <a:noFill/>
        </a:ln>
        <a:extLs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161925</xdr:colOff>
      <xdr:row>217</xdr:row>
      <xdr:rowOff>152400</xdr:rowOff>
    </xdr:from>
    <xdr:to>
      <xdr:col>19</xdr:col>
      <xdr:colOff>9525</xdr:colOff>
      <xdr:row>217</xdr:row>
      <xdr:rowOff>152400</xdr:rowOff>
    </xdr:to>
    <xdr:sp macro="" textlink="">
      <xdr:nvSpPr>
        <xdr:cNvPr id="5" name="Lin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ShapeType="1"/>
        </xdr:cNvSpPr>
      </xdr:nvSpPr>
      <xdr:spPr bwMode="auto">
        <a:xfrm>
          <a:off x="828675" y="56854725"/>
          <a:ext cx="2647950" cy="0"/>
        </a:xfrm>
        <a:prstGeom prst="line">
          <a:avLst/>
        </a:prstGeom>
        <a:noFill/>
        <a:ln w="9525" cap="flat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38100</xdr:colOff>
      <xdr:row>0</xdr:row>
      <xdr:rowOff>38100</xdr:rowOff>
    </xdr:from>
    <xdr:to>
      <xdr:col>4</xdr:col>
      <xdr:colOff>122767</xdr:colOff>
      <xdr:row>1</xdr:row>
      <xdr:rowOff>105833</xdr:rowOff>
    </xdr:to>
    <xdr:sp macro="" textlink="">
      <xdr:nvSpPr>
        <xdr:cNvPr id="2" name="btnToSmeta">
          <a:hlinkClick xmlns:r="http://schemas.openxmlformats.org/officeDocument/2006/relationships" r:id="rId3" tooltip="Вернуться к листу сметы"/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</xdr:col>
      <xdr:colOff>596900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</xdr:col>
      <xdr:colOff>581660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</xdr:col>
      <xdr:colOff>581660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2</xdr:row>
      <xdr:rowOff>38100</xdr:rowOff>
    </xdr:from>
    <xdr:to>
      <xdr:col>1</xdr:col>
      <xdr:colOff>581660</xdr:colOff>
      <xdr:row>3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</xdr:col>
      <xdr:colOff>596900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88902</xdr:colOff>
      <xdr:row>236</xdr:row>
      <xdr:rowOff>254000</xdr:rowOff>
    </xdr:from>
    <xdr:ext cx="666872" cy="546100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36602" y="43856729"/>
          <a:ext cx="666872" cy="546100"/>
        </a:xfrm>
        <a:prstGeom prst="rect">
          <a:avLst/>
        </a:prstGeom>
      </xdr:spPr>
    </xdr:pic>
    <xdr:clientData/>
  </xdr:oneCellAnchor>
  <xdr:oneCellAnchor>
    <xdr:from>
      <xdr:col>0</xdr:col>
      <xdr:colOff>177800</xdr:colOff>
      <xdr:row>16</xdr:row>
      <xdr:rowOff>63500</xdr:rowOff>
    </xdr:from>
    <xdr:ext cx="1162050" cy="776805"/>
    <xdr:pic>
      <xdr:nvPicPr>
        <xdr:cNvPr id="5" name="Image169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77800" y="30244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43</xdr:row>
      <xdr:rowOff>76200</xdr:rowOff>
    </xdr:from>
    <xdr:ext cx="1162050" cy="776805"/>
    <xdr:pic>
      <xdr:nvPicPr>
        <xdr:cNvPr id="6" name="Image169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03200" y="80336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45</xdr:row>
      <xdr:rowOff>76200</xdr:rowOff>
    </xdr:from>
    <xdr:ext cx="1162050" cy="776805"/>
    <xdr:pic>
      <xdr:nvPicPr>
        <xdr:cNvPr id="7" name="Image169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84037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57</xdr:row>
      <xdr:rowOff>88900</xdr:rowOff>
    </xdr:from>
    <xdr:ext cx="1162050" cy="776805"/>
    <xdr:pic>
      <xdr:nvPicPr>
        <xdr:cNvPr id="8" name="Image169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77800" y="106371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59</xdr:row>
      <xdr:rowOff>63500</xdr:rowOff>
    </xdr:from>
    <xdr:ext cx="1162050" cy="776805"/>
    <xdr:pic>
      <xdr:nvPicPr>
        <xdr:cNvPr id="9" name="Image169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15900" y="109818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115</xdr:row>
      <xdr:rowOff>50800</xdr:rowOff>
    </xdr:from>
    <xdr:ext cx="1202301" cy="866775"/>
    <xdr:pic>
      <xdr:nvPicPr>
        <xdr:cNvPr id="10" name="Image16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90500" y="21332371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251</xdr:row>
      <xdr:rowOff>63500</xdr:rowOff>
    </xdr:from>
    <xdr:ext cx="1173379" cy="828676"/>
    <xdr:pic>
      <xdr:nvPicPr>
        <xdr:cNvPr id="11" name="Image169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79400" y="465128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185</xdr:row>
      <xdr:rowOff>63500</xdr:rowOff>
    </xdr:from>
    <xdr:ext cx="1181100" cy="822961"/>
    <xdr:pic>
      <xdr:nvPicPr>
        <xdr:cNvPr id="12" name="Image169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79400" y="34299071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355</xdr:row>
      <xdr:rowOff>76200</xdr:rowOff>
    </xdr:from>
    <xdr:ext cx="1181906" cy="838200"/>
    <xdr:pic>
      <xdr:nvPicPr>
        <xdr:cNvPr id="13" name="Image169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82" r="3182"/>
        <a:stretch/>
      </xdr:blipFill>
      <xdr:spPr bwMode="auto">
        <a:xfrm>
          <a:off x="279400" y="65771486"/>
          <a:ext cx="1181906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222</xdr:row>
      <xdr:rowOff>63500</xdr:rowOff>
    </xdr:from>
    <xdr:ext cx="1143000" cy="824023"/>
    <xdr:pic>
      <xdr:nvPicPr>
        <xdr:cNvPr id="14" name="Image169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63" r="3763"/>
        <a:stretch/>
      </xdr:blipFill>
      <xdr:spPr bwMode="auto">
        <a:xfrm>
          <a:off x="292100" y="41146186"/>
          <a:ext cx="1143000" cy="8240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35</xdr:row>
      <xdr:rowOff>76200</xdr:rowOff>
    </xdr:from>
    <xdr:ext cx="1162050" cy="776805"/>
    <xdr:pic>
      <xdr:nvPicPr>
        <xdr:cNvPr id="15" name="Image169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65532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290</xdr:row>
      <xdr:rowOff>114300</xdr:rowOff>
    </xdr:from>
    <xdr:ext cx="1162050" cy="776805"/>
    <xdr:pic>
      <xdr:nvPicPr>
        <xdr:cNvPr id="16" name="Image169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254000" y="537808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377</xdr:row>
      <xdr:rowOff>25399</xdr:rowOff>
    </xdr:from>
    <xdr:ext cx="1130300" cy="851333"/>
    <xdr:pic>
      <xdr:nvPicPr>
        <xdr:cNvPr id="17" name="Image169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340" b="12340"/>
        <a:stretch/>
      </xdr:blipFill>
      <xdr:spPr bwMode="auto">
        <a:xfrm>
          <a:off x="165100" y="69791942"/>
          <a:ext cx="1130300" cy="8513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378</xdr:row>
      <xdr:rowOff>342900</xdr:rowOff>
    </xdr:from>
    <xdr:ext cx="1104900" cy="725713"/>
    <xdr:pic>
      <xdr:nvPicPr>
        <xdr:cNvPr id="18" name="Рисунок 17" descr="Профиль SK-1125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315" r="19266"/>
        <a:stretch/>
      </xdr:blipFill>
      <xdr:spPr bwMode="auto">
        <a:xfrm>
          <a:off x="254000" y="70136657"/>
          <a:ext cx="1104900" cy="7257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190500</xdr:colOff>
      <xdr:row>47</xdr:row>
      <xdr:rowOff>63500</xdr:rowOff>
    </xdr:from>
    <xdr:ext cx="1162050" cy="776805"/>
    <xdr:pic>
      <xdr:nvPicPr>
        <xdr:cNvPr id="19" name="Image169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8761186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49</xdr:row>
      <xdr:rowOff>63500</xdr:rowOff>
    </xdr:from>
    <xdr:ext cx="1162050" cy="776805"/>
    <xdr:pic>
      <xdr:nvPicPr>
        <xdr:cNvPr id="20" name="Image169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91313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17</xdr:row>
      <xdr:rowOff>50800</xdr:rowOff>
    </xdr:from>
    <xdr:ext cx="1162050" cy="776805"/>
    <xdr:pic>
      <xdr:nvPicPr>
        <xdr:cNvPr id="21" name="Image169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31967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44</xdr:row>
      <xdr:rowOff>76200</xdr:rowOff>
    </xdr:from>
    <xdr:ext cx="1162050" cy="776805"/>
    <xdr:pic>
      <xdr:nvPicPr>
        <xdr:cNvPr id="22" name="Image169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03200" y="82187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48</xdr:row>
      <xdr:rowOff>50800</xdr:rowOff>
    </xdr:from>
    <xdr:ext cx="1162050" cy="776805"/>
    <xdr:pic>
      <xdr:nvPicPr>
        <xdr:cNvPr id="23" name="Image169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77800" y="89335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50</xdr:row>
      <xdr:rowOff>63500</xdr:rowOff>
    </xdr:from>
    <xdr:ext cx="1162050" cy="776805"/>
    <xdr:pic>
      <xdr:nvPicPr>
        <xdr:cNvPr id="24" name="Image169">
          <a:extLst>
            <a:ext uri="{FF2B5EF4-FFF2-40B4-BE49-F238E27FC236}">
              <a16:creationId xmlns:a16="http://schemas.microsoft.com/office/drawing/2014/main" id="{00000000-0008-0000-07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93163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46</xdr:row>
      <xdr:rowOff>76200</xdr:rowOff>
    </xdr:from>
    <xdr:ext cx="1162050" cy="776805"/>
    <xdr:pic>
      <xdr:nvPicPr>
        <xdr:cNvPr id="25" name="Image169">
          <a:extLst>
            <a:ext uri="{FF2B5EF4-FFF2-40B4-BE49-F238E27FC236}">
              <a16:creationId xmlns:a16="http://schemas.microsoft.com/office/drawing/2014/main" id="{00000000-0008-0000-07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85888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58</xdr:row>
      <xdr:rowOff>88900</xdr:rowOff>
    </xdr:from>
    <xdr:ext cx="1162050" cy="776805"/>
    <xdr:pic>
      <xdr:nvPicPr>
        <xdr:cNvPr id="26" name="Image169">
          <a:extLst>
            <a:ext uri="{FF2B5EF4-FFF2-40B4-BE49-F238E27FC236}">
              <a16:creationId xmlns:a16="http://schemas.microsoft.com/office/drawing/2014/main" id="{00000000-0008-0000-07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77800" y="108222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60</xdr:row>
      <xdr:rowOff>63500</xdr:rowOff>
    </xdr:from>
    <xdr:ext cx="1162050" cy="776805"/>
    <xdr:pic>
      <xdr:nvPicPr>
        <xdr:cNvPr id="27" name="Image169">
          <a:extLst>
            <a:ext uri="{FF2B5EF4-FFF2-40B4-BE49-F238E27FC236}">
              <a16:creationId xmlns:a16="http://schemas.microsoft.com/office/drawing/2014/main" id="{00000000-0008-0000-07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15900" y="111669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116</xdr:row>
      <xdr:rowOff>25400</xdr:rowOff>
    </xdr:from>
    <xdr:ext cx="1202301" cy="866775"/>
    <xdr:pic>
      <xdr:nvPicPr>
        <xdr:cNvPr id="28" name="Image169">
          <a:extLst>
            <a:ext uri="{FF2B5EF4-FFF2-40B4-BE49-F238E27FC236}">
              <a16:creationId xmlns:a16="http://schemas.microsoft.com/office/drawing/2014/main" id="{00000000-0008-0000-07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77800" y="21492029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184</xdr:row>
      <xdr:rowOff>50800</xdr:rowOff>
    </xdr:from>
    <xdr:ext cx="1181100" cy="822961"/>
    <xdr:pic>
      <xdr:nvPicPr>
        <xdr:cNvPr id="29" name="Image169">
          <a:extLst>
            <a:ext uri="{FF2B5EF4-FFF2-40B4-BE49-F238E27FC236}">
              <a16:creationId xmlns:a16="http://schemas.microsoft.com/office/drawing/2014/main" id="{00000000-0008-0000-07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92100" y="34101314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187</xdr:row>
      <xdr:rowOff>76200</xdr:rowOff>
    </xdr:from>
    <xdr:ext cx="1181100" cy="822961"/>
    <xdr:pic>
      <xdr:nvPicPr>
        <xdr:cNvPr id="30" name="Image169">
          <a:extLst>
            <a:ext uri="{FF2B5EF4-FFF2-40B4-BE49-F238E27FC236}">
              <a16:creationId xmlns:a16="http://schemas.microsoft.com/office/drawing/2014/main" id="{00000000-0008-0000-07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66700" y="34681886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186</xdr:row>
      <xdr:rowOff>38100</xdr:rowOff>
    </xdr:from>
    <xdr:ext cx="1181100" cy="822961"/>
    <xdr:pic>
      <xdr:nvPicPr>
        <xdr:cNvPr id="31" name="Image169">
          <a:extLst>
            <a:ext uri="{FF2B5EF4-FFF2-40B4-BE49-F238E27FC236}">
              <a16:creationId xmlns:a16="http://schemas.microsoft.com/office/drawing/2014/main" id="{00000000-0008-0000-07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66700" y="34458729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61</xdr:row>
      <xdr:rowOff>63500</xdr:rowOff>
    </xdr:from>
    <xdr:ext cx="1162050" cy="776805"/>
    <xdr:pic>
      <xdr:nvPicPr>
        <xdr:cNvPr id="32" name="Image169">
          <a:extLst>
            <a:ext uri="{FF2B5EF4-FFF2-40B4-BE49-F238E27FC236}">
              <a16:creationId xmlns:a16="http://schemas.microsoft.com/office/drawing/2014/main" id="{00000000-0008-0000-07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03200" y="11351986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62</xdr:row>
      <xdr:rowOff>63500</xdr:rowOff>
    </xdr:from>
    <xdr:ext cx="1162050" cy="776805"/>
    <xdr:pic>
      <xdr:nvPicPr>
        <xdr:cNvPr id="33" name="Image169">
          <a:extLst>
            <a:ext uri="{FF2B5EF4-FFF2-40B4-BE49-F238E27FC236}">
              <a16:creationId xmlns:a16="http://schemas.microsoft.com/office/drawing/2014/main" id="{00000000-0008-0000-07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115370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63</xdr:row>
      <xdr:rowOff>63500</xdr:rowOff>
    </xdr:from>
    <xdr:ext cx="1162050" cy="776805"/>
    <xdr:pic>
      <xdr:nvPicPr>
        <xdr:cNvPr id="34" name="Image169">
          <a:extLst>
            <a:ext uri="{FF2B5EF4-FFF2-40B4-BE49-F238E27FC236}">
              <a16:creationId xmlns:a16="http://schemas.microsoft.com/office/drawing/2014/main" id="{00000000-0008-0000-07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03200" y="117221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64</xdr:row>
      <xdr:rowOff>63500</xdr:rowOff>
    </xdr:from>
    <xdr:ext cx="1162050" cy="776805"/>
    <xdr:pic>
      <xdr:nvPicPr>
        <xdr:cNvPr id="35" name="Image169">
          <a:extLst>
            <a:ext uri="{FF2B5EF4-FFF2-40B4-BE49-F238E27FC236}">
              <a16:creationId xmlns:a16="http://schemas.microsoft.com/office/drawing/2014/main" id="{00000000-0008-0000-07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119071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114300</xdr:colOff>
      <xdr:row>29</xdr:row>
      <xdr:rowOff>50800</xdr:rowOff>
    </xdr:from>
    <xdr:ext cx="1162050" cy="776805"/>
    <xdr:pic>
      <xdr:nvPicPr>
        <xdr:cNvPr id="36" name="Image169">
          <a:extLst>
            <a:ext uri="{FF2B5EF4-FFF2-40B4-BE49-F238E27FC236}">
              <a16:creationId xmlns:a16="http://schemas.microsoft.com/office/drawing/2014/main" id="{00000000-0008-0000-07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14300" y="54174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127000</xdr:colOff>
      <xdr:row>28</xdr:row>
      <xdr:rowOff>101600</xdr:rowOff>
    </xdr:from>
    <xdr:ext cx="1162050" cy="776805"/>
    <xdr:pic>
      <xdr:nvPicPr>
        <xdr:cNvPr id="37" name="Image169">
          <a:extLst>
            <a:ext uri="{FF2B5EF4-FFF2-40B4-BE49-F238E27FC236}">
              <a16:creationId xmlns:a16="http://schemas.microsoft.com/office/drawing/2014/main" id="{00000000-0008-0000-07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27000" y="52832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131</xdr:row>
      <xdr:rowOff>25400</xdr:rowOff>
    </xdr:from>
    <xdr:ext cx="1129665" cy="794385"/>
    <xdr:pic>
      <xdr:nvPicPr>
        <xdr:cNvPr id="38" name="Image169">
          <a:extLst>
            <a:ext uri="{FF2B5EF4-FFF2-40B4-BE49-F238E27FC236}">
              <a16:creationId xmlns:a16="http://schemas.microsoft.com/office/drawing/2014/main" id="{00000000-0008-0000-07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203200" y="24267886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139700</xdr:colOff>
      <xdr:row>132</xdr:row>
      <xdr:rowOff>63500</xdr:rowOff>
    </xdr:from>
    <xdr:ext cx="1129665" cy="794385"/>
    <xdr:pic>
      <xdr:nvPicPr>
        <xdr:cNvPr id="39" name="Image169">
          <a:extLst>
            <a:ext uri="{FF2B5EF4-FFF2-40B4-BE49-F238E27FC236}">
              <a16:creationId xmlns:a16="http://schemas.microsoft.com/office/drawing/2014/main" id="{00000000-0008-0000-07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39700" y="24491043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189</xdr:row>
      <xdr:rowOff>38100</xdr:rowOff>
    </xdr:from>
    <xdr:ext cx="1181100" cy="822961"/>
    <xdr:pic>
      <xdr:nvPicPr>
        <xdr:cNvPr id="40" name="Image169">
          <a:extLst>
            <a:ext uri="{FF2B5EF4-FFF2-40B4-BE49-F238E27FC236}">
              <a16:creationId xmlns:a16="http://schemas.microsoft.com/office/drawing/2014/main" id="{00000000-0008-0000-07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03200" y="35013900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188</xdr:row>
      <xdr:rowOff>25400</xdr:rowOff>
    </xdr:from>
    <xdr:ext cx="1181100" cy="822961"/>
    <xdr:pic>
      <xdr:nvPicPr>
        <xdr:cNvPr id="41" name="Image169">
          <a:extLst>
            <a:ext uri="{FF2B5EF4-FFF2-40B4-BE49-F238E27FC236}">
              <a16:creationId xmlns:a16="http://schemas.microsoft.com/office/drawing/2014/main" id="{00000000-0008-0000-07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66700" y="34816143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191</xdr:row>
      <xdr:rowOff>88900</xdr:rowOff>
    </xdr:from>
    <xdr:ext cx="1181100" cy="822961"/>
    <xdr:pic>
      <xdr:nvPicPr>
        <xdr:cNvPr id="42" name="Image169">
          <a:extLst>
            <a:ext uri="{FF2B5EF4-FFF2-40B4-BE49-F238E27FC236}">
              <a16:creationId xmlns:a16="http://schemas.microsoft.com/office/drawing/2014/main" id="{00000000-0008-0000-07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54000" y="35434814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190</xdr:row>
      <xdr:rowOff>50800</xdr:rowOff>
    </xdr:from>
    <xdr:ext cx="1181100" cy="822961"/>
    <xdr:pic>
      <xdr:nvPicPr>
        <xdr:cNvPr id="43" name="Image169">
          <a:extLst>
            <a:ext uri="{FF2B5EF4-FFF2-40B4-BE49-F238E27FC236}">
              <a16:creationId xmlns:a16="http://schemas.microsoft.com/office/drawing/2014/main" id="{00000000-0008-0000-07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28600" y="35211657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97</xdr:row>
      <xdr:rowOff>50800</xdr:rowOff>
    </xdr:from>
    <xdr:ext cx="1202301" cy="866775"/>
    <xdr:pic>
      <xdr:nvPicPr>
        <xdr:cNvPr id="44" name="Image169">
          <a:extLst>
            <a:ext uri="{FF2B5EF4-FFF2-40B4-BE49-F238E27FC236}">
              <a16:creationId xmlns:a16="http://schemas.microsoft.com/office/drawing/2014/main" id="{00000000-0008-0000-07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54000" y="18001343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98</xdr:row>
      <xdr:rowOff>63500</xdr:rowOff>
    </xdr:from>
    <xdr:ext cx="1202301" cy="866775"/>
    <xdr:pic>
      <xdr:nvPicPr>
        <xdr:cNvPr id="45" name="Image169">
          <a:extLst>
            <a:ext uri="{FF2B5EF4-FFF2-40B4-BE49-F238E27FC236}">
              <a16:creationId xmlns:a16="http://schemas.microsoft.com/office/drawing/2014/main" id="{00000000-0008-0000-07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03200" y="18199100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382</xdr:row>
      <xdr:rowOff>38100</xdr:rowOff>
    </xdr:from>
    <xdr:ext cx="1179288" cy="885825"/>
    <xdr:pic>
      <xdr:nvPicPr>
        <xdr:cNvPr id="46" name="Image169">
          <a:extLst>
            <a:ext uri="{FF2B5EF4-FFF2-40B4-BE49-F238E27FC236}">
              <a16:creationId xmlns:a16="http://schemas.microsoft.com/office/drawing/2014/main" id="{00000000-0008-0000-07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24" r="5624"/>
        <a:stretch/>
      </xdr:blipFill>
      <xdr:spPr bwMode="auto">
        <a:xfrm>
          <a:off x="266700" y="70729929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383</xdr:row>
      <xdr:rowOff>25400</xdr:rowOff>
    </xdr:from>
    <xdr:ext cx="1179288" cy="885825"/>
    <xdr:pic>
      <xdr:nvPicPr>
        <xdr:cNvPr id="47" name="Image169">
          <a:extLst>
            <a:ext uri="{FF2B5EF4-FFF2-40B4-BE49-F238E27FC236}">
              <a16:creationId xmlns:a16="http://schemas.microsoft.com/office/drawing/2014/main" id="{00000000-0008-0000-07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732" r="5732"/>
        <a:stretch/>
      </xdr:blipFill>
      <xdr:spPr bwMode="auto">
        <a:xfrm>
          <a:off x="254000" y="70902286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18</xdr:row>
      <xdr:rowOff>76200</xdr:rowOff>
    </xdr:from>
    <xdr:ext cx="1162050" cy="776805"/>
    <xdr:pic>
      <xdr:nvPicPr>
        <xdr:cNvPr id="48" name="Image169">
          <a:extLst>
            <a:ext uri="{FF2B5EF4-FFF2-40B4-BE49-F238E27FC236}">
              <a16:creationId xmlns:a16="http://schemas.microsoft.com/office/drawing/2014/main" id="{00000000-0008-0000-07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34072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19</xdr:row>
      <xdr:rowOff>76200</xdr:rowOff>
    </xdr:from>
    <xdr:ext cx="1162050" cy="776805"/>
    <xdr:pic>
      <xdr:nvPicPr>
        <xdr:cNvPr id="49" name="Image169">
          <a:extLst>
            <a:ext uri="{FF2B5EF4-FFF2-40B4-BE49-F238E27FC236}">
              <a16:creationId xmlns:a16="http://schemas.microsoft.com/office/drawing/2014/main" id="{00000000-0008-0000-07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77800" y="3592286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20</xdr:row>
      <xdr:rowOff>50800</xdr:rowOff>
    </xdr:from>
    <xdr:ext cx="1162050" cy="776805"/>
    <xdr:pic>
      <xdr:nvPicPr>
        <xdr:cNvPr id="50" name="Image169">
          <a:extLst>
            <a:ext uri="{FF2B5EF4-FFF2-40B4-BE49-F238E27FC236}">
              <a16:creationId xmlns:a16="http://schemas.microsoft.com/office/drawing/2014/main" id="{00000000-0008-0000-07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215900" y="37519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21</xdr:row>
      <xdr:rowOff>50800</xdr:rowOff>
    </xdr:from>
    <xdr:ext cx="1162050" cy="776805"/>
    <xdr:pic>
      <xdr:nvPicPr>
        <xdr:cNvPr id="51" name="Image169">
          <a:extLst>
            <a:ext uri="{FF2B5EF4-FFF2-40B4-BE49-F238E27FC236}">
              <a16:creationId xmlns:a16="http://schemas.microsoft.com/office/drawing/2014/main" id="{00000000-0008-0000-07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39370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366</xdr:row>
      <xdr:rowOff>76200</xdr:rowOff>
    </xdr:from>
    <xdr:ext cx="1173379" cy="828676"/>
    <xdr:pic>
      <xdr:nvPicPr>
        <xdr:cNvPr id="52" name="Image169">
          <a:extLst>
            <a:ext uri="{FF2B5EF4-FFF2-40B4-BE49-F238E27FC236}">
              <a16:creationId xmlns:a16="http://schemas.microsoft.com/office/drawing/2014/main" id="{00000000-0008-0000-07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04800" y="678071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365</xdr:row>
      <xdr:rowOff>88900</xdr:rowOff>
    </xdr:from>
    <xdr:ext cx="1173379" cy="828676"/>
    <xdr:pic>
      <xdr:nvPicPr>
        <xdr:cNvPr id="53" name="Image169">
          <a:extLst>
            <a:ext uri="{FF2B5EF4-FFF2-40B4-BE49-F238E27FC236}">
              <a16:creationId xmlns:a16="http://schemas.microsoft.com/office/drawing/2014/main" id="{00000000-0008-0000-07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17500" y="676347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65</xdr:row>
      <xdr:rowOff>76200</xdr:rowOff>
    </xdr:from>
    <xdr:ext cx="1162050" cy="776805"/>
    <xdr:pic>
      <xdr:nvPicPr>
        <xdr:cNvPr id="54" name="Image169">
          <a:extLst>
            <a:ext uri="{FF2B5EF4-FFF2-40B4-BE49-F238E27FC236}">
              <a16:creationId xmlns:a16="http://schemas.microsoft.com/office/drawing/2014/main" id="{00000000-0008-0000-07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52400" y="121049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66</xdr:row>
      <xdr:rowOff>63500</xdr:rowOff>
    </xdr:from>
    <xdr:ext cx="1162050" cy="776805"/>
    <xdr:pic>
      <xdr:nvPicPr>
        <xdr:cNvPr id="55" name="Image169">
          <a:extLst>
            <a:ext uri="{FF2B5EF4-FFF2-40B4-BE49-F238E27FC236}">
              <a16:creationId xmlns:a16="http://schemas.microsoft.com/office/drawing/2014/main" id="{00000000-0008-0000-0700-00003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122772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67</xdr:row>
      <xdr:rowOff>76200</xdr:rowOff>
    </xdr:from>
    <xdr:ext cx="1162050" cy="776805"/>
    <xdr:pic>
      <xdr:nvPicPr>
        <xdr:cNvPr id="56" name="Image169">
          <a:extLst>
            <a:ext uri="{FF2B5EF4-FFF2-40B4-BE49-F238E27FC236}">
              <a16:creationId xmlns:a16="http://schemas.microsoft.com/office/drawing/2014/main" id="{00000000-0008-0000-0700-00003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52400" y="124750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68</xdr:row>
      <xdr:rowOff>63500</xdr:rowOff>
    </xdr:from>
    <xdr:ext cx="1162050" cy="776805"/>
    <xdr:pic>
      <xdr:nvPicPr>
        <xdr:cNvPr id="57" name="Image169">
          <a:extLst>
            <a:ext uri="{FF2B5EF4-FFF2-40B4-BE49-F238E27FC236}">
              <a16:creationId xmlns:a16="http://schemas.microsoft.com/office/drawing/2014/main" id="{00000000-0008-0000-0700-00003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12647386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250</xdr:row>
      <xdr:rowOff>33372</xdr:rowOff>
    </xdr:from>
    <xdr:ext cx="1193800" cy="839251"/>
    <xdr:pic>
      <xdr:nvPicPr>
        <xdr:cNvPr id="58" name="Image169">
          <a:extLst>
            <a:ext uri="{FF2B5EF4-FFF2-40B4-BE49-F238E27FC236}">
              <a16:creationId xmlns:a16="http://schemas.microsoft.com/office/drawing/2014/main" id="{00000000-0008-0000-0700-00003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16" t="37088" r="2817" b="4717"/>
        <a:stretch>
          <a:fillRect/>
        </a:stretch>
      </xdr:blipFill>
      <xdr:spPr bwMode="auto">
        <a:xfrm>
          <a:off x="279400" y="46297658"/>
          <a:ext cx="11938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253</xdr:row>
      <xdr:rowOff>88900</xdr:rowOff>
    </xdr:from>
    <xdr:ext cx="1173379" cy="828676"/>
    <xdr:pic>
      <xdr:nvPicPr>
        <xdr:cNvPr id="59" name="Image169">
          <a:extLst>
            <a:ext uri="{FF2B5EF4-FFF2-40B4-BE49-F238E27FC236}">
              <a16:creationId xmlns:a16="http://schemas.microsoft.com/office/drawing/2014/main" id="{00000000-0008-0000-0700-00003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92100" y="469083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252</xdr:row>
      <xdr:rowOff>33372</xdr:rowOff>
    </xdr:from>
    <xdr:ext cx="1193800" cy="839251"/>
    <xdr:pic>
      <xdr:nvPicPr>
        <xdr:cNvPr id="60" name="Image169">
          <a:extLst>
            <a:ext uri="{FF2B5EF4-FFF2-40B4-BE49-F238E27FC236}">
              <a16:creationId xmlns:a16="http://schemas.microsoft.com/office/drawing/2014/main" id="{00000000-0008-0000-0700-00003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16" t="37088" r="2817" b="4717"/>
        <a:stretch>
          <a:fillRect/>
        </a:stretch>
      </xdr:blipFill>
      <xdr:spPr bwMode="auto">
        <a:xfrm>
          <a:off x="317500" y="46667772"/>
          <a:ext cx="11938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367</xdr:row>
      <xdr:rowOff>63500</xdr:rowOff>
    </xdr:from>
    <xdr:ext cx="1173379" cy="828676"/>
    <xdr:pic>
      <xdr:nvPicPr>
        <xdr:cNvPr id="61" name="Image169">
          <a:extLst>
            <a:ext uri="{FF2B5EF4-FFF2-40B4-BE49-F238E27FC236}">
              <a16:creationId xmlns:a16="http://schemas.microsoft.com/office/drawing/2014/main" id="{00000000-0008-0000-0700-00003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17500" y="67979471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368</xdr:row>
      <xdr:rowOff>88900</xdr:rowOff>
    </xdr:from>
    <xdr:ext cx="1173379" cy="828676"/>
    <xdr:pic>
      <xdr:nvPicPr>
        <xdr:cNvPr id="62" name="Image169">
          <a:extLst>
            <a:ext uri="{FF2B5EF4-FFF2-40B4-BE49-F238E27FC236}">
              <a16:creationId xmlns:a16="http://schemas.microsoft.com/office/drawing/2014/main" id="{00000000-0008-0000-0700-00003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04800" y="68189929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123</xdr:row>
      <xdr:rowOff>50800</xdr:rowOff>
    </xdr:from>
    <xdr:ext cx="1202301" cy="866775"/>
    <xdr:pic>
      <xdr:nvPicPr>
        <xdr:cNvPr id="63" name="Image169">
          <a:extLst>
            <a:ext uri="{FF2B5EF4-FFF2-40B4-BE49-F238E27FC236}">
              <a16:creationId xmlns:a16="http://schemas.microsoft.com/office/drawing/2014/main" id="{00000000-0008-0000-0700-00003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03200" y="22812829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124</xdr:row>
      <xdr:rowOff>50800</xdr:rowOff>
    </xdr:from>
    <xdr:ext cx="1202301" cy="866775"/>
    <xdr:pic>
      <xdr:nvPicPr>
        <xdr:cNvPr id="64" name="Image169">
          <a:extLst>
            <a:ext uri="{FF2B5EF4-FFF2-40B4-BE49-F238E27FC236}">
              <a16:creationId xmlns:a16="http://schemas.microsoft.com/office/drawing/2014/main" id="{00000000-0008-0000-0700-00004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90500" y="22997886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34</xdr:row>
      <xdr:rowOff>76200</xdr:rowOff>
    </xdr:from>
    <xdr:ext cx="1162050" cy="776805"/>
    <xdr:pic>
      <xdr:nvPicPr>
        <xdr:cNvPr id="65" name="Image169">
          <a:extLst>
            <a:ext uri="{FF2B5EF4-FFF2-40B4-BE49-F238E27FC236}">
              <a16:creationId xmlns:a16="http://schemas.microsoft.com/office/drawing/2014/main" id="{00000000-0008-0000-0700-00004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63681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24</xdr:row>
      <xdr:rowOff>76200</xdr:rowOff>
    </xdr:from>
    <xdr:ext cx="1162050" cy="776805"/>
    <xdr:pic>
      <xdr:nvPicPr>
        <xdr:cNvPr id="66" name="Image169">
          <a:extLst>
            <a:ext uri="{FF2B5EF4-FFF2-40B4-BE49-F238E27FC236}">
              <a16:creationId xmlns:a16="http://schemas.microsoft.com/office/drawing/2014/main" id="{00000000-0008-0000-0700-00004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45175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26</xdr:row>
      <xdr:rowOff>76200</xdr:rowOff>
    </xdr:from>
    <xdr:ext cx="1162050" cy="776805"/>
    <xdr:pic>
      <xdr:nvPicPr>
        <xdr:cNvPr id="67" name="Image169">
          <a:extLst>
            <a:ext uri="{FF2B5EF4-FFF2-40B4-BE49-F238E27FC236}">
              <a16:creationId xmlns:a16="http://schemas.microsoft.com/office/drawing/2014/main" id="{00000000-0008-0000-0700-00004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4887686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25</xdr:row>
      <xdr:rowOff>76200</xdr:rowOff>
    </xdr:from>
    <xdr:ext cx="1162050" cy="776805"/>
    <xdr:pic>
      <xdr:nvPicPr>
        <xdr:cNvPr id="68" name="Image169">
          <a:extLst>
            <a:ext uri="{FF2B5EF4-FFF2-40B4-BE49-F238E27FC236}">
              <a16:creationId xmlns:a16="http://schemas.microsoft.com/office/drawing/2014/main" id="{00000000-0008-0000-0700-00004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47026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27</xdr:row>
      <xdr:rowOff>76200</xdr:rowOff>
    </xdr:from>
    <xdr:ext cx="1162050" cy="776805"/>
    <xdr:pic>
      <xdr:nvPicPr>
        <xdr:cNvPr id="69" name="Image169">
          <a:extLst>
            <a:ext uri="{FF2B5EF4-FFF2-40B4-BE49-F238E27FC236}">
              <a16:creationId xmlns:a16="http://schemas.microsoft.com/office/drawing/2014/main" id="{00000000-0008-0000-0700-00004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65100" y="50727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53</xdr:row>
      <xdr:rowOff>50800</xdr:rowOff>
    </xdr:from>
    <xdr:ext cx="1162050" cy="776805"/>
    <xdr:pic>
      <xdr:nvPicPr>
        <xdr:cNvPr id="70" name="Image169">
          <a:extLst>
            <a:ext uri="{FF2B5EF4-FFF2-40B4-BE49-F238E27FC236}">
              <a16:creationId xmlns:a16="http://schemas.microsoft.com/office/drawing/2014/main" id="{00000000-0008-0000-0700-00004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98588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54</xdr:row>
      <xdr:rowOff>50800</xdr:rowOff>
    </xdr:from>
    <xdr:ext cx="1162050" cy="776805"/>
    <xdr:pic>
      <xdr:nvPicPr>
        <xdr:cNvPr id="71" name="Image169">
          <a:extLst>
            <a:ext uri="{FF2B5EF4-FFF2-40B4-BE49-F238E27FC236}">
              <a16:creationId xmlns:a16="http://schemas.microsoft.com/office/drawing/2014/main" id="{00000000-0008-0000-0700-00004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10043886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55</xdr:row>
      <xdr:rowOff>50800</xdr:rowOff>
    </xdr:from>
    <xdr:ext cx="1162050" cy="776805"/>
    <xdr:pic>
      <xdr:nvPicPr>
        <xdr:cNvPr id="72" name="Image169">
          <a:extLst>
            <a:ext uri="{FF2B5EF4-FFF2-40B4-BE49-F238E27FC236}">
              <a16:creationId xmlns:a16="http://schemas.microsoft.com/office/drawing/2014/main" id="{00000000-0008-0000-0700-00004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102289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56</xdr:row>
      <xdr:rowOff>50800</xdr:rowOff>
    </xdr:from>
    <xdr:ext cx="1162050" cy="776805"/>
    <xdr:pic>
      <xdr:nvPicPr>
        <xdr:cNvPr id="73" name="Image169">
          <a:extLst>
            <a:ext uri="{FF2B5EF4-FFF2-40B4-BE49-F238E27FC236}">
              <a16:creationId xmlns:a16="http://schemas.microsoft.com/office/drawing/2014/main" id="{00000000-0008-0000-0700-00004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104140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69</xdr:row>
      <xdr:rowOff>63500</xdr:rowOff>
    </xdr:from>
    <xdr:ext cx="1162050" cy="776805"/>
    <xdr:pic>
      <xdr:nvPicPr>
        <xdr:cNvPr id="74" name="Image169">
          <a:extLst>
            <a:ext uri="{FF2B5EF4-FFF2-40B4-BE49-F238E27FC236}">
              <a16:creationId xmlns:a16="http://schemas.microsoft.com/office/drawing/2014/main" id="{00000000-0008-0000-0700-00004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03200" y="128324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70</xdr:row>
      <xdr:rowOff>50800</xdr:rowOff>
    </xdr:from>
    <xdr:ext cx="1162050" cy="776805"/>
    <xdr:pic>
      <xdr:nvPicPr>
        <xdr:cNvPr id="75" name="Image169">
          <a:extLst>
            <a:ext uri="{FF2B5EF4-FFF2-40B4-BE49-F238E27FC236}">
              <a16:creationId xmlns:a16="http://schemas.microsoft.com/office/drawing/2014/main" id="{00000000-0008-0000-0700-00004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41300" y="130048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71</xdr:row>
      <xdr:rowOff>63500</xdr:rowOff>
    </xdr:from>
    <xdr:ext cx="1162050" cy="776805"/>
    <xdr:pic>
      <xdr:nvPicPr>
        <xdr:cNvPr id="76" name="Image169">
          <a:extLst>
            <a:ext uri="{FF2B5EF4-FFF2-40B4-BE49-F238E27FC236}">
              <a16:creationId xmlns:a16="http://schemas.microsoft.com/office/drawing/2014/main" id="{00000000-0008-0000-0700-00004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03200" y="132025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72</xdr:row>
      <xdr:rowOff>50800</xdr:rowOff>
    </xdr:from>
    <xdr:ext cx="1162050" cy="776805"/>
    <xdr:pic>
      <xdr:nvPicPr>
        <xdr:cNvPr id="77" name="Image169">
          <a:extLst>
            <a:ext uri="{FF2B5EF4-FFF2-40B4-BE49-F238E27FC236}">
              <a16:creationId xmlns:a16="http://schemas.microsoft.com/office/drawing/2014/main" id="{00000000-0008-0000-0700-00004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41300" y="133749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384</xdr:row>
      <xdr:rowOff>12700</xdr:rowOff>
    </xdr:from>
    <xdr:ext cx="971550" cy="809625"/>
    <xdr:pic>
      <xdr:nvPicPr>
        <xdr:cNvPr id="78" name="Image169">
          <a:extLst>
            <a:ext uri="{FF2B5EF4-FFF2-40B4-BE49-F238E27FC236}">
              <a16:creationId xmlns:a16="http://schemas.microsoft.com/office/drawing/2014/main" id="{00000000-0008-0000-0700-00004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333" b="8333"/>
        <a:stretch/>
      </xdr:blipFill>
      <xdr:spPr bwMode="auto">
        <a:xfrm>
          <a:off x="254000" y="71074643"/>
          <a:ext cx="971550" cy="809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103</xdr:row>
      <xdr:rowOff>63500</xdr:rowOff>
    </xdr:from>
    <xdr:ext cx="1173379" cy="828676"/>
    <xdr:pic>
      <xdr:nvPicPr>
        <xdr:cNvPr id="79" name="Image169">
          <a:extLst>
            <a:ext uri="{FF2B5EF4-FFF2-40B4-BE49-F238E27FC236}">
              <a16:creationId xmlns:a16="http://schemas.microsoft.com/office/drawing/2014/main" id="{00000000-0008-0000-0700-00004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54000" y="191243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263525</xdr:colOff>
      <xdr:row>104</xdr:row>
      <xdr:rowOff>88900</xdr:rowOff>
    </xdr:from>
    <xdr:ext cx="1173379" cy="828676"/>
    <xdr:pic>
      <xdr:nvPicPr>
        <xdr:cNvPr id="80" name="Image169">
          <a:extLst>
            <a:ext uri="{FF2B5EF4-FFF2-40B4-BE49-F238E27FC236}">
              <a16:creationId xmlns:a16="http://schemas.microsoft.com/office/drawing/2014/main" id="{00000000-0008-0000-0700-00005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63525" y="193348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105</xdr:row>
      <xdr:rowOff>88900</xdr:rowOff>
    </xdr:from>
    <xdr:ext cx="1173379" cy="828676"/>
    <xdr:pic>
      <xdr:nvPicPr>
        <xdr:cNvPr id="81" name="Image169">
          <a:extLst>
            <a:ext uri="{FF2B5EF4-FFF2-40B4-BE49-F238E27FC236}">
              <a16:creationId xmlns:a16="http://schemas.microsoft.com/office/drawing/2014/main" id="{00000000-0008-0000-0700-00005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79400" y="195199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263525</xdr:colOff>
      <xdr:row>106</xdr:row>
      <xdr:rowOff>63500</xdr:rowOff>
    </xdr:from>
    <xdr:ext cx="1173379" cy="828676"/>
    <xdr:pic>
      <xdr:nvPicPr>
        <xdr:cNvPr id="82" name="Image169">
          <a:extLst>
            <a:ext uri="{FF2B5EF4-FFF2-40B4-BE49-F238E27FC236}">
              <a16:creationId xmlns:a16="http://schemas.microsoft.com/office/drawing/2014/main" id="{00000000-0008-0000-0700-00005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63525" y="196795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356</xdr:row>
      <xdr:rowOff>76200</xdr:rowOff>
    </xdr:from>
    <xdr:ext cx="1181906" cy="838200"/>
    <xdr:pic>
      <xdr:nvPicPr>
        <xdr:cNvPr id="83" name="Image169">
          <a:extLst>
            <a:ext uri="{FF2B5EF4-FFF2-40B4-BE49-F238E27FC236}">
              <a16:creationId xmlns:a16="http://schemas.microsoft.com/office/drawing/2014/main" id="{00000000-0008-0000-0700-00005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82" r="3182"/>
        <a:stretch/>
      </xdr:blipFill>
      <xdr:spPr bwMode="auto">
        <a:xfrm>
          <a:off x="279400" y="65956543"/>
          <a:ext cx="1181906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266</xdr:row>
      <xdr:rowOff>50800</xdr:rowOff>
    </xdr:from>
    <xdr:ext cx="1173379" cy="828676"/>
    <xdr:pic>
      <xdr:nvPicPr>
        <xdr:cNvPr id="84" name="Image169">
          <a:extLst>
            <a:ext uri="{FF2B5EF4-FFF2-40B4-BE49-F238E27FC236}">
              <a16:creationId xmlns:a16="http://schemas.microsoft.com/office/drawing/2014/main" id="{00000000-0008-0000-0700-00005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190500" y="492760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267</xdr:row>
      <xdr:rowOff>63500</xdr:rowOff>
    </xdr:from>
    <xdr:ext cx="1173379" cy="828676"/>
    <xdr:pic>
      <xdr:nvPicPr>
        <xdr:cNvPr id="85" name="Image169">
          <a:extLst>
            <a:ext uri="{FF2B5EF4-FFF2-40B4-BE49-F238E27FC236}">
              <a16:creationId xmlns:a16="http://schemas.microsoft.com/office/drawing/2014/main" id="{00000000-0008-0000-0700-00005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165100" y="494737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135</xdr:row>
      <xdr:rowOff>50800</xdr:rowOff>
    </xdr:from>
    <xdr:ext cx="1129665" cy="794385"/>
    <xdr:pic>
      <xdr:nvPicPr>
        <xdr:cNvPr id="86" name="Image169">
          <a:extLst>
            <a:ext uri="{FF2B5EF4-FFF2-40B4-BE49-F238E27FC236}">
              <a16:creationId xmlns:a16="http://schemas.microsoft.com/office/drawing/2014/main" id="{00000000-0008-0000-0700-00005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77800" y="25033514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136</xdr:row>
      <xdr:rowOff>76200</xdr:rowOff>
    </xdr:from>
    <xdr:ext cx="1129665" cy="794385"/>
    <xdr:pic>
      <xdr:nvPicPr>
        <xdr:cNvPr id="87" name="Image169">
          <a:extLst>
            <a:ext uri="{FF2B5EF4-FFF2-40B4-BE49-F238E27FC236}">
              <a16:creationId xmlns:a16="http://schemas.microsoft.com/office/drawing/2014/main" id="{00000000-0008-0000-0700-00005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203200" y="25243971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287</xdr:row>
      <xdr:rowOff>50800</xdr:rowOff>
    </xdr:from>
    <xdr:ext cx="1173379" cy="828676"/>
    <xdr:pic>
      <xdr:nvPicPr>
        <xdr:cNvPr id="88" name="Image169">
          <a:extLst>
            <a:ext uri="{FF2B5EF4-FFF2-40B4-BE49-F238E27FC236}">
              <a16:creationId xmlns:a16="http://schemas.microsoft.com/office/drawing/2014/main" id="{00000000-0008-0000-0700-00005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54000" y="531622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113</xdr:row>
      <xdr:rowOff>38100</xdr:rowOff>
    </xdr:from>
    <xdr:ext cx="1202301" cy="866775"/>
    <xdr:pic>
      <xdr:nvPicPr>
        <xdr:cNvPr id="89" name="Image169">
          <a:extLst>
            <a:ext uri="{FF2B5EF4-FFF2-40B4-BE49-F238E27FC236}">
              <a16:creationId xmlns:a16="http://schemas.microsoft.com/office/drawing/2014/main" id="{00000000-0008-0000-0700-00005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77800" y="20949557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119</xdr:row>
      <xdr:rowOff>38100</xdr:rowOff>
    </xdr:from>
    <xdr:ext cx="1202301" cy="866775"/>
    <xdr:pic>
      <xdr:nvPicPr>
        <xdr:cNvPr id="90" name="Image169">
          <a:extLst>
            <a:ext uri="{FF2B5EF4-FFF2-40B4-BE49-F238E27FC236}">
              <a16:creationId xmlns:a16="http://schemas.microsoft.com/office/drawing/2014/main" id="{00000000-0008-0000-0700-00005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77800" y="22059900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114</xdr:row>
      <xdr:rowOff>12700</xdr:rowOff>
    </xdr:from>
    <xdr:ext cx="1202301" cy="866775"/>
    <xdr:pic>
      <xdr:nvPicPr>
        <xdr:cNvPr id="91" name="Image169">
          <a:extLst>
            <a:ext uri="{FF2B5EF4-FFF2-40B4-BE49-F238E27FC236}">
              <a16:creationId xmlns:a16="http://schemas.microsoft.com/office/drawing/2014/main" id="{00000000-0008-0000-0700-00005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90500" y="21109214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120</xdr:row>
      <xdr:rowOff>12700</xdr:rowOff>
    </xdr:from>
    <xdr:ext cx="1202301" cy="866775"/>
    <xdr:pic>
      <xdr:nvPicPr>
        <xdr:cNvPr id="92" name="Image169">
          <a:extLst>
            <a:ext uri="{FF2B5EF4-FFF2-40B4-BE49-F238E27FC236}">
              <a16:creationId xmlns:a16="http://schemas.microsoft.com/office/drawing/2014/main" id="{00000000-0008-0000-0700-00005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65100" y="22219557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121</xdr:row>
      <xdr:rowOff>50800</xdr:rowOff>
    </xdr:from>
    <xdr:ext cx="1202301" cy="866775"/>
    <xdr:pic>
      <xdr:nvPicPr>
        <xdr:cNvPr id="93" name="Image169">
          <a:extLst>
            <a:ext uri="{FF2B5EF4-FFF2-40B4-BE49-F238E27FC236}">
              <a16:creationId xmlns:a16="http://schemas.microsoft.com/office/drawing/2014/main" id="{00000000-0008-0000-0700-00005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90500" y="22442714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107</xdr:row>
      <xdr:rowOff>50800</xdr:rowOff>
    </xdr:from>
    <xdr:ext cx="1202301" cy="866775"/>
    <xdr:pic>
      <xdr:nvPicPr>
        <xdr:cNvPr id="94" name="Image169">
          <a:extLst>
            <a:ext uri="{FF2B5EF4-FFF2-40B4-BE49-F238E27FC236}">
              <a16:creationId xmlns:a16="http://schemas.microsoft.com/office/drawing/2014/main" id="{00000000-0008-0000-0700-00005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90500" y="19851914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122</xdr:row>
      <xdr:rowOff>25400</xdr:rowOff>
    </xdr:from>
    <xdr:ext cx="1202301" cy="866775"/>
    <xdr:pic>
      <xdr:nvPicPr>
        <xdr:cNvPr id="95" name="Image169">
          <a:extLst>
            <a:ext uri="{FF2B5EF4-FFF2-40B4-BE49-F238E27FC236}">
              <a16:creationId xmlns:a16="http://schemas.microsoft.com/office/drawing/2014/main" id="{00000000-0008-0000-0700-00005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03200" y="22602371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108</xdr:row>
      <xdr:rowOff>25400</xdr:rowOff>
    </xdr:from>
    <xdr:ext cx="1202301" cy="866775"/>
    <xdr:pic>
      <xdr:nvPicPr>
        <xdr:cNvPr id="96" name="Image169">
          <a:extLst>
            <a:ext uri="{FF2B5EF4-FFF2-40B4-BE49-F238E27FC236}">
              <a16:creationId xmlns:a16="http://schemas.microsoft.com/office/drawing/2014/main" id="{00000000-0008-0000-0700-00006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77800" y="20011571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139</xdr:row>
      <xdr:rowOff>50800</xdr:rowOff>
    </xdr:from>
    <xdr:ext cx="1129665" cy="794385"/>
    <xdr:pic>
      <xdr:nvPicPr>
        <xdr:cNvPr id="97" name="Image169">
          <a:extLst>
            <a:ext uri="{FF2B5EF4-FFF2-40B4-BE49-F238E27FC236}">
              <a16:creationId xmlns:a16="http://schemas.microsoft.com/office/drawing/2014/main" id="{00000000-0008-0000-0700-00006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52400" y="25773743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140</xdr:row>
      <xdr:rowOff>76200</xdr:rowOff>
    </xdr:from>
    <xdr:ext cx="1129665" cy="794385"/>
    <xdr:pic>
      <xdr:nvPicPr>
        <xdr:cNvPr id="98" name="Image169">
          <a:extLst>
            <a:ext uri="{FF2B5EF4-FFF2-40B4-BE49-F238E27FC236}">
              <a16:creationId xmlns:a16="http://schemas.microsoft.com/office/drawing/2014/main" id="{00000000-0008-0000-0700-00006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65100" y="25984200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141</xdr:row>
      <xdr:rowOff>0</xdr:rowOff>
    </xdr:from>
    <xdr:ext cx="1129665" cy="794385"/>
    <xdr:pic>
      <xdr:nvPicPr>
        <xdr:cNvPr id="99" name="Image169">
          <a:extLst>
            <a:ext uri="{FF2B5EF4-FFF2-40B4-BE49-F238E27FC236}">
              <a16:creationId xmlns:a16="http://schemas.microsoft.com/office/drawing/2014/main" id="{00000000-0008-0000-0700-00006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65100" y="26093057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142</xdr:row>
      <xdr:rowOff>25400</xdr:rowOff>
    </xdr:from>
    <xdr:ext cx="1129665" cy="794385"/>
    <xdr:pic>
      <xdr:nvPicPr>
        <xdr:cNvPr id="100" name="Image169">
          <a:extLst>
            <a:ext uri="{FF2B5EF4-FFF2-40B4-BE49-F238E27FC236}">
              <a16:creationId xmlns:a16="http://schemas.microsoft.com/office/drawing/2014/main" id="{00000000-0008-0000-0700-00006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77800" y="26303514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255</xdr:row>
      <xdr:rowOff>55528</xdr:rowOff>
    </xdr:from>
    <xdr:ext cx="1173379" cy="828676"/>
    <xdr:pic>
      <xdr:nvPicPr>
        <xdr:cNvPr id="101" name="Image169">
          <a:extLst>
            <a:ext uri="{FF2B5EF4-FFF2-40B4-BE49-F238E27FC236}">
              <a16:creationId xmlns:a16="http://schemas.microsoft.com/office/drawing/2014/main" id="{00000000-0008-0000-0700-00006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54000" y="47245099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254</xdr:row>
      <xdr:rowOff>63500</xdr:rowOff>
    </xdr:from>
    <xdr:ext cx="1193800" cy="839251"/>
    <xdr:pic>
      <xdr:nvPicPr>
        <xdr:cNvPr id="102" name="Image169">
          <a:extLst>
            <a:ext uri="{FF2B5EF4-FFF2-40B4-BE49-F238E27FC236}">
              <a16:creationId xmlns:a16="http://schemas.microsoft.com/office/drawing/2014/main" id="{00000000-0008-0000-0700-00006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16" t="37088" r="2817" b="4717"/>
        <a:stretch>
          <a:fillRect/>
        </a:stretch>
      </xdr:blipFill>
      <xdr:spPr bwMode="auto">
        <a:xfrm>
          <a:off x="279400" y="47068014"/>
          <a:ext cx="11938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257</xdr:row>
      <xdr:rowOff>55528</xdr:rowOff>
    </xdr:from>
    <xdr:ext cx="1173379" cy="828676"/>
    <xdr:pic>
      <xdr:nvPicPr>
        <xdr:cNvPr id="103" name="Image169">
          <a:extLst>
            <a:ext uri="{FF2B5EF4-FFF2-40B4-BE49-F238E27FC236}">
              <a16:creationId xmlns:a16="http://schemas.microsoft.com/office/drawing/2014/main" id="{00000000-0008-0000-0700-00006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79400" y="476152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256</xdr:row>
      <xdr:rowOff>25400</xdr:rowOff>
    </xdr:from>
    <xdr:ext cx="1193800" cy="839251"/>
    <xdr:pic>
      <xdr:nvPicPr>
        <xdr:cNvPr id="104" name="Image169">
          <a:extLst>
            <a:ext uri="{FF2B5EF4-FFF2-40B4-BE49-F238E27FC236}">
              <a16:creationId xmlns:a16="http://schemas.microsoft.com/office/drawing/2014/main" id="{00000000-0008-0000-0700-00006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16" t="37088" r="2817" b="4717"/>
        <a:stretch>
          <a:fillRect/>
        </a:stretch>
      </xdr:blipFill>
      <xdr:spPr bwMode="auto">
        <a:xfrm>
          <a:off x="304800" y="47400029"/>
          <a:ext cx="11938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139700</xdr:colOff>
      <xdr:row>323</xdr:row>
      <xdr:rowOff>76200</xdr:rowOff>
    </xdr:from>
    <xdr:ext cx="1173379" cy="828676"/>
    <xdr:pic>
      <xdr:nvPicPr>
        <xdr:cNvPr id="105" name="Image169">
          <a:extLst>
            <a:ext uri="{FF2B5EF4-FFF2-40B4-BE49-F238E27FC236}">
              <a16:creationId xmlns:a16="http://schemas.microsoft.com/office/drawing/2014/main" id="{00000000-0008-0000-0700-00006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39700" y="598496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324</xdr:row>
      <xdr:rowOff>63500</xdr:rowOff>
    </xdr:from>
    <xdr:ext cx="1173379" cy="828676"/>
    <xdr:pic>
      <xdr:nvPicPr>
        <xdr:cNvPr id="106" name="Image169">
          <a:extLst>
            <a:ext uri="{FF2B5EF4-FFF2-40B4-BE49-F238E27FC236}">
              <a16:creationId xmlns:a16="http://schemas.microsoft.com/office/drawing/2014/main" id="{00000000-0008-0000-0700-00006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65100" y="600220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337</xdr:row>
      <xdr:rowOff>38100</xdr:rowOff>
    </xdr:from>
    <xdr:ext cx="1173379" cy="828676"/>
    <xdr:pic>
      <xdr:nvPicPr>
        <xdr:cNvPr id="107" name="Image169">
          <a:extLst>
            <a:ext uri="{FF2B5EF4-FFF2-40B4-BE49-F238E27FC236}">
              <a16:creationId xmlns:a16="http://schemas.microsoft.com/office/drawing/2014/main" id="{00000000-0008-0000-0700-00006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41300" y="624023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338</xdr:row>
      <xdr:rowOff>25400</xdr:rowOff>
    </xdr:from>
    <xdr:ext cx="1173379" cy="828676"/>
    <xdr:pic>
      <xdr:nvPicPr>
        <xdr:cNvPr id="108" name="Image169">
          <a:extLst>
            <a:ext uri="{FF2B5EF4-FFF2-40B4-BE49-F238E27FC236}">
              <a16:creationId xmlns:a16="http://schemas.microsoft.com/office/drawing/2014/main" id="{00000000-0008-0000-0700-00006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66700" y="625747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333</xdr:row>
      <xdr:rowOff>50800</xdr:rowOff>
    </xdr:from>
    <xdr:ext cx="1173379" cy="828676"/>
    <xdr:pic>
      <xdr:nvPicPr>
        <xdr:cNvPr id="109" name="Image169">
          <a:extLst>
            <a:ext uri="{FF2B5EF4-FFF2-40B4-BE49-F238E27FC236}">
              <a16:creationId xmlns:a16="http://schemas.microsoft.com/office/drawing/2014/main" id="{00000000-0008-0000-0700-00006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92100" y="61674829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334</xdr:row>
      <xdr:rowOff>38100</xdr:rowOff>
    </xdr:from>
    <xdr:ext cx="1173379" cy="828676"/>
    <xdr:pic>
      <xdr:nvPicPr>
        <xdr:cNvPr id="110" name="Image169">
          <a:extLst>
            <a:ext uri="{FF2B5EF4-FFF2-40B4-BE49-F238E27FC236}">
              <a16:creationId xmlns:a16="http://schemas.microsoft.com/office/drawing/2014/main" id="{00000000-0008-0000-0700-00006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54000" y="618471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343</xdr:row>
      <xdr:rowOff>25400</xdr:rowOff>
    </xdr:from>
    <xdr:ext cx="1173379" cy="828676"/>
    <xdr:pic>
      <xdr:nvPicPr>
        <xdr:cNvPr id="111" name="Image169">
          <a:extLst>
            <a:ext uri="{FF2B5EF4-FFF2-40B4-BE49-F238E27FC236}">
              <a16:creationId xmlns:a16="http://schemas.microsoft.com/office/drawing/2014/main" id="{00000000-0008-0000-0700-00006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54000" y="635000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344</xdr:row>
      <xdr:rowOff>50800</xdr:rowOff>
    </xdr:from>
    <xdr:ext cx="1173379" cy="828676"/>
    <xdr:pic>
      <xdr:nvPicPr>
        <xdr:cNvPr id="112" name="Image169">
          <a:extLst>
            <a:ext uri="{FF2B5EF4-FFF2-40B4-BE49-F238E27FC236}">
              <a16:creationId xmlns:a16="http://schemas.microsoft.com/office/drawing/2014/main" id="{00000000-0008-0000-0700-00007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28600" y="637104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243</xdr:row>
      <xdr:rowOff>76200</xdr:rowOff>
    </xdr:from>
    <xdr:ext cx="1186815" cy="843916"/>
    <xdr:pic>
      <xdr:nvPicPr>
        <xdr:cNvPr id="113" name="Image169">
          <a:extLst>
            <a:ext uri="{FF2B5EF4-FFF2-40B4-BE49-F238E27FC236}">
              <a16:creationId xmlns:a16="http://schemas.microsoft.com/office/drawing/2014/main" id="{00000000-0008-0000-0700-00007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23" r="3123"/>
        <a:stretch/>
      </xdr:blipFill>
      <xdr:spPr bwMode="auto">
        <a:xfrm>
          <a:off x="317500" y="45045086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38</xdr:row>
      <xdr:rowOff>63500</xdr:rowOff>
    </xdr:from>
    <xdr:ext cx="1162050" cy="776805"/>
    <xdr:pic>
      <xdr:nvPicPr>
        <xdr:cNvPr id="114" name="Image169">
          <a:extLst>
            <a:ext uri="{FF2B5EF4-FFF2-40B4-BE49-F238E27FC236}">
              <a16:creationId xmlns:a16="http://schemas.microsoft.com/office/drawing/2014/main" id="{00000000-0008-0000-0700-00007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70956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228</xdr:row>
      <xdr:rowOff>38100</xdr:rowOff>
    </xdr:from>
    <xdr:ext cx="1181100" cy="895578"/>
    <xdr:pic>
      <xdr:nvPicPr>
        <xdr:cNvPr id="115" name="Рисунок 114">
          <a:extLst>
            <a:ext uri="{FF2B5EF4-FFF2-40B4-BE49-F238E27FC236}">
              <a16:creationId xmlns:a16="http://schemas.microsoft.com/office/drawing/2014/main" id="{00000000-0008-0000-07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 rot="10800000">
          <a:off x="190500" y="42231129"/>
          <a:ext cx="1181100" cy="895578"/>
        </a:xfrm>
        <a:prstGeom prst="rect">
          <a:avLst/>
        </a:prstGeom>
      </xdr:spPr>
    </xdr:pic>
    <xdr:clientData/>
  </xdr:oneCellAnchor>
  <xdr:oneCellAnchor>
    <xdr:from>
      <xdr:col>0</xdr:col>
      <xdr:colOff>190500</xdr:colOff>
      <xdr:row>240</xdr:row>
      <xdr:rowOff>63500</xdr:rowOff>
    </xdr:from>
    <xdr:ext cx="1066799" cy="839096"/>
    <xdr:pic>
      <xdr:nvPicPr>
        <xdr:cNvPr id="116" name="Рисунок 115">
          <a:extLst>
            <a:ext uri="{FF2B5EF4-FFF2-40B4-BE49-F238E27FC236}">
              <a16:creationId xmlns:a16="http://schemas.microsoft.com/office/drawing/2014/main" id="{00000000-0008-0000-07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190500" y="44477214"/>
          <a:ext cx="1066799" cy="839096"/>
        </a:xfrm>
        <a:prstGeom prst="rect">
          <a:avLst/>
        </a:prstGeom>
      </xdr:spPr>
    </xdr:pic>
    <xdr:clientData/>
  </xdr:oneCellAnchor>
  <xdr:oneCellAnchor>
    <xdr:from>
      <xdr:col>0</xdr:col>
      <xdr:colOff>381000</xdr:colOff>
      <xdr:row>242</xdr:row>
      <xdr:rowOff>95250</xdr:rowOff>
    </xdr:from>
    <xdr:ext cx="914399" cy="777690"/>
    <xdr:pic>
      <xdr:nvPicPr>
        <xdr:cNvPr id="117" name="Рисунок 116">
          <a:extLst>
            <a:ext uri="{FF2B5EF4-FFF2-40B4-BE49-F238E27FC236}">
              <a16:creationId xmlns:a16="http://schemas.microsoft.com/office/drawing/2014/main" id="{00000000-0008-0000-07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381000" y="44879079"/>
          <a:ext cx="914399" cy="777690"/>
        </a:xfrm>
        <a:prstGeom prst="rect">
          <a:avLst/>
        </a:prstGeom>
      </xdr:spPr>
    </xdr:pic>
    <xdr:clientData/>
  </xdr:oneCellAnchor>
  <xdr:oneCellAnchor>
    <xdr:from>
      <xdr:col>0</xdr:col>
      <xdr:colOff>203200</xdr:colOff>
      <xdr:row>236</xdr:row>
      <xdr:rowOff>25400</xdr:rowOff>
    </xdr:from>
    <xdr:ext cx="1168399" cy="838894"/>
    <xdr:pic>
      <xdr:nvPicPr>
        <xdr:cNvPr id="118" name="Рисунок 117">
          <a:extLst>
            <a:ext uri="{FF2B5EF4-FFF2-40B4-BE49-F238E27FC236}">
              <a16:creationId xmlns:a16="http://schemas.microsoft.com/office/drawing/2014/main" id="{00000000-0008-0000-0700-00007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203200" y="43698886"/>
          <a:ext cx="1168399" cy="838894"/>
        </a:xfrm>
        <a:prstGeom prst="rect">
          <a:avLst/>
        </a:prstGeom>
      </xdr:spPr>
    </xdr:pic>
    <xdr:clientData/>
  </xdr:oneCellAnchor>
  <xdr:oneCellAnchor>
    <xdr:from>
      <xdr:col>0</xdr:col>
      <xdr:colOff>228600</xdr:colOff>
      <xdr:row>235</xdr:row>
      <xdr:rowOff>76200</xdr:rowOff>
    </xdr:from>
    <xdr:ext cx="1168399" cy="838894"/>
    <xdr:pic>
      <xdr:nvPicPr>
        <xdr:cNvPr id="119" name="Рисунок 118">
          <a:extLst>
            <a:ext uri="{FF2B5EF4-FFF2-40B4-BE49-F238E27FC236}">
              <a16:creationId xmlns:a16="http://schemas.microsoft.com/office/drawing/2014/main" id="{00000000-0008-0000-0700-00007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228600" y="43564629"/>
          <a:ext cx="1168399" cy="838894"/>
        </a:xfrm>
        <a:prstGeom prst="rect">
          <a:avLst/>
        </a:prstGeom>
      </xdr:spPr>
    </xdr:pic>
    <xdr:clientData/>
  </xdr:oneCellAnchor>
  <xdr:oneCellAnchor>
    <xdr:from>
      <xdr:col>0</xdr:col>
      <xdr:colOff>444501</xdr:colOff>
      <xdr:row>241</xdr:row>
      <xdr:rowOff>76200</xdr:rowOff>
    </xdr:from>
    <xdr:ext cx="817790" cy="761999"/>
    <xdr:pic>
      <xdr:nvPicPr>
        <xdr:cNvPr id="120" name="Рисунок 119">
          <a:extLst>
            <a:ext uri="{FF2B5EF4-FFF2-40B4-BE49-F238E27FC236}">
              <a16:creationId xmlns:a16="http://schemas.microsoft.com/office/drawing/2014/main" id="{00000000-0008-0000-0700-00007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444501" y="44674971"/>
          <a:ext cx="817790" cy="761999"/>
        </a:xfrm>
        <a:prstGeom prst="rect">
          <a:avLst/>
        </a:prstGeom>
      </xdr:spPr>
    </xdr:pic>
    <xdr:clientData/>
  </xdr:oneCellAnchor>
  <xdr:oneCellAnchor>
    <xdr:from>
      <xdr:col>1</xdr:col>
      <xdr:colOff>76200</xdr:colOff>
      <xdr:row>235</xdr:row>
      <xdr:rowOff>190500</xdr:rowOff>
    </xdr:from>
    <xdr:ext cx="622300" cy="565727"/>
    <xdr:pic>
      <xdr:nvPicPr>
        <xdr:cNvPr id="121" name="Рисунок 120">
          <a:extLst>
            <a:ext uri="{FF2B5EF4-FFF2-40B4-BE49-F238E27FC236}">
              <a16:creationId xmlns:a16="http://schemas.microsoft.com/office/drawing/2014/main" id="{00000000-0008-0000-0700-00007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723900" y="43673486"/>
          <a:ext cx="622300" cy="565727"/>
        </a:xfrm>
        <a:prstGeom prst="rect">
          <a:avLst/>
        </a:prstGeom>
      </xdr:spPr>
    </xdr:pic>
    <xdr:clientData/>
  </xdr:oneCellAnchor>
  <xdr:oneCellAnchor>
    <xdr:from>
      <xdr:col>1</xdr:col>
      <xdr:colOff>50801</xdr:colOff>
      <xdr:row>231</xdr:row>
      <xdr:rowOff>254000</xdr:rowOff>
    </xdr:from>
    <xdr:ext cx="659020" cy="393700"/>
    <xdr:pic>
      <xdr:nvPicPr>
        <xdr:cNvPr id="122" name="Рисунок 121">
          <a:extLst>
            <a:ext uri="{FF2B5EF4-FFF2-40B4-BE49-F238E27FC236}">
              <a16:creationId xmlns:a16="http://schemas.microsoft.com/office/drawing/2014/main" id="{00000000-0008-0000-0700-00007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698501" y="42931443"/>
          <a:ext cx="659020" cy="393700"/>
        </a:xfrm>
        <a:prstGeom prst="rect">
          <a:avLst/>
        </a:prstGeom>
      </xdr:spPr>
    </xdr:pic>
    <xdr:clientData/>
  </xdr:oneCellAnchor>
  <xdr:oneCellAnchor>
    <xdr:from>
      <xdr:col>1</xdr:col>
      <xdr:colOff>63501</xdr:colOff>
      <xdr:row>230</xdr:row>
      <xdr:rowOff>292101</xdr:rowOff>
    </xdr:from>
    <xdr:ext cx="673720" cy="368300"/>
    <xdr:pic>
      <xdr:nvPicPr>
        <xdr:cNvPr id="123" name="Рисунок 122">
          <a:extLst>
            <a:ext uri="{FF2B5EF4-FFF2-40B4-BE49-F238E27FC236}">
              <a16:creationId xmlns:a16="http://schemas.microsoft.com/office/drawing/2014/main" id="{00000000-0008-0000-0700-00007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711201" y="42746387"/>
          <a:ext cx="673720" cy="368300"/>
        </a:xfrm>
        <a:prstGeom prst="rect">
          <a:avLst/>
        </a:prstGeom>
      </xdr:spPr>
    </xdr:pic>
    <xdr:clientData/>
  </xdr:oneCellAnchor>
  <xdr:oneCellAnchor>
    <xdr:from>
      <xdr:col>0</xdr:col>
      <xdr:colOff>279400</xdr:colOff>
      <xdr:row>237</xdr:row>
      <xdr:rowOff>50800</xdr:rowOff>
    </xdr:from>
    <xdr:ext cx="1066799" cy="839096"/>
    <xdr:pic>
      <xdr:nvPicPr>
        <xdr:cNvPr id="124" name="Рисунок 123">
          <a:extLst>
            <a:ext uri="{FF2B5EF4-FFF2-40B4-BE49-F238E27FC236}">
              <a16:creationId xmlns:a16="http://schemas.microsoft.com/office/drawing/2014/main" id="{00000000-0008-0000-0700-00007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279400" y="43909343"/>
          <a:ext cx="1066799" cy="839096"/>
        </a:xfrm>
        <a:prstGeom prst="rect">
          <a:avLst/>
        </a:prstGeom>
      </xdr:spPr>
    </xdr:pic>
    <xdr:clientData/>
  </xdr:oneCellAnchor>
  <xdr:oneCellAnchor>
    <xdr:from>
      <xdr:col>0</xdr:col>
      <xdr:colOff>254000</xdr:colOff>
      <xdr:row>238</xdr:row>
      <xdr:rowOff>38100</xdr:rowOff>
    </xdr:from>
    <xdr:ext cx="1066799" cy="839096"/>
    <xdr:pic>
      <xdr:nvPicPr>
        <xdr:cNvPr id="125" name="Рисунок 124">
          <a:extLst>
            <a:ext uri="{FF2B5EF4-FFF2-40B4-BE49-F238E27FC236}">
              <a16:creationId xmlns:a16="http://schemas.microsoft.com/office/drawing/2014/main" id="{00000000-0008-0000-0700-00007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254000" y="44081700"/>
          <a:ext cx="1066799" cy="839096"/>
        </a:xfrm>
        <a:prstGeom prst="rect">
          <a:avLst/>
        </a:prstGeom>
      </xdr:spPr>
    </xdr:pic>
    <xdr:clientData/>
  </xdr:oneCellAnchor>
  <xdr:oneCellAnchor>
    <xdr:from>
      <xdr:col>0</xdr:col>
      <xdr:colOff>279400</xdr:colOff>
      <xdr:row>239</xdr:row>
      <xdr:rowOff>25400</xdr:rowOff>
    </xdr:from>
    <xdr:ext cx="1066799" cy="839096"/>
    <xdr:pic>
      <xdr:nvPicPr>
        <xdr:cNvPr id="126" name="Рисунок 125">
          <a:extLst>
            <a:ext uri="{FF2B5EF4-FFF2-40B4-BE49-F238E27FC236}">
              <a16:creationId xmlns:a16="http://schemas.microsoft.com/office/drawing/2014/main" id="{00000000-0008-0000-0700-00007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279400" y="44254057"/>
          <a:ext cx="1066799" cy="839096"/>
        </a:xfrm>
        <a:prstGeom prst="rect">
          <a:avLst/>
        </a:prstGeom>
      </xdr:spPr>
    </xdr:pic>
    <xdr:clientData/>
  </xdr:oneCellAnchor>
  <xdr:oneCellAnchor>
    <xdr:from>
      <xdr:col>1</xdr:col>
      <xdr:colOff>168274</xdr:colOff>
      <xdr:row>237</xdr:row>
      <xdr:rowOff>90489</xdr:rowOff>
    </xdr:from>
    <xdr:ext cx="517525" cy="776288"/>
    <xdr:pic>
      <xdr:nvPicPr>
        <xdr:cNvPr id="127" name="Рисунок 126">
          <a:extLst>
            <a:ext uri="{FF2B5EF4-FFF2-40B4-BE49-F238E27FC236}">
              <a16:creationId xmlns:a16="http://schemas.microsoft.com/office/drawing/2014/main" id="{00000000-0008-0000-0700-00007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 rot="5400000">
          <a:off x="686593" y="44078413"/>
          <a:ext cx="776288" cy="517525"/>
        </a:xfrm>
        <a:prstGeom prst="rect">
          <a:avLst/>
        </a:prstGeom>
      </xdr:spPr>
    </xdr:pic>
    <xdr:clientData/>
  </xdr:oneCellAnchor>
  <xdr:oneCellAnchor>
    <xdr:from>
      <xdr:col>1</xdr:col>
      <xdr:colOff>195263</xdr:colOff>
      <xdr:row>238</xdr:row>
      <xdr:rowOff>38105</xdr:rowOff>
    </xdr:from>
    <xdr:ext cx="556459" cy="881060"/>
    <xdr:pic>
      <xdr:nvPicPr>
        <xdr:cNvPr id="128" name="Рисунок 127">
          <a:extLst>
            <a:ext uri="{FF2B5EF4-FFF2-40B4-BE49-F238E27FC236}">
              <a16:creationId xmlns:a16="http://schemas.microsoft.com/office/drawing/2014/main" id="{00000000-0008-0000-0700-00008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 rot="5400000">
          <a:off x="680663" y="44244005"/>
          <a:ext cx="881060" cy="556459"/>
        </a:xfrm>
        <a:prstGeom prst="rect">
          <a:avLst/>
        </a:prstGeom>
      </xdr:spPr>
    </xdr:pic>
    <xdr:clientData/>
  </xdr:oneCellAnchor>
  <xdr:oneCellAnchor>
    <xdr:from>
      <xdr:col>1</xdr:col>
      <xdr:colOff>196850</xdr:colOff>
      <xdr:row>239</xdr:row>
      <xdr:rowOff>63503</xdr:rowOff>
    </xdr:from>
    <xdr:ext cx="577897" cy="863599"/>
    <xdr:pic>
      <xdr:nvPicPr>
        <xdr:cNvPr id="129" name="Рисунок 128">
          <a:extLst>
            <a:ext uri="{FF2B5EF4-FFF2-40B4-BE49-F238E27FC236}">
              <a16:creationId xmlns:a16="http://schemas.microsoft.com/office/drawing/2014/main" id="{00000000-0008-0000-0700-00008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 rot="5400000">
          <a:off x="701699" y="44435011"/>
          <a:ext cx="863599" cy="577897"/>
        </a:xfrm>
        <a:prstGeom prst="rect">
          <a:avLst/>
        </a:prstGeom>
      </xdr:spPr>
    </xdr:pic>
    <xdr:clientData/>
  </xdr:oneCellAnchor>
  <xdr:oneCellAnchor>
    <xdr:from>
      <xdr:col>1</xdr:col>
      <xdr:colOff>212725</xdr:colOff>
      <xdr:row>240</xdr:row>
      <xdr:rowOff>38099</xdr:rowOff>
    </xdr:from>
    <xdr:ext cx="557213" cy="866775"/>
    <xdr:pic>
      <xdr:nvPicPr>
        <xdr:cNvPr id="130" name="Рисунок 129">
          <a:extLst>
            <a:ext uri="{FF2B5EF4-FFF2-40B4-BE49-F238E27FC236}">
              <a16:creationId xmlns:a16="http://schemas.microsoft.com/office/drawing/2014/main" id="{00000000-0008-0000-0700-00008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 rot="5400000">
          <a:off x="705644" y="44606594"/>
          <a:ext cx="866775" cy="557213"/>
        </a:xfrm>
        <a:prstGeom prst="rect">
          <a:avLst/>
        </a:prstGeom>
      </xdr:spPr>
    </xdr:pic>
    <xdr:clientData/>
  </xdr:oneCellAnchor>
  <xdr:oneCellAnchor>
    <xdr:from>
      <xdr:col>1</xdr:col>
      <xdr:colOff>38100</xdr:colOff>
      <xdr:row>241</xdr:row>
      <xdr:rowOff>76200</xdr:rowOff>
    </xdr:from>
    <xdr:ext cx="723900" cy="753654"/>
    <xdr:pic>
      <xdr:nvPicPr>
        <xdr:cNvPr id="131" name="Рисунок 130">
          <a:extLst>
            <a:ext uri="{FF2B5EF4-FFF2-40B4-BE49-F238E27FC236}">
              <a16:creationId xmlns:a16="http://schemas.microsoft.com/office/drawing/2014/main" id="{00000000-0008-0000-0700-00008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685800" y="44674971"/>
          <a:ext cx="723900" cy="753654"/>
        </a:xfrm>
        <a:prstGeom prst="rect">
          <a:avLst/>
        </a:prstGeom>
      </xdr:spPr>
    </xdr:pic>
    <xdr:clientData/>
  </xdr:oneCellAnchor>
  <xdr:oneCellAnchor>
    <xdr:from>
      <xdr:col>0</xdr:col>
      <xdr:colOff>241300</xdr:colOff>
      <xdr:row>291</xdr:row>
      <xdr:rowOff>101600</xdr:rowOff>
    </xdr:from>
    <xdr:ext cx="1162050" cy="776805"/>
    <xdr:pic>
      <xdr:nvPicPr>
        <xdr:cNvPr id="132" name="Image169">
          <a:extLst>
            <a:ext uri="{FF2B5EF4-FFF2-40B4-BE49-F238E27FC236}">
              <a16:creationId xmlns:a16="http://schemas.microsoft.com/office/drawing/2014/main" id="{00000000-0008-0000-0700-00008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241300" y="539532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137</xdr:row>
      <xdr:rowOff>50800</xdr:rowOff>
    </xdr:from>
    <xdr:ext cx="1129665" cy="794385"/>
    <xdr:pic>
      <xdr:nvPicPr>
        <xdr:cNvPr id="133" name="Image169">
          <a:extLst>
            <a:ext uri="{FF2B5EF4-FFF2-40B4-BE49-F238E27FC236}">
              <a16:creationId xmlns:a16="http://schemas.microsoft.com/office/drawing/2014/main" id="{00000000-0008-0000-0700-00008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77800" y="25403629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138</xdr:row>
      <xdr:rowOff>76200</xdr:rowOff>
    </xdr:from>
    <xdr:ext cx="1129665" cy="794385"/>
    <xdr:pic>
      <xdr:nvPicPr>
        <xdr:cNvPr id="134" name="Image169">
          <a:extLst>
            <a:ext uri="{FF2B5EF4-FFF2-40B4-BE49-F238E27FC236}">
              <a16:creationId xmlns:a16="http://schemas.microsoft.com/office/drawing/2014/main" id="{00000000-0008-0000-0700-00008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65100" y="25614086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157</xdr:row>
      <xdr:rowOff>63500</xdr:rowOff>
    </xdr:from>
    <xdr:ext cx="1173379" cy="828676"/>
    <xdr:pic>
      <xdr:nvPicPr>
        <xdr:cNvPr id="135" name="Image169">
          <a:extLst>
            <a:ext uri="{FF2B5EF4-FFF2-40B4-BE49-F238E27FC236}">
              <a16:creationId xmlns:a16="http://schemas.microsoft.com/office/drawing/2014/main" id="{00000000-0008-0000-0700-00008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304800" y="29117471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258</xdr:row>
      <xdr:rowOff>25400</xdr:rowOff>
    </xdr:from>
    <xdr:ext cx="1165759" cy="893445"/>
    <xdr:pic>
      <xdr:nvPicPr>
        <xdr:cNvPr id="136" name="Image169">
          <a:extLst>
            <a:ext uri="{FF2B5EF4-FFF2-40B4-BE49-F238E27FC236}">
              <a16:creationId xmlns:a16="http://schemas.microsoft.com/office/drawing/2014/main" id="{00000000-0008-0000-0700-00008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522" r="6522"/>
        <a:stretch/>
      </xdr:blipFill>
      <xdr:spPr bwMode="auto">
        <a:xfrm>
          <a:off x="279400" y="47770143"/>
          <a:ext cx="1165759" cy="8934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346</xdr:row>
      <xdr:rowOff>63500</xdr:rowOff>
    </xdr:from>
    <xdr:ext cx="1173379" cy="828676"/>
    <xdr:pic>
      <xdr:nvPicPr>
        <xdr:cNvPr id="137" name="Image169">
          <a:extLst>
            <a:ext uri="{FF2B5EF4-FFF2-40B4-BE49-F238E27FC236}">
              <a16:creationId xmlns:a16="http://schemas.microsoft.com/office/drawing/2014/main" id="{00000000-0008-0000-0700-00008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90500" y="64093271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347</xdr:row>
      <xdr:rowOff>38100</xdr:rowOff>
    </xdr:from>
    <xdr:ext cx="1173379" cy="828676"/>
    <xdr:pic>
      <xdr:nvPicPr>
        <xdr:cNvPr id="138" name="Image169">
          <a:extLst>
            <a:ext uri="{FF2B5EF4-FFF2-40B4-BE49-F238E27FC236}">
              <a16:creationId xmlns:a16="http://schemas.microsoft.com/office/drawing/2014/main" id="{00000000-0008-0000-0700-00008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03200" y="64252929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349</xdr:row>
      <xdr:rowOff>50800</xdr:rowOff>
    </xdr:from>
    <xdr:ext cx="1173379" cy="828676"/>
    <xdr:pic>
      <xdr:nvPicPr>
        <xdr:cNvPr id="139" name="Image169">
          <a:extLst>
            <a:ext uri="{FF2B5EF4-FFF2-40B4-BE49-F238E27FC236}">
              <a16:creationId xmlns:a16="http://schemas.microsoft.com/office/drawing/2014/main" id="{00000000-0008-0000-0700-00008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03200" y="646357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348</xdr:row>
      <xdr:rowOff>50800</xdr:rowOff>
    </xdr:from>
    <xdr:ext cx="1173379" cy="828676"/>
    <xdr:pic>
      <xdr:nvPicPr>
        <xdr:cNvPr id="140" name="Image169">
          <a:extLst>
            <a:ext uri="{FF2B5EF4-FFF2-40B4-BE49-F238E27FC236}">
              <a16:creationId xmlns:a16="http://schemas.microsoft.com/office/drawing/2014/main" id="{00000000-0008-0000-0700-00008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15900" y="644506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349</xdr:row>
      <xdr:rowOff>21589</xdr:rowOff>
    </xdr:from>
    <xdr:ext cx="1244600" cy="829733"/>
    <xdr:pic>
      <xdr:nvPicPr>
        <xdr:cNvPr id="141" name="Рисунок 140">
          <a:extLst>
            <a:ext uri="{FF2B5EF4-FFF2-40B4-BE49-F238E27FC236}">
              <a16:creationId xmlns:a16="http://schemas.microsoft.com/office/drawing/2014/main" id="{00000000-0008-0000-0700-00008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64606532"/>
          <a:ext cx="1244600" cy="829733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350</xdr:row>
      <xdr:rowOff>50800</xdr:rowOff>
    </xdr:from>
    <xdr:ext cx="1244600" cy="826672"/>
    <xdr:pic>
      <xdr:nvPicPr>
        <xdr:cNvPr id="142" name="Рисунок 141">
          <a:extLst>
            <a:ext uri="{FF2B5EF4-FFF2-40B4-BE49-F238E27FC236}">
              <a16:creationId xmlns:a16="http://schemas.microsoft.com/office/drawing/2014/main" id="{00000000-0008-0000-0700-00008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64820800"/>
          <a:ext cx="1244600" cy="826672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351</xdr:row>
      <xdr:rowOff>63500</xdr:rowOff>
    </xdr:from>
    <xdr:ext cx="1238249" cy="825499"/>
    <xdr:pic>
      <xdr:nvPicPr>
        <xdr:cNvPr id="143" name="Рисунок 142">
          <a:extLst>
            <a:ext uri="{FF2B5EF4-FFF2-40B4-BE49-F238E27FC236}">
              <a16:creationId xmlns:a16="http://schemas.microsoft.com/office/drawing/2014/main" id="{00000000-0008-0000-0700-00008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65018557"/>
          <a:ext cx="1238249" cy="825499"/>
        </a:xfrm>
        <a:prstGeom prst="rect">
          <a:avLst/>
        </a:prstGeom>
      </xdr:spPr>
    </xdr:pic>
    <xdr:clientData/>
  </xdr:oneCellAnchor>
  <xdr:oneCellAnchor>
    <xdr:from>
      <xdr:col>0</xdr:col>
      <xdr:colOff>292100</xdr:colOff>
      <xdr:row>88</xdr:row>
      <xdr:rowOff>88900</xdr:rowOff>
    </xdr:from>
    <xdr:ext cx="1155700" cy="829322"/>
    <xdr:pic>
      <xdr:nvPicPr>
        <xdr:cNvPr id="144" name="Image169">
          <a:extLst>
            <a:ext uri="{FF2B5EF4-FFF2-40B4-BE49-F238E27FC236}">
              <a16:creationId xmlns:a16="http://schemas.microsoft.com/office/drawing/2014/main" id="{00000000-0008-0000-0700-00009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842" t="23090" r="27842" b="29190"/>
        <a:stretch>
          <a:fillRect/>
        </a:stretch>
      </xdr:blipFill>
      <xdr:spPr bwMode="auto">
        <a:xfrm>
          <a:off x="292100" y="16373929"/>
          <a:ext cx="1155700" cy="8293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357</xdr:row>
      <xdr:rowOff>76200</xdr:rowOff>
    </xdr:from>
    <xdr:ext cx="1173379" cy="828676"/>
    <xdr:pic>
      <xdr:nvPicPr>
        <xdr:cNvPr id="145" name="Image169">
          <a:extLst>
            <a:ext uri="{FF2B5EF4-FFF2-40B4-BE49-F238E27FC236}">
              <a16:creationId xmlns:a16="http://schemas.microsoft.com/office/drawing/2014/main" id="{00000000-0008-0000-0700-00009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64" r="2764"/>
        <a:stretch/>
      </xdr:blipFill>
      <xdr:spPr bwMode="auto">
        <a:xfrm>
          <a:off x="317500" y="661416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360</xdr:row>
      <xdr:rowOff>50800</xdr:rowOff>
    </xdr:from>
    <xdr:ext cx="1173379" cy="828676"/>
    <xdr:pic>
      <xdr:nvPicPr>
        <xdr:cNvPr id="146" name="Image169">
          <a:extLst>
            <a:ext uri="{FF2B5EF4-FFF2-40B4-BE49-F238E27FC236}">
              <a16:creationId xmlns:a16="http://schemas.microsoft.com/office/drawing/2014/main" id="{00000000-0008-0000-0700-00009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04800" y="66671371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385</xdr:row>
      <xdr:rowOff>45384</xdr:rowOff>
    </xdr:from>
    <xdr:ext cx="1130300" cy="807842"/>
    <xdr:pic>
      <xdr:nvPicPr>
        <xdr:cNvPr id="147" name="Image169">
          <a:extLst>
            <a:ext uri="{FF2B5EF4-FFF2-40B4-BE49-F238E27FC236}">
              <a16:creationId xmlns:a16="http://schemas.microsoft.com/office/drawing/2014/main" id="{00000000-0008-0000-0700-00009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167" t="21618" r="23006" b="20677"/>
        <a:stretch/>
      </xdr:blipFill>
      <xdr:spPr bwMode="auto">
        <a:xfrm>
          <a:off x="266700" y="71292384"/>
          <a:ext cx="1130300" cy="8078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245</xdr:row>
      <xdr:rowOff>25400</xdr:rowOff>
    </xdr:from>
    <xdr:ext cx="1165759" cy="893445"/>
    <xdr:pic>
      <xdr:nvPicPr>
        <xdr:cNvPr id="148" name="Image169">
          <a:extLst>
            <a:ext uri="{FF2B5EF4-FFF2-40B4-BE49-F238E27FC236}">
              <a16:creationId xmlns:a16="http://schemas.microsoft.com/office/drawing/2014/main" id="{00000000-0008-0000-0700-00009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522" r="6522"/>
        <a:stretch/>
      </xdr:blipFill>
      <xdr:spPr bwMode="auto">
        <a:xfrm>
          <a:off x="279400" y="45364400"/>
          <a:ext cx="1165759" cy="8934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282</xdr:row>
      <xdr:rowOff>63500</xdr:rowOff>
    </xdr:from>
    <xdr:ext cx="1193939" cy="800100"/>
    <xdr:pic>
      <xdr:nvPicPr>
        <xdr:cNvPr id="149" name="Image169">
          <a:extLst>
            <a:ext uri="{FF2B5EF4-FFF2-40B4-BE49-F238E27FC236}">
              <a16:creationId xmlns:a16="http://schemas.microsoft.com/office/drawing/2014/main" id="{00000000-0008-0000-0700-00009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54000" y="52249614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283</xdr:row>
      <xdr:rowOff>76200</xdr:rowOff>
    </xdr:from>
    <xdr:ext cx="1193939" cy="800100"/>
    <xdr:pic>
      <xdr:nvPicPr>
        <xdr:cNvPr id="150" name="Image169">
          <a:extLst>
            <a:ext uri="{FF2B5EF4-FFF2-40B4-BE49-F238E27FC236}">
              <a16:creationId xmlns:a16="http://schemas.microsoft.com/office/drawing/2014/main" id="{00000000-0008-0000-0700-00009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28600" y="52447371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286</xdr:row>
      <xdr:rowOff>88900</xdr:rowOff>
    </xdr:from>
    <xdr:ext cx="1177290" cy="786330"/>
    <xdr:pic>
      <xdr:nvPicPr>
        <xdr:cNvPr id="151" name="Image169">
          <a:extLst>
            <a:ext uri="{FF2B5EF4-FFF2-40B4-BE49-F238E27FC236}">
              <a16:creationId xmlns:a16="http://schemas.microsoft.com/office/drawing/2014/main" id="{00000000-0008-0000-0700-00009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3" r="93"/>
        <a:stretch/>
      </xdr:blipFill>
      <xdr:spPr bwMode="auto">
        <a:xfrm>
          <a:off x="241300" y="53015243"/>
          <a:ext cx="1177290" cy="7863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284</xdr:row>
      <xdr:rowOff>88900</xdr:rowOff>
    </xdr:from>
    <xdr:ext cx="1193939" cy="800100"/>
    <xdr:pic>
      <xdr:nvPicPr>
        <xdr:cNvPr id="152" name="Image169">
          <a:extLst>
            <a:ext uri="{FF2B5EF4-FFF2-40B4-BE49-F238E27FC236}">
              <a16:creationId xmlns:a16="http://schemas.microsoft.com/office/drawing/2014/main" id="{00000000-0008-0000-0700-00009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15900" y="52645129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285</xdr:row>
      <xdr:rowOff>63500</xdr:rowOff>
    </xdr:from>
    <xdr:ext cx="1193939" cy="800100"/>
    <xdr:pic>
      <xdr:nvPicPr>
        <xdr:cNvPr id="153" name="Image169">
          <a:extLst>
            <a:ext uri="{FF2B5EF4-FFF2-40B4-BE49-F238E27FC236}">
              <a16:creationId xmlns:a16="http://schemas.microsoft.com/office/drawing/2014/main" id="{00000000-0008-0000-0700-00009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15900" y="52804786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363</xdr:row>
      <xdr:rowOff>76200</xdr:rowOff>
    </xdr:from>
    <xdr:ext cx="1173379" cy="828676"/>
    <xdr:pic>
      <xdr:nvPicPr>
        <xdr:cNvPr id="154" name="Image169">
          <a:extLst>
            <a:ext uri="{FF2B5EF4-FFF2-40B4-BE49-F238E27FC236}">
              <a16:creationId xmlns:a16="http://schemas.microsoft.com/office/drawing/2014/main" id="{00000000-0008-0000-0700-00009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64" r="2764"/>
        <a:stretch/>
      </xdr:blipFill>
      <xdr:spPr bwMode="auto">
        <a:xfrm>
          <a:off x="317500" y="672519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352</xdr:row>
      <xdr:rowOff>50800</xdr:rowOff>
    </xdr:from>
    <xdr:ext cx="1120140" cy="857250"/>
    <xdr:pic>
      <xdr:nvPicPr>
        <xdr:cNvPr id="155" name="Image169">
          <a:extLst>
            <a:ext uri="{FF2B5EF4-FFF2-40B4-BE49-F238E27FC236}">
              <a16:creationId xmlns:a16="http://schemas.microsoft.com/office/drawing/2014/main" id="{00000000-0008-0000-0700-00009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752" t="28290" r="21349" b="28732"/>
        <a:stretch>
          <a:fillRect/>
        </a:stretch>
      </xdr:blipFill>
      <xdr:spPr bwMode="auto">
        <a:xfrm>
          <a:off x="215900" y="65190914"/>
          <a:ext cx="112014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307</xdr:row>
      <xdr:rowOff>558800</xdr:rowOff>
    </xdr:from>
    <xdr:ext cx="1243965" cy="949325"/>
    <xdr:pic>
      <xdr:nvPicPr>
        <xdr:cNvPr id="156" name="Image169">
          <a:extLst>
            <a:ext uri="{FF2B5EF4-FFF2-40B4-BE49-F238E27FC236}">
              <a16:creationId xmlns:a16="http://schemas.microsoft.com/office/drawing/2014/main" id="{00000000-0008-0000-0700-00009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96" r="7096"/>
        <a:stretch/>
      </xdr:blipFill>
      <xdr:spPr bwMode="auto">
        <a:xfrm>
          <a:off x="177800" y="56995786"/>
          <a:ext cx="1243965" cy="949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302</xdr:row>
      <xdr:rowOff>939800</xdr:rowOff>
    </xdr:from>
    <xdr:ext cx="1243965" cy="950685"/>
    <xdr:pic>
      <xdr:nvPicPr>
        <xdr:cNvPr id="157" name="Image169">
          <a:extLst>
            <a:ext uri="{FF2B5EF4-FFF2-40B4-BE49-F238E27FC236}">
              <a16:creationId xmlns:a16="http://schemas.microsoft.com/office/drawing/2014/main" id="{00000000-0008-0000-0700-00009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67" r="6467"/>
        <a:stretch/>
      </xdr:blipFill>
      <xdr:spPr bwMode="auto">
        <a:xfrm>
          <a:off x="254000" y="56070500"/>
          <a:ext cx="1243965" cy="9506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304</xdr:row>
      <xdr:rowOff>0</xdr:rowOff>
    </xdr:from>
    <xdr:ext cx="1243965" cy="950687"/>
    <xdr:pic>
      <xdr:nvPicPr>
        <xdr:cNvPr id="158" name="Image169">
          <a:extLst>
            <a:ext uri="{FF2B5EF4-FFF2-40B4-BE49-F238E27FC236}">
              <a16:creationId xmlns:a16="http://schemas.microsoft.com/office/drawing/2014/main" id="{00000000-0008-0000-0700-00009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82" r="6482"/>
        <a:stretch/>
      </xdr:blipFill>
      <xdr:spPr bwMode="auto">
        <a:xfrm>
          <a:off x="228600" y="56257371"/>
          <a:ext cx="1243965" cy="9506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310</xdr:row>
      <xdr:rowOff>25400</xdr:rowOff>
    </xdr:from>
    <xdr:ext cx="1243965" cy="950685"/>
    <xdr:pic>
      <xdr:nvPicPr>
        <xdr:cNvPr id="159" name="Image169">
          <a:extLst>
            <a:ext uri="{FF2B5EF4-FFF2-40B4-BE49-F238E27FC236}">
              <a16:creationId xmlns:a16="http://schemas.microsoft.com/office/drawing/2014/main" id="{00000000-0008-0000-0700-00009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67" r="6467"/>
        <a:stretch/>
      </xdr:blipFill>
      <xdr:spPr bwMode="auto">
        <a:xfrm>
          <a:off x="165100" y="57393114"/>
          <a:ext cx="1243965" cy="9506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301</xdr:row>
      <xdr:rowOff>546100</xdr:rowOff>
    </xdr:from>
    <xdr:ext cx="1243965" cy="962025"/>
    <xdr:pic>
      <xdr:nvPicPr>
        <xdr:cNvPr id="160" name="Image169">
          <a:extLst>
            <a:ext uri="{FF2B5EF4-FFF2-40B4-BE49-F238E27FC236}">
              <a16:creationId xmlns:a16="http://schemas.microsoft.com/office/drawing/2014/main" id="{00000000-0008-0000-0700-0000A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898" r="6898"/>
        <a:stretch/>
      </xdr:blipFill>
      <xdr:spPr bwMode="auto">
        <a:xfrm>
          <a:off x="241300" y="55889071"/>
          <a:ext cx="124396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309</xdr:row>
      <xdr:rowOff>12700</xdr:rowOff>
    </xdr:from>
    <xdr:ext cx="1243965" cy="952500"/>
    <xdr:pic>
      <xdr:nvPicPr>
        <xdr:cNvPr id="161" name="Image169">
          <a:extLst>
            <a:ext uri="{FF2B5EF4-FFF2-40B4-BE49-F238E27FC236}">
              <a16:creationId xmlns:a16="http://schemas.microsoft.com/office/drawing/2014/main" id="{00000000-0008-0000-0700-0000A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67" r="6467"/>
        <a:stretch/>
      </xdr:blipFill>
      <xdr:spPr bwMode="auto">
        <a:xfrm>
          <a:off x="165100" y="57195357"/>
          <a:ext cx="1243965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114300</xdr:colOff>
      <xdr:row>312</xdr:row>
      <xdr:rowOff>12700</xdr:rowOff>
    </xdr:from>
    <xdr:ext cx="1308100" cy="923820"/>
    <xdr:pic>
      <xdr:nvPicPr>
        <xdr:cNvPr id="162" name="Image169">
          <a:extLst>
            <a:ext uri="{FF2B5EF4-FFF2-40B4-BE49-F238E27FC236}">
              <a16:creationId xmlns:a16="http://schemas.microsoft.com/office/drawing/2014/main" id="{00000000-0008-0000-0700-0000A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14300" y="57750529"/>
          <a:ext cx="1308100" cy="923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305</xdr:row>
      <xdr:rowOff>22225</xdr:rowOff>
    </xdr:from>
    <xdr:ext cx="1308100" cy="923820"/>
    <xdr:pic>
      <xdr:nvPicPr>
        <xdr:cNvPr id="163" name="Image169">
          <a:extLst>
            <a:ext uri="{FF2B5EF4-FFF2-40B4-BE49-F238E27FC236}">
              <a16:creationId xmlns:a16="http://schemas.microsoft.com/office/drawing/2014/main" id="{00000000-0008-0000-0700-0000A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03200" y="56464654"/>
          <a:ext cx="1308100" cy="923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306</xdr:row>
      <xdr:rowOff>12700</xdr:rowOff>
    </xdr:from>
    <xdr:ext cx="1308100" cy="923820"/>
    <xdr:pic>
      <xdr:nvPicPr>
        <xdr:cNvPr id="164" name="Image169">
          <a:extLst>
            <a:ext uri="{FF2B5EF4-FFF2-40B4-BE49-F238E27FC236}">
              <a16:creationId xmlns:a16="http://schemas.microsoft.com/office/drawing/2014/main" id="{00000000-0008-0000-0700-0000A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15900" y="56640186"/>
          <a:ext cx="1308100" cy="923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114300</xdr:colOff>
      <xdr:row>313</xdr:row>
      <xdr:rowOff>12700</xdr:rowOff>
    </xdr:from>
    <xdr:ext cx="1308100" cy="923820"/>
    <xdr:pic>
      <xdr:nvPicPr>
        <xdr:cNvPr id="165" name="Image169">
          <a:extLst>
            <a:ext uri="{FF2B5EF4-FFF2-40B4-BE49-F238E27FC236}">
              <a16:creationId xmlns:a16="http://schemas.microsoft.com/office/drawing/2014/main" id="{00000000-0008-0000-0700-0000A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68" r="2868"/>
        <a:stretch/>
      </xdr:blipFill>
      <xdr:spPr bwMode="auto">
        <a:xfrm>
          <a:off x="114300" y="57935586"/>
          <a:ext cx="1308100" cy="923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216</xdr:row>
      <xdr:rowOff>76200</xdr:rowOff>
    </xdr:from>
    <xdr:ext cx="1209675" cy="838610"/>
    <xdr:pic>
      <xdr:nvPicPr>
        <xdr:cNvPr id="166" name="Image169">
          <a:extLst>
            <a:ext uri="{FF2B5EF4-FFF2-40B4-BE49-F238E27FC236}">
              <a16:creationId xmlns:a16="http://schemas.microsoft.com/office/drawing/2014/main" id="{00000000-0008-0000-0700-0000A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0" r="1880"/>
        <a:stretch/>
      </xdr:blipFill>
      <xdr:spPr bwMode="auto">
        <a:xfrm>
          <a:off x="266700" y="40048543"/>
          <a:ext cx="1209675" cy="838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217</xdr:row>
      <xdr:rowOff>88900</xdr:rowOff>
    </xdr:from>
    <xdr:ext cx="1209675" cy="838610"/>
    <xdr:pic>
      <xdr:nvPicPr>
        <xdr:cNvPr id="167" name="Image169">
          <a:extLst>
            <a:ext uri="{FF2B5EF4-FFF2-40B4-BE49-F238E27FC236}">
              <a16:creationId xmlns:a16="http://schemas.microsoft.com/office/drawing/2014/main" id="{00000000-0008-0000-0700-0000A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0" r="1880"/>
        <a:stretch/>
      </xdr:blipFill>
      <xdr:spPr bwMode="auto">
        <a:xfrm>
          <a:off x="266700" y="40246300"/>
          <a:ext cx="1209675" cy="838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371</xdr:row>
      <xdr:rowOff>70971</xdr:rowOff>
    </xdr:from>
    <xdr:ext cx="1143000" cy="779929"/>
    <xdr:pic>
      <xdr:nvPicPr>
        <xdr:cNvPr id="168" name="Image169">
          <a:extLst>
            <a:ext uri="{FF2B5EF4-FFF2-40B4-BE49-F238E27FC236}">
              <a16:creationId xmlns:a16="http://schemas.microsoft.com/office/drawing/2014/main" id="{00000000-0008-0000-0700-0000A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209" t="30098" r="30178" b="30400"/>
        <a:stretch>
          <a:fillRect/>
        </a:stretch>
      </xdr:blipFill>
      <xdr:spPr bwMode="auto">
        <a:xfrm>
          <a:off x="304800" y="68727171"/>
          <a:ext cx="1143000" cy="7799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372</xdr:row>
      <xdr:rowOff>50800</xdr:rowOff>
    </xdr:from>
    <xdr:ext cx="1160776" cy="800100"/>
    <xdr:pic>
      <xdr:nvPicPr>
        <xdr:cNvPr id="169" name="Image169">
          <a:extLst>
            <a:ext uri="{FF2B5EF4-FFF2-40B4-BE49-F238E27FC236}">
              <a16:creationId xmlns:a16="http://schemas.microsoft.com/office/drawing/2014/main" id="{00000000-0008-0000-0700-0000A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586" t="29244" r="29184" b="28981"/>
        <a:stretch/>
      </xdr:blipFill>
      <xdr:spPr bwMode="auto">
        <a:xfrm>
          <a:off x="304800" y="68892057"/>
          <a:ext cx="1160776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331</xdr:row>
      <xdr:rowOff>63500</xdr:rowOff>
    </xdr:from>
    <xdr:ext cx="1173379" cy="828676"/>
    <xdr:pic>
      <xdr:nvPicPr>
        <xdr:cNvPr id="170" name="Image169">
          <a:extLst>
            <a:ext uri="{FF2B5EF4-FFF2-40B4-BE49-F238E27FC236}">
              <a16:creationId xmlns:a16="http://schemas.microsoft.com/office/drawing/2014/main" id="{00000000-0008-0000-0700-0000A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54000" y="613174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325</xdr:row>
      <xdr:rowOff>25400</xdr:rowOff>
    </xdr:from>
    <xdr:ext cx="1173379" cy="828676"/>
    <xdr:pic>
      <xdr:nvPicPr>
        <xdr:cNvPr id="171" name="Image169">
          <a:extLst>
            <a:ext uri="{FF2B5EF4-FFF2-40B4-BE49-F238E27FC236}">
              <a16:creationId xmlns:a16="http://schemas.microsoft.com/office/drawing/2014/main" id="{00000000-0008-0000-0700-0000A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65100" y="60168971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328</xdr:row>
      <xdr:rowOff>50800</xdr:rowOff>
    </xdr:from>
    <xdr:ext cx="1173379" cy="828676"/>
    <xdr:pic>
      <xdr:nvPicPr>
        <xdr:cNvPr id="172" name="Image169">
          <a:extLst>
            <a:ext uri="{FF2B5EF4-FFF2-40B4-BE49-F238E27FC236}">
              <a16:creationId xmlns:a16="http://schemas.microsoft.com/office/drawing/2014/main" id="{00000000-0008-0000-0700-0000A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41300" y="607495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92</xdr:row>
      <xdr:rowOff>63500</xdr:rowOff>
    </xdr:from>
    <xdr:ext cx="1173379" cy="828676"/>
    <xdr:pic>
      <xdr:nvPicPr>
        <xdr:cNvPr id="173" name="Image169">
          <a:extLst>
            <a:ext uri="{FF2B5EF4-FFF2-40B4-BE49-F238E27FC236}">
              <a16:creationId xmlns:a16="http://schemas.microsoft.com/office/drawing/2014/main" id="{00000000-0008-0000-0700-0000A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03200" y="170887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91</xdr:row>
      <xdr:rowOff>76200</xdr:rowOff>
    </xdr:from>
    <xdr:ext cx="1173379" cy="828676"/>
    <xdr:pic>
      <xdr:nvPicPr>
        <xdr:cNvPr id="174" name="Image169">
          <a:extLst>
            <a:ext uri="{FF2B5EF4-FFF2-40B4-BE49-F238E27FC236}">
              <a16:creationId xmlns:a16="http://schemas.microsoft.com/office/drawing/2014/main" id="{00000000-0008-0000-0700-0000A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28600" y="169164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37</xdr:row>
      <xdr:rowOff>76200</xdr:rowOff>
    </xdr:from>
    <xdr:ext cx="1162050" cy="776805"/>
    <xdr:pic>
      <xdr:nvPicPr>
        <xdr:cNvPr id="175" name="Image169">
          <a:extLst>
            <a:ext uri="{FF2B5EF4-FFF2-40B4-BE49-F238E27FC236}">
              <a16:creationId xmlns:a16="http://schemas.microsoft.com/office/drawing/2014/main" id="{00000000-0008-0000-0700-0000A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69233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36</xdr:row>
      <xdr:rowOff>76200</xdr:rowOff>
    </xdr:from>
    <xdr:ext cx="1162050" cy="776805"/>
    <xdr:pic>
      <xdr:nvPicPr>
        <xdr:cNvPr id="176" name="Image169">
          <a:extLst>
            <a:ext uri="{FF2B5EF4-FFF2-40B4-BE49-F238E27FC236}">
              <a16:creationId xmlns:a16="http://schemas.microsoft.com/office/drawing/2014/main" id="{00000000-0008-0000-0700-0000B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67382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392</xdr:row>
      <xdr:rowOff>38100</xdr:rowOff>
    </xdr:from>
    <xdr:ext cx="1149350" cy="876300"/>
    <xdr:pic>
      <xdr:nvPicPr>
        <xdr:cNvPr id="177" name="Image169">
          <a:extLst>
            <a:ext uri="{FF2B5EF4-FFF2-40B4-BE49-F238E27FC236}">
              <a16:creationId xmlns:a16="http://schemas.microsoft.com/office/drawing/2014/main" id="{00000000-0008-0000-0700-0000B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826" t="39568" r="26567" b="3699"/>
        <a:stretch/>
      </xdr:blipFill>
      <xdr:spPr bwMode="auto">
        <a:xfrm>
          <a:off x="241300" y="72580500"/>
          <a:ext cx="11493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393</xdr:row>
      <xdr:rowOff>114300</xdr:rowOff>
    </xdr:from>
    <xdr:ext cx="1194049" cy="889000"/>
    <xdr:pic>
      <xdr:nvPicPr>
        <xdr:cNvPr id="178" name="Image169">
          <a:extLst>
            <a:ext uri="{FF2B5EF4-FFF2-40B4-BE49-F238E27FC236}">
              <a16:creationId xmlns:a16="http://schemas.microsoft.com/office/drawing/2014/main" id="{00000000-0008-0000-0700-0000B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132" t="45518" r="26794" b="3027"/>
        <a:stretch>
          <a:fillRect/>
        </a:stretch>
      </xdr:blipFill>
      <xdr:spPr bwMode="auto">
        <a:xfrm>
          <a:off x="279400" y="72841757"/>
          <a:ext cx="1194049" cy="88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395</xdr:row>
      <xdr:rowOff>38100</xdr:rowOff>
    </xdr:from>
    <xdr:ext cx="1206500" cy="863600"/>
    <xdr:pic>
      <xdr:nvPicPr>
        <xdr:cNvPr id="179" name="Image169">
          <a:extLst>
            <a:ext uri="{FF2B5EF4-FFF2-40B4-BE49-F238E27FC236}">
              <a16:creationId xmlns:a16="http://schemas.microsoft.com/office/drawing/2014/main" id="{00000000-0008-0000-0700-0000B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397" t="49343" r="28744" b="3564"/>
        <a:stretch>
          <a:fillRect/>
        </a:stretch>
      </xdr:blipFill>
      <xdr:spPr bwMode="auto">
        <a:xfrm>
          <a:off x="228600" y="73135671"/>
          <a:ext cx="1206500" cy="863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394</xdr:row>
      <xdr:rowOff>101600</xdr:rowOff>
    </xdr:from>
    <xdr:ext cx="1212610" cy="876300"/>
    <xdr:pic>
      <xdr:nvPicPr>
        <xdr:cNvPr id="180" name="Image169">
          <a:extLst>
            <a:ext uri="{FF2B5EF4-FFF2-40B4-BE49-F238E27FC236}">
              <a16:creationId xmlns:a16="http://schemas.microsoft.com/office/drawing/2014/main" id="{00000000-0008-0000-0700-0000B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766" t="45428" r="24889"/>
        <a:stretch/>
      </xdr:blipFill>
      <xdr:spPr bwMode="auto">
        <a:xfrm>
          <a:off x="266700" y="73014114"/>
          <a:ext cx="121261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398</xdr:row>
      <xdr:rowOff>25400</xdr:rowOff>
    </xdr:from>
    <xdr:ext cx="1193800" cy="885826"/>
    <xdr:pic>
      <xdr:nvPicPr>
        <xdr:cNvPr id="181" name="Image169">
          <a:extLst>
            <a:ext uri="{FF2B5EF4-FFF2-40B4-BE49-F238E27FC236}">
              <a16:creationId xmlns:a16="http://schemas.microsoft.com/office/drawing/2014/main" id="{00000000-0008-0000-0700-0000B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653" t="45817" r="26416" b="3062"/>
        <a:stretch>
          <a:fillRect/>
        </a:stretch>
      </xdr:blipFill>
      <xdr:spPr bwMode="auto">
        <a:xfrm>
          <a:off x="215900" y="73678143"/>
          <a:ext cx="1193800" cy="885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399</xdr:row>
      <xdr:rowOff>25400</xdr:rowOff>
    </xdr:from>
    <xdr:ext cx="1224708" cy="876300"/>
    <xdr:pic>
      <xdr:nvPicPr>
        <xdr:cNvPr id="182" name="Image169">
          <a:extLst>
            <a:ext uri="{FF2B5EF4-FFF2-40B4-BE49-F238E27FC236}">
              <a16:creationId xmlns:a16="http://schemas.microsoft.com/office/drawing/2014/main" id="{00000000-0008-0000-0700-0000B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370" t="49502" r="28628" b="3272"/>
        <a:stretch>
          <a:fillRect/>
        </a:stretch>
      </xdr:blipFill>
      <xdr:spPr bwMode="auto">
        <a:xfrm>
          <a:off x="215900" y="73863200"/>
          <a:ext cx="1224708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400</xdr:row>
      <xdr:rowOff>63500</xdr:rowOff>
    </xdr:from>
    <xdr:ext cx="1175565" cy="866776"/>
    <xdr:pic>
      <xdr:nvPicPr>
        <xdr:cNvPr id="183" name="Image169">
          <a:extLst>
            <a:ext uri="{FF2B5EF4-FFF2-40B4-BE49-F238E27FC236}">
              <a16:creationId xmlns:a16="http://schemas.microsoft.com/office/drawing/2014/main" id="{00000000-0008-0000-0700-0000B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803" t="48845" r="28408" b="2724"/>
        <a:stretch/>
      </xdr:blipFill>
      <xdr:spPr bwMode="auto">
        <a:xfrm>
          <a:off x="203200" y="74086357"/>
          <a:ext cx="1175565" cy="866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401</xdr:row>
      <xdr:rowOff>63499</xdr:rowOff>
    </xdr:from>
    <xdr:ext cx="1168400" cy="836721"/>
    <xdr:pic>
      <xdr:nvPicPr>
        <xdr:cNvPr id="184" name="Image169">
          <a:extLst>
            <a:ext uri="{FF2B5EF4-FFF2-40B4-BE49-F238E27FC236}">
              <a16:creationId xmlns:a16="http://schemas.microsoft.com/office/drawing/2014/main" id="{00000000-0008-0000-0700-0000B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279" t="48513" r="27517" b="2931"/>
        <a:stretch>
          <a:fillRect/>
        </a:stretch>
      </xdr:blipFill>
      <xdr:spPr bwMode="auto">
        <a:xfrm>
          <a:off x="266700" y="74271413"/>
          <a:ext cx="1168400" cy="8367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185</xdr:row>
      <xdr:rowOff>63500</xdr:rowOff>
    </xdr:from>
    <xdr:ext cx="1181100" cy="822961"/>
    <xdr:pic>
      <xdr:nvPicPr>
        <xdr:cNvPr id="185" name="Image169">
          <a:extLst>
            <a:ext uri="{FF2B5EF4-FFF2-40B4-BE49-F238E27FC236}">
              <a16:creationId xmlns:a16="http://schemas.microsoft.com/office/drawing/2014/main" id="{00000000-0008-0000-0700-0000B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304800" y="34299071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180</xdr:row>
      <xdr:rowOff>76200</xdr:rowOff>
    </xdr:from>
    <xdr:ext cx="1181100" cy="822961"/>
    <xdr:pic>
      <xdr:nvPicPr>
        <xdr:cNvPr id="186" name="Image169">
          <a:extLst>
            <a:ext uri="{FF2B5EF4-FFF2-40B4-BE49-F238E27FC236}">
              <a16:creationId xmlns:a16="http://schemas.microsoft.com/office/drawing/2014/main" id="{00000000-0008-0000-0700-0000B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317500" y="33386486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183</xdr:row>
      <xdr:rowOff>101600</xdr:rowOff>
    </xdr:from>
    <xdr:ext cx="1181100" cy="822961"/>
    <xdr:pic>
      <xdr:nvPicPr>
        <xdr:cNvPr id="187" name="Image169">
          <a:extLst>
            <a:ext uri="{FF2B5EF4-FFF2-40B4-BE49-F238E27FC236}">
              <a16:creationId xmlns:a16="http://schemas.microsoft.com/office/drawing/2014/main" id="{00000000-0008-0000-0700-0000B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304800" y="33967057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182</xdr:row>
      <xdr:rowOff>76200</xdr:rowOff>
    </xdr:from>
    <xdr:ext cx="1181100" cy="822961"/>
    <xdr:pic>
      <xdr:nvPicPr>
        <xdr:cNvPr id="188" name="Image169">
          <a:extLst>
            <a:ext uri="{FF2B5EF4-FFF2-40B4-BE49-F238E27FC236}">
              <a16:creationId xmlns:a16="http://schemas.microsoft.com/office/drawing/2014/main" id="{00000000-0008-0000-0700-0000B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317500" y="33756600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179</xdr:row>
      <xdr:rowOff>76200</xdr:rowOff>
    </xdr:from>
    <xdr:ext cx="1181100" cy="822961"/>
    <xdr:pic>
      <xdr:nvPicPr>
        <xdr:cNvPr id="189" name="Image169">
          <a:extLst>
            <a:ext uri="{FF2B5EF4-FFF2-40B4-BE49-F238E27FC236}">
              <a16:creationId xmlns:a16="http://schemas.microsoft.com/office/drawing/2014/main" id="{00000000-0008-0000-0700-0000B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92100" y="33201429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330200</xdr:colOff>
      <xdr:row>178</xdr:row>
      <xdr:rowOff>101600</xdr:rowOff>
    </xdr:from>
    <xdr:ext cx="1181100" cy="822961"/>
    <xdr:pic>
      <xdr:nvPicPr>
        <xdr:cNvPr id="190" name="Image169">
          <a:extLst>
            <a:ext uri="{FF2B5EF4-FFF2-40B4-BE49-F238E27FC236}">
              <a16:creationId xmlns:a16="http://schemas.microsoft.com/office/drawing/2014/main" id="{00000000-0008-0000-0700-0000B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330200" y="33041771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114300</xdr:colOff>
      <xdr:row>31</xdr:row>
      <xdr:rowOff>50800</xdr:rowOff>
    </xdr:from>
    <xdr:ext cx="1162050" cy="776805"/>
    <xdr:pic>
      <xdr:nvPicPr>
        <xdr:cNvPr id="191" name="Image169">
          <a:extLst>
            <a:ext uri="{FF2B5EF4-FFF2-40B4-BE49-F238E27FC236}">
              <a16:creationId xmlns:a16="http://schemas.microsoft.com/office/drawing/2014/main" id="{00000000-0008-0000-0700-0000B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14300" y="57875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127000</xdr:colOff>
      <xdr:row>30</xdr:row>
      <xdr:rowOff>101600</xdr:rowOff>
    </xdr:from>
    <xdr:ext cx="1162050" cy="776805"/>
    <xdr:pic>
      <xdr:nvPicPr>
        <xdr:cNvPr id="192" name="Image169">
          <a:extLst>
            <a:ext uri="{FF2B5EF4-FFF2-40B4-BE49-F238E27FC236}">
              <a16:creationId xmlns:a16="http://schemas.microsoft.com/office/drawing/2014/main" id="{00000000-0008-0000-0700-0000C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27000" y="56533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147</xdr:row>
      <xdr:rowOff>0</xdr:rowOff>
    </xdr:from>
    <xdr:ext cx="1207184" cy="825500"/>
    <xdr:pic>
      <xdr:nvPicPr>
        <xdr:cNvPr id="193" name="Image169">
          <a:extLst>
            <a:ext uri="{FF2B5EF4-FFF2-40B4-BE49-F238E27FC236}">
              <a16:creationId xmlns:a16="http://schemas.microsoft.com/office/drawing/2014/main" id="{00000000-0008-0000-0700-0000C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165" t="27835" r="25812" b="21863"/>
        <a:stretch>
          <a:fillRect/>
        </a:stretch>
      </xdr:blipFill>
      <xdr:spPr bwMode="auto">
        <a:xfrm>
          <a:off x="190500" y="27203400"/>
          <a:ext cx="1207184" cy="825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299</xdr:row>
      <xdr:rowOff>38100</xdr:rowOff>
    </xdr:from>
    <xdr:ext cx="1231900" cy="850900"/>
    <xdr:pic>
      <xdr:nvPicPr>
        <xdr:cNvPr id="194" name="Image169">
          <a:extLst>
            <a:ext uri="{FF2B5EF4-FFF2-40B4-BE49-F238E27FC236}">
              <a16:creationId xmlns:a16="http://schemas.microsoft.com/office/drawing/2014/main" id="{00000000-0008-0000-0700-0000C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607" r="7029" b="13596"/>
        <a:stretch>
          <a:fillRect/>
        </a:stretch>
      </xdr:blipFill>
      <xdr:spPr bwMode="auto">
        <a:xfrm>
          <a:off x="228600" y="55370186"/>
          <a:ext cx="1231900" cy="850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300</xdr:row>
      <xdr:rowOff>63500</xdr:rowOff>
    </xdr:from>
    <xdr:ext cx="1270000" cy="863600"/>
    <xdr:pic>
      <xdr:nvPicPr>
        <xdr:cNvPr id="195" name="Image169">
          <a:extLst>
            <a:ext uri="{FF2B5EF4-FFF2-40B4-BE49-F238E27FC236}">
              <a16:creationId xmlns:a16="http://schemas.microsoft.com/office/drawing/2014/main" id="{00000000-0008-0000-0700-0000C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324" r="9958" b="16620"/>
        <a:stretch>
          <a:fillRect/>
        </a:stretch>
      </xdr:blipFill>
      <xdr:spPr bwMode="auto">
        <a:xfrm>
          <a:off x="177800" y="55580643"/>
          <a:ext cx="1270000" cy="863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331</xdr:row>
      <xdr:rowOff>38100</xdr:rowOff>
    </xdr:from>
    <xdr:ext cx="1173379" cy="828676"/>
    <xdr:pic>
      <xdr:nvPicPr>
        <xdr:cNvPr id="196" name="Image169">
          <a:extLst>
            <a:ext uri="{FF2B5EF4-FFF2-40B4-BE49-F238E27FC236}">
              <a16:creationId xmlns:a16="http://schemas.microsoft.com/office/drawing/2014/main" id="{00000000-0008-0000-0700-0000C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41300" y="612920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332</xdr:row>
      <xdr:rowOff>50800</xdr:rowOff>
    </xdr:from>
    <xdr:ext cx="1173379" cy="828676"/>
    <xdr:pic>
      <xdr:nvPicPr>
        <xdr:cNvPr id="197" name="Image169">
          <a:extLst>
            <a:ext uri="{FF2B5EF4-FFF2-40B4-BE49-F238E27FC236}">
              <a16:creationId xmlns:a16="http://schemas.microsoft.com/office/drawing/2014/main" id="{00000000-0008-0000-0700-0000C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41300" y="61489771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170</xdr:row>
      <xdr:rowOff>38100</xdr:rowOff>
    </xdr:from>
    <xdr:ext cx="1181100" cy="853017"/>
    <xdr:pic>
      <xdr:nvPicPr>
        <xdr:cNvPr id="198" name="Image169">
          <a:extLst>
            <a:ext uri="{FF2B5EF4-FFF2-40B4-BE49-F238E27FC236}">
              <a16:creationId xmlns:a16="http://schemas.microsoft.com/office/drawing/2014/main" id="{00000000-0008-0000-0700-0000C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394" t="14793" r="17723" b="15975"/>
        <a:stretch>
          <a:fillRect/>
        </a:stretch>
      </xdr:blipFill>
      <xdr:spPr bwMode="auto">
        <a:xfrm>
          <a:off x="241300" y="31497814"/>
          <a:ext cx="1181100" cy="8530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171</xdr:row>
      <xdr:rowOff>88900</xdr:rowOff>
    </xdr:from>
    <xdr:ext cx="1180563" cy="838200"/>
    <xdr:pic>
      <xdr:nvPicPr>
        <xdr:cNvPr id="199" name="Image169">
          <a:extLst>
            <a:ext uri="{FF2B5EF4-FFF2-40B4-BE49-F238E27FC236}">
              <a16:creationId xmlns:a16="http://schemas.microsoft.com/office/drawing/2014/main" id="{00000000-0008-0000-0700-0000C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225" t="18855" r="21490" b="17983"/>
        <a:stretch>
          <a:fillRect/>
        </a:stretch>
      </xdr:blipFill>
      <xdr:spPr bwMode="auto">
        <a:xfrm>
          <a:off x="254000" y="31733671"/>
          <a:ext cx="1180563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172</xdr:row>
      <xdr:rowOff>50800</xdr:rowOff>
    </xdr:from>
    <xdr:ext cx="1181100" cy="853017"/>
    <xdr:pic>
      <xdr:nvPicPr>
        <xdr:cNvPr id="200" name="Image169">
          <a:extLst>
            <a:ext uri="{FF2B5EF4-FFF2-40B4-BE49-F238E27FC236}">
              <a16:creationId xmlns:a16="http://schemas.microsoft.com/office/drawing/2014/main" id="{00000000-0008-0000-0700-0000C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394" t="14793" r="17723" b="15975"/>
        <a:stretch>
          <a:fillRect/>
        </a:stretch>
      </xdr:blipFill>
      <xdr:spPr bwMode="auto">
        <a:xfrm>
          <a:off x="279400" y="31880629"/>
          <a:ext cx="1181100" cy="8530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173</xdr:row>
      <xdr:rowOff>25400</xdr:rowOff>
    </xdr:from>
    <xdr:ext cx="1180563" cy="838200"/>
    <xdr:pic>
      <xdr:nvPicPr>
        <xdr:cNvPr id="201" name="Image169">
          <a:extLst>
            <a:ext uri="{FF2B5EF4-FFF2-40B4-BE49-F238E27FC236}">
              <a16:creationId xmlns:a16="http://schemas.microsoft.com/office/drawing/2014/main" id="{00000000-0008-0000-0700-0000C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225" t="18855" r="21490" b="17983"/>
        <a:stretch>
          <a:fillRect/>
        </a:stretch>
      </xdr:blipFill>
      <xdr:spPr bwMode="auto">
        <a:xfrm>
          <a:off x="317500" y="32040286"/>
          <a:ext cx="1180563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259</xdr:row>
      <xdr:rowOff>42828</xdr:rowOff>
    </xdr:from>
    <xdr:ext cx="1173379" cy="828676"/>
    <xdr:pic>
      <xdr:nvPicPr>
        <xdr:cNvPr id="202" name="Image169">
          <a:extLst>
            <a:ext uri="{FF2B5EF4-FFF2-40B4-BE49-F238E27FC236}">
              <a16:creationId xmlns:a16="http://schemas.microsoft.com/office/drawing/2014/main" id="{00000000-0008-0000-0700-0000C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54000" y="47972628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258</xdr:row>
      <xdr:rowOff>50800</xdr:rowOff>
    </xdr:from>
    <xdr:ext cx="1193800" cy="839251"/>
    <xdr:pic>
      <xdr:nvPicPr>
        <xdr:cNvPr id="203" name="Image169">
          <a:extLst>
            <a:ext uri="{FF2B5EF4-FFF2-40B4-BE49-F238E27FC236}">
              <a16:creationId xmlns:a16="http://schemas.microsoft.com/office/drawing/2014/main" id="{00000000-0008-0000-0700-0000C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16" t="37088" r="2817" b="4717"/>
        <a:stretch>
          <a:fillRect/>
        </a:stretch>
      </xdr:blipFill>
      <xdr:spPr bwMode="auto">
        <a:xfrm>
          <a:off x="279400" y="47795543"/>
          <a:ext cx="11938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261</xdr:row>
      <xdr:rowOff>42828</xdr:rowOff>
    </xdr:from>
    <xdr:ext cx="1173379" cy="828676"/>
    <xdr:pic>
      <xdr:nvPicPr>
        <xdr:cNvPr id="204" name="Image169">
          <a:extLst>
            <a:ext uri="{FF2B5EF4-FFF2-40B4-BE49-F238E27FC236}">
              <a16:creationId xmlns:a16="http://schemas.microsoft.com/office/drawing/2014/main" id="{00000000-0008-0000-0700-0000C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15900" y="48342742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260</xdr:row>
      <xdr:rowOff>38100</xdr:rowOff>
    </xdr:from>
    <xdr:ext cx="1193800" cy="839251"/>
    <xdr:pic>
      <xdr:nvPicPr>
        <xdr:cNvPr id="205" name="Image169">
          <a:extLst>
            <a:ext uri="{FF2B5EF4-FFF2-40B4-BE49-F238E27FC236}">
              <a16:creationId xmlns:a16="http://schemas.microsoft.com/office/drawing/2014/main" id="{00000000-0008-0000-0700-0000C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16" t="37088" r="2817" b="4717"/>
        <a:stretch>
          <a:fillRect/>
        </a:stretch>
      </xdr:blipFill>
      <xdr:spPr bwMode="auto">
        <a:xfrm>
          <a:off x="254000" y="48152957"/>
          <a:ext cx="11938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164</xdr:row>
      <xdr:rowOff>63501</xdr:rowOff>
    </xdr:from>
    <xdr:ext cx="1244600" cy="878541"/>
    <xdr:pic>
      <xdr:nvPicPr>
        <xdr:cNvPr id="206" name="Image169">
          <a:extLst>
            <a:ext uri="{FF2B5EF4-FFF2-40B4-BE49-F238E27FC236}">
              <a16:creationId xmlns:a16="http://schemas.microsoft.com/office/drawing/2014/main" id="{00000000-0008-0000-0700-0000C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233" t="17591" r="17477" b="14313"/>
        <a:stretch>
          <a:fillRect/>
        </a:stretch>
      </xdr:blipFill>
      <xdr:spPr bwMode="auto">
        <a:xfrm>
          <a:off x="190500" y="30412872"/>
          <a:ext cx="1244600" cy="8785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165</xdr:row>
      <xdr:rowOff>76200</xdr:rowOff>
    </xdr:from>
    <xdr:ext cx="1219200" cy="838200"/>
    <xdr:pic>
      <xdr:nvPicPr>
        <xdr:cNvPr id="207" name="Image169">
          <a:extLst>
            <a:ext uri="{FF2B5EF4-FFF2-40B4-BE49-F238E27FC236}">
              <a16:creationId xmlns:a16="http://schemas.microsoft.com/office/drawing/2014/main" id="{00000000-0008-0000-0700-0000C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615" t="19524" r="20266" b="19486"/>
        <a:stretch>
          <a:fillRect/>
        </a:stretch>
      </xdr:blipFill>
      <xdr:spPr bwMode="auto">
        <a:xfrm>
          <a:off x="177800" y="30610629"/>
          <a:ext cx="121920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39</xdr:row>
      <xdr:rowOff>76200</xdr:rowOff>
    </xdr:from>
    <xdr:ext cx="1162050" cy="776805"/>
    <xdr:pic>
      <xdr:nvPicPr>
        <xdr:cNvPr id="208" name="Image169">
          <a:extLst>
            <a:ext uri="{FF2B5EF4-FFF2-40B4-BE49-F238E27FC236}">
              <a16:creationId xmlns:a16="http://schemas.microsoft.com/office/drawing/2014/main" id="{00000000-0008-0000-0700-0000D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41300" y="72934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40</xdr:row>
      <xdr:rowOff>114300</xdr:rowOff>
    </xdr:from>
    <xdr:ext cx="1162050" cy="776805"/>
    <xdr:pic>
      <xdr:nvPicPr>
        <xdr:cNvPr id="209" name="Image169">
          <a:extLst>
            <a:ext uri="{FF2B5EF4-FFF2-40B4-BE49-F238E27FC236}">
              <a16:creationId xmlns:a16="http://schemas.microsoft.com/office/drawing/2014/main" id="{00000000-0008-0000-0700-0000D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215900" y="7516586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41</xdr:row>
      <xdr:rowOff>50800</xdr:rowOff>
    </xdr:from>
    <xdr:ext cx="1162050" cy="776805"/>
    <xdr:pic>
      <xdr:nvPicPr>
        <xdr:cNvPr id="210" name="Image169">
          <a:extLst>
            <a:ext uri="{FF2B5EF4-FFF2-40B4-BE49-F238E27FC236}">
              <a16:creationId xmlns:a16="http://schemas.microsoft.com/office/drawing/2014/main" id="{00000000-0008-0000-0700-0000D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76381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42</xdr:row>
      <xdr:rowOff>88900</xdr:rowOff>
    </xdr:from>
    <xdr:ext cx="1162050" cy="776805"/>
    <xdr:pic>
      <xdr:nvPicPr>
        <xdr:cNvPr id="211" name="Image169">
          <a:extLst>
            <a:ext uri="{FF2B5EF4-FFF2-40B4-BE49-F238E27FC236}">
              <a16:creationId xmlns:a16="http://schemas.microsoft.com/office/drawing/2014/main" id="{00000000-0008-0000-0700-0000D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65100" y="78613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166</xdr:row>
      <xdr:rowOff>50800</xdr:rowOff>
    </xdr:from>
    <xdr:ext cx="1244600" cy="878541"/>
    <xdr:pic>
      <xdr:nvPicPr>
        <xdr:cNvPr id="212" name="Image169">
          <a:extLst>
            <a:ext uri="{FF2B5EF4-FFF2-40B4-BE49-F238E27FC236}">
              <a16:creationId xmlns:a16="http://schemas.microsoft.com/office/drawing/2014/main" id="{00000000-0008-0000-0700-0000D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233" t="17591" r="17477" b="14313"/>
        <a:stretch>
          <a:fillRect/>
        </a:stretch>
      </xdr:blipFill>
      <xdr:spPr bwMode="auto">
        <a:xfrm>
          <a:off x="165100" y="30770286"/>
          <a:ext cx="1244600" cy="8785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167</xdr:row>
      <xdr:rowOff>50799</xdr:rowOff>
    </xdr:from>
    <xdr:ext cx="1219200" cy="838200"/>
    <xdr:pic>
      <xdr:nvPicPr>
        <xdr:cNvPr id="213" name="Image169">
          <a:extLst>
            <a:ext uri="{FF2B5EF4-FFF2-40B4-BE49-F238E27FC236}">
              <a16:creationId xmlns:a16="http://schemas.microsoft.com/office/drawing/2014/main" id="{00000000-0008-0000-0700-0000D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615" t="19524" r="20266" b="19486"/>
        <a:stretch>
          <a:fillRect/>
        </a:stretch>
      </xdr:blipFill>
      <xdr:spPr bwMode="auto">
        <a:xfrm>
          <a:off x="152400" y="30955342"/>
          <a:ext cx="121920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168</xdr:row>
      <xdr:rowOff>38100</xdr:rowOff>
    </xdr:from>
    <xdr:ext cx="1244600" cy="878541"/>
    <xdr:pic>
      <xdr:nvPicPr>
        <xdr:cNvPr id="214" name="Image169">
          <a:extLst>
            <a:ext uri="{FF2B5EF4-FFF2-40B4-BE49-F238E27FC236}">
              <a16:creationId xmlns:a16="http://schemas.microsoft.com/office/drawing/2014/main" id="{00000000-0008-0000-0700-0000D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233" t="17591" r="17477" b="14313"/>
        <a:stretch>
          <a:fillRect/>
        </a:stretch>
      </xdr:blipFill>
      <xdr:spPr bwMode="auto">
        <a:xfrm>
          <a:off x="165100" y="31127700"/>
          <a:ext cx="1244600" cy="8785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169</xdr:row>
      <xdr:rowOff>50799</xdr:rowOff>
    </xdr:from>
    <xdr:ext cx="1219200" cy="838200"/>
    <xdr:pic>
      <xdr:nvPicPr>
        <xdr:cNvPr id="215" name="Image169">
          <a:extLst>
            <a:ext uri="{FF2B5EF4-FFF2-40B4-BE49-F238E27FC236}">
              <a16:creationId xmlns:a16="http://schemas.microsoft.com/office/drawing/2014/main" id="{00000000-0008-0000-0700-0000D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615" t="19524" r="20266" b="19486"/>
        <a:stretch>
          <a:fillRect/>
        </a:stretch>
      </xdr:blipFill>
      <xdr:spPr bwMode="auto">
        <a:xfrm>
          <a:off x="215900" y="31325456"/>
          <a:ext cx="121920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248</xdr:row>
      <xdr:rowOff>63500</xdr:rowOff>
    </xdr:from>
    <xdr:ext cx="1193800" cy="839251"/>
    <xdr:pic>
      <xdr:nvPicPr>
        <xdr:cNvPr id="216" name="Image169">
          <a:extLst>
            <a:ext uri="{FF2B5EF4-FFF2-40B4-BE49-F238E27FC236}">
              <a16:creationId xmlns:a16="http://schemas.microsoft.com/office/drawing/2014/main" id="{00000000-0008-0000-0700-0000D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85" r="2585"/>
        <a:stretch/>
      </xdr:blipFill>
      <xdr:spPr bwMode="auto">
        <a:xfrm>
          <a:off x="266700" y="45957671"/>
          <a:ext cx="11938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249</xdr:row>
      <xdr:rowOff>50800</xdr:rowOff>
    </xdr:from>
    <xdr:ext cx="1193800" cy="839251"/>
    <xdr:pic>
      <xdr:nvPicPr>
        <xdr:cNvPr id="217" name="Image169">
          <a:extLst>
            <a:ext uri="{FF2B5EF4-FFF2-40B4-BE49-F238E27FC236}">
              <a16:creationId xmlns:a16="http://schemas.microsoft.com/office/drawing/2014/main" id="{00000000-0008-0000-0700-0000D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85" r="2585"/>
        <a:stretch/>
      </xdr:blipFill>
      <xdr:spPr bwMode="auto">
        <a:xfrm>
          <a:off x="254000" y="46130029"/>
          <a:ext cx="11938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127000</xdr:colOff>
      <xdr:row>76</xdr:row>
      <xdr:rowOff>34640</xdr:rowOff>
    </xdr:from>
    <xdr:ext cx="1371600" cy="1014395"/>
    <xdr:pic>
      <xdr:nvPicPr>
        <xdr:cNvPr id="218" name="Рисунок 217">
          <a:extLst>
            <a:ext uri="{FF2B5EF4-FFF2-40B4-BE49-F238E27FC236}">
              <a16:creationId xmlns:a16="http://schemas.microsoft.com/office/drawing/2014/main" id="{00000000-0008-0000-0700-0000D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xfrm>
          <a:off x="127000" y="14098983"/>
          <a:ext cx="1371600" cy="1014395"/>
        </a:xfrm>
        <a:prstGeom prst="rect">
          <a:avLst/>
        </a:prstGeom>
      </xdr:spPr>
    </xdr:pic>
    <xdr:clientData/>
  </xdr:oneCellAnchor>
  <xdr:oneCellAnchor>
    <xdr:from>
      <xdr:col>0</xdr:col>
      <xdr:colOff>254000</xdr:colOff>
      <xdr:row>79</xdr:row>
      <xdr:rowOff>88900</xdr:rowOff>
    </xdr:from>
    <xdr:ext cx="1112684" cy="742152"/>
    <xdr:pic>
      <xdr:nvPicPr>
        <xdr:cNvPr id="219" name="Рисунок 218">
          <a:extLst>
            <a:ext uri="{FF2B5EF4-FFF2-40B4-BE49-F238E27FC236}">
              <a16:creationId xmlns:a16="http://schemas.microsoft.com/office/drawing/2014/main" id="{00000000-0008-0000-0700-0000D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54000" y="14708414"/>
          <a:ext cx="1112684" cy="742152"/>
        </a:xfrm>
        <a:prstGeom prst="rect">
          <a:avLst/>
        </a:prstGeom>
      </xdr:spPr>
    </xdr:pic>
    <xdr:clientData/>
  </xdr:oneCellAnchor>
  <xdr:oneCellAnchor>
    <xdr:from>
      <xdr:col>0</xdr:col>
      <xdr:colOff>203200</xdr:colOff>
      <xdr:row>80</xdr:row>
      <xdr:rowOff>38100</xdr:rowOff>
    </xdr:from>
    <xdr:ext cx="1114821" cy="742152"/>
    <xdr:pic>
      <xdr:nvPicPr>
        <xdr:cNvPr id="220" name="Рисунок 219">
          <a:extLst>
            <a:ext uri="{FF2B5EF4-FFF2-40B4-BE49-F238E27FC236}">
              <a16:creationId xmlns:a16="http://schemas.microsoft.com/office/drawing/2014/main" id="{00000000-0008-0000-0700-0000D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3200" y="14842671"/>
          <a:ext cx="1114821" cy="742152"/>
        </a:xfrm>
        <a:prstGeom prst="rect">
          <a:avLst/>
        </a:prstGeom>
      </xdr:spPr>
    </xdr:pic>
    <xdr:clientData/>
  </xdr:oneCellAnchor>
  <xdr:oneCellAnchor>
    <xdr:from>
      <xdr:col>0</xdr:col>
      <xdr:colOff>266700</xdr:colOff>
      <xdr:row>386</xdr:row>
      <xdr:rowOff>38100</xdr:rowOff>
    </xdr:from>
    <xdr:ext cx="1149350" cy="876300"/>
    <xdr:pic>
      <xdr:nvPicPr>
        <xdr:cNvPr id="221" name="Image169">
          <a:extLst>
            <a:ext uri="{FF2B5EF4-FFF2-40B4-BE49-F238E27FC236}">
              <a16:creationId xmlns:a16="http://schemas.microsoft.com/office/drawing/2014/main" id="{00000000-0008-0000-0700-0000D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6" r="6296"/>
        <a:stretch/>
      </xdr:blipFill>
      <xdr:spPr bwMode="auto">
        <a:xfrm>
          <a:off x="266700" y="71470157"/>
          <a:ext cx="11493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391</xdr:row>
      <xdr:rowOff>38100</xdr:rowOff>
    </xdr:from>
    <xdr:ext cx="1149350" cy="876300"/>
    <xdr:pic>
      <xdr:nvPicPr>
        <xdr:cNvPr id="222" name="Image169">
          <a:extLst>
            <a:ext uri="{FF2B5EF4-FFF2-40B4-BE49-F238E27FC236}">
              <a16:creationId xmlns:a16="http://schemas.microsoft.com/office/drawing/2014/main" id="{00000000-0008-0000-0700-0000D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6" r="6296"/>
        <a:stretch/>
      </xdr:blipFill>
      <xdr:spPr bwMode="auto">
        <a:xfrm>
          <a:off x="241300" y="72395443"/>
          <a:ext cx="11493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298</xdr:row>
      <xdr:rowOff>50800</xdr:rowOff>
    </xdr:from>
    <xdr:ext cx="1243965" cy="850900"/>
    <xdr:pic>
      <xdr:nvPicPr>
        <xdr:cNvPr id="223" name="Image169">
          <a:extLst>
            <a:ext uri="{FF2B5EF4-FFF2-40B4-BE49-F238E27FC236}">
              <a16:creationId xmlns:a16="http://schemas.microsoft.com/office/drawing/2014/main" id="{00000000-0008-0000-0700-0000D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69" r="1269"/>
        <a:stretch/>
      </xdr:blipFill>
      <xdr:spPr bwMode="auto">
        <a:xfrm>
          <a:off x="203200" y="55197829"/>
          <a:ext cx="1243965" cy="850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299</xdr:row>
      <xdr:rowOff>76200</xdr:rowOff>
    </xdr:from>
    <xdr:ext cx="1243965" cy="863600"/>
    <xdr:pic>
      <xdr:nvPicPr>
        <xdr:cNvPr id="224" name="Image169">
          <a:extLst>
            <a:ext uri="{FF2B5EF4-FFF2-40B4-BE49-F238E27FC236}">
              <a16:creationId xmlns:a16="http://schemas.microsoft.com/office/drawing/2014/main" id="{00000000-0008-0000-0700-0000E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67" r="6467" b="9333"/>
        <a:stretch>
          <a:fillRect/>
        </a:stretch>
      </xdr:blipFill>
      <xdr:spPr bwMode="auto">
        <a:xfrm>
          <a:off x="190500" y="55408286"/>
          <a:ext cx="1243965" cy="863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300</xdr:row>
      <xdr:rowOff>50800</xdr:rowOff>
    </xdr:from>
    <xdr:ext cx="1253490" cy="812800"/>
    <xdr:pic>
      <xdr:nvPicPr>
        <xdr:cNvPr id="225" name="Image169">
          <a:extLst>
            <a:ext uri="{FF2B5EF4-FFF2-40B4-BE49-F238E27FC236}">
              <a16:creationId xmlns:a16="http://schemas.microsoft.com/office/drawing/2014/main" id="{00000000-0008-0000-0700-0000E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73" r="5973" b="14324"/>
        <a:stretch>
          <a:fillRect/>
        </a:stretch>
      </xdr:blipFill>
      <xdr:spPr bwMode="auto">
        <a:xfrm>
          <a:off x="215900" y="55567943"/>
          <a:ext cx="1253490" cy="812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88900</xdr:colOff>
      <xdr:row>353</xdr:row>
      <xdr:rowOff>50800</xdr:rowOff>
    </xdr:from>
    <xdr:ext cx="1466256" cy="825500"/>
    <xdr:pic>
      <xdr:nvPicPr>
        <xdr:cNvPr id="226" name="Image14">
          <a:extLst>
            <a:ext uri="{FF2B5EF4-FFF2-40B4-BE49-F238E27FC236}">
              <a16:creationId xmlns:a16="http://schemas.microsoft.com/office/drawing/2014/main" id="{00000000-0008-0000-0700-0000E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65375971"/>
          <a:ext cx="1466256" cy="825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51</xdr:row>
      <xdr:rowOff>50800</xdr:rowOff>
    </xdr:from>
    <xdr:ext cx="1162050" cy="776805"/>
    <xdr:pic>
      <xdr:nvPicPr>
        <xdr:cNvPr id="227" name="Image169">
          <a:extLst>
            <a:ext uri="{FF2B5EF4-FFF2-40B4-BE49-F238E27FC236}">
              <a16:creationId xmlns:a16="http://schemas.microsoft.com/office/drawing/2014/main" id="{00000000-0008-0000-0700-0000E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94887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52</xdr:row>
      <xdr:rowOff>50800</xdr:rowOff>
    </xdr:from>
    <xdr:ext cx="1162050" cy="776805"/>
    <xdr:pic>
      <xdr:nvPicPr>
        <xdr:cNvPr id="228" name="Image169">
          <a:extLst>
            <a:ext uri="{FF2B5EF4-FFF2-40B4-BE49-F238E27FC236}">
              <a16:creationId xmlns:a16="http://schemas.microsoft.com/office/drawing/2014/main" id="{00000000-0008-0000-0700-0000E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96737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244</xdr:row>
      <xdr:rowOff>38100</xdr:rowOff>
    </xdr:from>
    <xdr:ext cx="1177189" cy="902970"/>
    <xdr:pic>
      <xdr:nvPicPr>
        <xdr:cNvPr id="229" name="Image169">
          <a:extLst>
            <a:ext uri="{FF2B5EF4-FFF2-40B4-BE49-F238E27FC236}">
              <a16:creationId xmlns:a16="http://schemas.microsoft.com/office/drawing/2014/main" id="{00000000-0008-0000-0700-0000E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331" r="6331"/>
        <a:stretch/>
      </xdr:blipFill>
      <xdr:spPr bwMode="auto">
        <a:xfrm>
          <a:off x="292100" y="45192043"/>
          <a:ext cx="1177189" cy="9029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355600</xdr:colOff>
      <xdr:row>354</xdr:row>
      <xdr:rowOff>165100</xdr:rowOff>
    </xdr:from>
    <xdr:ext cx="1015365" cy="699135"/>
    <xdr:pic>
      <xdr:nvPicPr>
        <xdr:cNvPr id="230" name="Image169">
          <a:extLst>
            <a:ext uri="{FF2B5EF4-FFF2-40B4-BE49-F238E27FC236}">
              <a16:creationId xmlns:a16="http://schemas.microsoft.com/office/drawing/2014/main" id="{00000000-0008-0000-0700-0000E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943" t="26772" r="16594" b="24599"/>
        <a:stretch>
          <a:fillRect/>
        </a:stretch>
      </xdr:blipFill>
      <xdr:spPr bwMode="auto">
        <a:xfrm>
          <a:off x="355600" y="65675329"/>
          <a:ext cx="1015365" cy="6991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22</xdr:row>
      <xdr:rowOff>76200</xdr:rowOff>
    </xdr:from>
    <xdr:ext cx="1162050" cy="776805"/>
    <xdr:pic>
      <xdr:nvPicPr>
        <xdr:cNvPr id="231" name="Image169">
          <a:extLst>
            <a:ext uri="{FF2B5EF4-FFF2-40B4-BE49-F238E27FC236}">
              <a16:creationId xmlns:a16="http://schemas.microsoft.com/office/drawing/2014/main" id="{00000000-0008-0000-0700-0000E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41474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23</xdr:row>
      <xdr:rowOff>76200</xdr:rowOff>
    </xdr:from>
    <xdr:ext cx="1162050" cy="776805"/>
    <xdr:pic>
      <xdr:nvPicPr>
        <xdr:cNvPr id="232" name="Image169">
          <a:extLst>
            <a:ext uri="{FF2B5EF4-FFF2-40B4-BE49-F238E27FC236}">
              <a16:creationId xmlns:a16="http://schemas.microsoft.com/office/drawing/2014/main" id="{00000000-0008-0000-0700-0000E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43325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373</xdr:row>
      <xdr:rowOff>12700</xdr:rowOff>
    </xdr:from>
    <xdr:ext cx="1206299" cy="828675"/>
    <xdr:pic>
      <xdr:nvPicPr>
        <xdr:cNvPr id="233" name="Image169">
          <a:extLst>
            <a:ext uri="{FF2B5EF4-FFF2-40B4-BE49-F238E27FC236}">
              <a16:creationId xmlns:a16="http://schemas.microsoft.com/office/drawing/2014/main" id="{00000000-0008-0000-0700-0000E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77" r="1477"/>
        <a:stretch/>
      </xdr:blipFill>
      <xdr:spPr bwMode="auto">
        <a:xfrm>
          <a:off x="228600" y="69039014"/>
          <a:ext cx="1206299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374</xdr:row>
      <xdr:rowOff>25400</xdr:rowOff>
    </xdr:from>
    <xdr:ext cx="1206299" cy="828675"/>
    <xdr:pic>
      <xdr:nvPicPr>
        <xdr:cNvPr id="234" name="Image169">
          <a:extLst>
            <a:ext uri="{FF2B5EF4-FFF2-40B4-BE49-F238E27FC236}">
              <a16:creationId xmlns:a16="http://schemas.microsoft.com/office/drawing/2014/main" id="{00000000-0008-0000-0700-0000E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77" r="1477"/>
        <a:stretch/>
      </xdr:blipFill>
      <xdr:spPr bwMode="auto">
        <a:xfrm>
          <a:off x="215900" y="69236771"/>
          <a:ext cx="1206299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375</xdr:row>
      <xdr:rowOff>76200</xdr:rowOff>
    </xdr:from>
    <xdr:ext cx="1206299" cy="828675"/>
    <xdr:pic>
      <xdr:nvPicPr>
        <xdr:cNvPr id="235" name="Image169">
          <a:extLst>
            <a:ext uri="{FF2B5EF4-FFF2-40B4-BE49-F238E27FC236}">
              <a16:creationId xmlns:a16="http://schemas.microsoft.com/office/drawing/2014/main" id="{00000000-0008-0000-0700-0000E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77" r="1477"/>
        <a:stretch/>
      </xdr:blipFill>
      <xdr:spPr bwMode="auto">
        <a:xfrm>
          <a:off x="203200" y="69472629"/>
          <a:ext cx="1206299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376</xdr:row>
      <xdr:rowOff>25400</xdr:rowOff>
    </xdr:from>
    <xdr:ext cx="1206299" cy="828675"/>
    <xdr:pic>
      <xdr:nvPicPr>
        <xdr:cNvPr id="236" name="Image169">
          <a:extLst>
            <a:ext uri="{FF2B5EF4-FFF2-40B4-BE49-F238E27FC236}">
              <a16:creationId xmlns:a16="http://schemas.microsoft.com/office/drawing/2014/main" id="{00000000-0008-0000-0700-0000E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77" r="1477"/>
        <a:stretch/>
      </xdr:blipFill>
      <xdr:spPr bwMode="auto">
        <a:xfrm>
          <a:off x="203200" y="69606886"/>
          <a:ext cx="1206299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388</xdr:row>
      <xdr:rowOff>12700</xdr:rowOff>
    </xdr:from>
    <xdr:ext cx="1149350" cy="876300"/>
    <xdr:pic>
      <xdr:nvPicPr>
        <xdr:cNvPr id="237" name="Image169">
          <a:extLst>
            <a:ext uri="{FF2B5EF4-FFF2-40B4-BE49-F238E27FC236}">
              <a16:creationId xmlns:a16="http://schemas.microsoft.com/office/drawing/2014/main" id="{00000000-0008-0000-0700-0000E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6" r="6296"/>
        <a:stretch/>
      </xdr:blipFill>
      <xdr:spPr bwMode="auto">
        <a:xfrm>
          <a:off x="254000" y="71814871"/>
          <a:ext cx="11493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389</xdr:row>
      <xdr:rowOff>12700</xdr:rowOff>
    </xdr:from>
    <xdr:ext cx="1149350" cy="876300"/>
    <xdr:pic>
      <xdr:nvPicPr>
        <xdr:cNvPr id="238" name="Image169">
          <a:extLst>
            <a:ext uri="{FF2B5EF4-FFF2-40B4-BE49-F238E27FC236}">
              <a16:creationId xmlns:a16="http://schemas.microsoft.com/office/drawing/2014/main" id="{00000000-0008-0000-0700-0000E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6" r="6296"/>
        <a:stretch/>
      </xdr:blipFill>
      <xdr:spPr bwMode="auto">
        <a:xfrm>
          <a:off x="254000" y="71999929"/>
          <a:ext cx="11493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390</xdr:row>
      <xdr:rowOff>12700</xdr:rowOff>
    </xdr:from>
    <xdr:ext cx="1149350" cy="876300"/>
    <xdr:pic>
      <xdr:nvPicPr>
        <xdr:cNvPr id="239" name="Image169">
          <a:extLst>
            <a:ext uri="{FF2B5EF4-FFF2-40B4-BE49-F238E27FC236}">
              <a16:creationId xmlns:a16="http://schemas.microsoft.com/office/drawing/2014/main" id="{00000000-0008-0000-0700-0000E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6" r="6296"/>
        <a:stretch/>
      </xdr:blipFill>
      <xdr:spPr bwMode="auto">
        <a:xfrm>
          <a:off x="254000" y="72184986"/>
          <a:ext cx="11493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391</xdr:row>
      <xdr:rowOff>12700</xdr:rowOff>
    </xdr:from>
    <xdr:ext cx="1149350" cy="876300"/>
    <xdr:pic>
      <xdr:nvPicPr>
        <xdr:cNvPr id="240" name="Image169">
          <a:extLst>
            <a:ext uri="{FF2B5EF4-FFF2-40B4-BE49-F238E27FC236}">
              <a16:creationId xmlns:a16="http://schemas.microsoft.com/office/drawing/2014/main" id="{00000000-0008-0000-0700-0000F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6" r="6296"/>
        <a:stretch/>
      </xdr:blipFill>
      <xdr:spPr bwMode="auto">
        <a:xfrm>
          <a:off x="254000" y="72370043"/>
          <a:ext cx="11493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397</xdr:row>
      <xdr:rowOff>50800</xdr:rowOff>
    </xdr:from>
    <xdr:ext cx="1206500" cy="863600"/>
    <xdr:pic>
      <xdr:nvPicPr>
        <xdr:cNvPr id="241" name="Image169">
          <a:extLst>
            <a:ext uri="{FF2B5EF4-FFF2-40B4-BE49-F238E27FC236}">
              <a16:creationId xmlns:a16="http://schemas.microsoft.com/office/drawing/2014/main" id="{00000000-0008-0000-0700-0000F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397" t="49343" r="28744" b="3564"/>
        <a:stretch>
          <a:fillRect/>
        </a:stretch>
      </xdr:blipFill>
      <xdr:spPr bwMode="auto">
        <a:xfrm>
          <a:off x="203200" y="73518486"/>
          <a:ext cx="1206500" cy="863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396</xdr:row>
      <xdr:rowOff>38100</xdr:rowOff>
    </xdr:from>
    <xdr:ext cx="1212610" cy="876300"/>
    <xdr:pic>
      <xdr:nvPicPr>
        <xdr:cNvPr id="242" name="Image169">
          <a:extLst>
            <a:ext uri="{FF2B5EF4-FFF2-40B4-BE49-F238E27FC236}">
              <a16:creationId xmlns:a16="http://schemas.microsoft.com/office/drawing/2014/main" id="{00000000-0008-0000-0700-0000F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766" t="45428" r="24889"/>
        <a:stretch/>
      </xdr:blipFill>
      <xdr:spPr bwMode="auto">
        <a:xfrm>
          <a:off x="190500" y="73320729"/>
          <a:ext cx="121261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117</xdr:row>
      <xdr:rowOff>38100</xdr:rowOff>
    </xdr:from>
    <xdr:ext cx="1202301" cy="866775"/>
    <xdr:pic>
      <xdr:nvPicPr>
        <xdr:cNvPr id="243" name="Image169">
          <a:extLst>
            <a:ext uri="{FF2B5EF4-FFF2-40B4-BE49-F238E27FC236}">
              <a16:creationId xmlns:a16="http://schemas.microsoft.com/office/drawing/2014/main" id="{00000000-0008-0000-0700-0000F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77800" y="21689786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111</xdr:row>
      <xdr:rowOff>38100</xdr:rowOff>
    </xdr:from>
    <xdr:ext cx="1202301" cy="866775"/>
    <xdr:pic>
      <xdr:nvPicPr>
        <xdr:cNvPr id="244" name="Image169">
          <a:extLst>
            <a:ext uri="{FF2B5EF4-FFF2-40B4-BE49-F238E27FC236}">
              <a16:creationId xmlns:a16="http://schemas.microsoft.com/office/drawing/2014/main" id="{00000000-0008-0000-0700-0000F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77800" y="20579443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118</xdr:row>
      <xdr:rowOff>12700</xdr:rowOff>
    </xdr:from>
    <xdr:ext cx="1202301" cy="866775"/>
    <xdr:pic>
      <xdr:nvPicPr>
        <xdr:cNvPr id="245" name="Image169">
          <a:extLst>
            <a:ext uri="{FF2B5EF4-FFF2-40B4-BE49-F238E27FC236}">
              <a16:creationId xmlns:a16="http://schemas.microsoft.com/office/drawing/2014/main" id="{00000000-0008-0000-0700-0000F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90500" y="21849443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112</xdr:row>
      <xdr:rowOff>12700</xdr:rowOff>
    </xdr:from>
    <xdr:ext cx="1202301" cy="866775"/>
    <xdr:pic>
      <xdr:nvPicPr>
        <xdr:cNvPr id="246" name="Image169">
          <a:extLst>
            <a:ext uri="{FF2B5EF4-FFF2-40B4-BE49-F238E27FC236}">
              <a16:creationId xmlns:a16="http://schemas.microsoft.com/office/drawing/2014/main" id="{00000000-0008-0000-0700-0000F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65100" y="20739100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149</xdr:row>
      <xdr:rowOff>889000</xdr:rowOff>
    </xdr:from>
    <xdr:ext cx="1219200" cy="944116"/>
    <xdr:pic>
      <xdr:nvPicPr>
        <xdr:cNvPr id="247" name="Image169">
          <a:extLst>
            <a:ext uri="{FF2B5EF4-FFF2-40B4-BE49-F238E27FC236}">
              <a16:creationId xmlns:a16="http://schemas.microsoft.com/office/drawing/2014/main" id="{00000000-0008-0000-0700-0000F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797" t="22296" r="24507" b="18683"/>
        <a:stretch>
          <a:fillRect/>
        </a:stretch>
      </xdr:blipFill>
      <xdr:spPr bwMode="auto">
        <a:xfrm>
          <a:off x="228600" y="27760385"/>
          <a:ext cx="1219200" cy="944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149</xdr:row>
      <xdr:rowOff>50800</xdr:rowOff>
    </xdr:from>
    <xdr:ext cx="1207184" cy="825500"/>
    <xdr:pic>
      <xdr:nvPicPr>
        <xdr:cNvPr id="248" name="Image169">
          <a:extLst>
            <a:ext uri="{FF2B5EF4-FFF2-40B4-BE49-F238E27FC236}">
              <a16:creationId xmlns:a16="http://schemas.microsoft.com/office/drawing/2014/main" id="{00000000-0008-0000-0700-0000F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165" t="27835" r="25812" b="21863"/>
        <a:stretch>
          <a:fillRect/>
        </a:stretch>
      </xdr:blipFill>
      <xdr:spPr bwMode="auto">
        <a:xfrm>
          <a:off x="241300" y="27624314"/>
          <a:ext cx="1207184" cy="825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129</xdr:row>
      <xdr:rowOff>63500</xdr:rowOff>
    </xdr:from>
    <xdr:ext cx="1129665" cy="794385"/>
    <xdr:pic>
      <xdr:nvPicPr>
        <xdr:cNvPr id="249" name="Image169">
          <a:extLst>
            <a:ext uri="{FF2B5EF4-FFF2-40B4-BE49-F238E27FC236}">
              <a16:creationId xmlns:a16="http://schemas.microsoft.com/office/drawing/2014/main" id="{00000000-0008-0000-0700-0000F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203200" y="23935871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130</xdr:row>
      <xdr:rowOff>38100</xdr:rowOff>
    </xdr:from>
    <xdr:ext cx="1129665" cy="794385"/>
    <xdr:pic>
      <xdr:nvPicPr>
        <xdr:cNvPr id="250" name="Image169">
          <a:extLst>
            <a:ext uri="{FF2B5EF4-FFF2-40B4-BE49-F238E27FC236}">
              <a16:creationId xmlns:a16="http://schemas.microsoft.com/office/drawing/2014/main" id="{00000000-0008-0000-0700-0000F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90500" y="24095529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327</xdr:row>
      <xdr:rowOff>38100</xdr:rowOff>
    </xdr:from>
    <xdr:ext cx="1173379" cy="828676"/>
    <xdr:pic>
      <xdr:nvPicPr>
        <xdr:cNvPr id="251" name="Image169">
          <a:extLst>
            <a:ext uri="{FF2B5EF4-FFF2-40B4-BE49-F238E27FC236}">
              <a16:creationId xmlns:a16="http://schemas.microsoft.com/office/drawing/2014/main" id="{00000000-0008-0000-0700-0000F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41300" y="605517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330</xdr:row>
      <xdr:rowOff>50800</xdr:rowOff>
    </xdr:from>
    <xdr:ext cx="1173379" cy="828676"/>
    <xdr:pic>
      <xdr:nvPicPr>
        <xdr:cNvPr id="252" name="Image169">
          <a:extLst>
            <a:ext uri="{FF2B5EF4-FFF2-40B4-BE49-F238E27FC236}">
              <a16:creationId xmlns:a16="http://schemas.microsoft.com/office/drawing/2014/main" id="{00000000-0008-0000-0700-0000F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54000" y="611196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329</xdr:row>
      <xdr:rowOff>76200</xdr:rowOff>
    </xdr:from>
    <xdr:ext cx="1173379" cy="828676"/>
    <xdr:pic>
      <xdr:nvPicPr>
        <xdr:cNvPr id="253" name="Image169">
          <a:extLst>
            <a:ext uri="{FF2B5EF4-FFF2-40B4-BE49-F238E27FC236}">
              <a16:creationId xmlns:a16="http://schemas.microsoft.com/office/drawing/2014/main" id="{00000000-0008-0000-0700-0000F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15900" y="609600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336</xdr:row>
      <xdr:rowOff>63500</xdr:rowOff>
    </xdr:from>
    <xdr:ext cx="1173379" cy="828676"/>
    <xdr:pic>
      <xdr:nvPicPr>
        <xdr:cNvPr id="254" name="Image169">
          <a:extLst>
            <a:ext uri="{FF2B5EF4-FFF2-40B4-BE49-F238E27FC236}">
              <a16:creationId xmlns:a16="http://schemas.microsoft.com/office/drawing/2014/main" id="{00000000-0008-0000-0700-0000F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28600" y="622427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224</xdr:row>
      <xdr:rowOff>88900</xdr:rowOff>
    </xdr:from>
    <xdr:ext cx="1143000" cy="824023"/>
    <xdr:pic>
      <xdr:nvPicPr>
        <xdr:cNvPr id="255" name="Image169">
          <a:extLst>
            <a:ext uri="{FF2B5EF4-FFF2-40B4-BE49-F238E27FC236}">
              <a16:creationId xmlns:a16="http://schemas.microsoft.com/office/drawing/2014/main" id="{00000000-0008-0000-0700-0000F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63" r="3763"/>
        <a:stretch/>
      </xdr:blipFill>
      <xdr:spPr bwMode="auto">
        <a:xfrm>
          <a:off x="254000" y="41541700"/>
          <a:ext cx="1143000" cy="8240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211</xdr:row>
      <xdr:rowOff>127000</xdr:rowOff>
    </xdr:from>
    <xdr:ext cx="1098862" cy="714374"/>
    <xdr:pic>
      <xdr:nvPicPr>
        <xdr:cNvPr id="256" name="Рисунок 255">
          <a:extLst>
            <a:ext uri="{FF2B5EF4-FFF2-40B4-BE49-F238E27FC236}">
              <a16:creationId xmlns:a16="http://schemas.microsoft.com/office/drawing/2014/main" id="{00000000-0008-0000-0700-00000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 rot="10800000">
          <a:off x="228600" y="39174057"/>
          <a:ext cx="1098862" cy="714374"/>
        </a:xfrm>
        <a:prstGeom prst="rect">
          <a:avLst/>
        </a:prstGeom>
      </xdr:spPr>
    </xdr:pic>
    <xdr:clientData/>
  </xdr:oneCellAnchor>
  <xdr:oneCellAnchor>
    <xdr:from>
      <xdr:col>0</xdr:col>
      <xdr:colOff>266700</xdr:colOff>
      <xdr:row>212</xdr:row>
      <xdr:rowOff>76200</xdr:rowOff>
    </xdr:from>
    <xdr:ext cx="990600" cy="746112"/>
    <xdr:pic>
      <xdr:nvPicPr>
        <xdr:cNvPr id="257" name="Image169">
          <a:extLst>
            <a:ext uri="{FF2B5EF4-FFF2-40B4-BE49-F238E27FC236}">
              <a16:creationId xmlns:a16="http://schemas.microsoft.com/office/drawing/2014/main" id="{00000000-0008-0000-0700-00000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340" b="12340"/>
        <a:stretch/>
      </xdr:blipFill>
      <xdr:spPr bwMode="auto">
        <a:xfrm>
          <a:off x="266700" y="39308314"/>
          <a:ext cx="990600" cy="7461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76200</xdr:colOff>
      <xdr:row>317</xdr:row>
      <xdr:rowOff>939799</xdr:rowOff>
    </xdr:from>
    <xdr:ext cx="1270000" cy="896913"/>
    <xdr:pic>
      <xdr:nvPicPr>
        <xdr:cNvPr id="258" name="Image169">
          <a:extLst>
            <a:ext uri="{FF2B5EF4-FFF2-40B4-BE49-F238E27FC236}">
              <a16:creationId xmlns:a16="http://schemas.microsoft.com/office/drawing/2014/main" id="{00000000-0008-0000-0700-00000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76200" y="58846356"/>
          <a:ext cx="1270000" cy="8969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321</xdr:row>
      <xdr:rowOff>50800</xdr:rowOff>
    </xdr:from>
    <xdr:ext cx="1258796" cy="889000"/>
    <xdr:pic>
      <xdr:nvPicPr>
        <xdr:cNvPr id="259" name="Image169">
          <a:extLst>
            <a:ext uri="{FF2B5EF4-FFF2-40B4-BE49-F238E27FC236}">
              <a16:creationId xmlns:a16="http://schemas.microsoft.com/office/drawing/2014/main" id="{00000000-0008-0000-0700-00000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152400" y="59454143"/>
          <a:ext cx="1258796" cy="88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358</xdr:row>
      <xdr:rowOff>50800</xdr:rowOff>
    </xdr:from>
    <xdr:ext cx="1173379" cy="828676"/>
    <xdr:pic>
      <xdr:nvPicPr>
        <xdr:cNvPr id="260" name="Image169">
          <a:extLst>
            <a:ext uri="{FF2B5EF4-FFF2-40B4-BE49-F238E27FC236}">
              <a16:creationId xmlns:a16="http://schemas.microsoft.com/office/drawing/2014/main" id="{00000000-0008-0000-0700-00000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04800" y="663012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177799</xdr:colOff>
      <xdr:row>268</xdr:row>
      <xdr:rowOff>63500</xdr:rowOff>
    </xdr:from>
    <xdr:ext cx="1253893" cy="838200"/>
    <xdr:pic>
      <xdr:nvPicPr>
        <xdr:cNvPr id="261" name="Image169">
          <a:extLst>
            <a:ext uri="{FF2B5EF4-FFF2-40B4-BE49-F238E27FC236}">
              <a16:creationId xmlns:a16="http://schemas.microsoft.com/office/drawing/2014/main" id="{00000000-0008-0000-0700-00000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77799" y="49658814"/>
          <a:ext cx="1253893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269</xdr:row>
      <xdr:rowOff>63500</xdr:rowOff>
    </xdr:from>
    <xdr:ext cx="1177290" cy="786330"/>
    <xdr:pic>
      <xdr:nvPicPr>
        <xdr:cNvPr id="262" name="Image169">
          <a:extLst>
            <a:ext uri="{FF2B5EF4-FFF2-40B4-BE49-F238E27FC236}">
              <a16:creationId xmlns:a16="http://schemas.microsoft.com/office/drawing/2014/main" id="{00000000-0008-0000-0700-00000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28600" y="49843871"/>
          <a:ext cx="1177290" cy="7863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265</xdr:row>
      <xdr:rowOff>25400</xdr:rowOff>
    </xdr:from>
    <xdr:ext cx="1245310" cy="879476"/>
    <xdr:pic>
      <xdr:nvPicPr>
        <xdr:cNvPr id="263" name="Image169">
          <a:extLst>
            <a:ext uri="{FF2B5EF4-FFF2-40B4-BE49-F238E27FC236}">
              <a16:creationId xmlns:a16="http://schemas.microsoft.com/office/drawing/2014/main" id="{00000000-0008-0000-0700-00000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65100" y="49065543"/>
          <a:ext cx="1245310" cy="8794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264</xdr:row>
      <xdr:rowOff>46072</xdr:rowOff>
    </xdr:from>
    <xdr:ext cx="1244600" cy="839251"/>
    <xdr:pic>
      <xdr:nvPicPr>
        <xdr:cNvPr id="264" name="Image169">
          <a:extLst>
            <a:ext uri="{FF2B5EF4-FFF2-40B4-BE49-F238E27FC236}">
              <a16:creationId xmlns:a16="http://schemas.microsoft.com/office/drawing/2014/main" id="{00000000-0008-0000-0700-000008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16" t="37088" r="469" b="4717"/>
        <a:stretch>
          <a:fillRect/>
        </a:stretch>
      </xdr:blipFill>
      <xdr:spPr bwMode="auto">
        <a:xfrm>
          <a:off x="152400" y="48901158"/>
          <a:ext cx="12446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133</xdr:row>
      <xdr:rowOff>50800</xdr:rowOff>
    </xdr:from>
    <xdr:ext cx="1129665" cy="794385"/>
    <xdr:pic>
      <xdr:nvPicPr>
        <xdr:cNvPr id="265" name="Image169">
          <a:extLst>
            <a:ext uri="{FF2B5EF4-FFF2-40B4-BE49-F238E27FC236}">
              <a16:creationId xmlns:a16="http://schemas.microsoft.com/office/drawing/2014/main" id="{00000000-0008-0000-0700-00000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77800" y="24663400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134</xdr:row>
      <xdr:rowOff>88900</xdr:rowOff>
    </xdr:from>
    <xdr:ext cx="1129665" cy="794385"/>
    <xdr:pic>
      <xdr:nvPicPr>
        <xdr:cNvPr id="266" name="Image169">
          <a:extLst>
            <a:ext uri="{FF2B5EF4-FFF2-40B4-BE49-F238E27FC236}">
              <a16:creationId xmlns:a16="http://schemas.microsoft.com/office/drawing/2014/main" id="{00000000-0008-0000-0700-00000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65100" y="24886557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161</xdr:row>
      <xdr:rowOff>76200</xdr:rowOff>
    </xdr:from>
    <xdr:ext cx="1173379" cy="828676"/>
    <xdr:pic>
      <xdr:nvPicPr>
        <xdr:cNvPr id="267" name="Image169">
          <a:extLst>
            <a:ext uri="{FF2B5EF4-FFF2-40B4-BE49-F238E27FC236}">
              <a16:creationId xmlns:a16="http://schemas.microsoft.com/office/drawing/2014/main" id="{00000000-0008-0000-0700-00000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54000" y="298704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263</xdr:row>
      <xdr:rowOff>50800</xdr:rowOff>
    </xdr:from>
    <xdr:ext cx="1245310" cy="879476"/>
    <xdr:pic>
      <xdr:nvPicPr>
        <xdr:cNvPr id="268" name="Image169">
          <a:extLst>
            <a:ext uri="{FF2B5EF4-FFF2-40B4-BE49-F238E27FC236}">
              <a16:creationId xmlns:a16="http://schemas.microsoft.com/office/drawing/2014/main" id="{00000000-0008-0000-0700-00000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77800" y="48720829"/>
          <a:ext cx="1245310" cy="8794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262</xdr:row>
      <xdr:rowOff>46072</xdr:rowOff>
    </xdr:from>
    <xdr:ext cx="1244600" cy="839251"/>
    <xdr:pic>
      <xdr:nvPicPr>
        <xdr:cNvPr id="269" name="Image169">
          <a:extLst>
            <a:ext uri="{FF2B5EF4-FFF2-40B4-BE49-F238E27FC236}">
              <a16:creationId xmlns:a16="http://schemas.microsoft.com/office/drawing/2014/main" id="{00000000-0008-0000-0700-00000D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16" t="37088" r="469" b="4717"/>
        <a:stretch>
          <a:fillRect/>
        </a:stretch>
      </xdr:blipFill>
      <xdr:spPr bwMode="auto">
        <a:xfrm>
          <a:off x="203200" y="48531043"/>
          <a:ext cx="12446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362</xdr:row>
      <xdr:rowOff>76200</xdr:rowOff>
    </xdr:from>
    <xdr:ext cx="1173379" cy="828676"/>
    <xdr:pic>
      <xdr:nvPicPr>
        <xdr:cNvPr id="270" name="Image169">
          <a:extLst>
            <a:ext uri="{FF2B5EF4-FFF2-40B4-BE49-F238E27FC236}">
              <a16:creationId xmlns:a16="http://schemas.microsoft.com/office/drawing/2014/main" id="{00000000-0008-0000-0700-00000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04800" y="670668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361</xdr:row>
      <xdr:rowOff>88900</xdr:rowOff>
    </xdr:from>
    <xdr:ext cx="1173379" cy="828676"/>
    <xdr:pic>
      <xdr:nvPicPr>
        <xdr:cNvPr id="271" name="Image169">
          <a:extLst>
            <a:ext uri="{FF2B5EF4-FFF2-40B4-BE49-F238E27FC236}">
              <a16:creationId xmlns:a16="http://schemas.microsoft.com/office/drawing/2014/main" id="{00000000-0008-0000-0700-00000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17500" y="66894529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364</xdr:row>
      <xdr:rowOff>76200</xdr:rowOff>
    </xdr:from>
    <xdr:ext cx="1173379" cy="828676"/>
    <xdr:pic>
      <xdr:nvPicPr>
        <xdr:cNvPr id="272" name="Image169">
          <a:extLst>
            <a:ext uri="{FF2B5EF4-FFF2-40B4-BE49-F238E27FC236}">
              <a16:creationId xmlns:a16="http://schemas.microsoft.com/office/drawing/2014/main" id="{00000000-0008-0000-0700-00001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04800" y="674370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363</xdr:row>
      <xdr:rowOff>88900</xdr:rowOff>
    </xdr:from>
    <xdr:ext cx="1173379" cy="828676"/>
    <xdr:pic>
      <xdr:nvPicPr>
        <xdr:cNvPr id="273" name="Image169">
          <a:extLst>
            <a:ext uri="{FF2B5EF4-FFF2-40B4-BE49-F238E27FC236}">
              <a16:creationId xmlns:a16="http://schemas.microsoft.com/office/drawing/2014/main" id="{00000000-0008-0000-0700-00001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17500" y="672646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109</xdr:row>
      <xdr:rowOff>38100</xdr:rowOff>
    </xdr:from>
    <xdr:ext cx="1202301" cy="866775"/>
    <xdr:pic>
      <xdr:nvPicPr>
        <xdr:cNvPr id="274" name="Image169">
          <a:extLst>
            <a:ext uri="{FF2B5EF4-FFF2-40B4-BE49-F238E27FC236}">
              <a16:creationId xmlns:a16="http://schemas.microsoft.com/office/drawing/2014/main" id="{00000000-0008-0000-0700-00001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28600" y="20209329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110</xdr:row>
      <xdr:rowOff>25400</xdr:rowOff>
    </xdr:from>
    <xdr:ext cx="1202301" cy="866775"/>
    <xdr:pic>
      <xdr:nvPicPr>
        <xdr:cNvPr id="275" name="Image169">
          <a:extLst>
            <a:ext uri="{FF2B5EF4-FFF2-40B4-BE49-F238E27FC236}">
              <a16:creationId xmlns:a16="http://schemas.microsoft.com/office/drawing/2014/main" id="{00000000-0008-0000-0700-00001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15900" y="20381686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88900</xdr:colOff>
      <xdr:row>314</xdr:row>
      <xdr:rowOff>38099</xdr:rowOff>
    </xdr:from>
    <xdr:ext cx="1270000" cy="896913"/>
    <xdr:pic>
      <xdr:nvPicPr>
        <xdr:cNvPr id="276" name="Image169">
          <a:extLst>
            <a:ext uri="{FF2B5EF4-FFF2-40B4-BE49-F238E27FC236}">
              <a16:creationId xmlns:a16="http://schemas.microsoft.com/office/drawing/2014/main" id="{00000000-0008-0000-0700-00001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88900" y="58146042"/>
          <a:ext cx="1270000" cy="8969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101600</xdr:colOff>
      <xdr:row>315</xdr:row>
      <xdr:rowOff>12700</xdr:rowOff>
    </xdr:from>
    <xdr:ext cx="1258796" cy="889000"/>
    <xdr:pic>
      <xdr:nvPicPr>
        <xdr:cNvPr id="277" name="Image169">
          <a:extLst>
            <a:ext uri="{FF2B5EF4-FFF2-40B4-BE49-F238E27FC236}">
              <a16:creationId xmlns:a16="http://schemas.microsoft.com/office/drawing/2014/main" id="{00000000-0008-0000-0700-00001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101600" y="58305700"/>
          <a:ext cx="1258796" cy="88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101600</xdr:colOff>
      <xdr:row>316</xdr:row>
      <xdr:rowOff>25399</xdr:rowOff>
    </xdr:from>
    <xdr:ext cx="1270000" cy="896913"/>
    <xdr:pic>
      <xdr:nvPicPr>
        <xdr:cNvPr id="278" name="Image169">
          <a:extLst>
            <a:ext uri="{FF2B5EF4-FFF2-40B4-BE49-F238E27FC236}">
              <a16:creationId xmlns:a16="http://schemas.microsoft.com/office/drawing/2014/main" id="{00000000-0008-0000-0700-00001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101600" y="58503456"/>
          <a:ext cx="1270000" cy="8969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101600</xdr:colOff>
      <xdr:row>317</xdr:row>
      <xdr:rowOff>12700</xdr:rowOff>
    </xdr:from>
    <xdr:ext cx="1258796" cy="889000"/>
    <xdr:pic>
      <xdr:nvPicPr>
        <xdr:cNvPr id="279" name="Image169">
          <a:extLst>
            <a:ext uri="{FF2B5EF4-FFF2-40B4-BE49-F238E27FC236}">
              <a16:creationId xmlns:a16="http://schemas.microsoft.com/office/drawing/2014/main" id="{00000000-0008-0000-0700-00001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101600" y="58675814"/>
          <a:ext cx="1258796" cy="88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280</xdr:row>
      <xdr:rowOff>114300</xdr:rowOff>
    </xdr:from>
    <xdr:ext cx="1193939" cy="800100"/>
    <xdr:pic>
      <xdr:nvPicPr>
        <xdr:cNvPr id="280" name="Image169">
          <a:extLst>
            <a:ext uri="{FF2B5EF4-FFF2-40B4-BE49-F238E27FC236}">
              <a16:creationId xmlns:a16="http://schemas.microsoft.com/office/drawing/2014/main" id="{00000000-0008-0000-0700-00001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79400" y="51930300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281</xdr:row>
      <xdr:rowOff>88900</xdr:rowOff>
    </xdr:from>
    <xdr:ext cx="1193939" cy="800100"/>
    <xdr:pic>
      <xdr:nvPicPr>
        <xdr:cNvPr id="281" name="Image169">
          <a:extLst>
            <a:ext uri="{FF2B5EF4-FFF2-40B4-BE49-F238E27FC236}">
              <a16:creationId xmlns:a16="http://schemas.microsoft.com/office/drawing/2014/main" id="{00000000-0008-0000-0700-00001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41300" y="52089957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126999</xdr:colOff>
      <xdr:row>311</xdr:row>
      <xdr:rowOff>50800</xdr:rowOff>
    </xdr:from>
    <xdr:ext cx="1261957" cy="838200"/>
    <xdr:pic>
      <xdr:nvPicPr>
        <xdr:cNvPr id="282" name="Рисунок 281">
          <a:extLst>
            <a:ext uri="{FF2B5EF4-FFF2-40B4-BE49-F238E27FC236}">
              <a16:creationId xmlns:a16="http://schemas.microsoft.com/office/drawing/2014/main" id="{00000000-0008-0000-0700-00001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126999" y="57603571"/>
          <a:ext cx="1261957" cy="838200"/>
        </a:xfrm>
        <a:prstGeom prst="rect">
          <a:avLst/>
        </a:prstGeom>
      </xdr:spPr>
    </xdr:pic>
    <xdr:clientData/>
  </xdr:oneCellAnchor>
  <xdr:oneCellAnchor>
    <xdr:from>
      <xdr:col>0</xdr:col>
      <xdr:colOff>317500</xdr:colOff>
      <xdr:row>369</xdr:row>
      <xdr:rowOff>63500</xdr:rowOff>
    </xdr:from>
    <xdr:ext cx="1173379" cy="828676"/>
    <xdr:pic>
      <xdr:nvPicPr>
        <xdr:cNvPr id="283" name="Image169">
          <a:extLst>
            <a:ext uri="{FF2B5EF4-FFF2-40B4-BE49-F238E27FC236}">
              <a16:creationId xmlns:a16="http://schemas.microsoft.com/office/drawing/2014/main" id="{00000000-0008-0000-0700-00001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17500" y="683495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370</xdr:row>
      <xdr:rowOff>88900</xdr:rowOff>
    </xdr:from>
    <xdr:ext cx="1173379" cy="828676"/>
    <xdr:pic>
      <xdr:nvPicPr>
        <xdr:cNvPr id="284" name="Image169">
          <a:extLst>
            <a:ext uri="{FF2B5EF4-FFF2-40B4-BE49-F238E27FC236}">
              <a16:creationId xmlns:a16="http://schemas.microsoft.com/office/drawing/2014/main" id="{00000000-0008-0000-0700-00001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04800" y="685600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292101</xdr:colOff>
      <xdr:row>288</xdr:row>
      <xdr:rowOff>177800</xdr:rowOff>
    </xdr:from>
    <xdr:ext cx="1142999" cy="714374"/>
    <xdr:pic>
      <xdr:nvPicPr>
        <xdr:cNvPr id="285" name="Image169">
          <a:extLst>
            <a:ext uri="{FF2B5EF4-FFF2-40B4-BE49-F238E27FC236}">
              <a16:creationId xmlns:a16="http://schemas.microsoft.com/office/drawing/2014/main" id="{00000000-0008-0000-0700-00001D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111" t="1" r="10224" b="25287"/>
        <a:stretch>
          <a:fillRect/>
        </a:stretch>
      </xdr:blipFill>
      <xdr:spPr bwMode="auto">
        <a:xfrm>
          <a:off x="292101" y="53474257"/>
          <a:ext cx="1142999" cy="7143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355600</xdr:colOff>
      <xdr:row>289</xdr:row>
      <xdr:rowOff>165101</xdr:rowOff>
    </xdr:from>
    <xdr:ext cx="1016000" cy="689429"/>
    <xdr:pic>
      <xdr:nvPicPr>
        <xdr:cNvPr id="286" name="Image169">
          <a:extLst>
            <a:ext uri="{FF2B5EF4-FFF2-40B4-BE49-F238E27FC236}">
              <a16:creationId xmlns:a16="http://schemas.microsoft.com/office/drawing/2014/main" id="{00000000-0008-0000-0700-00001E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964" r="15793" b="31531"/>
        <a:stretch>
          <a:fillRect/>
        </a:stretch>
      </xdr:blipFill>
      <xdr:spPr bwMode="auto">
        <a:xfrm>
          <a:off x="355600" y="53646615"/>
          <a:ext cx="1016000" cy="6894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33</xdr:row>
      <xdr:rowOff>76200</xdr:rowOff>
    </xdr:from>
    <xdr:ext cx="1162050" cy="776805"/>
    <xdr:pic>
      <xdr:nvPicPr>
        <xdr:cNvPr id="287" name="Image169">
          <a:extLst>
            <a:ext uri="{FF2B5EF4-FFF2-40B4-BE49-F238E27FC236}">
              <a16:creationId xmlns:a16="http://schemas.microsoft.com/office/drawing/2014/main" id="{00000000-0008-0000-0700-00001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6183086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32</xdr:row>
      <xdr:rowOff>76200</xdr:rowOff>
    </xdr:from>
    <xdr:ext cx="1162050" cy="776805"/>
    <xdr:pic>
      <xdr:nvPicPr>
        <xdr:cNvPr id="288" name="Image169">
          <a:extLst>
            <a:ext uri="{FF2B5EF4-FFF2-40B4-BE49-F238E27FC236}">
              <a16:creationId xmlns:a16="http://schemas.microsoft.com/office/drawing/2014/main" id="{00000000-0008-0000-0700-00002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59980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220</xdr:row>
      <xdr:rowOff>12700</xdr:rowOff>
    </xdr:from>
    <xdr:ext cx="1221108" cy="812800"/>
    <xdr:pic>
      <xdr:nvPicPr>
        <xdr:cNvPr id="289" name="Рисунок 288">
          <a:extLst>
            <a:ext uri="{FF2B5EF4-FFF2-40B4-BE49-F238E27FC236}">
              <a16:creationId xmlns:a16="http://schemas.microsoft.com/office/drawing/2014/main" id="{00000000-0008-0000-0700-00002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3200" y="40725271"/>
          <a:ext cx="1221108" cy="812800"/>
        </a:xfrm>
        <a:prstGeom prst="rect">
          <a:avLst/>
        </a:prstGeom>
      </xdr:spPr>
    </xdr:pic>
    <xdr:clientData/>
  </xdr:oneCellAnchor>
  <xdr:oneCellAnchor>
    <xdr:from>
      <xdr:col>0</xdr:col>
      <xdr:colOff>203200</xdr:colOff>
      <xdr:row>272</xdr:row>
      <xdr:rowOff>63500</xdr:rowOff>
    </xdr:from>
    <xdr:ext cx="1193939" cy="800100"/>
    <xdr:pic>
      <xdr:nvPicPr>
        <xdr:cNvPr id="290" name="Image169">
          <a:extLst>
            <a:ext uri="{FF2B5EF4-FFF2-40B4-BE49-F238E27FC236}">
              <a16:creationId xmlns:a16="http://schemas.microsoft.com/office/drawing/2014/main" id="{00000000-0008-0000-0700-00002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03200" y="50399043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273</xdr:row>
      <xdr:rowOff>88900</xdr:rowOff>
    </xdr:from>
    <xdr:ext cx="1193939" cy="800100"/>
    <xdr:pic>
      <xdr:nvPicPr>
        <xdr:cNvPr id="291" name="Image169">
          <a:extLst>
            <a:ext uri="{FF2B5EF4-FFF2-40B4-BE49-F238E27FC236}">
              <a16:creationId xmlns:a16="http://schemas.microsoft.com/office/drawing/2014/main" id="{00000000-0008-0000-0700-00002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03200" y="50609500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274</xdr:row>
      <xdr:rowOff>101600</xdr:rowOff>
    </xdr:from>
    <xdr:ext cx="1193939" cy="800100"/>
    <xdr:pic>
      <xdr:nvPicPr>
        <xdr:cNvPr id="292" name="Image169">
          <a:extLst>
            <a:ext uri="{FF2B5EF4-FFF2-40B4-BE49-F238E27FC236}">
              <a16:creationId xmlns:a16="http://schemas.microsoft.com/office/drawing/2014/main" id="{00000000-0008-0000-0700-00002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190500" y="50807257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275</xdr:row>
      <xdr:rowOff>101600</xdr:rowOff>
    </xdr:from>
    <xdr:ext cx="1193939" cy="800100"/>
    <xdr:pic>
      <xdr:nvPicPr>
        <xdr:cNvPr id="293" name="Image169">
          <a:extLst>
            <a:ext uri="{FF2B5EF4-FFF2-40B4-BE49-F238E27FC236}">
              <a16:creationId xmlns:a16="http://schemas.microsoft.com/office/drawing/2014/main" id="{00000000-0008-0000-0700-00002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54000" y="50992314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276</xdr:row>
      <xdr:rowOff>63500</xdr:rowOff>
    </xdr:from>
    <xdr:ext cx="1193939" cy="800100"/>
    <xdr:pic>
      <xdr:nvPicPr>
        <xdr:cNvPr id="294" name="Image169">
          <a:extLst>
            <a:ext uri="{FF2B5EF4-FFF2-40B4-BE49-F238E27FC236}">
              <a16:creationId xmlns:a16="http://schemas.microsoft.com/office/drawing/2014/main" id="{00000000-0008-0000-0700-00002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41300" y="51139271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277</xdr:row>
      <xdr:rowOff>101600</xdr:rowOff>
    </xdr:from>
    <xdr:ext cx="1193939" cy="800100"/>
    <xdr:pic>
      <xdr:nvPicPr>
        <xdr:cNvPr id="295" name="Image169">
          <a:extLst>
            <a:ext uri="{FF2B5EF4-FFF2-40B4-BE49-F238E27FC236}">
              <a16:creationId xmlns:a16="http://schemas.microsoft.com/office/drawing/2014/main" id="{00000000-0008-0000-0700-00002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54000" y="51362429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73</xdr:row>
      <xdr:rowOff>25400</xdr:rowOff>
    </xdr:from>
    <xdr:ext cx="1179288" cy="885825"/>
    <xdr:pic>
      <xdr:nvPicPr>
        <xdr:cNvPr id="296" name="Image169">
          <a:extLst>
            <a:ext uri="{FF2B5EF4-FFF2-40B4-BE49-F238E27FC236}">
              <a16:creationId xmlns:a16="http://schemas.microsoft.com/office/drawing/2014/main" id="{00000000-0008-0000-0700-00002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24" r="5624"/>
        <a:stretch/>
      </xdr:blipFill>
      <xdr:spPr bwMode="auto">
        <a:xfrm>
          <a:off x="203200" y="13534571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74</xdr:row>
      <xdr:rowOff>25400</xdr:rowOff>
    </xdr:from>
    <xdr:ext cx="1179288" cy="885825"/>
    <xdr:pic>
      <xdr:nvPicPr>
        <xdr:cNvPr id="297" name="Image169">
          <a:extLst>
            <a:ext uri="{FF2B5EF4-FFF2-40B4-BE49-F238E27FC236}">
              <a16:creationId xmlns:a16="http://schemas.microsoft.com/office/drawing/2014/main" id="{00000000-0008-0000-0700-00002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24" r="5624"/>
        <a:stretch/>
      </xdr:blipFill>
      <xdr:spPr bwMode="auto">
        <a:xfrm>
          <a:off x="203200" y="13719629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75</xdr:row>
      <xdr:rowOff>25400</xdr:rowOff>
    </xdr:from>
    <xdr:ext cx="1179288" cy="885825"/>
    <xdr:pic>
      <xdr:nvPicPr>
        <xdr:cNvPr id="298" name="Image169">
          <a:extLst>
            <a:ext uri="{FF2B5EF4-FFF2-40B4-BE49-F238E27FC236}">
              <a16:creationId xmlns:a16="http://schemas.microsoft.com/office/drawing/2014/main" id="{00000000-0008-0000-0700-00002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24" r="5624"/>
        <a:stretch/>
      </xdr:blipFill>
      <xdr:spPr bwMode="auto">
        <a:xfrm>
          <a:off x="190500" y="13904686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193</xdr:row>
      <xdr:rowOff>76200</xdr:rowOff>
    </xdr:from>
    <xdr:ext cx="1186815" cy="843916"/>
    <xdr:pic>
      <xdr:nvPicPr>
        <xdr:cNvPr id="299" name="Image169">
          <a:extLst>
            <a:ext uri="{FF2B5EF4-FFF2-40B4-BE49-F238E27FC236}">
              <a16:creationId xmlns:a16="http://schemas.microsoft.com/office/drawing/2014/main" id="{00000000-0008-0000-0700-00002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266700" y="35792229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198</xdr:row>
      <xdr:rowOff>76200</xdr:rowOff>
    </xdr:from>
    <xdr:ext cx="1186815" cy="843916"/>
    <xdr:pic>
      <xdr:nvPicPr>
        <xdr:cNvPr id="300" name="Image169">
          <a:extLst>
            <a:ext uri="{FF2B5EF4-FFF2-40B4-BE49-F238E27FC236}">
              <a16:creationId xmlns:a16="http://schemas.microsoft.com/office/drawing/2014/main" id="{00000000-0008-0000-0700-00002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177800" y="36717514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192</xdr:row>
      <xdr:rowOff>25400</xdr:rowOff>
    </xdr:from>
    <xdr:ext cx="1206500" cy="910328"/>
    <xdr:pic>
      <xdr:nvPicPr>
        <xdr:cNvPr id="301" name="Image169">
          <a:extLst>
            <a:ext uri="{FF2B5EF4-FFF2-40B4-BE49-F238E27FC236}">
              <a16:creationId xmlns:a16="http://schemas.microsoft.com/office/drawing/2014/main" id="{00000000-0008-0000-0700-00002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8" r="5838"/>
        <a:stretch/>
      </xdr:blipFill>
      <xdr:spPr bwMode="auto">
        <a:xfrm>
          <a:off x="228600" y="35556371"/>
          <a:ext cx="1206500" cy="9103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342900</xdr:colOff>
      <xdr:row>174</xdr:row>
      <xdr:rowOff>38100</xdr:rowOff>
    </xdr:from>
    <xdr:ext cx="1158894" cy="847725"/>
    <xdr:pic>
      <xdr:nvPicPr>
        <xdr:cNvPr id="302" name="Image169">
          <a:extLst>
            <a:ext uri="{FF2B5EF4-FFF2-40B4-BE49-F238E27FC236}">
              <a16:creationId xmlns:a16="http://schemas.microsoft.com/office/drawing/2014/main" id="{00000000-0008-0000-0700-00002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47" r="4447"/>
        <a:stretch/>
      </xdr:blipFill>
      <xdr:spPr bwMode="auto">
        <a:xfrm>
          <a:off x="342900" y="32238043"/>
          <a:ext cx="1158894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175</xdr:row>
      <xdr:rowOff>50800</xdr:rowOff>
    </xdr:from>
    <xdr:ext cx="1158894" cy="847725"/>
    <xdr:pic>
      <xdr:nvPicPr>
        <xdr:cNvPr id="303" name="Image169">
          <a:extLst>
            <a:ext uri="{FF2B5EF4-FFF2-40B4-BE49-F238E27FC236}">
              <a16:creationId xmlns:a16="http://schemas.microsoft.com/office/drawing/2014/main" id="{00000000-0008-0000-0700-00002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47" r="4447"/>
        <a:stretch/>
      </xdr:blipFill>
      <xdr:spPr bwMode="auto">
        <a:xfrm>
          <a:off x="304800" y="32435800"/>
          <a:ext cx="1158894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330200</xdr:colOff>
      <xdr:row>177</xdr:row>
      <xdr:rowOff>63500</xdr:rowOff>
    </xdr:from>
    <xdr:ext cx="1158894" cy="847725"/>
    <xdr:pic>
      <xdr:nvPicPr>
        <xdr:cNvPr id="304" name="Image169">
          <a:extLst>
            <a:ext uri="{FF2B5EF4-FFF2-40B4-BE49-F238E27FC236}">
              <a16:creationId xmlns:a16="http://schemas.microsoft.com/office/drawing/2014/main" id="{00000000-0008-0000-0700-00003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47" r="4447"/>
        <a:stretch/>
      </xdr:blipFill>
      <xdr:spPr bwMode="auto">
        <a:xfrm>
          <a:off x="330200" y="32818614"/>
          <a:ext cx="1158894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176</xdr:row>
      <xdr:rowOff>38100</xdr:rowOff>
    </xdr:from>
    <xdr:ext cx="1158894" cy="847725"/>
    <xdr:pic>
      <xdr:nvPicPr>
        <xdr:cNvPr id="305" name="Image169">
          <a:extLst>
            <a:ext uri="{FF2B5EF4-FFF2-40B4-BE49-F238E27FC236}">
              <a16:creationId xmlns:a16="http://schemas.microsoft.com/office/drawing/2014/main" id="{00000000-0008-0000-0700-00003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47" r="4447"/>
        <a:stretch/>
      </xdr:blipFill>
      <xdr:spPr bwMode="auto">
        <a:xfrm>
          <a:off x="304800" y="32608157"/>
          <a:ext cx="1158894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202</xdr:row>
      <xdr:rowOff>63500</xdr:rowOff>
    </xdr:from>
    <xdr:ext cx="1098283" cy="828676"/>
    <xdr:pic>
      <xdr:nvPicPr>
        <xdr:cNvPr id="306" name="Image169">
          <a:extLst>
            <a:ext uri="{FF2B5EF4-FFF2-40B4-BE49-F238E27FC236}">
              <a16:creationId xmlns:a16="http://schemas.microsoft.com/office/drawing/2014/main" id="{00000000-0008-0000-0700-00003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8" r="5838"/>
        <a:stretch/>
      </xdr:blipFill>
      <xdr:spPr bwMode="auto">
        <a:xfrm>
          <a:off x="190500" y="37445043"/>
          <a:ext cx="1098283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203</xdr:row>
      <xdr:rowOff>76200</xdr:rowOff>
    </xdr:from>
    <xdr:ext cx="1098283" cy="828676"/>
    <xdr:pic>
      <xdr:nvPicPr>
        <xdr:cNvPr id="307" name="Image169">
          <a:extLst>
            <a:ext uri="{FF2B5EF4-FFF2-40B4-BE49-F238E27FC236}">
              <a16:creationId xmlns:a16="http://schemas.microsoft.com/office/drawing/2014/main" id="{00000000-0008-0000-0700-00003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8" r="5838"/>
        <a:stretch/>
      </xdr:blipFill>
      <xdr:spPr bwMode="auto">
        <a:xfrm>
          <a:off x="177800" y="37642800"/>
          <a:ext cx="1098283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201</xdr:row>
      <xdr:rowOff>63500</xdr:rowOff>
    </xdr:from>
    <xdr:ext cx="1098283" cy="828676"/>
    <xdr:pic>
      <xdr:nvPicPr>
        <xdr:cNvPr id="308" name="Image169">
          <a:extLst>
            <a:ext uri="{FF2B5EF4-FFF2-40B4-BE49-F238E27FC236}">
              <a16:creationId xmlns:a16="http://schemas.microsoft.com/office/drawing/2014/main" id="{00000000-0008-0000-0700-00003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8" r="5838"/>
        <a:stretch/>
      </xdr:blipFill>
      <xdr:spPr bwMode="auto">
        <a:xfrm>
          <a:off x="228600" y="37259986"/>
          <a:ext cx="1098283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87</xdr:row>
      <xdr:rowOff>63500</xdr:rowOff>
    </xdr:from>
    <xdr:ext cx="1155700" cy="829322"/>
    <xdr:pic>
      <xdr:nvPicPr>
        <xdr:cNvPr id="309" name="Image169">
          <a:extLst>
            <a:ext uri="{FF2B5EF4-FFF2-40B4-BE49-F238E27FC236}">
              <a16:creationId xmlns:a16="http://schemas.microsoft.com/office/drawing/2014/main" id="{00000000-0008-0000-0700-000035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842" t="23090" r="27842" b="29190"/>
        <a:stretch>
          <a:fillRect/>
        </a:stretch>
      </xdr:blipFill>
      <xdr:spPr bwMode="auto">
        <a:xfrm>
          <a:off x="279400" y="16163471"/>
          <a:ext cx="1155700" cy="8293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444500</xdr:colOff>
      <xdr:row>349</xdr:row>
      <xdr:rowOff>25400</xdr:rowOff>
    </xdr:from>
    <xdr:ext cx="1173379" cy="828676"/>
    <xdr:pic>
      <xdr:nvPicPr>
        <xdr:cNvPr id="310" name="Image169">
          <a:extLst>
            <a:ext uri="{FF2B5EF4-FFF2-40B4-BE49-F238E27FC236}">
              <a16:creationId xmlns:a16="http://schemas.microsoft.com/office/drawing/2014/main" id="{00000000-0008-0000-0700-00003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444500" y="646103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431800</xdr:colOff>
      <xdr:row>350</xdr:row>
      <xdr:rowOff>50800</xdr:rowOff>
    </xdr:from>
    <xdr:ext cx="1173379" cy="828676"/>
    <xdr:pic>
      <xdr:nvPicPr>
        <xdr:cNvPr id="311" name="Image169">
          <a:extLst>
            <a:ext uri="{FF2B5EF4-FFF2-40B4-BE49-F238E27FC236}">
              <a16:creationId xmlns:a16="http://schemas.microsoft.com/office/drawing/2014/main" id="{00000000-0008-0000-0700-00003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431800" y="648208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444500</xdr:colOff>
      <xdr:row>351</xdr:row>
      <xdr:rowOff>63500</xdr:rowOff>
    </xdr:from>
    <xdr:ext cx="1173379" cy="828676"/>
    <xdr:pic>
      <xdr:nvPicPr>
        <xdr:cNvPr id="312" name="Image169">
          <a:extLst>
            <a:ext uri="{FF2B5EF4-FFF2-40B4-BE49-F238E27FC236}">
              <a16:creationId xmlns:a16="http://schemas.microsoft.com/office/drawing/2014/main" id="{00000000-0008-0000-0700-00003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444500" y="650185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139700</xdr:colOff>
      <xdr:row>322</xdr:row>
      <xdr:rowOff>38100</xdr:rowOff>
    </xdr:from>
    <xdr:ext cx="1258796" cy="889000"/>
    <xdr:pic>
      <xdr:nvPicPr>
        <xdr:cNvPr id="313" name="Image169">
          <a:extLst>
            <a:ext uri="{FF2B5EF4-FFF2-40B4-BE49-F238E27FC236}">
              <a16:creationId xmlns:a16="http://schemas.microsoft.com/office/drawing/2014/main" id="{00000000-0008-0000-0700-00003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39700" y="59626500"/>
          <a:ext cx="1258796" cy="88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89</xdr:row>
      <xdr:rowOff>50800</xdr:rowOff>
    </xdr:from>
    <xdr:ext cx="1173379" cy="828676"/>
    <xdr:pic>
      <xdr:nvPicPr>
        <xdr:cNvPr id="314" name="Image169">
          <a:extLst>
            <a:ext uri="{FF2B5EF4-FFF2-40B4-BE49-F238E27FC236}">
              <a16:creationId xmlns:a16="http://schemas.microsoft.com/office/drawing/2014/main" id="{00000000-0008-0000-0700-00003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15900" y="165208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90</xdr:row>
      <xdr:rowOff>69850</xdr:rowOff>
    </xdr:from>
    <xdr:ext cx="1173379" cy="828676"/>
    <xdr:pic>
      <xdr:nvPicPr>
        <xdr:cNvPr id="315" name="Image169">
          <a:extLst>
            <a:ext uri="{FF2B5EF4-FFF2-40B4-BE49-F238E27FC236}">
              <a16:creationId xmlns:a16="http://schemas.microsoft.com/office/drawing/2014/main" id="{00000000-0008-0000-0700-00003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15900" y="1672499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93</xdr:row>
      <xdr:rowOff>76200</xdr:rowOff>
    </xdr:from>
    <xdr:ext cx="1186815" cy="843916"/>
    <xdr:pic>
      <xdr:nvPicPr>
        <xdr:cNvPr id="316" name="Image169">
          <a:extLst>
            <a:ext uri="{FF2B5EF4-FFF2-40B4-BE49-F238E27FC236}">
              <a16:creationId xmlns:a16="http://schemas.microsoft.com/office/drawing/2014/main" id="{00000000-0008-0000-0700-00003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292100" y="17286514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94</xdr:row>
      <xdr:rowOff>50800</xdr:rowOff>
    </xdr:from>
    <xdr:ext cx="1186815" cy="843916"/>
    <xdr:pic>
      <xdr:nvPicPr>
        <xdr:cNvPr id="317" name="Image169">
          <a:extLst>
            <a:ext uri="{FF2B5EF4-FFF2-40B4-BE49-F238E27FC236}">
              <a16:creationId xmlns:a16="http://schemas.microsoft.com/office/drawing/2014/main" id="{00000000-0008-0000-0700-00003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266700" y="17446171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125</xdr:row>
      <xdr:rowOff>50800</xdr:rowOff>
    </xdr:from>
    <xdr:ext cx="1179288" cy="885825"/>
    <xdr:pic>
      <xdr:nvPicPr>
        <xdr:cNvPr id="318" name="Image169">
          <a:extLst>
            <a:ext uri="{FF2B5EF4-FFF2-40B4-BE49-F238E27FC236}">
              <a16:creationId xmlns:a16="http://schemas.microsoft.com/office/drawing/2014/main" id="{00000000-0008-0000-0700-00003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40" r="5640"/>
        <a:stretch/>
      </xdr:blipFill>
      <xdr:spPr bwMode="auto">
        <a:xfrm>
          <a:off x="241300" y="23182943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126</xdr:row>
      <xdr:rowOff>38100</xdr:rowOff>
    </xdr:from>
    <xdr:ext cx="1179288" cy="885825"/>
    <xdr:pic>
      <xdr:nvPicPr>
        <xdr:cNvPr id="319" name="Image169">
          <a:extLst>
            <a:ext uri="{FF2B5EF4-FFF2-40B4-BE49-F238E27FC236}">
              <a16:creationId xmlns:a16="http://schemas.microsoft.com/office/drawing/2014/main" id="{00000000-0008-0000-0700-00003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599" r="5599"/>
        <a:stretch/>
      </xdr:blipFill>
      <xdr:spPr bwMode="auto">
        <a:xfrm>
          <a:off x="254000" y="23355300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223</xdr:row>
      <xdr:rowOff>63500</xdr:rowOff>
    </xdr:from>
    <xdr:ext cx="1143000" cy="824023"/>
    <xdr:pic>
      <xdr:nvPicPr>
        <xdr:cNvPr id="320" name="Image169">
          <a:extLst>
            <a:ext uri="{FF2B5EF4-FFF2-40B4-BE49-F238E27FC236}">
              <a16:creationId xmlns:a16="http://schemas.microsoft.com/office/drawing/2014/main" id="{00000000-0008-0000-0700-00004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63" r="3763"/>
        <a:stretch/>
      </xdr:blipFill>
      <xdr:spPr bwMode="auto">
        <a:xfrm>
          <a:off x="266700" y="41331243"/>
          <a:ext cx="1143000" cy="8240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229</xdr:row>
      <xdr:rowOff>12700</xdr:rowOff>
    </xdr:from>
    <xdr:ext cx="1181100" cy="895578"/>
    <xdr:pic>
      <xdr:nvPicPr>
        <xdr:cNvPr id="321" name="Рисунок 320">
          <a:extLst>
            <a:ext uri="{FF2B5EF4-FFF2-40B4-BE49-F238E27FC236}">
              <a16:creationId xmlns:a16="http://schemas.microsoft.com/office/drawing/2014/main" id="{00000000-0008-0000-0700-00004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 rot="10800000">
          <a:off x="165100" y="42390786"/>
          <a:ext cx="1181100" cy="895578"/>
        </a:xfrm>
        <a:prstGeom prst="rect">
          <a:avLst/>
        </a:prstGeom>
      </xdr:spPr>
    </xdr:pic>
    <xdr:clientData/>
  </xdr:oneCellAnchor>
  <xdr:oneCellAnchor>
    <xdr:from>
      <xdr:col>0</xdr:col>
      <xdr:colOff>228600</xdr:colOff>
      <xdr:row>227</xdr:row>
      <xdr:rowOff>38100</xdr:rowOff>
    </xdr:from>
    <xdr:ext cx="1181100" cy="895578"/>
    <xdr:pic>
      <xdr:nvPicPr>
        <xdr:cNvPr id="322" name="Рисунок 321">
          <a:extLst>
            <a:ext uri="{FF2B5EF4-FFF2-40B4-BE49-F238E27FC236}">
              <a16:creationId xmlns:a16="http://schemas.microsoft.com/office/drawing/2014/main" id="{00000000-0008-0000-0700-00004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 rot="10800000">
          <a:off x="228600" y="42046071"/>
          <a:ext cx="1181100" cy="895578"/>
        </a:xfrm>
        <a:prstGeom prst="rect">
          <a:avLst/>
        </a:prstGeom>
      </xdr:spPr>
    </xdr:pic>
    <xdr:clientData/>
  </xdr:oneCellAnchor>
  <xdr:oneCellAnchor>
    <xdr:from>
      <xdr:col>0</xdr:col>
      <xdr:colOff>215900</xdr:colOff>
      <xdr:row>230</xdr:row>
      <xdr:rowOff>38100</xdr:rowOff>
    </xdr:from>
    <xdr:ext cx="1104900" cy="863759"/>
    <xdr:pic>
      <xdr:nvPicPr>
        <xdr:cNvPr id="323" name="Рисунок 322">
          <a:extLst>
            <a:ext uri="{FF2B5EF4-FFF2-40B4-BE49-F238E27FC236}">
              <a16:creationId xmlns:a16="http://schemas.microsoft.com/office/drawing/2014/main" id="{00000000-0008-0000-0700-00004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xfrm>
          <a:off x="215900" y="42601243"/>
          <a:ext cx="1104900" cy="863759"/>
        </a:xfrm>
        <a:prstGeom prst="rect">
          <a:avLst/>
        </a:prstGeom>
      </xdr:spPr>
    </xdr:pic>
    <xdr:clientData/>
  </xdr:oneCellAnchor>
  <xdr:oneCellAnchor>
    <xdr:from>
      <xdr:col>0</xdr:col>
      <xdr:colOff>387349</xdr:colOff>
      <xdr:row>232</xdr:row>
      <xdr:rowOff>38100</xdr:rowOff>
    </xdr:from>
    <xdr:ext cx="848835" cy="812800"/>
    <xdr:pic>
      <xdr:nvPicPr>
        <xdr:cNvPr id="324" name="Рисунок 323">
          <a:extLst>
            <a:ext uri="{FF2B5EF4-FFF2-40B4-BE49-F238E27FC236}">
              <a16:creationId xmlns:a16="http://schemas.microsoft.com/office/drawing/2014/main" id="{00000000-0008-0000-0700-00004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" cstate="print"/>
        <a:stretch>
          <a:fillRect/>
        </a:stretch>
      </xdr:blipFill>
      <xdr:spPr>
        <a:xfrm>
          <a:off x="387349" y="42971357"/>
          <a:ext cx="848835" cy="812800"/>
        </a:xfrm>
        <a:prstGeom prst="rect">
          <a:avLst/>
        </a:prstGeom>
      </xdr:spPr>
    </xdr:pic>
    <xdr:clientData/>
  </xdr:oneCellAnchor>
  <xdr:oneCellAnchor>
    <xdr:from>
      <xdr:col>0</xdr:col>
      <xdr:colOff>228600</xdr:colOff>
      <xdr:row>231</xdr:row>
      <xdr:rowOff>12700</xdr:rowOff>
    </xdr:from>
    <xdr:ext cx="1104900" cy="863759"/>
    <xdr:pic>
      <xdr:nvPicPr>
        <xdr:cNvPr id="325" name="Рисунок 324">
          <a:extLst>
            <a:ext uri="{FF2B5EF4-FFF2-40B4-BE49-F238E27FC236}">
              <a16:creationId xmlns:a16="http://schemas.microsoft.com/office/drawing/2014/main" id="{00000000-0008-0000-0700-00004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xfrm>
          <a:off x="228600" y="42760900"/>
          <a:ext cx="1104900" cy="863759"/>
        </a:xfrm>
        <a:prstGeom prst="rect">
          <a:avLst/>
        </a:prstGeom>
      </xdr:spPr>
    </xdr:pic>
    <xdr:clientData/>
  </xdr:oneCellAnchor>
  <xdr:oneCellAnchor>
    <xdr:from>
      <xdr:col>0</xdr:col>
      <xdr:colOff>190500</xdr:colOff>
      <xdr:row>233</xdr:row>
      <xdr:rowOff>88900</xdr:rowOff>
    </xdr:from>
    <xdr:ext cx="1244600" cy="818425"/>
    <xdr:pic>
      <xdr:nvPicPr>
        <xdr:cNvPr id="326" name="Рисунок 325">
          <a:extLst>
            <a:ext uri="{FF2B5EF4-FFF2-40B4-BE49-F238E27FC236}">
              <a16:creationId xmlns:a16="http://schemas.microsoft.com/office/drawing/2014/main" id="{00000000-0008-0000-0700-00004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6" cstate="print"/>
        <a:stretch>
          <a:fillRect/>
        </a:stretch>
      </xdr:blipFill>
      <xdr:spPr>
        <a:xfrm>
          <a:off x="190500" y="43207214"/>
          <a:ext cx="1244600" cy="818425"/>
        </a:xfrm>
        <a:prstGeom prst="rect">
          <a:avLst/>
        </a:prstGeom>
      </xdr:spPr>
    </xdr:pic>
    <xdr:clientData/>
  </xdr:oneCellAnchor>
  <xdr:oneCellAnchor>
    <xdr:from>
      <xdr:col>0</xdr:col>
      <xdr:colOff>304800</xdr:colOff>
      <xdr:row>234</xdr:row>
      <xdr:rowOff>101600</xdr:rowOff>
    </xdr:from>
    <xdr:ext cx="927100" cy="686331"/>
    <xdr:pic>
      <xdr:nvPicPr>
        <xdr:cNvPr id="327" name="Рисунок 326">
          <a:extLst>
            <a:ext uri="{FF2B5EF4-FFF2-40B4-BE49-F238E27FC236}">
              <a16:creationId xmlns:a16="http://schemas.microsoft.com/office/drawing/2014/main" id="{00000000-0008-0000-0700-00004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" cstate="print"/>
        <a:stretch>
          <a:fillRect/>
        </a:stretch>
      </xdr:blipFill>
      <xdr:spPr>
        <a:xfrm>
          <a:off x="304800" y="43404971"/>
          <a:ext cx="927100" cy="686331"/>
        </a:xfrm>
        <a:prstGeom prst="rect">
          <a:avLst/>
        </a:prstGeom>
      </xdr:spPr>
    </xdr:pic>
    <xdr:clientData/>
  </xdr:oneCellAnchor>
  <xdr:oneCellAnchor>
    <xdr:from>
      <xdr:col>0</xdr:col>
      <xdr:colOff>292100</xdr:colOff>
      <xdr:row>154</xdr:row>
      <xdr:rowOff>76200</xdr:rowOff>
    </xdr:from>
    <xdr:ext cx="1173379" cy="828676"/>
    <xdr:pic>
      <xdr:nvPicPr>
        <xdr:cNvPr id="328" name="Image169">
          <a:extLst>
            <a:ext uri="{FF2B5EF4-FFF2-40B4-BE49-F238E27FC236}">
              <a16:creationId xmlns:a16="http://schemas.microsoft.com/office/drawing/2014/main" id="{00000000-0008-0000-0700-00004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92100" y="285750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158</xdr:row>
      <xdr:rowOff>38100</xdr:rowOff>
    </xdr:from>
    <xdr:ext cx="1173379" cy="828676"/>
    <xdr:pic>
      <xdr:nvPicPr>
        <xdr:cNvPr id="329" name="Image169">
          <a:extLst>
            <a:ext uri="{FF2B5EF4-FFF2-40B4-BE49-F238E27FC236}">
              <a16:creationId xmlns:a16="http://schemas.microsoft.com/office/drawing/2014/main" id="{00000000-0008-0000-0700-00004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92100" y="29277129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213</xdr:row>
      <xdr:rowOff>25400</xdr:rowOff>
    </xdr:from>
    <xdr:ext cx="1244600" cy="876007"/>
    <xdr:pic>
      <xdr:nvPicPr>
        <xdr:cNvPr id="330" name="Рисунок 329">
          <a:extLst>
            <a:ext uri="{FF2B5EF4-FFF2-40B4-BE49-F238E27FC236}">
              <a16:creationId xmlns:a16="http://schemas.microsoft.com/office/drawing/2014/main" id="{00000000-0008-0000-0700-00004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8" cstate="print"/>
        <a:stretch>
          <a:fillRect/>
        </a:stretch>
      </xdr:blipFill>
      <xdr:spPr>
        <a:xfrm>
          <a:off x="241300" y="39442571"/>
          <a:ext cx="1244600" cy="876007"/>
        </a:xfrm>
        <a:prstGeom prst="rect">
          <a:avLst/>
        </a:prstGeom>
      </xdr:spPr>
    </xdr:pic>
    <xdr:clientData/>
  </xdr:oneCellAnchor>
  <xdr:oneCellAnchor>
    <xdr:from>
      <xdr:col>0</xdr:col>
      <xdr:colOff>266700</xdr:colOff>
      <xdr:row>214</xdr:row>
      <xdr:rowOff>63500</xdr:rowOff>
    </xdr:from>
    <xdr:ext cx="1209675" cy="838610"/>
    <xdr:pic>
      <xdr:nvPicPr>
        <xdr:cNvPr id="331" name="Image169">
          <a:extLst>
            <a:ext uri="{FF2B5EF4-FFF2-40B4-BE49-F238E27FC236}">
              <a16:creationId xmlns:a16="http://schemas.microsoft.com/office/drawing/2014/main" id="{00000000-0008-0000-0700-00004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0" r="1880"/>
        <a:stretch/>
      </xdr:blipFill>
      <xdr:spPr bwMode="auto">
        <a:xfrm>
          <a:off x="266700" y="39665729"/>
          <a:ext cx="1209675" cy="838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215</xdr:row>
      <xdr:rowOff>25400</xdr:rowOff>
    </xdr:from>
    <xdr:ext cx="1209675" cy="838610"/>
    <xdr:pic>
      <xdr:nvPicPr>
        <xdr:cNvPr id="332" name="Image169">
          <a:extLst>
            <a:ext uri="{FF2B5EF4-FFF2-40B4-BE49-F238E27FC236}">
              <a16:creationId xmlns:a16="http://schemas.microsoft.com/office/drawing/2014/main" id="{00000000-0008-0000-0700-00004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0" r="1880"/>
        <a:stretch/>
      </xdr:blipFill>
      <xdr:spPr bwMode="auto">
        <a:xfrm>
          <a:off x="241300" y="39812686"/>
          <a:ext cx="1209675" cy="838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218</xdr:row>
      <xdr:rowOff>63500</xdr:rowOff>
    </xdr:from>
    <xdr:ext cx="1209675" cy="838610"/>
    <xdr:pic>
      <xdr:nvPicPr>
        <xdr:cNvPr id="333" name="Image169">
          <a:extLst>
            <a:ext uri="{FF2B5EF4-FFF2-40B4-BE49-F238E27FC236}">
              <a16:creationId xmlns:a16="http://schemas.microsoft.com/office/drawing/2014/main" id="{00000000-0008-0000-0700-00004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0" r="1880"/>
        <a:stretch/>
      </xdr:blipFill>
      <xdr:spPr bwMode="auto">
        <a:xfrm>
          <a:off x="241300" y="40405957"/>
          <a:ext cx="1209675" cy="838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219</xdr:row>
      <xdr:rowOff>50800</xdr:rowOff>
    </xdr:from>
    <xdr:ext cx="1209675" cy="838610"/>
    <xdr:pic>
      <xdr:nvPicPr>
        <xdr:cNvPr id="334" name="Image169">
          <a:extLst>
            <a:ext uri="{FF2B5EF4-FFF2-40B4-BE49-F238E27FC236}">
              <a16:creationId xmlns:a16="http://schemas.microsoft.com/office/drawing/2014/main" id="{00000000-0008-0000-0700-00004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0" r="1880"/>
        <a:stretch/>
      </xdr:blipFill>
      <xdr:spPr bwMode="auto">
        <a:xfrm>
          <a:off x="254000" y="40578314"/>
          <a:ext cx="1209675" cy="838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153</xdr:row>
      <xdr:rowOff>76200</xdr:rowOff>
    </xdr:from>
    <xdr:ext cx="1162050" cy="776805"/>
    <xdr:pic>
      <xdr:nvPicPr>
        <xdr:cNvPr id="335" name="Image169">
          <a:extLst>
            <a:ext uri="{FF2B5EF4-FFF2-40B4-BE49-F238E27FC236}">
              <a16:creationId xmlns:a16="http://schemas.microsoft.com/office/drawing/2014/main" id="{00000000-0008-0000-0700-00004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279400" y="283899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151</xdr:row>
      <xdr:rowOff>889000</xdr:rowOff>
    </xdr:from>
    <xdr:ext cx="1219200" cy="944116"/>
    <xdr:pic>
      <xdr:nvPicPr>
        <xdr:cNvPr id="336" name="Image169">
          <a:extLst>
            <a:ext uri="{FF2B5EF4-FFF2-40B4-BE49-F238E27FC236}">
              <a16:creationId xmlns:a16="http://schemas.microsoft.com/office/drawing/2014/main" id="{00000000-0008-0000-0700-000050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797" t="22296" r="24507" b="18683"/>
        <a:stretch>
          <a:fillRect/>
        </a:stretch>
      </xdr:blipFill>
      <xdr:spPr bwMode="auto">
        <a:xfrm>
          <a:off x="228600" y="28130500"/>
          <a:ext cx="1219200" cy="944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151</xdr:row>
      <xdr:rowOff>25400</xdr:rowOff>
    </xdr:from>
    <xdr:ext cx="1207184" cy="825500"/>
    <xdr:pic>
      <xdr:nvPicPr>
        <xdr:cNvPr id="337" name="Image169">
          <a:extLst>
            <a:ext uri="{FF2B5EF4-FFF2-40B4-BE49-F238E27FC236}">
              <a16:creationId xmlns:a16="http://schemas.microsoft.com/office/drawing/2014/main" id="{00000000-0008-0000-0700-000051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165" t="27835" r="25812" b="21863"/>
        <a:stretch>
          <a:fillRect/>
        </a:stretch>
      </xdr:blipFill>
      <xdr:spPr bwMode="auto">
        <a:xfrm>
          <a:off x="228600" y="27969029"/>
          <a:ext cx="1207184" cy="825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225</xdr:row>
      <xdr:rowOff>25400</xdr:rowOff>
    </xdr:from>
    <xdr:ext cx="1143000" cy="824023"/>
    <xdr:pic>
      <xdr:nvPicPr>
        <xdr:cNvPr id="338" name="Image169">
          <a:extLst>
            <a:ext uri="{FF2B5EF4-FFF2-40B4-BE49-F238E27FC236}">
              <a16:creationId xmlns:a16="http://schemas.microsoft.com/office/drawing/2014/main" id="{00000000-0008-0000-0700-00005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63" r="3763"/>
        <a:stretch/>
      </xdr:blipFill>
      <xdr:spPr bwMode="auto">
        <a:xfrm>
          <a:off x="241300" y="41663257"/>
          <a:ext cx="1143000" cy="8240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162</xdr:row>
      <xdr:rowOff>76200</xdr:rowOff>
    </xdr:from>
    <xdr:ext cx="1173379" cy="828676"/>
    <xdr:pic>
      <xdr:nvPicPr>
        <xdr:cNvPr id="339" name="Image169">
          <a:extLst>
            <a:ext uri="{FF2B5EF4-FFF2-40B4-BE49-F238E27FC236}">
              <a16:creationId xmlns:a16="http://schemas.microsoft.com/office/drawing/2014/main" id="{00000000-0008-0000-0700-00005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41300" y="300554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221</xdr:row>
      <xdr:rowOff>38100</xdr:rowOff>
    </xdr:from>
    <xdr:ext cx="1221108" cy="812800"/>
    <xdr:pic>
      <xdr:nvPicPr>
        <xdr:cNvPr id="340" name="Рисунок 339">
          <a:extLst>
            <a:ext uri="{FF2B5EF4-FFF2-40B4-BE49-F238E27FC236}">
              <a16:creationId xmlns:a16="http://schemas.microsoft.com/office/drawing/2014/main" id="{00000000-0008-0000-0700-00005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3200" y="40935729"/>
          <a:ext cx="1221108" cy="812800"/>
        </a:xfrm>
        <a:prstGeom prst="rect">
          <a:avLst/>
        </a:prstGeom>
      </xdr:spPr>
    </xdr:pic>
    <xdr:clientData/>
  </xdr:oneCellAnchor>
  <xdr:oneCellAnchor>
    <xdr:from>
      <xdr:col>0</xdr:col>
      <xdr:colOff>215900</xdr:colOff>
      <xdr:row>163</xdr:row>
      <xdr:rowOff>76200</xdr:rowOff>
    </xdr:from>
    <xdr:ext cx="1173379" cy="828676"/>
    <xdr:pic>
      <xdr:nvPicPr>
        <xdr:cNvPr id="341" name="Image169">
          <a:extLst>
            <a:ext uri="{FF2B5EF4-FFF2-40B4-BE49-F238E27FC236}">
              <a16:creationId xmlns:a16="http://schemas.microsoft.com/office/drawing/2014/main" id="{00000000-0008-0000-0700-00005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15900" y="302405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199</xdr:row>
      <xdr:rowOff>139700</xdr:rowOff>
    </xdr:from>
    <xdr:ext cx="1186815" cy="843916"/>
    <xdr:pic>
      <xdr:nvPicPr>
        <xdr:cNvPr id="342" name="Image169">
          <a:extLst>
            <a:ext uri="{FF2B5EF4-FFF2-40B4-BE49-F238E27FC236}">
              <a16:creationId xmlns:a16="http://schemas.microsoft.com/office/drawing/2014/main" id="{00000000-0008-0000-0700-00005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177800" y="36966071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160</xdr:row>
      <xdr:rowOff>50800</xdr:rowOff>
    </xdr:from>
    <xdr:ext cx="1173379" cy="828676"/>
    <xdr:pic>
      <xdr:nvPicPr>
        <xdr:cNvPr id="343" name="Image169">
          <a:extLst>
            <a:ext uri="{FF2B5EF4-FFF2-40B4-BE49-F238E27FC236}">
              <a16:creationId xmlns:a16="http://schemas.microsoft.com/office/drawing/2014/main" id="{00000000-0008-0000-0700-00005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54000" y="296599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159</xdr:row>
      <xdr:rowOff>38100</xdr:rowOff>
    </xdr:from>
    <xdr:ext cx="1173379" cy="828676"/>
    <xdr:pic>
      <xdr:nvPicPr>
        <xdr:cNvPr id="344" name="Image169">
          <a:extLst>
            <a:ext uri="{FF2B5EF4-FFF2-40B4-BE49-F238E27FC236}">
              <a16:creationId xmlns:a16="http://schemas.microsoft.com/office/drawing/2014/main" id="{00000000-0008-0000-0700-00005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79400" y="294621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127</xdr:row>
      <xdr:rowOff>12700</xdr:rowOff>
    </xdr:from>
    <xdr:ext cx="1179288" cy="885825"/>
    <xdr:pic>
      <xdr:nvPicPr>
        <xdr:cNvPr id="345" name="Image169">
          <a:extLst>
            <a:ext uri="{FF2B5EF4-FFF2-40B4-BE49-F238E27FC236}">
              <a16:creationId xmlns:a16="http://schemas.microsoft.com/office/drawing/2014/main" id="{00000000-0008-0000-0700-00005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40" r="5640"/>
        <a:stretch/>
      </xdr:blipFill>
      <xdr:spPr bwMode="auto">
        <a:xfrm>
          <a:off x="266700" y="23514957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128</xdr:row>
      <xdr:rowOff>12700</xdr:rowOff>
    </xdr:from>
    <xdr:ext cx="1179288" cy="885825"/>
    <xdr:pic>
      <xdr:nvPicPr>
        <xdr:cNvPr id="346" name="Image169">
          <a:extLst>
            <a:ext uri="{FF2B5EF4-FFF2-40B4-BE49-F238E27FC236}">
              <a16:creationId xmlns:a16="http://schemas.microsoft.com/office/drawing/2014/main" id="{00000000-0008-0000-0700-00005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599" r="5599"/>
        <a:stretch/>
      </xdr:blipFill>
      <xdr:spPr bwMode="auto">
        <a:xfrm>
          <a:off x="279400" y="23700014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210</xdr:row>
      <xdr:rowOff>76200</xdr:rowOff>
    </xdr:from>
    <xdr:ext cx="1098862" cy="714374"/>
    <xdr:pic>
      <xdr:nvPicPr>
        <xdr:cNvPr id="347" name="Рисунок 346">
          <a:extLst>
            <a:ext uri="{FF2B5EF4-FFF2-40B4-BE49-F238E27FC236}">
              <a16:creationId xmlns:a16="http://schemas.microsoft.com/office/drawing/2014/main" id="{00000000-0008-0000-0700-00005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 rot="10800000">
          <a:off x="215900" y="38938200"/>
          <a:ext cx="1098862" cy="714374"/>
        </a:xfrm>
        <a:prstGeom prst="rect">
          <a:avLst/>
        </a:prstGeom>
      </xdr:spPr>
    </xdr:pic>
    <xdr:clientData/>
  </xdr:oneCellAnchor>
  <xdr:oneCellAnchor>
    <xdr:from>
      <xdr:col>0</xdr:col>
      <xdr:colOff>215900</xdr:colOff>
      <xdr:row>341</xdr:row>
      <xdr:rowOff>38100</xdr:rowOff>
    </xdr:from>
    <xdr:ext cx="1173379" cy="828676"/>
    <xdr:pic>
      <xdr:nvPicPr>
        <xdr:cNvPr id="348" name="Image169">
          <a:extLst>
            <a:ext uri="{FF2B5EF4-FFF2-40B4-BE49-F238E27FC236}">
              <a16:creationId xmlns:a16="http://schemas.microsoft.com/office/drawing/2014/main" id="{00000000-0008-0000-0700-00005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15900" y="631425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342</xdr:row>
      <xdr:rowOff>63500</xdr:rowOff>
    </xdr:from>
    <xdr:ext cx="1173379" cy="828676"/>
    <xdr:pic>
      <xdr:nvPicPr>
        <xdr:cNvPr id="349" name="Image169">
          <a:extLst>
            <a:ext uri="{FF2B5EF4-FFF2-40B4-BE49-F238E27FC236}">
              <a16:creationId xmlns:a16="http://schemas.microsoft.com/office/drawing/2014/main" id="{00000000-0008-0000-0700-00005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90500" y="633530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339</xdr:row>
      <xdr:rowOff>38100</xdr:rowOff>
    </xdr:from>
    <xdr:ext cx="1173379" cy="828676"/>
    <xdr:pic>
      <xdr:nvPicPr>
        <xdr:cNvPr id="350" name="Image169">
          <a:extLst>
            <a:ext uri="{FF2B5EF4-FFF2-40B4-BE49-F238E27FC236}">
              <a16:creationId xmlns:a16="http://schemas.microsoft.com/office/drawing/2014/main" id="{00000000-0008-0000-0700-00005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28600" y="62772471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340</xdr:row>
      <xdr:rowOff>63500</xdr:rowOff>
    </xdr:from>
    <xdr:ext cx="1173379" cy="828676"/>
    <xdr:pic>
      <xdr:nvPicPr>
        <xdr:cNvPr id="351" name="Image169">
          <a:extLst>
            <a:ext uri="{FF2B5EF4-FFF2-40B4-BE49-F238E27FC236}">
              <a16:creationId xmlns:a16="http://schemas.microsoft.com/office/drawing/2014/main" id="{00000000-0008-0000-0700-00005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03200" y="62982929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326</xdr:row>
      <xdr:rowOff>101600</xdr:rowOff>
    </xdr:from>
    <xdr:ext cx="1173379" cy="828676"/>
    <xdr:pic>
      <xdr:nvPicPr>
        <xdr:cNvPr id="352" name="Image169">
          <a:extLst>
            <a:ext uri="{FF2B5EF4-FFF2-40B4-BE49-F238E27FC236}">
              <a16:creationId xmlns:a16="http://schemas.microsoft.com/office/drawing/2014/main" id="{00000000-0008-0000-0700-00006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03200" y="60430229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209</xdr:row>
      <xdr:rowOff>114300</xdr:rowOff>
    </xdr:from>
    <xdr:ext cx="1098862" cy="714374"/>
    <xdr:pic>
      <xdr:nvPicPr>
        <xdr:cNvPr id="353" name="Рисунок 352">
          <a:extLst>
            <a:ext uri="{FF2B5EF4-FFF2-40B4-BE49-F238E27FC236}">
              <a16:creationId xmlns:a16="http://schemas.microsoft.com/office/drawing/2014/main" id="{00000000-0008-0000-0700-00006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 rot="10800000">
          <a:off x="279400" y="38791243"/>
          <a:ext cx="1098862" cy="714374"/>
        </a:xfrm>
        <a:prstGeom prst="rect">
          <a:avLst/>
        </a:prstGeom>
      </xdr:spPr>
    </xdr:pic>
    <xdr:clientData/>
  </xdr:oneCellAnchor>
  <xdr:oneCellAnchor>
    <xdr:from>
      <xdr:col>0</xdr:col>
      <xdr:colOff>190500</xdr:colOff>
      <xdr:row>208</xdr:row>
      <xdr:rowOff>139700</xdr:rowOff>
    </xdr:from>
    <xdr:ext cx="1098862" cy="714374"/>
    <xdr:pic>
      <xdr:nvPicPr>
        <xdr:cNvPr id="354" name="Рисунок 353">
          <a:extLst>
            <a:ext uri="{FF2B5EF4-FFF2-40B4-BE49-F238E27FC236}">
              <a16:creationId xmlns:a16="http://schemas.microsoft.com/office/drawing/2014/main" id="{00000000-0008-0000-0700-00006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 rot="10800000">
          <a:off x="190500" y="38631586"/>
          <a:ext cx="1098862" cy="714374"/>
        </a:xfrm>
        <a:prstGeom prst="rect">
          <a:avLst/>
        </a:prstGeom>
      </xdr:spPr>
    </xdr:pic>
    <xdr:clientData/>
  </xdr:oneCellAnchor>
  <xdr:oneCellAnchor>
    <xdr:from>
      <xdr:col>0</xdr:col>
      <xdr:colOff>203200</xdr:colOff>
      <xdr:row>207</xdr:row>
      <xdr:rowOff>38100</xdr:rowOff>
    </xdr:from>
    <xdr:ext cx="1181100" cy="822961"/>
    <xdr:pic>
      <xdr:nvPicPr>
        <xdr:cNvPr id="355" name="Image169">
          <a:extLst>
            <a:ext uri="{FF2B5EF4-FFF2-40B4-BE49-F238E27FC236}">
              <a16:creationId xmlns:a16="http://schemas.microsoft.com/office/drawing/2014/main" id="{00000000-0008-0000-0700-00006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03200" y="38344929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205</xdr:row>
      <xdr:rowOff>63500</xdr:rowOff>
    </xdr:from>
    <xdr:ext cx="1181100" cy="822961"/>
    <xdr:pic>
      <xdr:nvPicPr>
        <xdr:cNvPr id="356" name="Image169">
          <a:extLst>
            <a:ext uri="{FF2B5EF4-FFF2-40B4-BE49-F238E27FC236}">
              <a16:creationId xmlns:a16="http://schemas.microsoft.com/office/drawing/2014/main" id="{00000000-0008-0000-0700-00006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152400" y="38000214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206</xdr:row>
      <xdr:rowOff>38100</xdr:rowOff>
    </xdr:from>
    <xdr:ext cx="1181100" cy="822961"/>
    <xdr:pic>
      <xdr:nvPicPr>
        <xdr:cNvPr id="357" name="Image169">
          <a:extLst>
            <a:ext uri="{FF2B5EF4-FFF2-40B4-BE49-F238E27FC236}">
              <a16:creationId xmlns:a16="http://schemas.microsoft.com/office/drawing/2014/main" id="{00000000-0008-0000-0700-00006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190500" y="38159871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127000</xdr:colOff>
      <xdr:row>204</xdr:row>
      <xdr:rowOff>50800</xdr:rowOff>
    </xdr:from>
    <xdr:ext cx="1181100" cy="822961"/>
    <xdr:pic>
      <xdr:nvPicPr>
        <xdr:cNvPr id="358" name="Image169">
          <a:extLst>
            <a:ext uri="{FF2B5EF4-FFF2-40B4-BE49-F238E27FC236}">
              <a16:creationId xmlns:a16="http://schemas.microsoft.com/office/drawing/2014/main" id="{00000000-0008-0000-0700-00006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127000" y="37802457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200</xdr:row>
      <xdr:rowOff>88900</xdr:rowOff>
    </xdr:from>
    <xdr:ext cx="1098283" cy="828676"/>
    <xdr:pic>
      <xdr:nvPicPr>
        <xdr:cNvPr id="359" name="Image169">
          <a:extLst>
            <a:ext uri="{FF2B5EF4-FFF2-40B4-BE49-F238E27FC236}">
              <a16:creationId xmlns:a16="http://schemas.microsoft.com/office/drawing/2014/main" id="{00000000-0008-0000-0700-00006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8" r="5838"/>
        <a:stretch/>
      </xdr:blipFill>
      <xdr:spPr bwMode="auto">
        <a:xfrm>
          <a:off x="228600" y="37100329"/>
          <a:ext cx="1098283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197</xdr:row>
      <xdr:rowOff>38100</xdr:rowOff>
    </xdr:from>
    <xdr:ext cx="1186815" cy="843916"/>
    <xdr:pic>
      <xdr:nvPicPr>
        <xdr:cNvPr id="360" name="Image169">
          <a:extLst>
            <a:ext uri="{FF2B5EF4-FFF2-40B4-BE49-F238E27FC236}">
              <a16:creationId xmlns:a16="http://schemas.microsoft.com/office/drawing/2014/main" id="{00000000-0008-0000-0700-00006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254000" y="36494357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195</xdr:row>
      <xdr:rowOff>63500</xdr:rowOff>
    </xdr:from>
    <xdr:ext cx="1186815" cy="843916"/>
    <xdr:pic>
      <xdr:nvPicPr>
        <xdr:cNvPr id="361" name="Image169">
          <a:extLst>
            <a:ext uri="{FF2B5EF4-FFF2-40B4-BE49-F238E27FC236}">
              <a16:creationId xmlns:a16="http://schemas.microsoft.com/office/drawing/2014/main" id="{00000000-0008-0000-0700-00006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254000" y="36149643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196</xdr:row>
      <xdr:rowOff>25400</xdr:rowOff>
    </xdr:from>
    <xdr:ext cx="1206500" cy="910328"/>
    <xdr:pic>
      <xdr:nvPicPr>
        <xdr:cNvPr id="362" name="Image169">
          <a:extLst>
            <a:ext uri="{FF2B5EF4-FFF2-40B4-BE49-F238E27FC236}">
              <a16:creationId xmlns:a16="http://schemas.microsoft.com/office/drawing/2014/main" id="{00000000-0008-0000-0700-00006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8" r="5838"/>
        <a:stretch/>
      </xdr:blipFill>
      <xdr:spPr bwMode="auto">
        <a:xfrm>
          <a:off x="266700" y="36296600"/>
          <a:ext cx="1206500" cy="9103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194</xdr:row>
      <xdr:rowOff>12700</xdr:rowOff>
    </xdr:from>
    <xdr:ext cx="1206500" cy="910328"/>
    <xdr:pic>
      <xdr:nvPicPr>
        <xdr:cNvPr id="363" name="Image169">
          <a:extLst>
            <a:ext uri="{FF2B5EF4-FFF2-40B4-BE49-F238E27FC236}">
              <a16:creationId xmlns:a16="http://schemas.microsoft.com/office/drawing/2014/main" id="{00000000-0008-0000-0700-00006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8" r="5838"/>
        <a:stretch/>
      </xdr:blipFill>
      <xdr:spPr bwMode="auto">
        <a:xfrm>
          <a:off x="254000" y="35913786"/>
          <a:ext cx="1206500" cy="9103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330200</xdr:colOff>
      <xdr:row>156</xdr:row>
      <xdr:rowOff>76200</xdr:rowOff>
    </xdr:from>
    <xdr:ext cx="1173379" cy="828676"/>
    <xdr:pic>
      <xdr:nvPicPr>
        <xdr:cNvPr id="364" name="Image169">
          <a:extLst>
            <a:ext uri="{FF2B5EF4-FFF2-40B4-BE49-F238E27FC236}">
              <a16:creationId xmlns:a16="http://schemas.microsoft.com/office/drawing/2014/main" id="{00000000-0008-0000-0700-00006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30200" y="289451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147</xdr:row>
      <xdr:rowOff>863600</xdr:rowOff>
    </xdr:from>
    <xdr:ext cx="1219200" cy="944116"/>
    <xdr:pic>
      <xdr:nvPicPr>
        <xdr:cNvPr id="365" name="Image169">
          <a:extLst>
            <a:ext uri="{FF2B5EF4-FFF2-40B4-BE49-F238E27FC236}">
              <a16:creationId xmlns:a16="http://schemas.microsoft.com/office/drawing/2014/main" id="{00000000-0008-0000-0700-00006D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797" t="22296" r="24507" b="18683"/>
        <a:stretch>
          <a:fillRect/>
        </a:stretch>
      </xdr:blipFill>
      <xdr:spPr bwMode="auto">
        <a:xfrm>
          <a:off x="228600" y="27386643"/>
          <a:ext cx="1219200" cy="944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146</xdr:row>
      <xdr:rowOff>38100</xdr:rowOff>
    </xdr:from>
    <xdr:ext cx="1129665" cy="794385"/>
    <xdr:pic>
      <xdr:nvPicPr>
        <xdr:cNvPr id="366" name="Image169">
          <a:extLst>
            <a:ext uri="{FF2B5EF4-FFF2-40B4-BE49-F238E27FC236}">
              <a16:creationId xmlns:a16="http://schemas.microsoft.com/office/drawing/2014/main" id="{00000000-0008-0000-0700-00006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266700" y="27056443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144</xdr:row>
      <xdr:rowOff>88900</xdr:rowOff>
    </xdr:from>
    <xdr:ext cx="1129665" cy="794385"/>
    <xdr:pic>
      <xdr:nvPicPr>
        <xdr:cNvPr id="367" name="Image169">
          <a:extLst>
            <a:ext uri="{FF2B5EF4-FFF2-40B4-BE49-F238E27FC236}">
              <a16:creationId xmlns:a16="http://schemas.microsoft.com/office/drawing/2014/main" id="{00000000-0008-0000-0700-00006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228600" y="26737129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145</xdr:row>
      <xdr:rowOff>76200</xdr:rowOff>
    </xdr:from>
    <xdr:ext cx="1129665" cy="794385"/>
    <xdr:pic>
      <xdr:nvPicPr>
        <xdr:cNvPr id="368" name="Image169">
          <a:extLst>
            <a:ext uri="{FF2B5EF4-FFF2-40B4-BE49-F238E27FC236}">
              <a16:creationId xmlns:a16="http://schemas.microsoft.com/office/drawing/2014/main" id="{00000000-0008-0000-0700-00007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241300" y="26909486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143</xdr:row>
      <xdr:rowOff>63500</xdr:rowOff>
    </xdr:from>
    <xdr:ext cx="1129665" cy="794385"/>
    <xdr:pic>
      <xdr:nvPicPr>
        <xdr:cNvPr id="369" name="Image169">
          <a:extLst>
            <a:ext uri="{FF2B5EF4-FFF2-40B4-BE49-F238E27FC236}">
              <a16:creationId xmlns:a16="http://schemas.microsoft.com/office/drawing/2014/main" id="{00000000-0008-0000-0700-00007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215900" y="26526671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102</xdr:row>
      <xdr:rowOff>63500</xdr:rowOff>
    </xdr:from>
    <xdr:ext cx="1202301" cy="866775"/>
    <xdr:pic>
      <xdr:nvPicPr>
        <xdr:cNvPr id="370" name="Image169">
          <a:extLst>
            <a:ext uri="{FF2B5EF4-FFF2-40B4-BE49-F238E27FC236}">
              <a16:creationId xmlns:a16="http://schemas.microsoft.com/office/drawing/2014/main" id="{00000000-0008-0000-0700-00007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41300" y="18939329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100</xdr:row>
      <xdr:rowOff>63500</xdr:rowOff>
    </xdr:from>
    <xdr:ext cx="1202301" cy="866775"/>
    <xdr:pic>
      <xdr:nvPicPr>
        <xdr:cNvPr id="371" name="Image169">
          <a:extLst>
            <a:ext uri="{FF2B5EF4-FFF2-40B4-BE49-F238E27FC236}">
              <a16:creationId xmlns:a16="http://schemas.microsoft.com/office/drawing/2014/main" id="{00000000-0008-0000-0700-00007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15900" y="18569214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101</xdr:row>
      <xdr:rowOff>63500</xdr:rowOff>
    </xdr:from>
    <xdr:ext cx="1202301" cy="866775"/>
    <xdr:pic>
      <xdr:nvPicPr>
        <xdr:cNvPr id="372" name="Image169">
          <a:extLst>
            <a:ext uri="{FF2B5EF4-FFF2-40B4-BE49-F238E27FC236}">
              <a16:creationId xmlns:a16="http://schemas.microsoft.com/office/drawing/2014/main" id="{00000000-0008-0000-0700-00007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15900" y="18754271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99</xdr:row>
      <xdr:rowOff>50800</xdr:rowOff>
    </xdr:from>
    <xdr:ext cx="1202301" cy="866775"/>
    <xdr:pic>
      <xdr:nvPicPr>
        <xdr:cNvPr id="373" name="Image169">
          <a:extLst>
            <a:ext uri="{FF2B5EF4-FFF2-40B4-BE49-F238E27FC236}">
              <a16:creationId xmlns:a16="http://schemas.microsoft.com/office/drawing/2014/main" id="{00000000-0008-0000-0700-00007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41300" y="18371457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181</xdr:row>
      <xdr:rowOff>63500</xdr:rowOff>
    </xdr:from>
    <xdr:ext cx="1181100" cy="822961"/>
    <xdr:pic>
      <xdr:nvPicPr>
        <xdr:cNvPr id="374" name="Image169">
          <a:extLst>
            <a:ext uri="{FF2B5EF4-FFF2-40B4-BE49-F238E27FC236}">
              <a16:creationId xmlns:a16="http://schemas.microsoft.com/office/drawing/2014/main" id="{00000000-0008-0000-0700-00007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304800" y="33558843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246</xdr:row>
      <xdr:rowOff>25400</xdr:rowOff>
    </xdr:from>
    <xdr:ext cx="1165759" cy="893445"/>
    <xdr:pic>
      <xdr:nvPicPr>
        <xdr:cNvPr id="375" name="Image169">
          <a:extLst>
            <a:ext uri="{FF2B5EF4-FFF2-40B4-BE49-F238E27FC236}">
              <a16:creationId xmlns:a16="http://schemas.microsoft.com/office/drawing/2014/main" id="{00000000-0008-0000-0700-00007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522" r="6522"/>
        <a:stretch/>
      </xdr:blipFill>
      <xdr:spPr bwMode="auto">
        <a:xfrm>
          <a:off x="317500" y="45549457"/>
          <a:ext cx="1165759" cy="8934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387</xdr:row>
      <xdr:rowOff>25400</xdr:rowOff>
    </xdr:from>
    <xdr:ext cx="1149350" cy="876300"/>
    <xdr:pic>
      <xdr:nvPicPr>
        <xdr:cNvPr id="376" name="Image169">
          <a:extLst>
            <a:ext uri="{FF2B5EF4-FFF2-40B4-BE49-F238E27FC236}">
              <a16:creationId xmlns:a16="http://schemas.microsoft.com/office/drawing/2014/main" id="{00000000-0008-0000-0700-00007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6" r="6296"/>
        <a:stretch/>
      </xdr:blipFill>
      <xdr:spPr bwMode="auto">
        <a:xfrm>
          <a:off x="241300" y="71642514"/>
          <a:ext cx="11493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359</xdr:row>
      <xdr:rowOff>63500</xdr:rowOff>
    </xdr:from>
    <xdr:ext cx="1173379" cy="828676"/>
    <xdr:pic>
      <xdr:nvPicPr>
        <xdr:cNvPr id="377" name="Image169">
          <a:extLst>
            <a:ext uri="{FF2B5EF4-FFF2-40B4-BE49-F238E27FC236}">
              <a16:creationId xmlns:a16="http://schemas.microsoft.com/office/drawing/2014/main" id="{00000000-0008-0000-0700-00007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64" r="2764"/>
        <a:stretch/>
      </xdr:blipFill>
      <xdr:spPr bwMode="auto">
        <a:xfrm>
          <a:off x="292100" y="664990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345</xdr:row>
      <xdr:rowOff>63500</xdr:rowOff>
    </xdr:from>
    <xdr:ext cx="1173379" cy="828676"/>
    <xdr:pic>
      <xdr:nvPicPr>
        <xdr:cNvPr id="378" name="Image169">
          <a:extLst>
            <a:ext uri="{FF2B5EF4-FFF2-40B4-BE49-F238E27FC236}">
              <a16:creationId xmlns:a16="http://schemas.microsoft.com/office/drawing/2014/main" id="{00000000-0008-0000-0700-00007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28600" y="639082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335</xdr:row>
      <xdr:rowOff>38100</xdr:rowOff>
    </xdr:from>
    <xdr:ext cx="1173379" cy="828676"/>
    <xdr:pic>
      <xdr:nvPicPr>
        <xdr:cNvPr id="379" name="Image169">
          <a:extLst>
            <a:ext uri="{FF2B5EF4-FFF2-40B4-BE49-F238E27FC236}">
              <a16:creationId xmlns:a16="http://schemas.microsoft.com/office/drawing/2014/main" id="{00000000-0008-0000-0700-00007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66700" y="620322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293</xdr:row>
      <xdr:rowOff>38100</xdr:rowOff>
    </xdr:from>
    <xdr:ext cx="1193800" cy="876299"/>
    <xdr:pic>
      <xdr:nvPicPr>
        <xdr:cNvPr id="380" name="Image169">
          <a:extLst>
            <a:ext uri="{FF2B5EF4-FFF2-40B4-BE49-F238E27FC236}">
              <a16:creationId xmlns:a16="http://schemas.microsoft.com/office/drawing/2014/main" id="{00000000-0008-0000-0700-00007C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206" r="11044" b="13261"/>
        <a:stretch>
          <a:fillRect/>
        </a:stretch>
      </xdr:blipFill>
      <xdr:spPr bwMode="auto">
        <a:xfrm>
          <a:off x="241300" y="54259843"/>
          <a:ext cx="1193800" cy="8762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292</xdr:row>
      <xdr:rowOff>88901</xdr:rowOff>
    </xdr:from>
    <xdr:ext cx="1092200" cy="813997"/>
    <xdr:pic>
      <xdr:nvPicPr>
        <xdr:cNvPr id="381" name="Image169">
          <a:extLst>
            <a:ext uri="{FF2B5EF4-FFF2-40B4-BE49-F238E27FC236}">
              <a16:creationId xmlns:a16="http://schemas.microsoft.com/office/drawing/2014/main" id="{00000000-0008-0000-0700-00007D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684" t="1" r="14896" b="16775"/>
        <a:stretch>
          <a:fillRect/>
        </a:stretch>
      </xdr:blipFill>
      <xdr:spPr bwMode="auto">
        <a:xfrm>
          <a:off x="279400" y="54125587"/>
          <a:ext cx="1092200" cy="8139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279</xdr:row>
      <xdr:rowOff>88900</xdr:rowOff>
    </xdr:from>
    <xdr:ext cx="1193939" cy="800100"/>
    <xdr:pic>
      <xdr:nvPicPr>
        <xdr:cNvPr id="382" name="Image169">
          <a:extLst>
            <a:ext uri="{FF2B5EF4-FFF2-40B4-BE49-F238E27FC236}">
              <a16:creationId xmlns:a16="http://schemas.microsoft.com/office/drawing/2014/main" id="{00000000-0008-0000-0700-00007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28600" y="51719843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278</xdr:row>
      <xdr:rowOff>88900</xdr:rowOff>
    </xdr:from>
    <xdr:ext cx="1193939" cy="800100"/>
    <xdr:pic>
      <xdr:nvPicPr>
        <xdr:cNvPr id="383" name="Image169">
          <a:extLst>
            <a:ext uri="{FF2B5EF4-FFF2-40B4-BE49-F238E27FC236}">
              <a16:creationId xmlns:a16="http://schemas.microsoft.com/office/drawing/2014/main" id="{00000000-0008-0000-0700-00007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41300" y="51534786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247</xdr:row>
      <xdr:rowOff>50800</xdr:rowOff>
    </xdr:from>
    <xdr:ext cx="1177290" cy="795855"/>
    <xdr:pic>
      <xdr:nvPicPr>
        <xdr:cNvPr id="384" name="Image169">
          <a:extLst>
            <a:ext uri="{FF2B5EF4-FFF2-40B4-BE49-F238E27FC236}">
              <a16:creationId xmlns:a16="http://schemas.microsoft.com/office/drawing/2014/main" id="{00000000-0008-0000-0700-00008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1" r="691"/>
        <a:stretch/>
      </xdr:blipFill>
      <xdr:spPr bwMode="auto">
        <a:xfrm>
          <a:off x="266700" y="45759914"/>
          <a:ext cx="1177290" cy="795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82</xdr:row>
      <xdr:rowOff>38100</xdr:rowOff>
    </xdr:from>
    <xdr:ext cx="1219200" cy="861036"/>
    <xdr:pic>
      <xdr:nvPicPr>
        <xdr:cNvPr id="385" name="Image169">
          <a:extLst>
            <a:ext uri="{FF2B5EF4-FFF2-40B4-BE49-F238E27FC236}">
              <a16:creationId xmlns:a16="http://schemas.microsoft.com/office/drawing/2014/main" id="{00000000-0008-0000-0700-00008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15900" y="15212786"/>
          <a:ext cx="1219200" cy="8610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81</xdr:row>
      <xdr:rowOff>38100</xdr:rowOff>
    </xdr:from>
    <xdr:ext cx="1219200" cy="861036"/>
    <xdr:pic>
      <xdr:nvPicPr>
        <xdr:cNvPr id="386" name="Image169">
          <a:extLst>
            <a:ext uri="{FF2B5EF4-FFF2-40B4-BE49-F238E27FC236}">
              <a16:creationId xmlns:a16="http://schemas.microsoft.com/office/drawing/2014/main" id="{00000000-0008-0000-0700-00008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28600" y="15027729"/>
          <a:ext cx="1219200" cy="8610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95</xdr:row>
      <xdr:rowOff>76200</xdr:rowOff>
    </xdr:from>
    <xdr:ext cx="1186815" cy="843916"/>
    <xdr:pic>
      <xdr:nvPicPr>
        <xdr:cNvPr id="387" name="Image169">
          <a:extLst>
            <a:ext uri="{FF2B5EF4-FFF2-40B4-BE49-F238E27FC236}">
              <a16:creationId xmlns:a16="http://schemas.microsoft.com/office/drawing/2014/main" id="{00000000-0008-0000-0700-00008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292100" y="17656629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96</xdr:row>
      <xdr:rowOff>50800</xdr:rowOff>
    </xdr:from>
    <xdr:ext cx="1186815" cy="843916"/>
    <xdr:pic>
      <xdr:nvPicPr>
        <xdr:cNvPr id="388" name="Image169">
          <a:extLst>
            <a:ext uri="{FF2B5EF4-FFF2-40B4-BE49-F238E27FC236}">
              <a16:creationId xmlns:a16="http://schemas.microsoft.com/office/drawing/2014/main" id="{00000000-0008-0000-0700-00008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266700" y="17816286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190499</xdr:colOff>
      <xdr:row>270</xdr:row>
      <xdr:rowOff>63500</xdr:rowOff>
    </xdr:from>
    <xdr:ext cx="1253893" cy="838200"/>
    <xdr:pic>
      <xdr:nvPicPr>
        <xdr:cNvPr id="389" name="Image169">
          <a:extLst>
            <a:ext uri="{FF2B5EF4-FFF2-40B4-BE49-F238E27FC236}">
              <a16:creationId xmlns:a16="http://schemas.microsoft.com/office/drawing/2014/main" id="{00000000-0008-0000-0700-00008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499" y="50028929"/>
          <a:ext cx="1253893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271</xdr:row>
      <xdr:rowOff>88900</xdr:rowOff>
    </xdr:from>
    <xdr:ext cx="1177290" cy="786330"/>
    <xdr:pic>
      <xdr:nvPicPr>
        <xdr:cNvPr id="390" name="Image169">
          <a:extLst>
            <a:ext uri="{FF2B5EF4-FFF2-40B4-BE49-F238E27FC236}">
              <a16:creationId xmlns:a16="http://schemas.microsoft.com/office/drawing/2014/main" id="{00000000-0008-0000-0700-00008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03200" y="50239386"/>
          <a:ext cx="1177290" cy="7863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294</xdr:row>
      <xdr:rowOff>63500</xdr:rowOff>
    </xdr:from>
    <xdr:ext cx="1243965" cy="850900"/>
    <xdr:pic>
      <xdr:nvPicPr>
        <xdr:cNvPr id="391" name="Image169">
          <a:extLst>
            <a:ext uri="{FF2B5EF4-FFF2-40B4-BE49-F238E27FC236}">
              <a16:creationId xmlns:a16="http://schemas.microsoft.com/office/drawing/2014/main" id="{00000000-0008-0000-0700-00008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86" r="1286"/>
        <a:stretch/>
      </xdr:blipFill>
      <xdr:spPr bwMode="auto">
        <a:xfrm>
          <a:off x="190500" y="54470300"/>
          <a:ext cx="1243965" cy="850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295</xdr:row>
      <xdr:rowOff>38100</xdr:rowOff>
    </xdr:from>
    <xdr:ext cx="1243965" cy="850900"/>
    <xdr:pic>
      <xdr:nvPicPr>
        <xdr:cNvPr id="392" name="Image169">
          <a:extLst>
            <a:ext uri="{FF2B5EF4-FFF2-40B4-BE49-F238E27FC236}">
              <a16:creationId xmlns:a16="http://schemas.microsoft.com/office/drawing/2014/main" id="{00000000-0008-0000-0700-00008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86" r="1286"/>
        <a:stretch/>
      </xdr:blipFill>
      <xdr:spPr bwMode="auto">
        <a:xfrm>
          <a:off x="203200" y="54629957"/>
          <a:ext cx="1243965" cy="850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296</xdr:row>
      <xdr:rowOff>63500</xdr:rowOff>
    </xdr:from>
    <xdr:ext cx="1243965" cy="850900"/>
    <xdr:pic>
      <xdr:nvPicPr>
        <xdr:cNvPr id="393" name="Image169">
          <a:extLst>
            <a:ext uri="{FF2B5EF4-FFF2-40B4-BE49-F238E27FC236}">
              <a16:creationId xmlns:a16="http://schemas.microsoft.com/office/drawing/2014/main" id="{00000000-0008-0000-0700-00008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86" r="1286"/>
        <a:stretch/>
      </xdr:blipFill>
      <xdr:spPr bwMode="auto">
        <a:xfrm>
          <a:off x="177800" y="54840414"/>
          <a:ext cx="1243965" cy="850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330200</xdr:colOff>
      <xdr:row>155</xdr:row>
      <xdr:rowOff>76200</xdr:rowOff>
    </xdr:from>
    <xdr:ext cx="1173379" cy="828676"/>
    <xdr:pic>
      <xdr:nvPicPr>
        <xdr:cNvPr id="394" name="Image169">
          <a:extLst>
            <a:ext uri="{FF2B5EF4-FFF2-40B4-BE49-F238E27FC236}">
              <a16:creationId xmlns:a16="http://schemas.microsoft.com/office/drawing/2014/main" id="{00000000-0008-0000-0700-00008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30200" y="287600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15</xdr:row>
      <xdr:rowOff>76200</xdr:rowOff>
    </xdr:from>
    <xdr:ext cx="1162050" cy="776805"/>
    <xdr:pic>
      <xdr:nvPicPr>
        <xdr:cNvPr id="395" name="Image169">
          <a:extLst>
            <a:ext uri="{FF2B5EF4-FFF2-40B4-BE49-F238E27FC236}">
              <a16:creationId xmlns:a16="http://schemas.microsoft.com/office/drawing/2014/main" id="{00000000-0008-0000-0700-00008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65100" y="28520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14</xdr:row>
      <xdr:rowOff>76200</xdr:rowOff>
    </xdr:from>
    <xdr:ext cx="1162050" cy="776805"/>
    <xdr:pic>
      <xdr:nvPicPr>
        <xdr:cNvPr id="396" name="Image169">
          <a:extLst>
            <a:ext uri="{FF2B5EF4-FFF2-40B4-BE49-F238E27FC236}">
              <a16:creationId xmlns:a16="http://schemas.microsoft.com/office/drawing/2014/main" id="{00000000-0008-0000-0700-00008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52400" y="26670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85</xdr:row>
      <xdr:rowOff>38100</xdr:rowOff>
    </xdr:from>
    <xdr:ext cx="1173379" cy="828676"/>
    <xdr:pic>
      <xdr:nvPicPr>
        <xdr:cNvPr id="397" name="Image169">
          <a:extLst>
            <a:ext uri="{FF2B5EF4-FFF2-40B4-BE49-F238E27FC236}">
              <a16:creationId xmlns:a16="http://schemas.microsoft.com/office/drawing/2014/main" id="{00000000-0008-0000-0700-00008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03200" y="157679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86</xdr:row>
      <xdr:rowOff>38100</xdr:rowOff>
    </xdr:from>
    <xdr:ext cx="1173379" cy="828676"/>
    <xdr:pic>
      <xdr:nvPicPr>
        <xdr:cNvPr id="398" name="Image169">
          <a:extLst>
            <a:ext uri="{FF2B5EF4-FFF2-40B4-BE49-F238E27FC236}">
              <a16:creationId xmlns:a16="http://schemas.microsoft.com/office/drawing/2014/main" id="{00000000-0008-0000-0700-00008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03200" y="159530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83</xdr:row>
      <xdr:rowOff>38100</xdr:rowOff>
    </xdr:from>
    <xdr:ext cx="1173379" cy="828676"/>
    <xdr:pic>
      <xdr:nvPicPr>
        <xdr:cNvPr id="399" name="Image169">
          <a:extLst>
            <a:ext uri="{FF2B5EF4-FFF2-40B4-BE49-F238E27FC236}">
              <a16:creationId xmlns:a16="http://schemas.microsoft.com/office/drawing/2014/main" id="{00000000-0008-0000-0700-00008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03200" y="153978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84</xdr:row>
      <xdr:rowOff>38100</xdr:rowOff>
    </xdr:from>
    <xdr:ext cx="1173379" cy="828676"/>
    <xdr:pic>
      <xdr:nvPicPr>
        <xdr:cNvPr id="400" name="Image169">
          <a:extLst>
            <a:ext uri="{FF2B5EF4-FFF2-40B4-BE49-F238E27FC236}">
              <a16:creationId xmlns:a16="http://schemas.microsoft.com/office/drawing/2014/main" id="{00000000-0008-0000-0700-00009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03200" y="155829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127000</xdr:colOff>
      <xdr:row>319</xdr:row>
      <xdr:rowOff>38100</xdr:rowOff>
    </xdr:from>
    <xdr:ext cx="1270000" cy="896913"/>
    <xdr:pic>
      <xdr:nvPicPr>
        <xdr:cNvPr id="401" name="Image169">
          <a:extLst>
            <a:ext uri="{FF2B5EF4-FFF2-40B4-BE49-F238E27FC236}">
              <a16:creationId xmlns:a16="http://schemas.microsoft.com/office/drawing/2014/main" id="{00000000-0008-0000-0700-00009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127000" y="59071329"/>
          <a:ext cx="1270000" cy="8969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139700</xdr:colOff>
      <xdr:row>320</xdr:row>
      <xdr:rowOff>38100</xdr:rowOff>
    </xdr:from>
    <xdr:ext cx="1258796" cy="889000"/>
    <xdr:pic>
      <xdr:nvPicPr>
        <xdr:cNvPr id="402" name="Image169">
          <a:extLst>
            <a:ext uri="{FF2B5EF4-FFF2-40B4-BE49-F238E27FC236}">
              <a16:creationId xmlns:a16="http://schemas.microsoft.com/office/drawing/2014/main" id="{00000000-0008-0000-0700-00009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139700" y="59256386"/>
          <a:ext cx="1258796" cy="88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403860</xdr:colOff>
          <xdr:row>1</xdr:row>
          <xdr:rowOff>30480</xdr:rowOff>
        </xdr:from>
        <xdr:to>
          <xdr:col>0</xdr:col>
          <xdr:colOff>975360</xdr:colOff>
          <xdr:row>4</xdr:row>
          <xdr:rowOff>53340</xdr:rowOff>
        </xdr:to>
        <xdr:sp macro="" textlink="">
          <xdr:nvSpPr>
            <xdr:cNvPr id="87041" name="Image1" hidden="1">
              <a:extLst>
                <a:ext uri="{63B3BB69-23CF-44E3-9099-C40C66FF867C}">
                  <a14:compatExt spid="_x0000_s87041"/>
                </a:ext>
                <a:ext uri="{FF2B5EF4-FFF2-40B4-BE49-F238E27FC236}">
                  <a16:creationId xmlns:a16="http://schemas.microsoft.com/office/drawing/2014/main" id="{00000000-0008-0000-0700-0000015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304800</xdr:colOff>
          <xdr:row>0</xdr:row>
          <xdr:rowOff>38100</xdr:rowOff>
        </xdr:from>
        <xdr:to>
          <xdr:col>10</xdr:col>
          <xdr:colOff>1988820</xdr:colOff>
          <xdr:row>5</xdr:row>
          <xdr:rowOff>7620</xdr:rowOff>
        </xdr:to>
        <xdr:sp macro="" textlink="">
          <xdr:nvSpPr>
            <xdr:cNvPr id="87042" name="Image2" hidden="1">
              <a:extLst>
                <a:ext uri="{63B3BB69-23CF-44E3-9099-C40C66FF867C}">
                  <a14:compatExt spid="_x0000_s87042"/>
                </a:ext>
                <a:ext uri="{FF2B5EF4-FFF2-40B4-BE49-F238E27FC236}">
                  <a16:creationId xmlns:a16="http://schemas.microsoft.com/office/drawing/2014/main" id="{00000000-0008-0000-0700-0000025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38100</xdr:colOff>
      <xdr:row>0</xdr:row>
      <xdr:rowOff>38100</xdr:rowOff>
    </xdr:from>
    <xdr:to>
      <xdr:col>0</xdr:col>
      <xdr:colOff>1206500</xdr:colOff>
      <xdr:row>1</xdr:row>
      <xdr:rowOff>149860</xdr:rowOff>
    </xdr:to>
    <xdr:sp macro="" textlink="">
      <xdr:nvSpPr>
        <xdr:cNvPr id="3" name="btnToSmeta">
          <a:hlinkClick xmlns:r="http://schemas.openxmlformats.org/officeDocument/2006/relationships" r:id="rId168" tooltip="Вернуться к листу сметы"/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0</xdr:row>
      <xdr:rowOff>38100</xdr:rowOff>
    </xdr:from>
    <xdr:to>
      <xdr:col>6</xdr:col>
      <xdr:colOff>1206500</xdr:colOff>
      <xdr:row>1</xdr:row>
      <xdr:rowOff>92075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247650</xdr:colOff>
      <xdr:row>7</xdr:row>
      <xdr:rowOff>66675</xdr:rowOff>
    </xdr:from>
    <xdr:ext cx="2228850" cy="2228850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0" y="15887700"/>
          <a:ext cx="2228850" cy="2228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866775</xdr:colOff>
      <xdr:row>7</xdr:row>
      <xdr:rowOff>95250</xdr:rowOff>
    </xdr:from>
    <xdr:ext cx="2447925" cy="2228850"/>
    <xdr:pic>
      <xdr:nvPicPr>
        <xdr:cNvPr id="3" name="Рисунок 1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72950" y="15916275"/>
          <a:ext cx="2447925" cy="2228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409575</xdr:colOff>
      <xdr:row>4</xdr:row>
      <xdr:rowOff>219075</xdr:rowOff>
    </xdr:from>
    <xdr:ext cx="3086100" cy="2057400"/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8296275"/>
          <a:ext cx="3086100" cy="205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219075</xdr:colOff>
      <xdr:row>1</xdr:row>
      <xdr:rowOff>104775</xdr:rowOff>
    </xdr:from>
    <xdr:ext cx="2257425" cy="2266950"/>
    <xdr:pic>
      <xdr:nvPicPr>
        <xdr:cNvPr id="5" name="Рисунок 1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866775"/>
          <a:ext cx="2257425" cy="2266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1095375</xdr:colOff>
      <xdr:row>1</xdr:row>
      <xdr:rowOff>85725</xdr:rowOff>
    </xdr:from>
    <xdr:ext cx="2305050" cy="2305050"/>
    <xdr:pic>
      <xdr:nvPicPr>
        <xdr:cNvPr id="6" name="Рисунок 2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847725"/>
          <a:ext cx="2305050" cy="2305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5</xdr:col>
      <xdr:colOff>608511</xdr:colOff>
      <xdr:row>6</xdr:row>
      <xdr:rowOff>239213</xdr:rowOff>
    </xdr:from>
    <xdr:to>
      <xdr:col>5</xdr:col>
      <xdr:colOff>2053158</xdr:colOff>
      <xdr:row>6</xdr:row>
      <xdr:rowOff>1946678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 rot="10800000" flipH="1" flipV="1">
          <a:off x="6933111" y="13964738"/>
          <a:ext cx="1444647" cy="1707465"/>
        </a:xfrm>
        <a:prstGeom prst="rect">
          <a:avLst/>
        </a:prstGeom>
      </xdr:spPr>
    </xdr:pic>
    <xdr:clientData/>
  </xdr:twoCellAnchor>
  <xdr:twoCellAnchor editAs="oneCell">
    <xdr:from>
      <xdr:col>5</xdr:col>
      <xdr:colOff>739407</xdr:colOff>
      <xdr:row>3</xdr:row>
      <xdr:rowOff>321128</xdr:rowOff>
    </xdr:from>
    <xdr:to>
      <xdr:col>5</xdr:col>
      <xdr:colOff>2091814</xdr:colOff>
      <xdr:row>3</xdr:row>
      <xdr:rowOff>1786345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064007" y="6198053"/>
          <a:ext cx="1352407" cy="1465217"/>
        </a:xfrm>
        <a:prstGeom prst="rect">
          <a:avLst/>
        </a:prstGeom>
      </xdr:spPr>
    </xdr:pic>
    <xdr:clientData/>
  </xdr:twoCellAnchor>
  <xdr:twoCellAnchor editAs="oneCell">
    <xdr:from>
      <xdr:col>5</xdr:col>
      <xdr:colOff>421824</xdr:colOff>
      <xdr:row>4</xdr:row>
      <xdr:rowOff>122465</xdr:rowOff>
    </xdr:from>
    <xdr:to>
      <xdr:col>5</xdr:col>
      <xdr:colOff>2626180</xdr:colOff>
      <xdr:row>4</xdr:row>
      <xdr:rowOff>2099335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6746424" y="8199665"/>
          <a:ext cx="2204356" cy="1976870"/>
        </a:xfrm>
        <a:prstGeom prst="rect">
          <a:avLst/>
        </a:prstGeom>
      </xdr:spPr>
    </xdr:pic>
    <xdr:clientData/>
  </xdr:twoCellAnchor>
  <xdr:twoCellAnchor editAs="oneCell">
    <xdr:from>
      <xdr:col>8</xdr:col>
      <xdr:colOff>421822</xdr:colOff>
      <xdr:row>5</xdr:row>
      <xdr:rowOff>149678</xdr:rowOff>
    </xdr:from>
    <xdr:to>
      <xdr:col>8</xdr:col>
      <xdr:colOff>3996418</xdr:colOff>
      <xdr:row>6</xdr:row>
      <xdr:rowOff>0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11727997" y="10589078"/>
          <a:ext cx="3574596" cy="2902262"/>
        </a:xfrm>
        <a:prstGeom prst="rect">
          <a:avLst/>
        </a:prstGeom>
      </xdr:spPr>
    </xdr:pic>
    <xdr:clientData/>
  </xdr:twoCellAnchor>
  <xdr:twoCellAnchor editAs="oneCell">
    <xdr:from>
      <xdr:col>5</xdr:col>
      <xdr:colOff>231320</xdr:colOff>
      <xdr:row>5</xdr:row>
      <xdr:rowOff>312965</xdr:rowOff>
    </xdr:from>
    <xdr:to>
      <xdr:col>5</xdr:col>
      <xdr:colOff>2624282</xdr:colOff>
      <xdr:row>6</xdr:row>
      <xdr:rowOff>0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6555920" y="10752365"/>
          <a:ext cx="2392962" cy="2464797"/>
        </a:xfrm>
        <a:prstGeom prst="rect">
          <a:avLst/>
        </a:prstGeom>
      </xdr:spPr>
    </xdr:pic>
    <xdr:clientData/>
  </xdr:twoCellAnchor>
  <xdr:twoCellAnchor editAs="oneCell">
    <xdr:from>
      <xdr:col>5</xdr:col>
      <xdr:colOff>802821</xdr:colOff>
      <xdr:row>8</xdr:row>
      <xdr:rowOff>95250</xdr:rowOff>
    </xdr:from>
    <xdr:to>
      <xdr:col>5</xdr:col>
      <xdr:colOff>2167346</xdr:colOff>
      <xdr:row>8</xdr:row>
      <xdr:rowOff>2060570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7127421" y="18297525"/>
          <a:ext cx="1364525" cy="1965320"/>
        </a:xfrm>
        <a:prstGeom prst="rect">
          <a:avLst/>
        </a:prstGeom>
      </xdr:spPr>
    </xdr:pic>
    <xdr:clientData/>
  </xdr:twoCellAnchor>
  <xdr:twoCellAnchor editAs="oneCell">
    <xdr:from>
      <xdr:col>5</xdr:col>
      <xdr:colOff>56332</xdr:colOff>
      <xdr:row>9</xdr:row>
      <xdr:rowOff>138716</xdr:rowOff>
    </xdr:from>
    <xdr:to>
      <xdr:col>5</xdr:col>
      <xdr:colOff>2628097</xdr:colOff>
      <xdr:row>9</xdr:row>
      <xdr:rowOff>1832503</xdr:rowOff>
    </xdr:to>
    <xdr:pic>
      <xdr:nvPicPr>
        <xdr:cNvPr id="13" name="Рисунок 12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6380932" y="20722241"/>
          <a:ext cx="2571765" cy="1693787"/>
        </a:xfrm>
        <a:prstGeom prst="rect">
          <a:avLst/>
        </a:prstGeom>
      </xdr:spPr>
    </xdr:pic>
    <xdr:clientData/>
  </xdr:twoCellAnchor>
  <xdr:twoCellAnchor editAs="oneCell">
    <xdr:from>
      <xdr:col>8</xdr:col>
      <xdr:colOff>1191024</xdr:colOff>
      <xdr:row>9</xdr:row>
      <xdr:rowOff>285478</xdr:rowOff>
    </xdr:from>
    <xdr:to>
      <xdr:col>8</xdr:col>
      <xdr:colOff>3208248</xdr:colOff>
      <xdr:row>9</xdr:row>
      <xdr:rowOff>1874792</xdr:rowOff>
    </xdr:to>
    <xdr:pic>
      <xdr:nvPicPr>
        <xdr:cNvPr id="14" name="Рисунок 13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2497199" y="20869003"/>
          <a:ext cx="2017224" cy="1589314"/>
        </a:xfrm>
        <a:prstGeom prst="rect">
          <a:avLst/>
        </a:prstGeom>
      </xdr:spPr>
    </xdr:pic>
    <xdr:clientData/>
  </xdr:twoCellAnchor>
  <xdr:twoCellAnchor editAs="oneCell">
    <xdr:from>
      <xdr:col>5</xdr:col>
      <xdr:colOff>299357</xdr:colOff>
      <xdr:row>2</xdr:row>
      <xdr:rowOff>312964</xdr:rowOff>
    </xdr:from>
    <xdr:to>
      <xdr:col>5</xdr:col>
      <xdr:colOff>2531967</xdr:colOff>
      <xdr:row>2</xdr:row>
      <xdr:rowOff>1973036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6623957" y="3675289"/>
          <a:ext cx="2232610" cy="1660072"/>
        </a:xfrm>
        <a:prstGeom prst="rect">
          <a:avLst/>
        </a:prstGeom>
      </xdr:spPr>
    </xdr:pic>
    <xdr:clientData/>
  </xdr:two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7" name="Picture 96" descr="QQ截图20141023141458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8" name="Picture 97" descr="QQ截图20141023141502">
          <a:extLst>
            <a:ext uri="{FF2B5EF4-FFF2-40B4-BE49-F238E27FC236}">
              <a16:creationId xmlns:a16="http://schemas.microsoft.com/office/drawing/2014/main" id="{00000000-0008-0000-09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9" name="Picture 96" descr="QQ截图20141023141458">
          <a:extLst>
            <a:ext uri="{FF2B5EF4-FFF2-40B4-BE49-F238E27FC236}">
              <a16:creationId xmlns:a16="http://schemas.microsoft.com/office/drawing/2014/main" id="{00000000-0008-0000-09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0" name="Picture 97" descr="QQ截图20141023141502">
          <a:extLst>
            <a:ext uri="{FF2B5EF4-FFF2-40B4-BE49-F238E27FC236}">
              <a16:creationId xmlns:a16="http://schemas.microsoft.com/office/drawing/2014/main" id="{00000000-0008-0000-09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F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1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4" name="AutoShape 4">
          <a:extLst>
            <a:ext uri="{FF2B5EF4-FFF2-40B4-BE49-F238E27FC236}">
              <a16:creationId xmlns:a16="http://schemas.microsoft.com/office/drawing/2014/main" id="{00000000-0008-0000-0900-000022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3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4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7" name="AutoShape 4">
          <a:extLst>
            <a:ext uri="{FF2B5EF4-FFF2-40B4-BE49-F238E27FC236}">
              <a16:creationId xmlns:a16="http://schemas.microsoft.com/office/drawing/2014/main" id="{00000000-0008-0000-0900-000025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6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7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0" name="AutoShape 4">
          <a:extLst>
            <a:ext uri="{FF2B5EF4-FFF2-40B4-BE49-F238E27FC236}">
              <a16:creationId xmlns:a16="http://schemas.microsoft.com/office/drawing/2014/main" id="{00000000-0008-0000-0900-000028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9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A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3" name="AutoShape 4">
          <a:extLst>
            <a:ext uri="{FF2B5EF4-FFF2-40B4-BE49-F238E27FC236}">
              <a16:creationId xmlns:a16="http://schemas.microsoft.com/office/drawing/2014/main" id="{00000000-0008-0000-0900-00002B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4" name="Picture 96" descr="QQ截图20141023141458">
          <a:extLst>
            <a:ext uri="{FF2B5EF4-FFF2-40B4-BE49-F238E27FC236}">
              <a16:creationId xmlns:a16="http://schemas.microsoft.com/office/drawing/2014/main" id="{00000000-0008-0000-09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5" name="Picture 97" descr="QQ截图20141023141502">
          <a:extLst>
            <a:ext uri="{FF2B5EF4-FFF2-40B4-BE49-F238E27FC236}">
              <a16:creationId xmlns:a16="http://schemas.microsoft.com/office/drawing/2014/main" id="{00000000-0008-0000-09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6" name="Picture 96" descr="QQ截图20141023141458">
          <a:extLst>
            <a:ext uri="{FF2B5EF4-FFF2-40B4-BE49-F238E27FC236}">
              <a16:creationId xmlns:a16="http://schemas.microsoft.com/office/drawing/2014/main" id="{00000000-0008-0000-09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7" name="Picture 97" descr="QQ截图20141023141502">
          <a:extLst>
            <a:ext uri="{FF2B5EF4-FFF2-40B4-BE49-F238E27FC236}">
              <a16:creationId xmlns:a16="http://schemas.microsoft.com/office/drawing/2014/main" id="{00000000-0008-0000-09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0" name="AutoShape 4">
          <a:extLst>
            <a:ext uri="{FF2B5EF4-FFF2-40B4-BE49-F238E27FC236}">
              <a16:creationId xmlns:a16="http://schemas.microsoft.com/office/drawing/2014/main" id="{00000000-0008-0000-0900-000032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1" name="Picture 96" descr="QQ截图20141023141458">
          <a:extLst>
            <a:ext uri="{FF2B5EF4-FFF2-40B4-BE49-F238E27FC236}">
              <a16:creationId xmlns:a16="http://schemas.microsoft.com/office/drawing/2014/main" id="{00000000-0008-0000-09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2" name="Picture 97" descr="QQ截图20141023141502">
          <a:extLst>
            <a:ext uri="{FF2B5EF4-FFF2-40B4-BE49-F238E27FC236}">
              <a16:creationId xmlns:a16="http://schemas.microsoft.com/office/drawing/2014/main" id="{00000000-0008-0000-09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3" name="Picture 96" descr="QQ截图20141023141458">
          <a:extLst>
            <a:ext uri="{FF2B5EF4-FFF2-40B4-BE49-F238E27FC236}">
              <a16:creationId xmlns:a16="http://schemas.microsoft.com/office/drawing/2014/main" id="{00000000-0008-0000-09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4" name="Picture 97" descr="QQ截图20141023141502">
          <a:extLst>
            <a:ext uri="{FF2B5EF4-FFF2-40B4-BE49-F238E27FC236}">
              <a16:creationId xmlns:a16="http://schemas.microsoft.com/office/drawing/2014/main" id="{00000000-0008-0000-09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7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8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7" name="AutoShape 4">
          <a:extLst>
            <a:ext uri="{FF2B5EF4-FFF2-40B4-BE49-F238E27FC236}">
              <a16:creationId xmlns:a16="http://schemas.microsoft.com/office/drawing/2014/main" id="{00000000-0008-0000-0900-000039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8" name="Picture 96" descr="QQ截图20141023141458">
          <a:extLst>
            <a:ext uri="{FF2B5EF4-FFF2-40B4-BE49-F238E27FC236}">
              <a16:creationId xmlns:a16="http://schemas.microsoft.com/office/drawing/2014/main" id="{00000000-0008-0000-0900-00003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9" name="Picture 97" descr="QQ截图20141023141502">
          <a:extLst>
            <a:ext uri="{FF2B5EF4-FFF2-40B4-BE49-F238E27FC236}">
              <a16:creationId xmlns:a16="http://schemas.microsoft.com/office/drawing/2014/main" id="{00000000-0008-0000-0900-00003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60" name="Picture 96" descr="QQ截图20141023141458">
          <a:extLst>
            <a:ext uri="{FF2B5EF4-FFF2-40B4-BE49-F238E27FC236}">
              <a16:creationId xmlns:a16="http://schemas.microsoft.com/office/drawing/2014/main" id="{00000000-0008-0000-0900-00003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61" name="Picture 97" descr="QQ截图20141023141502">
          <a:extLst>
            <a:ext uri="{FF2B5EF4-FFF2-40B4-BE49-F238E27FC236}">
              <a16:creationId xmlns:a16="http://schemas.microsoft.com/office/drawing/2014/main" id="{00000000-0008-0000-0900-00003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E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F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64" name="AutoShape 4">
          <a:extLst>
            <a:ext uri="{FF2B5EF4-FFF2-40B4-BE49-F238E27FC236}">
              <a16:creationId xmlns:a16="http://schemas.microsoft.com/office/drawing/2014/main" id="{00000000-0008-0000-0900-00004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6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1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6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2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6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3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68" name="AutoShape 4">
          <a:extLst>
            <a:ext uri="{FF2B5EF4-FFF2-40B4-BE49-F238E27FC236}">
              <a16:creationId xmlns:a16="http://schemas.microsoft.com/office/drawing/2014/main" id="{00000000-0008-0000-0900-000044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69" name="Picture 96" descr="QQ截图20141023141458">
          <a:extLst>
            <a:ext uri="{FF2B5EF4-FFF2-40B4-BE49-F238E27FC236}">
              <a16:creationId xmlns:a16="http://schemas.microsoft.com/office/drawing/2014/main" id="{00000000-0008-0000-0900-00004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70" name="Picture 97" descr="QQ截图20141023141502">
          <a:extLst>
            <a:ext uri="{FF2B5EF4-FFF2-40B4-BE49-F238E27FC236}">
              <a16:creationId xmlns:a16="http://schemas.microsoft.com/office/drawing/2014/main" id="{00000000-0008-0000-0900-00004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71" name="Picture 96" descr="QQ截图20141023141458">
          <a:extLst>
            <a:ext uri="{FF2B5EF4-FFF2-40B4-BE49-F238E27FC236}">
              <a16:creationId xmlns:a16="http://schemas.microsoft.com/office/drawing/2014/main" id="{00000000-0008-0000-0900-00004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72" name="Picture 97" descr="QQ截图20141023141502">
          <a:extLst>
            <a:ext uri="{FF2B5EF4-FFF2-40B4-BE49-F238E27FC236}">
              <a16:creationId xmlns:a16="http://schemas.microsoft.com/office/drawing/2014/main" id="{00000000-0008-0000-0900-00004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7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9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7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A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75" name="AutoShape 4">
          <a:extLst>
            <a:ext uri="{FF2B5EF4-FFF2-40B4-BE49-F238E27FC236}">
              <a16:creationId xmlns:a16="http://schemas.microsoft.com/office/drawing/2014/main" id="{00000000-0008-0000-0900-00004B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76" name="Picture 96" descr="QQ截图20141023141458">
          <a:extLst>
            <a:ext uri="{FF2B5EF4-FFF2-40B4-BE49-F238E27FC236}">
              <a16:creationId xmlns:a16="http://schemas.microsoft.com/office/drawing/2014/main" id="{00000000-0008-0000-0900-00004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77" name="Picture 97" descr="QQ截图20141023141502">
          <a:extLst>
            <a:ext uri="{FF2B5EF4-FFF2-40B4-BE49-F238E27FC236}">
              <a16:creationId xmlns:a16="http://schemas.microsoft.com/office/drawing/2014/main" id="{00000000-0008-0000-0900-00004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78" name="Picture 96" descr="QQ截图20141023141458">
          <a:extLst>
            <a:ext uri="{FF2B5EF4-FFF2-40B4-BE49-F238E27FC236}">
              <a16:creationId xmlns:a16="http://schemas.microsoft.com/office/drawing/2014/main" id="{00000000-0008-0000-0900-00004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79" name="Picture 97" descr="QQ截图20141023141502">
          <a:extLst>
            <a:ext uri="{FF2B5EF4-FFF2-40B4-BE49-F238E27FC236}">
              <a16:creationId xmlns:a16="http://schemas.microsoft.com/office/drawing/2014/main" id="{00000000-0008-0000-0900-00004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8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8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1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82" name="AutoShape 4">
          <a:extLst>
            <a:ext uri="{FF2B5EF4-FFF2-40B4-BE49-F238E27FC236}">
              <a16:creationId xmlns:a16="http://schemas.microsoft.com/office/drawing/2014/main" id="{00000000-0008-0000-0900-000052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83" name="Picture 96" descr="QQ截图20141023141458">
          <a:extLst>
            <a:ext uri="{FF2B5EF4-FFF2-40B4-BE49-F238E27FC236}">
              <a16:creationId xmlns:a16="http://schemas.microsoft.com/office/drawing/2014/main" id="{00000000-0008-0000-0900-00005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84" name="Picture 97" descr="QQ截图20141023141502">
          <a:extLst>
            <a:ext uri="{FF2B5EF4-FFF2-40B4-BE49-F238E27FC236}">
              <a16:creationId xmlns:a16="http://schemas.microsoft.com/office/drawing/2014/main" id="{00000000-0008-0000-0900-00005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85" name="Picture 96" descr="QQ截图20141023141458">
          <a:extLst>
            <a:ext uri="{FF2B5EF4-FFF2-40B4-BE49-F238E27FC236}">
              <a16:creationId xmlns:a16="http://schemas.microsoft.com/office/drawing/2014/main" id="{00000000-0008-0000-0900-00005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86" name="Picture 97" descr="QQ截图20141023141502">
          <a:extLst>
            <a:ext uri="{FF2B5EF4-FFF2-40B4-BE49-F238E27FC236}">
              <a16:creationId xmlns:a16="http://schemas.microsoft.com/office/drawing/2014/main" id="{00000000-0008-0000-0900-00005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8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7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8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8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89" name="AutoShape 4">
          <a:extLst>
            <a:ext uri="{FF2B5EF4-FFF2-40B4-BE49-F238E27FC236}">
              <a16:creationId xmlns:a16="http://schemas.microsoft.com/office/drawing/2014/main" id="{00000000-0008-0000-0900-000059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90" name="Picture 96" descr="QQ截图20141023141458">
          <a:extLst>
            <a:ext uri="{FF2B5EF4-FFF2-40B4-BE49-F238E27FC236}">
              <a16:creationId xmlns:a16="http://schemas.microsoft.com/office/drawing/2014/main" id="{00000000-0008-0000-0900-00005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91" name="Picture 97" descr="QQ截图20141023141502">
          <a:extLst>
            <a:ext uri="{FF2B5EF4-FFF2-40B4-BE49-F238E27FC236}">
              <a16:creationId xmlns:a16="http://schemas.microsoft.com/office/drawing/2014/main" id="{00000000-0008-0000-0900-00005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92" name="Picture 96" descr="QQ截图20141023141458">
          <a:extLst>
            <a:ext uri="{FF2B5EF4-FFF2-40B4-BE49-F238E27FC236}">
              <a16:creationId xmlns:a16="http://schemas.microsoft.com/office/drawing/2014/main" id="{00000000-0008-0000-0900-00005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93" name="Picture 97" descr="QQ截图20141023141502">
          <a:extLst>
            <a:ext uri="{FF2B5EF4-FFF2-40B4-BE49-F238E27FC236}">
              <a16:creationId xmlns:a16="http://schemas.microsoft.com/office/drawing/2014/main" id="{00000000-0008-0000-0900-00005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9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E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9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F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96" name="AutoShape 4">
          <a:extLst>
            <a:ext uri="{FF2B5EF4-FFF2-40B4-BE49-F238E27FC236}">
              <a16:creationId xmlns:a16="http://schemas.microsoft.com/office/drawing/2014/main" id="{00000000-0008-0000-0900-00006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97" name="Picture 96" descr="QQ截图20141023141458">
          <a:extLst>
            <a:ext uri="{FF2B5EF4-FFF2-40B4-BE49-F238E27FC236}">
              <a16:creationId xmlns:a16="http://schemas.microsoft.com/office/drawing/2014/main" id="{00000000-0008-0000-0900-00006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98" name="Picture 97" descr="QQ截图20141023141502">
          <a:extLst>
            <a:ext uri="{FF2B5EF4-FFF2-40B4-BE49-F238E27FC236}">
              <a16:creationId xmlns:a16="http://schemas.microsoft.com/office/drawing/2014/main" id="{00000000-0008-0000-0900-00006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99" name="Picture 96" descr="QQ截图20141023141458">
          <a:extLst>
            <a:ext uri="{FF2B5EF4-FFF2-40B4-BE49-F238E27FC236}">
              <a16:creationId xmlns:a16="http://schemas.microsoft.com/office/drawing/2014/main" id="{00000000-0008-0000-0900-00006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00" name="Picture 97" descr="QQ截图20141023141502">
          <a:extLst>
            <a:ext uri="{FF2B5EF4-FFF2-40B4-BE49-F238E27FC236}">
              <a16:creationId xmlns:a16="http://schemas.microsoft.com/office/drawing/2014/main" id="{00000000-0008-0000-0900-00006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0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5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0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6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03" name="AutoShape 4">
          <a:extLst>
            <a:ext uri="{FF2B5EF4-FFF2-40B4-BE49-F238E27FC236}">
              <a16:creationId xmlns:a16="http://schemas.microsoft.com/office/drawing/2014/main" id="{00000000-0008-0000-0900-000067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04" name="Picture 96" descr="QQ截图20141023141458">
          <a:extLst>
            <a:ext uri="{FF2B5EF4-FFF2-40B4-BE49-F238E27FC236}">
              <a16:creationId xmlns:a16="http://schemas.microsoft.com/office/drawing/2014/main" id="{00000000-0008-0000-0900-00006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05" name="Picture 97" descr="QQ截图20141023141502">
          <a:extLst>
            <a:ext uri="{FF2B5EF4-FFF2-40B4-BE49-F238E27FC236}">
              <a16:creationId xmlns:a16="http://schemas.microsoft.com/office/drawing/2014/main" id="{00000000-0008-0000-0900-00006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06" name="Picture 96" descr="QQ截图20141023141458">
          <a:extLst>
            <a:ext uri="{FF2B5EF4-FFF2-40B4-BE49-F238E27FC236}">
              <a16:creationId xmlns:a16="http://schemas.microsoft.com/office/drawing/2014/main" id="{00000000-0008-0000-0900-00006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07" name="Picture 97" descr="QQ截图20141023141502">
          <a:extLst>
            <a:ext uri="{FF2B5EF4-FFF2-40B4-BE49-F238E27FC236}">
              <a16:creationId xmlns:a16="http://schemas.microsoft.com/office/drawing/2014/main" id="{00000000-0008-0000-0900-00006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C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D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10" name="AutoShape 4">
          <a:extLst>
            <a:ext uri="{FF2B5EF4-FFF2-40B4-BE49-F238E27FC236}">
              <a16:creationId xmlns:a16="http://schemas.microsoft.com/office/drawing/2014/main" id="{00000000-0008-0000-0900-00006E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11" name="Picture 96" descr="QQ截图20141023141458">
          <a:extLst>
            <a:ext uri="{FF2B5EF4-FFF2-40B4-BE49-F238E27FC236}">
              <a16:creationId xmlns:a16="http://schemas.microsoft.com/office/drawing/2014/main" id="{00000000-0008-0000-0900-00006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12" name="Picture 97" descr="QQ截图20141023141502">
          <a:extLst>
            <a:ext uri="{FF2B5EF4-FFF2-40B4-BE49-F238E27FC236}">
              <a16:creationId xmlns:a16="http://schemas.microsoft.com/office/drawing/2014/main" id="{00000000-0008-0000-0900-00007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13" name="Picture 96" descr="QQ截图20141023141458">
          <a:extLst>
            <a:ext uri="{FF2B5EF4-FFF2-40B4-BE49-F238E27FC236}">
              <a16:creationId xmlns:a16="http://schemas.microsoft.com/office/drawing/2014/main" id="{00000000-0008-0000-0900-00007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14" name="Picture 97" descr="QQ截图20141023141502">
          <a:extLst>
            <a:ext uri="{FF2B5EF4-FFF2-40B4-BE49-F238E27FC236}">
              <a16:creationId xmlns:a16="http://schemas.microsoft.com/office/drawing/2014/main" id="{00000000-0008-0000-0900-00007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3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4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17" name="AutoShape 4">
          <a:extLst>
            <a:ext uri="{FF2B5EF4-FFF2-40B4-BE49-F238E27FC236}">
              <a16:creationId xmlns:a16="http://schemas.microsoft.com/office/drawing/2014/main" id="{00000000-0008-0000-0900-000075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18" name="Picture 96" descr="QQ截图20141023141458">
          <a:extLst>
            <a:ext uri="{FF2B5EF4-FFF2-40B4-BE49-F238E27FC236}">
              <a16:creationId xmlns:a16="http://schemas.microsoft.com/office/drawing/2014/main" id="{00000000-0008-0000-0900-00007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19" name="Picture 97" descr="QQ截图20141023141502">
          <a:extLst>
            <a:ext uri="{FF2B5EF4-FFF2-40B4-BE49-F238E27FC236}">
              <a16:creationId xmlns:a16="http://schemas.microsoft.com/office/drawing/2014/main" id="{00000000-0008-0000-0900-00007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20" name="Picture 96" descr="QQ截图20141023141458">
          <a:extLst>
            <a:ext uri="{FF2B5EF4-FFF2-40B4-BE49-F238E27FC236}">
              <a16:creationId xmlns:a16="http://schemas.microsoft.com/office/drawing/2014/main" id="{00000000-0008-0000-0900-00007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21" name="Picture 97" descr="QQ截图20141023141502">
          <a:extLst>
            <a:ext uri="{FF2B5EF4-FFF2-40B4-BE49-F238E27FC236}">
              <a16:creationId xmlns:a16="http://schemas.microsoft.com/office/drawing/2014/main" id="{00000000-0008-0000-0900-00007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A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B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24" name="AutoShape 4">
          <a:extLst>
            <a:ext uri="{FF2B5EF4-FFF2-40B4-BE49-F238E27FC236}">
              <a16:creationId xmlns:a16="http://schemas.microsoft.com/office/drawing/2014/main" id="{00000000-0008-0000-0900-00007C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25" name="Picture 96" descr="QQ截图20141023141458">
          <a:extLst>
            <a:ext uri="{FF2B5EF4-FFF2-40B4-BE49-F238E27FC236}">
              <a16:creationId xmlns:a16="http://schemas.microsoft.com/office/drawing/2014/main" id="{00000000-0008-0000-0900-00007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26" name="Picture 97" descr="QQ截图20141023141502">
          <a:extLst>
            <a:ext uri="{FF2B5EF4-FFF2-40B4-BE49-F238E27FC236}">
              <a16:creationId xmlns:a16="http://schemas.microsoft.com/office/drawing/2014/main" id="{00000000-0008-0000-0900-00007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27" name="Picture 96" descr="QQ截图20141023141458">
          <a:extLst>
            <a:ext uri="{FF2B5EF4-FFF2-40B4-BE49-F238E27FC236}">
              <a16:creationId xmlns:a16="http://schemas.microsoft.com/office/drawing/2014/main" id="{00000000-0008-0000-0900-00007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28" name="Picture 97" descr="QQ截图20141023141502">
          <a:extLst>
            <a:ext uri="{FF2B5EF4-FFF2-40B4-BE49-F238E27FC236}">
              <a16:creationId xmlns:a16="http://schemas.microsoft.com/office/drawing/2014/main" id="{00000000-0008-0000-0900-00008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1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2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1" name="AutoShape 4">
          <a:extLst>
            <a:ext uri="{FF2B5EF4-FFF2-40B4-BE49-F238E27FC236}">
              <a16:creationId xmlns:a16="http://schemas.microsoft.com/office/drawing/2014/main" id="{00000000-0008-0000-0900-000083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2" name="Picture 96" descr="QQ截图20141023141458">
          <a:extLst>
            <a:ext uri="{FF2B5EF4-FFF2-40B4-BE49-F238E27FC236}">
              <a16:creationId xmlns:a16="http://schemas.microsoft.com/office/drawing/2014/main" id="{00000000-0008-0000-0900-00008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3" name="Picture 97" descr="QQ截图20141023141502">
          <a:extLst>
            <a:ext uri="{FF2B5EF4-FFF2-40B4-BE49-F238E27FC236}">
              <a16:creationId xmlns:a16="http://schemas.microsoft.com/office/drawing/2014/main" id="{00000000-0008-0000-0900-00008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4" name="Picture 96" descr="QQ截图20141023141458">
          <a:extLst>
            <a:ext uri="{FF2B5EF4-FFF2-40B4-BE49-F238E27FC236}">
              <a16:creationId xmlns:a16="http://schemas.microsoft.com/office/drawing/2014/main" id="{00000000-0008-0000-0900-00008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5" name="Picture 97" descr="QQ截图20141023141502">
          <a:extLst>
            <a:ext uri="{FF2B5EF4-FFF2-40B4-BE49-F238E27FC236}">
              <a16:creationId xmlns:a16="http://schemas.microsoft.com/office/drawing/2014/main" id="{00000000-0008-0000-0900-00008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8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9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8" name="AutoShape 4">
          <a:extLst>
            <a:ext uri="{FF2B5EF4-FFF2-40B4-BE49-F238E27FC236}">
              <a16:creationId xmlns:a16="http://schemas.microsoft.com/office/drawing/2014/main" id="{00000000-0008-0000-0900-00008A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9" name="Picture 96" descr="QQ截图20141023141458">
          <a:extLst>
            <a:ext uri="{FF2B5EF4-FFF2-40B4-BE49-F238E27FC236}">
              <a16:creationId xmlns:a16="http://schemas.microsoft.com/office/drawing/2014/main" id="{00000000-0008-0000-0900-00008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0" name="Picture 97" descr="QQ截图20141023141502">
          <a:extLst>
            <a:ext uri="{FF2B5EF4-FFF2-40B4-BE49-F238E27FC236}">
              <a16:creationId xmlns:a16="http://schemas.microsoft.com/office/drawing/2014/main" id="{00000000-0008-0000-0900-00008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1" name="Picture 96" descr="QQ截图20141023141458">
          <a:extLst>
            <a:ext uri="{FF2B5EF4-FFF2-40B4-BE49-F238E27FC236}">
              <a16:creationId xmlns:a16="http://schemas.microsoft.com/office/drawing/2014/main" id="{00000000-0008-0000-0900-00008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2" name="Picture 97" descr="QQ截图20141023141502">
          <a:extLst>
            <a:ext uri="{FF2B5EF4-FFF2-40B4-BE49-F238E27FC236}">
              <a16:creationId xmlns:a16="http://schemas.microsoft.com/office/drawing/2014/main" id="{00000000-0008-0000-0900-00008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F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5" name="AutoShape 4">
          <a:extLst>
            <a:ext uri="{FF2B5EF4-FFF2-40B4-BE49-F238E27FC236}">
              <a16:creationId xmlns:a16="http://schemas.microsoft.com/office/drawing/2014/main" id="{00000000-0008-0000-0900-000091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6" name="Picture 96" descr="QQ截图20141023141458">
          <a:extLst>
            <a:ext uri="{FF2B5EF4-FFF2-40B4-BE49-F238E27FC236}">
              <a16:creationId xmlns:a16="http://schemas.microsoft.com/office/drawing/2014/main" id="{00000000-0008-0000-0900-00009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7" name="Picture 97" descr="QQ截图20141023141502">
          <a:extLst>
            <a:ext uri="{FF2B5EF4-FFF2-40B4-BE49-F238E27FC236}">
              <a16:creationId xmlns:a16="http://schemas.microsoft.com/office/drawing/2014/main" id="{00000000-0008-0000-0900-00009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8" name="Picture 96" descr="QQ截图20141023141458">
          <a:extLst>
            <a:ext uri="{FF2B5EF4-FFF2-40B4-BE49-F238E27FC236}">
              <a16:creationId xmlns:a16="http://schemas.microsoft.com/office/drawing/2014/main" id="{00000000-0008-0000-0900-00009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9" name="Picture 97" descr="QQ截图20141023141502">
          <a:extLst>
            <a:ext uri="{FF2B5EF4-FFF2-40B4-BE49-F238E27FC236}">
              <a16:creationId xmlns:a16="http://schemas.microsoft.com/office/drawing/2014/main" id="{00000000-0008-0000-0900-00009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6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7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" name="AutoShape 4">
          <a:extLst>
            <a:ext uri="{FF2B5EF4-FFF2-40B4-BE49-F238E27FC236}">
              <a16:creationId xmlns:a16="http://schemas.microsoft.com/office/drawing/2014/main" id="{00000000-0008-0000-0900-000098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3" name="Picture 96" descr="QQ截图20141023141458">
          <a:extLst>
            <a:ext uri="{FF2B5EF4-FFF2-40B4-BE49-F238E27FC236}">
              <a16:creationId xmlns:a16="http://schemas.microsoft.com/office/drawing/2014/main" id="{00000000-0008-0000-0900-00009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4" name="Picture 97" descr="QQ截图20141023141502">
          <a:extLst>
            <a:ext uri="{FF2B5EF4-FFF2-40B4-BE49-F238E27FC236}">
              <a16:creationId xmlns:a16="http://schemas.microsoft.com/office/drawing/2014/main" id="{00000000-0008-0000-0900-00009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5" name="Picture 96" descr="QQ截图20141023141458">
          <a:extLst>
            <a:ext uri="{FF2B5EF4-FFF2-40B4-BE49-F238E27FC236}">
              <a16:creationId xmlns:a16="http://schemas.microsoft.com/office/drawing/2014/main" id="{00000000-0008-0000-0900-00009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6" name="Picture 97" descr="QQ截图20141023141502">
          <a:extLst>
            <a:ext uri="{FF2B5EF4-FFF2-40B4-BE49-F238E27FC236}">
              <a16:creationId xmlns:a16="http://schemas.microsoft.com/office/drawing/2014/main" id="{00000000-0008-0000-0900-00009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D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E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9" name="AutoShape 4">
          <a:extLst>
            <a:ext uri="{FF2B5EF4-FFF2-40B4-BE49-F238E27FC236}">
              <a16:creationId xmlns:a16="http://schemas.microsoft.com/office/drawing/2014/main" id="{00000000-0008-0000-0900-00009F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60" name="Picture 96" descr="QQ截图20141023141458">
          <a:extLst>
            <a:ext uri="{FF2B5EF4-FFF2-40B4-BE49-F238E27FC236}">
              <a16:creationId xmlns:a16="http://schemas.microsoft.com/office/drawing/2014/main" id="{00000000-0008-0000-0900-0000A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61" name="Picture 97" descr="QQ截图20141023141502">
          <a:extLst>
            <a:ext uri="{FF2B5EF4-FFF2-40B4-BE49-F238E27FC236}">
              <a16:creationId xmlns:a16="http://schemas.microsoft.com/office/drawing/2014/main" id="{00000000-0008-0000-0900-0000A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62" name="Picture 96" descr="QQ截图20141023141458">
          <a:extLst>
            <a:ext uri="{FF2B5EF4-FFF2-40B4-BE49-F238E27FC236}">
              <a16:creationId xmlns:a16="http://schemas.microsoft.com/office/drawing/2014/main" id="{00000000-0008-0000-0900-0000A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63" name="Picture 97" descr="QQ截图20141023141502">
          <a:extLst>
            <a:ext uri="{FF2B5EF4-FFF2-40B4-BE49-F238E27FC236}">
              <a16:creationId xmlns:a16="http://schemas.microsoft.com/office/drawing/2014/main" id="{00000000-0008-0000-0900-0000A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4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5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66" name="AutoShape 4">
          <a:extLst>
            <a:ext uri="{FF2B5EF4-FFF2-40B4-BE49-F238E27FC236}">
              <a16:creationId xmlns:a16="http://schemas.microsoft.com/office/drawing/2014/main" id="{00000000-0008-0000-0900-0000A6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67" name="Picture 96" descr="QQ截图20141023141458">
          <a:extLst>
            <a:ext uri="{FF2B5EF4-FFF2-40B4-BE49-F238E27FC236}">
              <a16:creationId xmlns:a16="http://schemas.microsoft.com/office/drawing/2014/main" id="{00000000-0008-0000-0900-0000A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68" name="Picture 97" descr="QQ截图20141023141502">
          <a:extLst>
            <a:ext uri="{FF2B5EF4-FFF2-40B4-BE49-F238E27FC236}">
              <a16:creationId xmlns:a16="http://schemas.microsoft.com/office/drawing/2014/main" id="{00000000-0008-0000-0900-0000A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69" name="Picture 96" descr="QQ截图20141023141458">
          <a:extLst>
            <a:ext uri="{FF2B5EF4-FFF2-40B4-BE49-F238E27FC236}">
              <a16:creationId xmlns:a16="http://schemas.microsoft.com/office/drawing/2014/main" id="{00000000-0008-0000-0900-0000A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70" name="Picture 97" descr="QQ截图20141023141502">
          <a:extLst>
            <a:ext uri="{FF2B5EF4-FFF2-40B4-BE49-F238E27FC236}">
              <a16:creationId xmlns:a16="http://schemas.microsoft.com/office/drawing/2014/main" id="{00000000-0008-0000-0900-0000A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B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C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73" name="AutoShape 4">
          <a:extLst>
            <a:ext uri="{FF2B5EF4-FFF2-40B4-BE49-F238E27FC236}">
              <a16:creationId xmlns:a16="http://schemas.microsoft.com/office/drawing/2014/main" id="{00000000-0008-0000-0900-0000AD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74" name="Picture 96" descr="QQ截图20141023141458">
          <a:extLst>
            <a:ext uri="{FF2B5EF4-FFF2-40B4-BE49-F238E27FC236}">
              <a16:creationId xmlns:a16="http://schemas.microsoft.com/office/drawing/2014/main" id="{00000000-0008-0000-0900-0000A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75" name="Picture 97" descr="QQ截图20141023141502">
          <a:extLst>
            <a:ext uri="{FF2B5EF4-FFF2-40B4-BE49-F238E27FC236}">
              <a16:creationId xmlns:a16="http://schemas.microsoft.com/office/drawing/2014/main" id="{00000000-0008-0000-0900-0000A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76" name="Picture 96" descr="QQ截图20141023141458">
          <a:extLst>
            <a:ext uri="{FF2B5EF4-FFF2-40B4-BE49-F238E27FC236}">
              <a16:creationId xmlns:a16="http://schemas.microsoft.com/office/drawing/2014/main" id="{00000000-0008-0000-0900-0000B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77" name="Picture 97" descr="QQ截图20141023141502">
          <a:extLst>
            <a:ext uri="{FF2B5EF4-FFF2-40B4-BE49-F238E27FC236}">
              <a16:creationId xmlns:a16="http://schemas.microsoft.com/office/drawing/2014/main" id="{00000000-0008-0000-0900-0000B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2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3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80" name="AutoShape 4">
          <a:extLst>
            <a:ext uri="{FF2B5EF4-FFF2-40B4-BE49-F238E27FC236}">
              <a16:creationId xmlns:a16="http://schemas.microsoft.com/office/drawing/2014/main" id="{00000000-0008-0000-0900-0000B4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81" name="Picture 96" descr="QQ截图20141023141458">
          <a:extLst>
            <a:ext uri="{FF2B5EF4-FFF2-40B4-BE49-F238E27FC236}">
              <a16:creationId xmlns:a16="http://schemas.microsoft.com/office/drawing/2014/main" id="{00000000-0008-0000-0900-0000B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82" name="Picture 97" descr="QQ截图20141023141502">
          <a:extLst>
            <a:ext uri="{FF2B5EF4-FFF2-40B4-BE49-F238E27FC236}">
              <a16:creationId xmlns:a16="http://schemas.microsoft.com/office/drawing/2014/main" id="{00000000-0008-0000-0900-0000B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83" name="Picture 96" descr="QQ截图20141023141458">
          <a:extLst>
            <a:ext uri="{FF2B5EF4-FFF2-40B4-BE49-F238E27FC236}">
              <a16:creationId xmlns:a16="http://schemas.microsoft.com/office/drawing/2014/main" id="{00000000-0008-0000-0900-0000B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84" name="Picture 97" descr="QQ截图20141023141502">
          <a:extLst>
            <a:ext uri="{FF2B5EF4-FFF2-40B4-BE49-F238E27FC236}">
              <a16:creationId xmlns:a16="http://schemas.microsoft.com/office/drawing/2014/main" id="{00000000-0008-0000-0900-0000B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9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A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87" name="AutoShape 4">
          <a:extLst>
            <a:ext uri="{FF2B5EF4-FFF2-40B4-BE49-F238E27FC236}">
              <a16:creationId xmlns:a16="http://schemas.microsoft.com/office/drawing/2014/main" id="{00000000-0008-0000-0900-0000BB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88" name="Picture 96" descr="QQ截图20141023141458">
          <a:extLst>
            <a:ext uri="{FF2B5EF4-FFF2-40B4-BE49-F238E27FC236}">
              <a16:creationId xmlns:a16="http://schemas.microsoft.com/office/drawing/2014/main" id="{00000000-0008-0000-0900-0000B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89" name="Picture 97" descr="QQ截图20141023141502">
          <a:extLst>
            <a:ext uri="{FF2B5EF4-FFF2-40B4-BE49-F238E27FC236}">
              <a16:creationId xmlns:a16="http://schemas.microsoft.com/office/drawing/2014/main" id="{00000000-0008-0000-0900-0000B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90" name="Picture 96" descr="QQ截图20141023141458">
          <a:extLst>
            <a:ext uri="{FF2B5EF4-FFF2-40B4-BE49-F238E27FC236}">
              <a16:creationId xmlns:a16="http://schemas.microsoft.com/office/drawing/2014/main" id="{00000000-0008-0000-0900-0000B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91" name="Picture 97" descr="QQ截图20141023141502">
          <a:extLst>
            <a:ext uri="{FF2B5EF4-FFF2-40B4-BE49-F238E27FC236}">
              <a16:creationId xmlns:a16="http://schemas.microsoft.com/office/drawing/2014/main" id="{00000000-0008-0000-0900-0000B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1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94" name="AutoShape 4">
          <a:extLst>
            <a:ext uri="{FF2B5EF4-FFF2-40B4-BE49-F238E27FC236}">
              <a16:creationId xmlns:a16="http://schemas.microsoft.com/office/drawing/2014/main" id="{00000000-0008-0000-0900-0000C2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95" name="Picture 96" descr="QQ截图20141023141458">
          <a:extLst>
            <a:ext uri="{FF2B5EF4-FFF2-40B4-BE49-F238E27FC236}">
              <a16:creationId xmlns:a16="http://schemas.microsoft.com/office/drawing/2014/main" id="{00000000-0008-0000-0900-0000C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96" name="Picture 97" descr="QQ截图20141023141502">
          <a:extLst>
            <a:ext uri="{FF2B5EF4-FFF2-40B4-BE49-F238E27FC236}">
              <a16:creationId xmlns:a16="http://schemas.microsoft.com/office/drawing/2014/main" id="{00000000-0008-0000-0900-0000C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97" name="Picture 96" descr="QQ截图20141023141458">
          <a:extLst>
            <a:ext uri="{FF2B5EF4-FFF2-40B4-BE49-F238E27FC236}">
              <a16:creationId xmlns:a16="http://schemas.microsoft.com/office/drawing/2014/main" id="{00000000-0008-0000-0900-0000C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98" name="Picture 97" descr="QQ截图20141023141502">
          <a:extLst>
            <a:ext uri="{FF2B5EF4-FFF2-40B4-BE49-F238E27FC236}">
              <a16:creationId xmlns:a16="http://schemas.microsoft.com/office/drawing/2014/main" id="{00000000-0008-0000-0900-0000C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7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8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01" name="AutoShape 4">
          <a:extLst>
            <a:ext uri="{FF2B5EF4-FFF2-40B4-BE49-F238E27FC236}">
              <a16:creationId xmlns:a16="http://schemas.microsoft.com/office/drawing/2014/main" id="{00000000-0008-0000-0900-0000C9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02" name="Picture 96" descr="QQ截图20141023141458">
          <a:extLst>
            <a:ext uri="{FF2B5EF4-FFF2-40B4-BE49-F238E27FC236}">
              <a16:creationId xmlns:a16="http://schemas.microsoft.com/office/drawing/2014/main" id="{00000000-0008-0000-0900-0000C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03" name="Picture 97" descr="QQ截图20141023141502">
          <a:extLst>
            <a:ext uri="{FF2B5EF4-FFF2-40B4-BE49-F238E27FC236}">
              <a16:creationId xmlns:a16="http://schemas.microsoft.com/office/drawing/2014/main" id="{00000000-0008-0000-0900-0000C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04" name="Picture 96" descr="QQ截图20141023141458">
          <a:extLst>
            <a:ext uri="{FF2B5EF4-FFF2-40B4-BE49-F238E27FC236}">
              <a16:creationId xmlns:a16="http://schemas.microsoft.com/office/drawing/2014/main" id="{00000000-0008-0000-0900-0000C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05" name="Picture 97" descr="QQ截图20141023141502">
          <a:extLst>
            <a:ext uri="{FF2B5EF4-FFF2-40B4-BE49-F238E27FC236}">
              <a16:creationId xmlns:a16="http://schemas.microsoft.com/office/drawing/2014/main" id="{00000000-0008-0000-0900-0000C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E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F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08" name="AutoShape 4">
          <a:extLst>
            <a:ext uri="{FF2B5EF4-FFF2-40B4-BE49-F238E27FC236}">
              <a16:creationId xmlns:a16="http://schemas.microsoft.com/office/drawing/2014/main" id="{00000000-0008-0000-0900-0000D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09" name="Picture 96" descr="QQ截图20141023141458">
          <a:extLst>
            <a:ext uri="{FF2B5EF4-FFF2-40B4-BE49-F238E27FC236}">
              <a16:creationId xmlns:a16="http://schemas.microsoft.com/office/drawing/2014/main" id="{00000000-0008-0000-0900-0000D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10" name="Picture 97" descr="QQ截图20141023141502">
          <a:extLst>
            <a:ext uri="{FF2B5EF4-FFF2-40B4-BE49-F238E27FC236}">
              <a16:creationId xmlns:a16="http://schemas.microsoft.com/office/drawing/2014/main" id="{00000000-0008-0000-0900-0000D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11" name="Picture 96" descr="QQ截图20141023141458">
          <a:extLst>
            <a:ext uri="{FF2B5EF4-FFF2-40B4-BE49-F238E27FC236}">
              <a16:creationId xmlns:a16="http://schemas.microsoft.com/office/drawing/2014/main" id="{00000000-0008-0000-0900-0000D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12" name="Picture 97" descr="QQ截图20141023141502">
          <a:extLst>
            <a:ext uri="{FF2B5EF4-FFF2-40B4-BE49-F238E27FC236}">
              <a16:creationId xmlns:a16="http://schemas.microsoft.com/office/drawing/2014/main" id="{00000000-0008-0000-0900-0000D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5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6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15" name="AutoShape 4">
          <a:extLst>
            <a:ext uri="{FF2B5EF4-FFF2-40B4-BE49-F238E27FC236}">
              <a16:creationId xmlns:a16="http://schemas.microsoft.com/office/drawing/2014/main" id="{00000000-0008-0000-0900-0000D7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16" name="Picture 96" descr="QQ截图20141023141458">
          <a:extLst>
            <a:ext uri="{FF2B5EF4-FFF2-40B4-BE49-F238E27FC236}">
              <a16:creationId xmlns:a16="http://schemas.microsoft.com/office/drawing/2014/main" id="{00000000-0008-0000-0900-0000D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17" name="Picture 97" descr="QQ截图20141023141502">
          <a:extLst>
            <a:ext uri="{FF2B5EF4-FFF2-40B4-BE49-F238E27FC236}">
              <a16:creationId xmlns:a16="http://schemas.microsoft.com/office/drawing/2014/main" id="{00000000-0008-0000-0900-0000D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18" name="Picture 96" descr="QQ截图20141023141458">
          <a:extLst>
            <a:ext uri="{FF2B5EF4-FFF2-40B4-BE49-F238E27FC236}">
              <a16:creationId xmlns:a16="http://schemas.microsoft.com/office/drawing/2014/main" id="{00000000-0008-0000-0900-0000D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19" name="Picture 97" descr="QQ截图20141023141502">
          <a:extLst>
            <a:ext uri="{FF2B5EF4-FFF2-40B4-BE49-F238E27FC236}">
              <a16:creationId xmlns:a16="http://schemas.microsoft.com/office/drawing/2014/main" id="{00000000-0008-0000-0900-0000D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C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D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22" name="AutoShape 4">
          <a:extLst>
            <a:ext uri="{FF2B5EF4-FFF2-40B4-BE49-F238E27FC236}">
              <a16:creationId xmlns:a16="http://schemas.microsoft.com/office/drawing/2014/main" id="{00000000-0008-0000-0900-0000DE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23" name="Picture 96" descr="QQ截图20141023141458">
          <a:extLst>
            <a:ext uri="{FF2B5EF4-FFF2-40B4-BE49-F238E27FC236}">
              <a16:creationId xmlns:a16="http://schemas.microsoft.com/office/drawing/2014/main" id="{00000000-0008-0000-0900-0000D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24" name="Picture 97" descr="QQ截图20141023141502">
          <a:extLst>
            <a:ext uri="{FF2B5EF4-FFF2-40B4-BE49-F238E27FC236}">
              <a16:creationId xmlns:a16="http://schemas.microsoft.com/office/drawing/2014/main" id="{00000000-0008-0000-0900-0000E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25" name="Picture 96" descr="QQ截图20141023141458">
          <a:extLst>
            <a:ext uri="{FF2B5EF4-FFF2-40B4-BE49-F238E27FC236}">
              <a16:creationId xmlns:a16="http://schemas.microsoft.com/office/drawing/2014/main" id="{00000000-0008-0000-0900-0000E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26" name="Picture 97" descr="QQ截图20141023141502">
          <a:extLst>
            <a:ext uri="{FF2B5EF4-FFF2-40B4-BE49-F238E27FC236}">
              <a16:creationId xmlns:a16="http://schemas.microsoft.com/office/drawing/2014/main" id="{00000000-0008-0000-0900-0000E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3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4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29" name="AutoShape 4">
          <a:extLst>
            <a:ext uri="{FF2B5EF4-FFF2-40B4-BE49-F238E27FC236}">
              <a16:creationId xmlns:a16="http://schemas.microsoft.com/office/drawing/2014/main" id="{00000000-0008-0000-0900-0000E5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30" name="AutoShape 1">
          <a:extLst>
            <a:ext uri="{FF2B5EF4-FFF2-40B4-BE49-F238E27FC236}">
              <a16:creationId xmlns:a16="http://schemas.microsoft.com/office/drawing/2014/main" id="{00000000-0008-0000-0900-0000E6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3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7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32" name="AutoShape 4">
          <a:extLst>
            <a:ext uri="{FF2B5EF4-FFF2-40B4-BE49-F238E27FC236}">
              <a16:creationId xmlns:a16="http://schemas.microsoft.com/office/drawing/2014/main" id="{00000000-0008-0000-0900-0000E8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33" name="Picture 96" descr="QQ截图20141023141458">
          <a:extLst>
            <a:ext uri="{FF2B5EF4-FFF2-40B4-BE49-F238E27FC236}">
              <a16:creationId xmlns:a16="http://schemas.microsoft.com/office/drawing/2014/main" id="{00000000-0008-0000-0900-0000E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34" name="Picture 97" descr="QQ截图20141023141502">
          <a:extLst>
            <a:ext uri="{FF2B5EF4-FFF2-40B4-BE49-F238E27FC236}">
              <a16:creationId xmlns:a16="http://schemas.microsoft.com/office/drawing/2014/main" id="{00000000-0008-0000-0900-0000E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35" name="Picture 96" descr="QQ截图20141023141458">
          <a:extLst>
            <a:ext uri="{FF2B5EF4-FFF2-40B4-BE49-F238E27FC236}">
              <a16:creationId xmlns:a16="http://schemas.microsoft.com/office/drawing/2014/main" id="{00000000-0008-0000-0900-0000E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36" name="Picture 97" descr="QQ截图20141023141502">
          <a:extLst>
            <a:ext uri="{FF2B5EF4-FFF2-40B4-BE49-F238E27FC236}">
              <a16:creationId xmlns:a16="http://schemas.microsoft.com/office/drawing/2014/main" id="{00000000-0008-0000-0900-0000E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3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ED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E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F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40" name="AutoShape 4">
          <a:extLst>
            <a:ext uri="{FF2B5EF4-FFF2-40B4-BE49-F238E27FC236}">
              <a16:creationId xmlns:a16="http://schemas.microsoft.com/office/drawing/2014/main" id="{00000000-0008-0000-0900-0000F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1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2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43" name="AutoShape 4">
          <a:extLst>
            <a:ext uri="{FF2B5EF4-FFF2-40B4-BE49-F238E27FC236}">
              <a16:creationId xmlns:a16="http://schemas.microsoft.com/office/drawing/2014/main" id="{00000000-0008-0000-0900-0000F3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4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4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4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5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46" name="AutoShape 4">
          <a:extLst>
            <a:ext uri="{FF2B5EF4-FFF2-40B4-BE49-F238E27FC236}">
              <a16:creationId xmlns:a16="http://schemas.microsoft.com/office/drawing/2014/main" id="{00000000-0008-0000-0900-0000F6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47" name="Picture 96" descr="QQ截图20141023141458">
          <a:extLst>
            <a:ext uri="{FF2B5EF4-FFF2-40B4-BE49-F238E27FC236}">
              <a16:creationId xmlns:a16="http://schemas.microsoft.com/office/drawing/2014/main" id="{00000000-0008-0000-0900-0000F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48" name="Picture 97" descr="QQ截图20141023141502">
          <a:extLst>
            <a:ext uri="{FF2B5EF4-FFF2-40B4-BE49-F238E27FC236}">
              <a16:creationId xmlns:a16="http://schemas.microsoft.com/office/drawing/2014/main" id="{00000000-0008-0000-0900-0000F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49" name="Picture 96" descr="QQ截图20141023141458">
          <a:extLst>
            <a:ext uri="{FF2B5EF4-FFF2-40B4-BE49-F238E27FC236}">
              <a16:creationId xmlns:a16="http://schemas.microsoft.com/office/drawing/2014/main" id="{00000000-0008-0000-0900-0000F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50" name="Picture 97" descr="QQ截图20141023141502">
          <a:extLst>
            <a:ext uri="{FF2B5EF4-FFF2-40B4-BE49-F238E27FC236}">
              <a16:creationId xmlns:a16="http://schemas.microsoft.com/office/drawing/2014/main" id="{00000000-0008-0000-0900-0000F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B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C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53" name="AutoShape 4">
          <a:extLst>
            <a:ext uri="{FF2B5EF4-FFF2-40B4-BE49-F238E27FC236}">
              <a16:creationId xmlns:a16="http://schemas.microsoft.com/office/drawing/2014/main" id="{00000000-0008-0000-0900-0000FD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54" name="Picture 96" descr="QQ截图20141023141458">
          <a:extLst>
            <a:ext uri="{FF2B5EF4-FFF2-40B4-BE49-F238E27FC236}">
              <a16:creationId xmlns:a16="http://schemas.microsoft.com/office/drawing/2014/main" id="{00000000-0008-0000-0900-0000F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55" name="Picture 97" descr="QQ截图20141023141502">
          <a:extLst>
            <a:ext uri="{FF2B5EF4-FFF2-40B4-BE49-F238E27FC236}">
              <a16:creationId xmlns:a16="http://schemas.microsoft.com/office/drawing/2014/main" id="{00000000-0008-0000-0900-0000F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56" name="Picture 96" descr="QQ截图20141023141458">
          <a:extLst>
            <a:ext uri="{FF2B5EF4-FFF2-40B4-BE49-F238E27FC236}">
              <a16:creationId xmlns:a16="http://schemas.microsoft.com/office/drawing/2014/main" id="{00000000-0008-0000-0900-00000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57" name="Picture 97" descr="QQ截图20141023141502">
          <a:extLst>
            <a:ext uri="{FF2B5EF4-FFF2-40B4-BE49-F238E27FC236}">
              <a16:creationId xmlns:a16="http://schemas.microsoft.com/office/drawing/2014/main" id="{00000000-0008-0000-0900-00000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60" name="AutoShape 4">
          <a:extLst>
            <a:ext uri="{FF2B5EF4-FFF2-40B4-BE49-F238E27FC236}">
              <a16:creationId xmlns:a16="http://schemas.microsoft.com/office/drawing/2014/main" id="{00000000-0008-0000-0900-00000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61" name="Picture 96" descr="QQ截图20141023141458">
          <a:extLst>
            <a:ext uri="{FF2B5EF4-FFF2-40B4-BE49-F238E27FC236}">
              <a16:creationId xmlns:a16="http://schemas.microsoft.com/office/drawing/2014/main" id="{00000000-0008-0000-0900-00000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62" name="Picture 97" descr="QQ截图20141023141502">
          <a:extLst>
            <a:ext uri="{FF2B5EF4-FFF2-40B4-BE49-F238E27FC236}">
              <a16:creationId xmlns:a16="http://schemas.microsoft.com/office/drawing/2014/main" id="{00000000-0008-0000-0900-00000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63" name="Picture 96" descr="QQ截图20141023141458">
          <a:extLst>
            <a:ext uri="{FF2B5EF4-FFF2-40B4-BE49-F238E27FC236}">
              <a16:creationId xmlns:a16="http://schemas.microsoft.com/office/drawing/2014/main" id="{00000000-0008-0000-0900-00000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64" name="Picture 97" descr="QQ截图20141023141502">
          <a:extLst>
            <a:ext uri="{FF2B5EF4-FFF2-40B4-BE49-F238E27FC236}">
              <a16:creationId xmlns:a16="http://schemas.microsoft.com/office/drawing/2014/main" id="{00000000-0008-0000-0900-00000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9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A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67" name="AutoShape 4">
          <a:extLst>
            <a:ext uri="{FF2B5EF4-FFF2-40B4-BE49-F238E27FC236}">
              <a16:creationId xmlns:a16="http://schemas.microsoft.com/office/drawing/2014/main" id="{00000000-0008-0000-0900-00000B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6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0C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D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E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71" name="AutoShape 4">
          <a:extLst>
            <a:ext uri="{FF2B5EF4-FFF2-40B4-BE49-F238E27FC236}">
              <a16:creationId xmlns:a16="http://schemas.microsoft.com/office/drawing/2014/main" id="{00000000-0008-0000-0900-00000F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72" name="Picture 96" descr="QQ截图20141023141458">
          <a:extLst>
            <a:ext uri="{FF2B5EF4-FFF2-40B4-BE49-F238E27FC236}">
              <a16:creationId xmlns:a16="http://schemas.microsoft.com/office/drawing/2014/main" id="{00000000-0008-0000-0900-00001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73" name="Picture 97" descr="QQ截图20141023141502">
          <a:extLst>
            <a:ext uri="{FF2B5EF4-FFF2-40B4-BE49-F238E27FC236}">
              <a16:creationId xmlns:a16="http://schemas.microsoft.com/office/drawing/2014/main" id="{00000000-0008-0000-0900-00001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74" name="Picture 96" descr="QQ截图20141023141458">
          <a:extLst>
            <a:ext uri="{FF2B5EF4-FFF2-40B4-BE49-F238E27FC236}">
              <a16:creationId xmlns:a16="http://schemas.microsoft.com/office/drawing/2014/main" id="{00000000-0008-0000-0900-00001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75" name="Picture 97" descr="QQ截图20141023141502">
          <a:extLst>
            <a:ext uri="{FF2B5EF4-FFF2-40B4-BE49-F238E27FC236}">
              <a16:creationId xmlns:a16="http://schemas.microsoft.com/office/drawing/2014/main" id="{00000000-0008-0000-0900-00001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5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78" name="AutoShape 4">
          <a:extLst>
            <a:ext uri="{FF2B5EF4-FFF2-40B4-BE49-F238E27FC236}">
              <a16:creationId xmlns:a16="http://schemas.microsoft.com/office/drawing/2014/main" id="{00000000-0008-0000-0900-000016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79" name="Picture 96" descr="QQ截图20141023141458">
          <a:extLst>
            <a:ext uri="{FF2B5EF4-FFF2-40B4-BE49-F238E27FC236}">
              <a16:creationId xmlns:a16="http://schemas.microsoft.com/office/drawing/2014/main" id="{00000000-0008-0000-0900-00001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80" name="Picture 97" descr="QQ截图20141023141502">
          <a:extLst>
            <a:ext uri="{FF2B5EF4-FFF2-40B4-BE49-F238E27FC236}">
              <a16:creationId xmlns:a16="http://schemas.microsoft.com/office/drawing/2014/main" id="{00000000-0008-0000-0900-00001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81" name="Picture 96" descr="QQ截图20141023141458">
          <a:extLst>
            <a:ext uri="{FF2B5EF4-FFF2-40B4-BE49-F238E27FC236}">
              <a16:creationId xmlns:a16="http://schemas.microsoft.com/office/drawing/2014/main" id="{00000000-0008-0000-0900-00001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82" name="Picture 97" descr="QQ截图20141023141502">
          <a:extLst>
            <a:ext uri="{FF2B5EF4-FFF2-40B4-BE49-F238E27FC236}">
              <a16:creationId xmlns:a16="http://schemas.microsoft.com/office/drawing/2014/main" id="{00000000-0008-0000-0900-00001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B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84" name="Picture 96" descr="QQ截图20141023141458">
          <a:extLst>
            <a:ext uri="{FF2B5EF4-FFF2-40B4-BE49-F238E27FC236}">
              <a16:creationId xmlns:a16="http://schemas.microsoft.com/office/drawing/2014/main" id="{00000000-0008-0000-0900-00001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85" name="Picture 97" descr="QQ截图20141023141502">
          <a:extLst>
            <a:ext uri="{FF2B5EF4-FFF2-40B4-BE49-F238E27FC236}">
              <a16:creationId xmlns:a16="http://schemas.microsoft.com/office/drawing/2014/main" id="{00000000-0008-0000-0900-00001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86" name="Picture 96" descr="QQ截图20141023141458">
          <a:extLst>
            <a:ext uri="{FF2B5EF4-FFF2-40B4-BE49-F238E27FC236}">
              <a16:creationId xmlns:a16="http://schemas.microsoft.com/office/drawing/2014/main" id="{00000000-0008-0000-0900-00001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87" name="Picture 97" descr="QQ截图20141023141502">
          <a:extLst>
            <a:ext uri="{FF2B5EF4-FFF2-40B4-BE49-F238E27FC236}">
              <a16:creationId xmlns:a16="http://schemas.microsoft.com/office/drawing/2014/main" id="{00000000-0008-0000-0900-00001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0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1" name="AutoShape 4">
          <a:extLst>
            <a:ext uri="{FF2B5EF4-FFF2-40B4-BE49-F238E27FC236}">
              <a16:creationId xmlns:a16="http://schemas.microsoft.com/office/drawing/2014/main" id="{00000000-0008-0000-0900-00002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5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4" name="AutoShape 4">
          <a:extLst>
            <a:ext uri="{FF2B5EF4-FFF2-40B4-BE49-F238E27FC236}">
              <a16:creationId xmlns:a16="http://schemas.microsoft.com/office/drawing/2014/main" id="{00000000-0008-0000-0900-000026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7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8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7" name="AutoShape 4">
          <a:extLst>
            <a:ext uri="{FF2B5EF4-FFF2-40B4-BE49-F238E27FC236}">
              <a16:creationId xmlns:a16="http://schemas.microsoft.com/office/drawing/2014/main" id="{00000000-0008-0000-0900-000029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A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B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00" name="AutoShape 4">
          <a:extLst>
            <a:ext uri="{FF2B5EF4-FFF2-40B4-BE49-F238E27FC236}">
              <a16:creationId xmlns:a16="http://schemas.microsoft.com/office/drawing/2014/main" id="{00000000-0008-0000-0900-00002C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01" name="Picture 96" descr="QQ截图20141023141458">
          <a:extLst>
            <a:ext uri="{FF2B5EF4-FFF2-40B4-BE49-F238E27FC236}">
              <a16:creationId xmlns:a16="http://schemas.microsoft.com/office/drawing/2014/main" id="{00000000-0008-0000-0900-00002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02" name="Picture 97" descr="QQ截图20141023141502">
          <a:extLst>
            <a:ext uri="{FF2B5EF4-FFF2-40B4-BE49-F238E27FC236}">
              <a16:creationId xmlns:a16="http://schemas.microsoft.com/office/drawing/2014/main" id="{00000000-0008-0000-0900-00002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03" name="Picture 96" descr="QQ截图20141023141458">
          <a:extLst>
            <a:ext uri="{FF2B5EF4-FFF2-40B4-BE49-F238E27FC236}">
              <a16:creationId xmlns:a16="http://schemas.microsoft.com/office/drawing/2014/main" id="{00000000-0008-0000-0900-00002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04" name="Picture 97" descr="QQ截图20141023141502">
          <a:extLst>
            <a:ext uri="{FF2B5EF4-FFF2-40B4-BE49-F238E27FC236}">
              <a16:creationId xmlns:a16="http://schemas.microsoft.com/office/drawing/2014/main" id="{00000000-0008-0000-0900-00003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07" name="AutoShape 4">
          <a:extLst>
            <a:ext uri="{FF2B5EF4-FFF2-40B4-BE49-F238E27FC236}">
              <a16:creationId xmlns:a16="http://schemas.microsoft.com/office/drawing/2014/main" id="{00000000-0008-0000-0900-00003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08" name="Picture 96" descr="QQ截图20141023141458">
          <a:extLst>
            <a:ext uri="{FF2B5EF4-FFF2-40B4-BE49-F238E27FC236}">
              <a16:creationId xmlns:a16="http://schemas.microsoft.com/office/drawing/2014/main" id="{00000000-0008-0000-0900-00003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09" name="Picture 97" descr="QQ截图20141023141502">
          <a:extLst>
            <a:ext uri="{FF2B5EF4-FFF2-40B4-BE49-F238E27FC236}">
              <a16:creationId xmlns:a16="http://schemas.microsoft.com/office/drawing/2014/main" id="{00000000-0008-0000-0900-00003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10" name="Picture 96" descr="QQ截图20141023141458">
          <a:extLst>
            <a:ext uri="{FF2B5EF4-FFF2-40B4-BE49-F238E27FC236}">
              <a16:creationId xmlns:a16="http://schemas.microsoft.com/office/drawing/2014/main" id="{00000000-0008-0000-0900-00003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11" name="Picture 97" descr="QQ截图20141023141502">
          <a:extLst>
            <a:ext uri="{FF2B5EF4-FFF2-40B4-BE49-F238E27FC236}">
              <a16:creationId xmlns:a16="http://schemas.microsoft.com/office/drawing/2014/main" id="{00000000-0008-0000-0900-00003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8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9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14" name="AutoShape 4">
          <a:extLst>
            <a:ext uri="{FF2B5EF4-FFF2-40B4-BE49-F238E27FC236}">
              <a16:creationId xmlns:a16="http://schemas.microsoft.com/office/drawing/2014/main" id="{00000000-0008-0000-0900-00003A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15" name="Picture 96" descr="QQ截图20141023141458">
          <a:extLst>
            <a:ext uri="{FF2B5EF4-FFF2-40B4-BE49-F238E27FC236}">
              <a16:creationId xmlns:a16="http://schemas.microsoft.com/office/drawing/2014/main" id="{00000000-0008-0000-0900-00003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16" name="Picture 97" descr="QQ截图20141023141502">
          <a:extLst>
            <a:ext uri="{FF2B5EF4-FFF2-40B4-BE49-F238E27FC236}">
              <a16:creationId xmlns:a16="http://schemas.microsoft.com/office/drawing/2014/main" id="{00000000-0008-0000-0900-00003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17" name="Picture 96" descr="QQ截图20141023141458">
          <a:extLst>
            <a:ext uri="{FF2B5EF4-FFF2-40B4-BE49-F238E27FC236}">
              <a16:creationId xmlns:a16="http://schemas.microsoft.com/office/drawing/2014/main" id="{00000000-0008-0000-0900-00003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18" name="Picture 97" descr="QQ截图20141023141502">
          <a:extLst>
            <a:ext uri="{FF2B5EF4-FFF2-40B4-BE49-F238E27FC236}">
              <a16:creationId xmlns:a16="http://schemas.microsoft.com/office/drawing/2014/main" id="{00000000-0008-0000-0900-00003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F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0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21" name="AutoShape 4">
          <a:extLst>
            <a:ext uri="{FF2B5EF4-FFF2-40B4-BE49-F238E27FC236}">
              <a16:creationId xmlns:a16="http://schemas.microsoft.com/office/drawing/2014/main" id="{00000000-0008-0000-0900-00004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2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2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2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25" name="AutoShape 4">
          <a:extLst>
            <a:ext uri="{FF2B5EF4-FFF2-40B4-BE49-F238E27FC236}">
              <a16:creationId xmlns:a16="http://schemas.microsoft.com/office/drawing/2014/main" id="{00000000-0008-0000-0900-000045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26" name="Picture 96" descr="QQ截图20141023141458">
          <a:extLst>
            <a:ext uri="{FF2B5EF4-FFF2-40B4-BE49-F238E27FC236}">
              <a16:creationId xmlns:a16="http://schemas.microsoft.com/office/drawing/2014/main" id="{00000000-0008-0000-0900-00004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27" name="Picture 97" descr="QQ截图20141023141502">
          <a:extLst>
            <a:ext uri="{FF2B5EF4-FFF2-40B4-BE49-F238E27FC236}">
              <a16:creationId xmlns:a16="http://schemas.microsoft.com/office/drawing/2014/main" id="{00000000-0008-0000-0900-00004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28" name="Picture 96" descr="QQ截图20141023141458">
          <a:extLst>
            <a:ext uri="{FF2B5EF4-FFF2-40B4-BE49-F238E27FC236}">
              <a16:creationId xmlns:a16="http://schemas.microsoft.com/office/drawing/2014/main" id="{00000000-0008-0000-0900-00004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29" name="Picture 97" descr="QQ截图20141023141502">
          <a:extLst>
            <a:ext uri="{FF2B5EF4-FFF2-40B4-BE49-F238E27FC236}">
              <a16:creationId xmlns:a16="http://schemas.microsoft.com/office/drawing/2014/main" id="{00000000-0008-0000-0900-00004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3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A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3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B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32" name="AutoShape 4">
          <a:extLst>
            <a:ext uri="{FF2B5EF4-FFF2-40B4-BE49-F238E27FC236}">
              <a16:creationId xmlns:a16="http://schemas.microsoft.com/office/drawing/2014/main" id="{00000000-0008-0000-0900-00004C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33" name="Picture 96" descr="QQ截图20141023141458">
          <a:extLst>
            <a:ext uri="{FF2B5EF4-FFF2-40B4-BE49-F238E27FC236}">
              <a16:creationId xmlns:a16="http://schemas.microsoft.com/office/drawing/2014/main" id="{00000000-0008-0000-0900-00004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34" name="Picture 97" descr="QQ截图20141023141502">
          <a:extLst>
            <a:ext uri="{FF2B5EF4-FFF2-40B4-BE49-F238E27FC236}">
              <a16:creationId xmlns:a16="http://schemas.microsoft.com/office/drawing/2014/main" id="{00000000-0008-0000-0900-00004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35" name="Picture 96" descr="QQ截图20141023141458">
          <a:extLst>
            <a:ext uri="{FF2B5EF4-FFF2-40B4-BE49-F238E27FC236}">
              <a16:creationId xmlns:a16="http://schemas.microsoft.com/office/drawing/2014/main" id="{00000000-0008-0000-0900-00004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36" name="Picture 97" descr="QQ截图20141023141502">
          <a:extLst>
            <a:ext uri="{FF2B5EF4-FFF2-40B4-BE49-F238E27FC236}">
              <a16:creationId xmlns:a16="http://schemas.microsoft.com/office/drawing/2014/main" id="{00000000-0008-0000-0900-00005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3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3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39" name="AutoShape 4">
          <a:extLst>
            <a:ext uri="{FF2B5EF4-FFF2-40B4-BE49-F238E27FC236}">
              <a16:creationId xmlns:a16="http://schemas.microsoft.com/office/drawing/2014/main" id="{00000000-0008-0000-0900-00005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40" name="Picture 96" descr="QQ截图20141023141458">
          <a:extLst>
            <a:ext uri="{FF2B5EF4-FFF2-40B4-BE49-F238E27FC236}">
              <a16:creationId xmlns:a16="http://schemas.microsoft.com/office/drawing/2014/main" id="{00000000-0008-0000-0900-00005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41" name="Picture 97" descr="QQ截图20141023141502">
          <a:extLst>
            <a:ext uri="{FF2B5EF4-FFF2-40B4-BE49-F238E27FC236}">
              <a16:creationId xmlns:a16="http://schemas.microsoft.com/office/drawing/2014/main" id="{00000000-0008-0000-0900-00005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42" name="Picture 96" descr="QQ截图20141023141458">
          <a:extLst>
            <a:ext uri="{FF2B5EF4-FFF2-40B4-BE49-F238E27FC236}">
              <a16:creationId xmlns:a16="http://schemas.microsoft.com/office/drawing/2014/main" id="{00000000-0008-0000-0900-00005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43" name="Picture 97" descr="QQ截图20141023141502">
          <a:extLst>
            <a:ext uri="{FF2B5EF4-FFF2-40B4-BE49-F238E27FC236}">
              <a16:creationId xmlns:a16="http://schemas.microsoft.com/office/drawing/2014/main" id="{00000000-0008-0000-0900-00005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4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8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4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9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46" name="AutoShape 4">
          <a:extLst>
            <a:ext uri="{FF2B5EF4-FFF2-40B4-BE49-F238E27FC236}">
              <a16:creationId xmlns:a16="http://schemas.microsoft.com/office/drawing/2014/main" id="{00000000-0008-0000-0900-00005A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47" name="Picture 96" descr="QQ截图20141023141458">
          <a:extLst>
            <a:ext uri="{FF2B5EF4-FFF2-40B4-BE49-F238E27FC236}">
              <a16:creationId xmlns:a16="http://schemas.microsoft.com/office/drawing/2014/main" id="{00000000-0008-0000-0900-00005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48" name="Picture 97" descr="QQ截图20141023141502">
          <a:extLst>
            <a:ext uri="{FF2B5EF4-FFF2-40B4-BE49-F238E27FC236}">
              <a16:creationId xmlns:a16="http://schemas.microsoft.com/office/drawing/2014/main" id="{00000000-0008-0000-0900-00005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49" name="Picture 96" descr="QQ截图20141023141458">
          <a:extLst>
            <a:ext uri="{FF2B5EF4-FFF2-40B4-BE49-F238E27FC236}">
              <a16:creationId xmlns:a16="http://schemas.microsoft.com/office/drawing/2014/main" id="{00000000-0008-0000-0900-00005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50" name="Picture 97" descr="QQ截图20141023141502">
          <a:extLst>
            <a:ext uri="{FF2B5EF4-FFF2-40B4-BE49-F238E27FC236}">
              <a16:creationId xmlns:a16="http://schemas.microsoft.com/office/drawing/2014/main" id="{00000000-0008-0000-0900-00005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F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0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53" name="AutoShape 4">
          <a:extLst>
            <a:ext uri="{FF2B5EF4-FFF2-40B4-BE49-F238E27FC236}">
              <a16:creationId xmlns:a16="http://schemas.microsoft.com/office/drawing/2014/main" id="{00000000-0008-0000-0900-00006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54" name="Picture 96" descr="QQ截图20141023141458">
          <a:extLst>
            <a:ext uri="{FF2B5EF4-FFF2-40B4-BE49-F238E27FC236}">
              <a16:creationId xmlns:a16="http://schemas.microsoft.com/office/drawing/2014/main" id="{00000000-0008-0000-0900-00006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55" name="Picture 97" descr="QQ截图20141023141502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56" name="Picture 96" descr="QQ截图20141023141458">
          <a:extLst>
            <a:ext uri="{FF2B5EF4-FFF2-40B4-BE49-F238E27FC236}">
              <a16:creationId xmlns:a16="http://schemas.microsoft.com/office/drawing/2014/main" id="{00000000-0008-0000-0900-00006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57" name="Picture 97" descr="QQ截图20141023141502">
          <a:extLst>
            <a:ext uri="{FF2B5EF4-FFF2-40B4-BE49-F238E27FC236}">
              <a16:creationId xmlns:a16="http://schemas.microsoft.com/office/drawing/2014/main" id="{00000000-0008-0000-0900-00006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6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7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60" name="AutoShape 4">
          <a:extLst>
            <a:ext uri="{FF2B5EF4-FFF2-40B4-BE49-F238E27FC236}">
              <a16:creationId xmlns:a16="http://schemas.microsoft.com/office/drawing/2014/main" id="{00000000-0008-0000-0900-000068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61" name="Picture 96" descr="QQ截图20141023141458">
          <a:extLst>
            <a:ext uri="{FF2B5EF4-FFF2-40B4-BE49-F238E27FC236}">
              <a16:creationId xmlns:a16="http://schemas.microsoft.com/office/drawing/2014/main" id="{00000000-0008-0000-0900-00006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62" name="Picture 97" descr="QQ截图20141023141502">
          <a:extLst>
            <a:ext uri="{FF2B5EF4-FFF2-40B4-BE49-F238E27FC236}">
              <a16:creationId xmlns:a16="http://schemas.microsoft.com/office/drawing/2014/main" id="{00000000-0008-0000-0900-00006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63" name="Picture 96" descr="QQ截图20141023141458">
          <a:extLst>
            <a:ext uri="{FF2B5EF4-FFF2-40B4-BE49-F238E27FC236}">
              <a16:creationId xmlns:a16="http://schemas.microsoft.com/office/drawing/2014/main" id="{00000000-0008-0000-0900-00006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64" name="Picture 97" descr="QQ截图20141023141502">
          <a:extLst>
            <a:ext uri="{FF2B5EF4-FFF2-40B4-BE49-F238E27FC236}">
              <a16:creationId xmlns:a16="http://schemas.microsoft.com/office/drawing/2014/main" id="{00000000-0008-0000-0900-00006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D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E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67" name="AutoShape 4">
          <a:extLst>
            <a:ext uri="{FF2B5EF4-FFF2-40B4-BE49-F238E27FC236}">
              <a16:creationId xmlns:a16="http://schemas.microsoft.com/office/drawing/2014/main" id="{00000000-0008-0000-0900-00006F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68" name="Picture 96" descr="QQ截图20141023141458">
          <a:extLst>
            <a:ext uri="{FF2B5EF4-FFF2-40B4-BE49-F238E27FC236}">
              <a16:creationId xmlns:a16="http://schemas.microsoft.com/office/drawing/2014/main" id="{00000000-0008-0000-0900-00007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69" name="Picture 97" descr="QQ截图20141023141502">
          <a:extLst>
            <a:ext uri="{FF2B5EF4-FFF2-40B4-BE49-F238E27FC236}">
              <a16:creationId xmlns:a16="http://schemas.microsoft.com/office/drawing/2014/main" id="{00000000-0008-0000-0900-00007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70" name="Picture 96" descr="QQ截图20141023141458">
          <a:extLst>
            <a:ext uri="{FF2B5EF4-FFF2-40B4-BE49-F238E27FC236}">
              <a16:creationId xmlns:a16="http://schemas.microsoft.com/office/drawing/2014/main" id="{00000000-0008-0000-0900-00007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71" name="Picture 97" descr="QQ截图20141023141502">
          <a:extLst>
            <a:ext uri="{FF2B5EF4-FFF2-40B4-BE49-F238E27FC236}">
              <a16:creationId xmlns:a16="http://schemas.microsoft.com/office/drawing/2014/main" id="{00000000-0008-0000-0900-00007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5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74" name="AutoShape 4">
          <a:extLst>
            <a:ext uri="{FF2B5EF4-FFF2-40B4-BE49-F238E27FC236}">
              <a16:creationId xmlns:a16="http://schemas.microsoft.com/office/drawing/2014/main" id="{00000000-0008-0000-0900-000076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75" name="Picture 96" descr="QQ截图20141023141458">
          <a:extLst>
            <a:ext uri="{FF2B5EF4-FFF2-40B4-BE49-F238E27FC236}">
              <a16:creationId xmlns:a16="http://schemas.microsoft.com/office/drawing/2014/main" id="{00000000-0008-0000-0900-00007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76" name="Picture 97" descr="QQ截图20141023141502">
          <a:extLst>
            <a:ext uri="{FF2B5EF4-FFF2-40B4-BE49-F238E27FC236}">
              <a16:creationId xmlns:a16="http://schemas.microsoft.com/office/drawing/2014/main" id="{00000000-0008-0000-0900-00007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77" name="Picture 96" descr="QQ截图20141023141458">
          <a:extLst>
            <a:ext uri="{FF2B5EF4-FFF2-40B4-BE49-F238E27FC236}">
              <a16:creationId xmlns:a16="http://schemas.microsoft.com/office/drawing/2014/main" id="{00000000-0008-0000-0900-00007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78" name="Picture 97" descr="QQ截图20141023141502">
          <a:extLst>
            <a:ext uri="{FF2B5EF4-FFF2-40B4-BE49-F238E27FC236}">
              <a16:creationId xmlns:a16="http://schemas.microsoft.com/office/drawing/2014/main" id="{00000000-0008-0000-0900-00007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B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C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81" name="AutoShape 4">
          <a:extLst>
            <a:ext uri="{FF2B5EF4-FFF2-40B4-BE49-F238E27FC236}">
              <a16:creationId xmlns:a16="http://schemas.microsoft.com/office/drawing/2014/main" id="{00000000-0008-0000-0900-00007D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82" name="Picture 96" descr="QQ截图20141023141458">
          <a:extLst>
            <a:ext uri="{FF2B5EF4-FFF2-40B4-BE49-F238E27FC236}">
              <a16:creationId xmlns:a16="http://schemas.microsoft.com/office/drawing/2014/main" id="{00000000-0008-0000-0900-00007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83" name="Picture 97" descr="QQ截图20141023141502">
          <a:extLst>
            <a:ext uri="{FF2B5EF4-FFF2-40B4-BE49-F238E27FC236}">
              <a16:creationId xmlns:a16="http://schemas.microsoft.com/office/drawing/2014/main" id="{00000000-0008-0000-0900-00007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84" name="Picture 96" descr="QQ截图20141023141458">
          <a:extLst>
            <a:ext uri="{FF2B5EF4-FFF2-40B4-BE49-F238E27FC236}">
              <a16:creationId xmlns:a16="http://schemas.microsoft.com/office/drawing/2014/main" id="{00000000-0008-0000-0900-00008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85" name="Picture 97" descr="QQ截图20141023141502">
          <a:extLst>
            <a:ext uri="{FF2B5EF4-FFF2-40B4-BE49-F238E27FC236}">
              <a16:creationId xmlns:a16="http://schemas.microsoft.com/office/drawing/2014/main" id="{00000000-0008-0000-0900-00008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88" name="AutoShape 4">
          <a:extLst>
            <a:ext uri="{FF2B5EF4-FFF2-40B4-BE49-F238E27FC236}">
              <a16:creationId xmlns:a16="http://schemas.microsoft.com/office/drawing/2014/main" id="{00000000-0008-0000-0900-00008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89" name="Picture 96" descr="QQ截图20141023141458">
          <a:extLst>
            <a:ext uri="{FF2B5EF4-FFF2-40B4-BE49-F238E27FC236}">
              <a16:creationId xmlns:a16="http://schemas.microsoft.com/office/drawing/2014/main" id="{00000000-0008-0000-0900-00008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90" name="Picture 97" descr="QQ截图20141023141502">
          <a:extLst>
            <a:ext uri="{FF2B5EF4-FFF2-40B4-BE49-F238E27FC236}">
              <a16:creationId xmlns:a16="http://schemas.microsoft.com/office/drawing/2014/main" id="{00000000-0008-0000-0900-00008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91" name="Picture 96" descr="QQ截图20141023141458">
          <a:extLst>
            <a:ext uri="{FF2B5EF4-FFF2-40B4-BE49-F238E27FC236}">
              <a16:creationId xmlns:a16="http://schemas.microsoft.com/office/drawing/2014/main" id="{00000000-0008-0000-0900-00008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92" name="Picture 97" descr="QQ截图20141023141502">
          <a:extLst>
            <a:ext uri="{FF2B5EF4-FFF2-40B4-BE49-F238E27FC236}">
              <a16:creationId xmlns:a16="http://schemas.microsoft.com/office/drawing/2014/main" id="{00000000-0008-0000-0900-00008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9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A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95" name="AutoShape 4">
          <a:extLst>
            <a:ext uri="{FF2B5EF4-FFF2-40B4-BE49-F238E27FC236}">
              <a16:creationId xmlns:a16="http://schemas.microsoft.com/office/drawing/2014/main" id="{00000000-0008-0000-0900-00008B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96" name="Picture 96" descr="QQ截图20141023141458">
          <a:extLst>
            <a:ext uri="{FF2B5EF4-FFF2-40B4-BE49-F238E27FC236}">
              <a16:creationId xmlns:a16="http://schemas.microsoft.com/office/drawing/2014/main" id="{00000000-0008-0000-0900-00008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97" name="Picture 97" descr="QQ截图20141023141502">
          <a:extLst>
            <a:ext uri="{FF2B5EF4-FFF2-40B4-BE49-F238E27FC236}">
              <a16:creationId xmlns:a16="http://schemas.microsoft.com/office/drawing/2014/main" id="{00000000-0008-0000-0900-00008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98" name="Picture 96" descr="QQ截图20141023141458">
          <a:extLst>
            <a:ext uri="{FF2B5EF4-FFF2-40B4-BE49-F238E27FC236}">
              <a16:creationId xmlns:a16="http://schemas.microsoft.com/office/drawing/2014/main" id="{00000000-0008-0000-0900-00008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99" name="Picture 97" descr="QQ截图20141023141502">
          <a:extLst>
            <a:ext uri="{FF2B5EF4-FFF2-40B4-BE49-F238E27FC236}">
              <a16:creationId xmlns:a16="http://schemas.microsoft.com/office/drawing/2014/main" id="{00000000-0008-0000-0900-00008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0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02" name="AutoShape 4">
          <a:extLst>
            <a:ext uri="{FF2B5EF4-FFF2-40B4-BE49-F238E27FC236}">
              <a16:creationId xmlns:a16="http://schemas.microsoft.com/office/drawing/2014/main" id="{00000000-0008-0000-0900-00009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03" name="Picture 96" descr="QQ截图20141023141458">
          <a:extLst>
            <a:ext uri="{FF2B5EF4-FFF2-40B4-BE49-F238E27FC236}">
              <a16:creationId xmlns:a16="http://schemas.microsoft.com/office/drawing/2014/main" id="{00000000-0008-0000-0900-00009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04" name="Picture 97" descr="QQ截图20141023141502">
          <a:extLst>
            <a:ext uri="{FF2B5EF4-FFF2-40B4-BE49-F238E27FC236}">
              <a16:creationId xmlns:a16="http://schemas.microsoft.com/office/drawing/2014/main" id="{00000000-0008-0000-0900-00009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05" name="Picture 96" descr="QQ截图20141023141458">
          <a:extLst>
            <a:ext uri="{FF2B5EF4-FFF2-40B4-BE49-F238E27FC236}">
              <a16:creationId xmlns:a16="http://schemas.microsoft.com/office/drawing/2014/main" id="{00000000-0008-0000-0900-00009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06" name="Picture 97" descr="QQ截图20141023141502">
          <a:extLst>
            <a:ext uri="{FF2B5EF4-FFF2-40B4-BE49-F238E27FC236}">
              <a16:creationId xmlns:a16="http://schemas.microsoft.com/office/drawing/2014/main" id="{00000000-0008-0000-0900-00009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7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8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09" name="AutoShape 4">
          <a:extLst>
            <a:ext uri="{FF2B5EF4-FFF2-40B4-BE49-F238E27FC236}">
              <a16:creationId xmlns:a16="http://schemas.microsoft.com/office/drawing/2014/main" id="{00000000-0008-0000-0900-000099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10" name="Picture 96" descr="QQ截图20141023141458">
          <a:extLst>
            <a:ext uri="{FF2B5EF4-FFF2-40B4-BE49-F238E27FC236}">
              <a16:creationId xmlns:a16="http://schemas.microsoft.com/office/drawing/2014/main" id="{00000000-0008-0000-0900-00009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11" name="Picture 97" descr="QQ截图20141023141502">
          <a:extLst>
            <a:ext uri="{FF2B5EF4-FFF2-40B4-BE49-F238E27FC236}">
              <a16:creationId xmlns:a16="http://schemas.microsoft.com/office/drawing/2014/main" id="{00000000-0008-0000-0900-00009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12" name="Picture 96" descr="QQ截图20141023141458">
          <a:extLst>
            <a:ext uri="{FF2B5EF4-FFF2-40B4-BE49-F238E27FC236}">
              <a16:creationId xmlns:a16="http://schemas.microsoft.com/office/drawing/2014/main" id="{00000000-0008-0000-0900-00009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13" name="Picture 97" descr="QQ截图20141023141502">
          <a:extLst>
            <a:ext uri="{FF2B5EF4-FFF2-40B4-BE49-F238E27FC236}">
              <a16:creationId xmlns:a16="http://schemas.microsoft.com/office/drawing/2014/main" id="{00000000-0008-0000-0900-00009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E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F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16" name="AutoShape 4">
          <a:extLst>
            <a:ext uri="{FF2B5EF4-FFF2-40B4-BE49-F238E27FC236}">
              <a16:creationId xmlns:a16="http://schemas.microsoft.com/office/drawing/2014/main" id="{00000000-0008-0000-0900-0000A0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17" name="Picture 96" descr="QQ截图20141023141458">
          <a:extLst>
            <a:ext uri="{FF2B5EF4-FFF2-40B4-BE49-F238E27FC236}">
              <a16:creationId xmlns:a16="http://schemas.microsoft.com/office/drawing/2014/main" id="{00000000-0008-0000-0900-0000A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18" name="Picture 97" descr="QQ截图20141023141502">
          <a:extLst>
            <a:ext uri="{FF2B5EF4-FFF2-40B4-BE49-F238E27FC236}">
              <a16:creationId xmlns:a16="http://schemas.microsoft.com/office/drawing/2014/main" id="{00000000-0008-0000-0900-0000A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19" name="Picture 96" descr="QQ截图20141023141458">
          <a:extLst>
            <a:ext uri="{FF2B5EF4-FFF2-40B4-BE49-F238E27FC236}">
              <a16:creationId xmlns:a16="http://schemas.microsoft.com/office/drawing/2014/main" id="{00000000-0008-0000-0900-0000A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20" name="Picture 97" descr="QQ截图20141023141502">
          <a:extLst>
            <a:ext uri="{FF2B5EF4-FFF2-40B4-BE49-F238E27FC236}">
              <a16:creationId xmlns:a16="http://schemas.microsoft.com/office/drawing/2014/main" id="{00000000-0008-0000-0900-0000A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5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6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23" name="AutoShape 4">
          <a:extLst>
            <a:ext uri="{FF2B5EF4-FFF2-40B4-BE49-F238E27FC236}">
              <a16:creationId xmlns:a16="http://schemas.microsoft.com/office/drawing/2014/main" id="{00000000-0008-0000-0900-0000A7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24" name="Picture 96" descr="QQ截图20141023141458">
          <a:extLst>
            <a:ext uri="{FF2B5EF4-FFF2-40B4-BE49-F238E27FC236}">
              <a16:creationId xmlns:a16="http://schemas.microsoft.com/office/drawing/2014/main" id="{00000000-0008-0000-0900-0000A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25" name="Picture 97" descr="QQ截图20141023141502">
          <a:extLst>
            <a:ext uri="{FF2B5EF4-FFF2-40B4-BE49-F238E27FC236}">
              <a16:creationId xmlns:a16="http://schemas.microsoft.com/office/drawing/2014/main" id="{00000000-0008-0000-0900-0000A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26" name="Picture 96" descr="QQ截图20141023141458">
          <a:extLst>
            <a:ext uri="{FF2B5EF4-FFF2-40B4-BE49-F238E27FC236}">
              <a16:creationId xmlns:a16="http://schemas.microsoft.com/office/drawing/2014/main" id="{00000000-0008-0000-0900-0000A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27" name="Picture 97" descr="QQ截图20141023141502">
          <a:extLst>
            <a:ext uri="{FF2B5EF4-FFF2-40B4-BE49-F238E27FC236}">
              <a16:creationId xmlns:a16="http://schemas.microsoft.com/office/drawing/2014/main" id="{00000000-0008-0000-0900-0000A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C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D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30" name="AutoShape 4">
          <a:extLst>
            <a:ext uri="{FF2B5EF4-FFF2-40B4-BE49-F238E27FC236}">
              <a16:creationId xmlns:a16="http://schemas.microsoft.com/office/drawing/2014/main" id="{00000000-0008-0000-0900-0000AE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31" name="Picture 96" descr="QQ截图20141023141458">
          <a:extLst>
            <a:ext uri="{FF2B5EF4-FFF2-40B4-BE49-F238E27FC236}">
              <a16:creationId xmlns:a16="http://schemas.microsoft.com/office/drawing/2014/main" id="{00000000-0008-0000-0900-0000A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32" name="Picture 97" descr="QQ截图20141023141502">
          <a:extLst>
            <a:ext uri="{FF2B5EF4-FFF2-40B4-BE49-F238E27FC236}">
              <a16:creationId xmlns:a16="http://schemas.microsoft.com/office/drawing/2014/main" id="{00000000-0008-0000-0900-0000B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33" name="Picture 96" descr="QQ截图20141023141458">
          <a:extLst>
            <a:ext uri="{FF2B5EF4-FFF2-40B4-BE49-F238E27FC236}">
              <a16:creationId xmlns:a16="http://schemas.microsoft.com/office/drawing/2014/main" id="{00000000-0008-0000-0900-0000B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34" name="Picture 97" descr="QQ截图20141023141502">
          <a:extLst>
            <a:ext uri="{FF2B5EF4-FFF2-40B4-BE49-F238E27FC236}">
              <a16:creationId xmlns:a16="http://schemas.microsoft.com/office/drawing/2014/main" id="{00000000-0008-0000-0900-0000B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37" name="AutoShape 4">
          <a:extLst>
            <a:ext uri="{FF2B5EF4-FFF2-40B4-BE49-F238E27FC236}">
              <a16:creationId xmlns:a16="http://schemas.microsoft.com/office/drawing/2014/main" id="{00000000-0008-0000-0900-0000B5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38" name="Picture 96" descr="QQ截图20141023141458">
          <a:extLst>
            <a:ext uri="{FF2B5EF4-FFF2-40B4-BE49-F238E27FC236}">
              <a16:creationId xmlns:a16="http://schemas.microsoft.com/office/drawing/2014/main" id="{00000000-0008-0000-0900-0000B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39" name="Picture 97" descr="QQ截图20141023141502">
          <a:extLst>
            <a:ext uri="{FF2B5EF4-FFF2-40B4-BE49-F238E27FC236}">
              <a16:creationId xmlns:a16="http://schemas.microsoft.com/office/drawing/2014/main" id="{00000000-0008-0000-0900-0000B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40" name="Picture 96" descr="QQ截图20141023141458">
          <a:extLst>
            <a:ext uri="{FF2B5EF4-FFF2-40B4-BE49-F238E27FC236}">
              <a16:creationId xmlns:a16="http://schemas.microsoft.com/office/drawing/2014/main" id="{00000000-0008-0000-0900-0000B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41" name="Picture 97" descr="QQ截图20141023141502">
          <a:extLst>
            <a:ext uri="{FF2B5EF4-FFF2-40B4-BE49-F238E27FC236}">
              <a16:creationId xmlns:a16="http://schemas.microsoft.com/office/drawing/2014/main" id="{00000000-0008-0000-0900-0000B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A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44" name="AutoShape 4">
          <a:extLst>
            <a:ext uri="{FF2B5EF4-FFF2-40B4-BE49-F238E27FC236}">
              <a16:creationId xmlns:a16="http://schemas.microsoft.com/office/drawing/2014/main" id="{00000000-0008-0000-0900-0000BC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45" name="Picture 96" descr="QQ截图20141023141458">
          <a:extLst>
            <a:ext uri="{FF2B5EF4-FFF2-40B4-BE49-F238E27FC236}">
              <a16:creationId xmlns:a16="http://schemas.microsoft.com/office/drawing/2014/main" id="{00000000-0008-0000-0900-0000B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46" name="Picture 97" descr="QQ截图20141023141502">
          <a:extLst>
            <a:ext uri="{FF2B5EF4-FFF2-40B4-BE49-F238E27FC236}">
              <a16:creationId xmlns:a16="http://schemas.microsoft.com/office/drawing/2014/main" id="{00000000-0008-0000-0900-0000B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47" name="Picture 96" descr="QQ截图20141023141458">
          <a:extLst>
            <a:ext uri="{FF2B5EF4-FFF2-40B4-BE49-F238E27FC236}">
              <a16:creationId xmlns:a16="http://schemas.microsoft.com/office/drawing/2014/main" id="{00000000-0008-0000-0900-0000B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48" name="Picture 97" descr="QQ截图20141023141502">
          <a:extLst>
            <a:ext uri="{FF2B5EF4-FFF2-40B4-BE49-F238E27FC236}">
              <a16:creationId xmlns:a16="http://schemas.microsoft.com/office/drawing/2014/main" id="{00000000-0008-0000-0900-0000C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51" name="AutoShape 4">
          <a:extLst>
            <a:ext uri="{FF2B5EF4-FFF2-40B4-BE49-F238E27FC236}">
              <a16:creationId xmlns:a16="http://schemas.microsoft.com/office/drawing/2014/main" id="{00000000-0008-0000-0900-0000C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52" name="Picture 96" descr="QQ截图20141023141458">
          <a:extLst>
            <a:ext uri="{FF2B5EF4-FFF2-40B4-BE49-F238E27FC236}">
              <a16:creationId xmlns:a16="http://schemas.microsoft.com/office/drawing/2014/main" id="{00000000-0008-0000-0900-0000C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53" name="Picture 97" descr="QQ截图20141023141502">
          <a:extLst>
            <a:ext uri="{FF2B5EF4-FFF2-40B4-BE49-F238E27FC236}">
              <a16:creationId xmlns:a16="http://schemas.microsoft.com/office/drawing/2014/main" id="{00000000-0008-0000-0900-0000C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54" name="Picture 96" descr="QQ截图20141023141458">
          <a:extLst>
            <a:ext uri="{FF2B5EF4-FFF2-40B4-BE49-F238E27FC236}">
              <a16:creationId xmlns:a16="http://schemas.microsoft.com/office/drawing/2014/main" id="{00000000-0008-0000-0900-0000C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55" name="Picture 97" descr="QQ截图20141023141502">
          <a:extLst>
            <a:ext uri="{FF2B5EF4-FFF2-40B4-BE49-F238E27FC236}">
              <a16:creationId xmlns:a16="http://schemas.microsoft.com/office/drawing/2014/main" id="{00000000-0008-0000-0900-0000C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8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9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58" name="AutoShape 4">
          <a:extLst>
            <a:ext uri="{FF2B5EF4-FFF2-40B4-BE49-F238E27FC236}">
              <a16:creationId xmlns:a16="http://schemas.microsoft.com/office/drawing/2014/main" id="{00000000-0008-0000-0900-0000CA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59" name="Picture 96" descr="QQ截图20141023141458">
          <a:extLst>
            <a:ext uri="{FF2B5EF4-FFF2-40B4-BE49-F238E27FC236}">
              <a16:creationId xmlns:a16="http://schemas.microsoft.com/office/drawing/2014/main" id="{00000000-0008-0000-0900-0000C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60" name="Picture 97" descr="QQ截图20141023141502">
          <a:extLst>
            <a:ext uri="{FF2B5EF4-FFF2-40B4-BE49-F238E27FC236}">
              <a16:creationId xmlns:a16="http://schemas.microsoft.com/office/drawing/2014/main" id="{00000000-0008-0000-0900-0000C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61" name="Picture 96" descr="QQ截图20141023141458">
          <a:extLst>
            <a:ext uri="{FF2B5EF4-FFF2-40B4-BE49-F238E27FC236}">
              <a16:creationId xmlns:a16="http://schemas.microsoft.com/office/drawing/2014/main" id="{00000000-0008-0000-0900-0000C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62" name="Picture 97" descr="QQ截图20141023141502">
          <a:extLst>
            <a:ext uri="{FF2B5EF4-FFF2-40B4-BE49-F238E27FC236}">
              <a16:creationId xmlns:a16="http://schemas.microsoft.com/office/drawing/2014/main" id="{00000000-0008-0000-0900-0000C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F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0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65" name="AutoShape 4">
          <a:extLst>
            <a:ext uri="{FF2B5EF4-FFF2-40B4-BE49-F238E27FC236}">
              <a16:creationId xmlns:a16="http://schemas.microsoft.com/office/drawing/2014/main" id="{00000000-0008-0000-0900-0000D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66" name="Picture 96" descr="QQ截图20141023141458">
          <a:extLst>
            <a:ext uri="{FF2B5EF4-FFF2-40B4-BE49-F238E27FC236}">
              <a16:creationId xmlns:a16="http://schemas.microsoft.com/office/drawing/2014/main" id="{00000000-0008-0000-0900-0000D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67" name="Picture 97" descr="QQ截图20141023141502">
          <a:extLst>
            <a:ext uri="{FF2B5EF4-FFF2-40B4-BE49-F238E27FC236}">
              <a16:creationId xmlns:a16="http://schemas.microsoft.com/office/drawing/2014/main" id="{00000000-0008-0000-0900-0000D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68" name="Picture 96" descr="QQ截图20141023141458">
          <a:extLst>
            <a:ext uri="{FF2B5EF4-FFF2-40B4-BE49-F238E27FC236}">
              <a16:creationId xmlns:a16="http://schemas.microsoft.com/office/drawing/2014/main" id="{00000000-0008-0000-0900-0000D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69" name="Picture 97" descr="QQ截图20141023141502">
          <a:extLst>
            <a:ext uri="{FF2B5EF4-FFF2-40B4-BE49-F238E27FC236}">
              <a16:creationId xmlns:a16="http://schemas.microsoft.com/office/drawing/2014/main" id="{00000000-0008-0000-0900-0000D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6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7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72" name="AutoShape 4">
          <a:extLst>
            <a:ext uri="{FF2B5EF4-FFF2-40B4-BE49-F238E27FC236}">
              <a16:creationId xmlns:a16="http://schemas.microsoft.com/office/drawing/2014/main" id="{00000000-0008-0000-0900-0000D8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73" name="Picture 96" descr="QQ截图20141023141458">
          <a:extLst>
            <a:ext uri="{FF2B5EF4-FFF2-40B4-BE49-F238E27FC236}">
              <a16:creationId xmlns:a16="http://schemas.microsoft.com/office/drawing/2014/main" id="{00000000-0008-0000-0900-0000D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74" name="Picture 97" descr="QQ截图20141023141502">
          <a:extLst>
            <a:ext uri="{FF2B5EF4-FFF2-40B4-BE49-F238E27FC236}">
              <a16:creationId xmlns:a16="http://schemas.microsoft.com/office/drawing/2014/main" id="{00000000-0008-0000-0900-0000D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75" name="Picture 96" descr="QQ截图20141023141458">
          <a:extLst>
            <a:ext uri="{FF2B5EF4-FFF2-40B4-BE49-F238E27FC236}">
              <a16:creationId xmlns:a16="http://schemas.microsoft.com/office/drawing/2014/main" id="{00000000-0008-0000-0900-0000D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76" name="Picture 97" descr="QQ截图20141023141502">
          <a:extLst>
            <a:ext uri="{FF2B5EF4-FFF2-40B4-BE49-F238E27FC236}">
              <a16:creationId xmlns:a16="http://schemas.microsoft.com/office/drawing/2014/main" id="{00000000-0008-0000-0900-0000D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D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E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79" name="AutoShape 4">
          <a:extLst>
            <a:ext uri="{FF2B5EF4-FFF2-40B4-BE49-F238E27FC236}">
              <a16:creationId xmlns:a16="http://schemas.microsoft.com/office/drawing/2014/main" id="{00000000-0008-0000-0900-0000DF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80" name="Picture 96" descr="QQ截图20141023141458">
          <a:extLst>
            <a:ext uri="{FF2B5EF4-FFF2-40B4-BE49-F238E27FC236}">
              <a16:creationId xmlns:a16="http://schemas.microsoft.com/office/drawing/2014/main" id="{00000000-0008-0000-0900-0000E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81" name="Picture 97" descr="QQ截图20141023141502">
          <a:extLst>
            <a:ext uri="{FF2B5EF4-FFF2-40B4-BE49-F238E27FC236}">
              <a16:creationId xmlns:a16="http://schemas.microsoft.com/office/drawing/2014/main" id="{00000000-0008-0000-0900-0000E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82" name="Picture 96" descr="QQ截图20141023141458">
          <a:extLst>
            <a:ext uri="{FF2B5EF4-FFF2-40B4-BE49-F238E27FC236}">
              <a16:creationId xmlns:a16="http://schemas.microsoft.com/office/drawing/2014/main" id="{00000000-0008-0000-0900-0000E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83" name="Picture 97" descr="QQ截图20141023141502">
          <a:extLst>
            <a:ext uri="{FF2B5EF4-FFF2-40B4-BE49-F238E27FC236}">
              <a16:creationId xmlns:a16="http://schemas.microsoft.com/office/drawing/2014/main" id="{00000000-0008-0000-0900-0000E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5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86" name="AutoShape 4">
          <a:extLst>
            <a:ext uri="{FF2B5EF4-FFF2-40B4-BE49-F238E27FC236}">
              <a16:creationId xmlns:a16="http://schemas.microsoft.com/office/drawing/2014/main" id="{00000000-0008-0000-0900-0000E6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87" name="AutoShape 1">
          <a:extLst>
            <a:ext uri="{FF2B5EF4-FFF2-40B4-BE49-F238E27FC236}">
              <a16:creationId xmlns:a16="http://schemas.microsoft.com/office/drawing/2014/main" id="{00000000-0008-0000-0900-0000E7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8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8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89" name="AutoShape 4">
          <a:extLst>
            <a:ext uri="{FF2B5EF4-FFF2-40B4-BE49-F238E27FC236}">
              <a16:creationId xmlns:a16="http://schemas.microsoft.com/office/drawing/2014/main" id="{00000000-0008-0000-0900-0000E9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90" name="Picture 96" descr="QQ截图20141023141458">
          <a:extLst>
            <a:ext uri="{FF2B5EF4-FFF2-40B4-BE49-F238E27FC236}">
              <a16:creationId xmlns:a16="http://schemas.microsoft.com/office/drawing/2014/main" id="{00000000-0008-0000-0900-0000E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91" name="Picture 97" descr="QQ截图20141023141502">
          <a:extLst>
            <a:ext uri="{FF2B5EF4-FFF2-40B4-BE49-F238E27FC236}">
              <a16:creationId xmlns:a16="http://schemas.microsoft.com/office/drawing/2014/main" id="{00000000-0008-0000-0900-0000E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92" name="Picture 96" descr="QQ截图20141023141458">
          <a:extLst>
            <a:ext uri="{FF2B5EF4-FFF2-40B4-BE49-F238E27FC236}">
              <a16:creationId xmlns:a16="http://schemas.microsoft.com/office/drawing/2014/main" id="{00000000-0008-0000-0900-0000E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93" name="Picture 97" descr="QQ截图20141023141502">
          <a:extLst>
            <a:ext uri="{FF2B5EF4-FFF2-40B4-BE49-F238E27FC236}">
              <a16:creationId xmlns:a16="http://schemas.microsoft.com/office/drawing/2014/main" id="{00000000-0008-0000-0900-0000E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9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EE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F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9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0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97" name="AutoShape 4">
          <a:extLst>
            <a:ext uri="{FF2B5EF4-FFF2-40B4-BE49-F238E27FC236}">
              <a16:creationId xmlns:a16="http://schemas.microsoft.com/office/drawing/2014/main" id="{00000000-0008-0000-0900-0000F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00" name="AutoShape 4">
          <a:extLst>
            <a:ext uri="{FF2B5EF4-FFF2-40B4-BE49-F238E27FC236}">
              <a16:creationId xmlns:a16="http://schemas.microsoft.com/office/drawing/2014/main" id="{00000000-0008-0000-0900-0000F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0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5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0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6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03" name="AutoShape 4">
          <a:extLst>
            <a:ext uri="{FF2B5EF4-FFF2-40B4-BE49-F238E27FC236}">
              <a16:creationId xmlns:a16="http://schemas.microsoft.com/office/drawing/2014/main" id="{00000000-0008-0000-0900-0000F7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04" name="Picture 96" descr="QQ截图20141023141458">
          <a:extLst>
            <a:ext uri="{FF2B5EF4-FFF2-40B4-BE49-F238E27FC236}">
              <a16:creationId xmlns:a16="http://schemas.microsoft.com/office/drawing/2014/main" id="{00000000-0008-0000-0900-0000F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05" name="Picture 97" descr="QQ截图20141023141502">
          <a:extLst>
            <a:ext uri="{FF2B5EF4-FFF2-40B4-BE49-F238E27FC236}">
              <a16:creationId xmlns:a16="http://schemas.microsoft.com/office/drawing/2014/main" id="{00000000-0008-0000-0900-0000F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06" name="Picture 96" descr="QQ截图20141023141458">
          <a:extLst>
            <a:ext uri="{FF2B5EF4-FFF2-40B4-BE49-F238E27FC236}">
              <a16:creationId xmlns:a16="http://schemas.microsoft.com/office/drawing/2014/main" id="{00000000-0008-0000-0900-0000F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07" name="Picture 97" descr="QQ截图20141023141502">
          <a:extLst>
            <a:ext uri="{FF2B5EF4-FFF2-40B4-BE49-F238E27FC236}">
              <a16:creationId xmlns:a16="http://schemas.microsoft.com/office/drawing/2014/main" id="{00000000-0008-0000-0900-0000F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C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D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10" name="AutoShape 4">
          <a:extLst>
            <a:ext uri="{FF2B5EF4-FFF2-40B4-BE49-F238E27FC236}">
              <a16:creationId xmlns:a16="http://schemas.microsoft.com/office/drawing/2014/main" id="{00000000-0008-0000-0900-0000FE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11" name="Picture 96" descr="QQ截图20141023141458">
          <a:extLst>
            <a:ext uri="{FF2B5EF4-FFF2-40B4-BE49-F238E27FC236}">
              <a16:creationId xmlns:a16="http://schemas.microsoft.com/office/drawing/2014/main" id="{00000000-0008-0000-0900-0000F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12" name="Picture 97" descr="QQ截图20141023141502">
          <a:extLst>
            <a:ext uri="{FF2B5EF4-FFF2-40B4-BE49-F238E27FC236}">
              <a16:creationId xmlns:a16="http://schemas.microsoft.com/office/drawing/2014/main" id="{00000000-0008-0000-0900-00000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13" name="Picture 96" descr="QQ截图20141023141458">
          <a:extLst>
            <a:ext uri="{FF2B5EF4-FFF2-40B4-BE49-F238E27FC236}">
              <a16:creationId xmlns:a16="http://schemas.microsoft.com/office/drawing/2014/main" id="{00000000-0008-0000-0900-00000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14" name="Picture 97" descr="QQ截图20141023141502">
          <a:extLst>
            <a:ext uri="{FF2B5EF4-FFF2-40B4-BE49-F238E27FC236}">
              <a16:creationId xmlns:a16="http://schemas.microsoft.com/office/drawing/2014/main" id="{00000000-0008-0000-0900-00000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17" name="AutoShape 4">
          <a:extLst>
            <a:ext uri="{FF2B5EF4-FFF2-40B4-BE49-F238E27FC236}">
              <a16:creationId xmlns:a16="http://schemas.microsoft.com/office/drawing/2014/main" id="{00000000-0008-0000-0900-00000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18" name="Picture 96" descr="QQ截图20141023141458">
          <a:extLst>
            <a:ext uri="{FF2B5EF4-FFF2-40B4-BE49-F238E27FC236}">
              <a16:creationId xmlns:a16="http://schemas.microsoft.com/office/drawing/2014/main" id="{00000000-0008-0000-0900-00000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19" name="Picture 97" descr="QQ截图20141023141502">
          <a:extLst>
            <a:ext uri="{FF2B5EF4-FFF2-40B4-BE49-F238E27FC236}">
              <a16:creationId xmlns:a16="http://schemas.microsoft.com/office/drawing/2014/main" id="{00000000-0008-0000-0900-00000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20" name="Picture 96" descr="QQ截图20141023141458">
          <a:extLst>
            <a:ext uri="{FF2B5EF4-FFF2-40B4-BE49-F238E27FC236}">
              <a16:creationId xmlns:a16="http://schemas.microsoft.com/office/drawing/2014/main" id="{00000000-0008-0000-0900-00000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21" name="Picture 97" descr="QQ截图20141023141502">
          <a:extLst>
            <a:ext uri="{FF2B5EF4-FFF2-40B4-BE49-F238E27FC236}">
              <a16:creationId xmlns:a16="http://schemas.microsoft.com/office/drawing/2014/main" id="{00000000-0008-0000-0900-00000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A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B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24" name="AutoShape 4">
          <a:extLst>
            <a:ext uri="{FF2B5EF4-FFF2-40B4-BE49-F238E27FC236}">
              <a16:creationId xmlns:a16="http://schemas.microsoft.com/office/drawing/2014/main" id="{00000000-0008-0000-0900-00000C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2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0D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E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F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28" name="AutoShape 4">
          <a:extLst>
            <a:ext uri="{FF2B5EF4-FFF2-40B4-BE49-F238E27FC236}">
              <a16:creationId xmlns:a16="http://schemas.microsoft.com/office/drawing/2014/main" id="{00000000-0008-0000-0900-000010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29" name="Picture 96" descr="QQ截图20141023141458">
          <a:extLst>
            <a:ext uri="{FF2B5EF4-FFF2-40B4-BE49-F238E27FC236}">
              <a16:creationId xmlns:a16="http://schemas.microsoft.com/office/drawing/2014/main" id="{00000000-0008-0000-0900-00001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30" name="Picture 97" descr="QQ截图20141023141502">
          <a:extLst>
            <a:ext uri="{FF2B5EF4-FFF2-40B4-BE49-F238E27FC236}">
              <a16:creationId xmlns:a16="http://schemas.microsoft.com/office/drawing/2014/main" id="{00000000-0008-0000-0900-00001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31" name="Picture 96" descr="QQ截图20141023141458">
          <a:extLst>
            <a:ext uri="{FF2B5EF4-FFF2-40B4-BE49-F238E27FC236}">
              <a16:creationId xmlns:a16="http://schemas.microsoft.com/office/drawing/2014/main" id="{00000000-0008-0000-0900-00001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32" name="Picture 97" descr="QQ截图20141023141502">
          <a:extLst>
            <a:ext uri="{FF2B5EF4-FFF2-40B4-BE49-F238E27FC236}">
              <a16:creationId xmlns:a16="http://schemas.microsoft.com/office/drawing/2014/main" id="{00000000-0008-0000-0900-00001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6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35" name="AutoShape 4">
          <a:extLst>
            <a:ext uri="{FF2B5EF4-FFF2-40B4-BE49-F238E27FC236}">
              <a16:creationId xmlns:a16="http://schemas.microsoft.com/office/drawing/2014/main" id="{00000000-0008-0000-0900-000017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36" name="Picture 96" descr="QQ截图20141023141458">
          <a:extLst>
            <a:ext uri="{FF2B5EF4-FFF2-40B4-BE49-F238E27FC236}">
              <a16:creationId xmlns:a16="http://schemas.microsoft.com/office/drawing/2014/main" id="{00000000-0008-0000-0900-00001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37" name="Picture 97" descr="QQ截图20141023141502">
          <a:extLst>
            <a:ext uri="{FF2B5EF4-FFF2-40B4-BE49-F238E27FC236}">
              <a16:creationId xmlns:a16="http://schemas.microsoft.com/office/drawing/2014/main" id="{00000000-0008-0000-0900-00001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38" name="Picture 96" descr="QQ截图20141023141458">
          <a:extLst>
            <a:ext uri="{FF2B5EF4-FFF2-40B4-BE49-F238E27FC236}">
              <a16:creationId xmlns:a16="http://schemas.microsoft.com/office/drawing/2014/main" id="{00000000-0008-0000-0900-00001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39" name="Picture 97" descr="QQ截图20141023141502">
          <a:extLst>
            <a:ext uri="{FF2B5EF4-FFF2-40B4-BE49-F238E27FC236}">
              <a16:creationId xmlns:a16="http://schemas.microsoft.com/office/drawing/2014/main" id="{00000000-0008-0000-0900-00001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C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41" name="Picture 96" descr="QQ截图20141023141458">
          <a:extLst>
            <a:ext uri="{FF2B5EF4-FFF2-40B4-BE49-F238E27FC236}">
              <a16:creationId xmlns:a16="http://schemas.microsoft.com/office/drawing/2014/main" id="{00000000-0008-0000-0900-00001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42" name="Picture 97" descr="QQ截图20141023141502">
          <a:extLst>
            <a:ext uri="{FF2B5EF4-FFF2-40B4-BE49-F238E27FC236}">
              <a16:creationId xmlns:a16="http://schemas.microsoft.com/office/drawing/2014/main" id="{00000000-0008-0000-0900-00001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43" name="Picture 96" descr="QQ截图20141023141458">
          <a:extLst>
            <a:ext uri="{FF2B5EF4-FFF2-40B4-BE49-F238E27FC236}">
              <a16:creationId xmlns:a16="http://schemas.microsoft.com/office/drawing/2014/main" id="{00000000-0008-0000-0900-00001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44" name="Picture 97" descr="QQ截图20141023141502">
          <a:extLst>
            <a:ext uri="{FF2B5EF4-FFF2-40B4-BE49-F238E27FC236}">
              <a16:creationId xmlns:a16="http://schemas.microsoft.com/office/drawing/2014/main" id="{00000000-0008-0000-0900-00002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1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4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48" name="AutoShape 4">
          <a:extLst>
            <a:ext uri="{FF2B5EF4-FFF2-40B4-BE49-F238E27FC236}">
              <a16:creationId xmlns:a16="http://schemas.microsoft.com/office/drawing/2014/main" id="{00000000-0008-0000-0900-00002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6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51" name="AutoShape 4">
          <a:extLst>
            <a:ext uri="{FF2B5EF4-FFF2-40B4-BE49-F238E27FC236}">
              <a16:creationId xmlns:a16="http://schemas.microsoft.com/office/drawing/2014/main" id="{00000000-0008-0000-0900-000027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5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8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5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9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54" name="AutoShape 4">
          <a:extLst>
            <a:ext uri="{FF2B5EF4-FFF2-40B4-BE49-F238E27FC236}">
              <a16:creationId xmlns:a16="http://schemas.microsoft.com/office/drawing/2014/main" id="{00000000-0008-0000-0900-00002A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B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C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57" name="AutoShape 4">
          <a:extLst>
            <a:ext uri="{FF2B5EF4-FFF2-40B4-BE49-F238E27FC236}">
              <a16:creationId xmlns:a16="http://schemas.microsoft.com/office/drawing/2014/main" id="{00000000-0008-0000-0900-00002D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58" name="Picture 96" descr="QQ截图20141023141458">
          <a:extLst>
            <a:ext uri="{FF2B5EF4-FFF2-40B4-BE49-F238E27FC236}">
              <a16:creationId xmlns:a16="http://schemas.microsoft.com/office/drawing/2014/main" id="{00000000-0008-0000-0900-00002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59" name="Picture 97" descr="QQ截图20141023141502">
          <a:extLst>
            <a:ext uri="{FF2B5EF4-FFF2-40B4-BE49-F238E27FC236}">
              <a16:creationId xmlns:a16="http://schemas.microsoft.com/office/drawing/2014/main" id="{00000000-0008-0000-0900-00002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60" name="Picture 96" descr="QQ截图20141023141458">
          <a:extLst>
            <a:ext uri="{FF2B5EF4-FFF2-40B4-BE49-F238E27FC236}">
              <a16:creationId xmlns:a16="http://schemas.microsoft.com/office/drawing/2014/main" id="{00000000-0008-0000-0900-00003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61" name="Picture 97" descr="QQ截图20141023141502">
          <a:extLst>
            <a:ext uri="{FF2B5EF4-FFF2-40B4-BE49-F238E27FC236}">
              <a16:creationId xmlns:a16="http://schemas.microsoft.com/office/drawing/2014/main" id="{00000000-0008-0000-0900-00003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64" name="AutoShape 4">
          <a:extLst>
            <a:ext uri="{FF2B5EF4-FFF2-40B4-BE49-F238E27FC236}">
              <a16:creationId xmlns:a16="http://schemas.microsoft.com/office/drawing/2014/main" id="{00000000-0008-0000-0900-00003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65" name="Picture 96" descr="QQ截图20141023141458">
          <a:extLst>
            <a:ext uri="{FF2B5EF4-FFF2-40B4-BE49-F238E27FC236}">
              <a16:creationId xmlns:a16="http://schemas.microsoft.com/office/drawing/2014/main" id="{00000000-0008-0000-0900-00003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66" name="Picture 97" descr="QQ截图20141023141502">
          <a:extLst>
            <a:ext uri="{FF2B5EF4-FFF2-40B4-BE49-F238E27FC236}">
              <a16:creationId xmlns:a16="http://schemas.microsoft.com/office/drawing/2014/main" id="{00000000-0008-0000-0900-00003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67" name="Picture 96" descr="QQ截图20141023141458">
          <a:extLst>
            <a:ext uri="{FF2B5EF4-FFF2-40B4-BE49-F238E27FC236}">
              <a16:creationId xmlns:a16="http://schemas.microsoft.com/office/drawing/2014/main" id="{00000000-0008-0000-0900-00003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68" name="Picture 97" descr="QQ截图20141023141502">
          <a:extLst>
            <a:ext uri="{FF2B5EF4-FFF2-40B4-BE49-F238E27FC236}">
              <a16:creationId xmlns:a16="http://schemas.microsoft.com/office/drawing/2014/main" id="{00000000-0008-0000-0900-00003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9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A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71" name="AutoShape 4">
          <a:extLst>
            <a:ext uri="{FF2B5EF4-FFF2-40B4-BE49-F238E27FC236}">
              <a16:creationId xmlns:a16="http://schemas.microsoft.com/office/drawing/2014/main" id="{00000000-0008-0000-0900-00003B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72" name="Picture 96" descr="QQ截图20141023141458">
          <a:extLst>
            <a:ext uri="{FF2B5EF4-FFF2-40B4-BE49-F238E27FC236}">
              <a16:creationId xmlns:a16="http://schemas.microsoft.com/office/drawing/2014/main" id="{00000000-0008-0000-0900-00003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73" name="Picture 97" descr="QQ截图20141023141502">
          <a:extLst>
            <a:ext uri="{FF2B5EF4-FFF2-40B4-BE49-F238E27FC236}">
              <a16:creationId xmlns:a16="http://schemas.microsoft.com/office/drawing/2014/main" id="{00000000-0008-0000-0900-00003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74" name="Picture 96" descr="QQ截图20141023141458">
          <a:extLst>
            <a:ext uri="{FF2B5EF4-FFF2-40B4-BE49-F238E27FC236}">
              <a16:creationId xmlns:a16="http://schemas.microsoft.com/office/drawing/2014/main" id="{00000000-0008-0000-0900-00003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75" name="Picture 97" descr="QQ截图20141023141502">
          <a:extLst>
            <a:ext uri="{FF2B5EF4-FFF2-40B4-BE49-F238E27FC236}">
              <a16:creationId xmlns:a16="http://schemas.microsoft.com/office/drawing/2014/main" id="{00000000-0008-0000-0900-00003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0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1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78" name="AutoShape 4">
          <a:extLst>
            <a:ext uri="{FF2B5EF4-FFF2-40B4-BE49-F238E27FC236}">
              <a16:creationId xmlns:a16="http://schemas.microsoft.com/office/drawing/2014/main" id="{00000000-0008-0000-0900-00004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7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8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8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82" name="AutoShape 4">
          <a:extLst>
            <a:ext uri="{FF2B5EF4-FFF2-40B4-BE49-F238E27FC236}">
              <a16:creationId xmlns:a16="http://schemas.microsoft.com/office/drawing/2014/main" id="{00000000-0008-0000-0900-000046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83" name="Picture 96" descr="QQ截图20141023141458">
          <a:extLst>
            <a:ext uri="{FF2B5EF4-FFF2-40B4-BE49-F238E27FC236}">
              <a16:creationId xmlns:a16="http://schemas.microsoft.com/office/drawing/2014/main" id="{00000000-0008-0000-0900-00004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84" name="Picture 97" descr="QQ截图20141023141502">
          <a:extLst>
            <a:ext uri="{FF2B5EF4-FFF2-40B4-BE49-F238E27FC236}">
              <a16:creationId xmlns:a16="http://schemas.microsoft.com/office/drawing/2014/main" id="{00000000-0008-0000-0900-00004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85" name="Picture 96" descr="QQ截图20141023141458">
          <a:extLst>
            <a:ext uri="{FF2B5EF4-FFF2-40B4-BE49-F238E27FC236}">
              <a16:creationId xmlns:a16="http://schemas.microsoft.com/office/drawing/2014/main" id="{00000000-0008-0000-0900-00004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86" name="Picture 97" descr="QQ截图20141023141502">
          <a:extLst>
            <a:ext uri="{FF2B5EF4-FFF2-40B4-BE49-F238E27FC236}">
              <a16:creationId xmlns:a16="http://schemas.microsoft.com/office/drawing/2014/main" id="{00000000-0008-0000-0900-00004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8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B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8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C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89" name="AutoShape 4">
          <a:extLst>
            <a:ext uri="{FF2B5EF4-FFF2-40B4-BE49-F238E27FC236}">
              <a16:creationId xmlns:a16="http://schemas.microsoft.com/office/drawing/2014/main" id="{00000000-0008-0000-0900-00004D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90" name="Picture 96" descr="QQ截图20141023141458">
          <a:extLst>
            <a:ext uri="{FF2B5EF4-FFF2-40B4-BE49-F238E27FC236}">
              <a16:creationId xmlns:a16="http://schemas.microsoft.com/office/drawing/2014/main" id="{00000000-0008-0000-0900-00004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91" name="Picture 97" descr="QQ截图20141023141502">
          <a:extLst>
            <a:ext uri="{FF2B5EF4-FFF2-40B4-BE49-F238E27FC236}">
              <a16:creationId xmlns:a16="http://schemas.microsoft.com/office/drawing/2014/main" id="{00000000-0008-0000-0900-00004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92" name="Picture 96" descr="QQ截图20141023141458">
          <a:extLst>
            <a:ext uri="{FF2B5EF4-FFF2-40B4-BE49-F238E27FC236}">
              <a16:creationId xmlns:a16="http://schemas.microsoft.com/office/drawing/2014/main" id="{00000000-0008-0000-0900-00005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93" name="Picture 97" descr="QQ截图20141023141502">
          <a:extLst>
            <a:ext uri="{FF2B5EF4-FFF2-40B4-BE49-F238E27FC236}">
              <a16:creationId xmlns:a16="http://schemas.microsoft.com/office/drawing/2014/main" id="{00000000-0008-0000-0900-00005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9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9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96" name="AutoShape 4">
          <a:extLst>
            <a:ext uri="{FF2B5EF4-FFF2-40B4-BE49-F238E27FC236}">
              <a16:creationId xmlns:a16="http://schemas.microsoft.com/office/drawing/2014/main" id="{00000000-0008-0000-0900-00005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97" name="Picture 96" descr="QQ截图20141023141458">
          <a:extLst>
            <a:ext uri="{FF2B5EF4-FFF2-40B4-BE49-F238E27FC236}">
              <a16:creationId xmlns:a16="http://schemas.microsoft.com/office/drawing/2014/main" id="{00000000-0008-0000-0900-00005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98" name="Picture 97" descr="QQ截图20141023141502">
          <a:extLst>
            <a:ext uri="{FF2B5EF4-FFF2-40B4-BE49-F238E27FC236}">
              <a16:creationId xmlns:a16="http://schemas.microsoft.com/office/drawing/2014/main" id="{00000000-0008-0000-0900-00005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99" name="Picture 96" descr="QQ截图20141023141458">
          <a:extLst>
            <a:ext uri="{FF2B5EF4-FFF2-40B4-BE49-F238E27FC236}">
              <a16:creationId xmlns:a16="http://schemas.microsoft.com/office/drawing/2014/main" id="{00000000-0008-0000-0900-00005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00" name="Picture 97" descr="QQ截图20141023141502">
          <a:extLst>
            <a:ext uri="{FF2B5EF4-FFF2-40B4-BE49-F238E27FC236}">
              <a16:creationId xmlns:a16="http://schemas.microsoft.com/office/drawing/2014/main" id="{00000000-0008-0000-0900-00005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0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9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0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A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03" name="AutoShape 4">
          <a:extLst>
            <a:ext uri="{FF2B5EF4-FFF2-40B4-BE49-F238E27FC236}">
              <a16:creationId xmlns:a16="http://schemas.microsoft.com/office/drawing/2014/main" id="{00000000-0008-0000-0900-00005B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04" name="Picture 96" descr="QQ截图20141023141458">
          <a:extLst>
            <a:ext uri="{FF2B5EF4-FFF2-40B4-BE49-F238E27FC236}">
              <a16:creationId xmlns:a16="http://schemas.microsoft.com/office/drawing/2014/main" id="{00000000-0008-0000-0900-00005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05" name="Picture 97" descr="QQ截图20141023141502">
          <a:extLst>
            <a:ext uri="{FF2B5EF4-FFF2-40B4-BE49-F238E27FC236}">
              <a16:creationId xmlns:a16="http://schemas.microsoft.com/office/drawing/2014/main" id="{00000000-0008-0000-0900-00005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06" name="Picture 96" descr="QQ截图20141023141458">
          <a:extLst>
            <a:ext uri="{FF2B5EF4-FFF2-40B4-BE49-F238E27FC236}">
              <a16:creationId xmlns:a16="http://schemas.microsoft.com/office/drawing/2014/main" id="{00000000-0008-0000-0900-00005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07" name="Picture 97" descr="QQ截图20141023141502">
          <a:extLst>
            <a:ext uri="{FF2B5EF4-FFF2-40B4-BE49-F238E27FC236}">
              <a16:creationId xmlns:a16="http://schemas.microsoft.com/office/drawing/2014/main" id="{00000000-0008-0000-0900-00005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0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1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10" name="AutoShape 4">
          <a:extLst>
            <a:ext uri="{FF2B5EF4-FFF2-40B4-BE49-F238E27FC236}">
              <a16:creationId xmlns:a16="http://schemas.microsoft.com/office/drawing/2014/main" id="{00000000-0008-0000-0900-00006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11" name="Picture 96" descr="QQ截图20141023141458">
          <a:extLst>
            <a:ext uri="{FF2B5EF4-FFF2-40B4-BE49-F238E27FC236}">
              <a16:creationId xmlns:a16="http://schemas.microsoft.com/office/drawing/2014/main" id="{00000000-0008-0000-0900-00006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12" name="Picture 97" descr="QQ截图20141023141502">
          <a:extLst>
            <a:ext uri="{FF2B5EF4-FFF2-40B4-BE49-F238E27FC236}">
              <a16:creationId xmlns:a16="http://schemas.microsoft.com/office/drawing/2014/main" id="{00000000-0008-0000-0900-00006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13" name="Picture 96" descr="QQ截图20141023141458">
          <a:extLst>
            <a:ext uri="{FF2B5EF4-FFF2-40B4-BE49-F238E27FC236}">
              <a16:creationId xmlns:a16="http://schemas.microsoft.com/office/drawing/2014/main" id="{00000000-0008-0000-0900-00006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14" name="Picture 97" descr="QQ截图20141023141502">
          <a:extLst>
            <a:ext uri="{FF2B5EF4-FFF2-40B4-BE49-F238E27FC236}">
              <a16:creationId xmlns:a16="http://schemas.microsoft.com/office/drawing/2014/main" id="{00000000-0008-0000-0900-00006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7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8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17" name="AutoShape 4">
          <a:extLst>
            <a:ext uri="{FF2B5EF4-FFF2-40B4-BE49-F238E27FC236}">
              <a16:creationId xmlns:a16="http://schemas.microsoft.com/office/drawing/2014/main" id="{00000000-0008-0000-0900-000069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18" name="Picture 96" descr="QQ截图20141023141458">
          <a:extLst>
            <a:ext uri="{FF2B5EF4-FFF2-40B4-BE49-F238E27FC236}">
              <a16:creationId xmlns:a16="http://schemas.microsoft.com/office/drawing/2014/main" id="{00000000-0008-0000-0900-00006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19" name="Picture 97" descr="QQ截图20141023141502">
          <a:extLst>
            <a:ext uri="{FF2B5EF4-FFF2-40B4-BE49-F238E27FC236}">
              <a16:creationId xmlns:a16="http://schemas.microsoft.com/office/drawing/2014/main" id="{00000000-0008-0000-0900-00006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20" name="Picture 96" descr="QQ截图20141023141458">
          <a:extLst>
            <a:ext uri="{FF2B5EF4-FFF2-40B4-BE49-F238E27FC236}">
              <a16:creationId xmlns:a16="http://schemas.microsoft.com/office/drawing/2014/main" id="{00000000-0008-0000-0900-00006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21" name="Picture 97" descr="QQ截图20141023141502">
          <a:extLst>
            <a:ext uri="{FF2B5EF4-FFF2-40B4-BE49-F238E27FC236}">
              <a16:creationId xmlns:a16="http://schemas.microsoft.com/office/drawing/2014/main" id="{00000000-0008-0000-0900-00006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E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F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24" name="AutoShape 4">
          <a:extLst>
            <a:ext uri="{FF2B5EF4-FFF2-40B4-BE49-F238E27FC236}">
              <a16:creationId xmlns:a16="http://schemas.microsoft.com/office/drawing/2014/main" id="{00000000-0008-0000-0900-000070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25" name="Picture 96" descr="QQ截图20141023141458">
          <a:extLst>
            <a:ext uri="{FF2B5EF4-FFF2-40B4-BE49-F238E27FC236}">
              <a16:creationId xmlns:a16="http://schemas.microsoft.com/office/drawing/2014/main" id="{00000000-0008-0000-0900-00007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26" name="Picture 97" descr="QQ截图20141023141502">
          <a:extLst>
            <a:ext uri="{FF2B5EF4-FFF2-40B4-BE49-F238E27FC236}">
              <a16:creationId xmlns:a16="http://schemas.microsoft.com/office/drawing/2014/main" id="{00000000-0008-0000-0900-00007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27" name="Picture 96" descr="QQ截图20141023141458">
          <a:extLst>
            <a:ext uri="{FF2B5EF4-FFF2-40B4-BE49-F238E27FC236}">
              <a16:creationId xmlns:a16="http://schemas.microsoft.com/office/drawing/2014/main" id="{00000000-0008-0000-0900-00007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28" name="Picture 97" descr="QQ截图20141023141502">
          <a:extLst>
            <a:ext uri="{FF2B5EF4-FFF2-40B4-BE49-F238E27FC236}">
              <a16:creationId xmlns:a16="http://schemas.microsoft.com/office/drawing/2014/main" id="{00000000-0008-0000-0900-00007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6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31" name="AutoShape 4">
          <a:extLst>
            <a:ext uri="{FF2B5EF4-FFF2-40B4-BE49-F238E27FC236}">
              <a16:creationId xmlns:a16="http://schemas.microsoft.com/office/drawing/2014/main" id="{00000000-0008-0000-0900-000077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32" name="Picture 96" descr="QQ截图20141023141458">
          <a:extLst>
            <a:ext uri="{FF2B5EF4-FFF2-40B4-BE49-F238E27FC236}">
              <a16:creationId xmlns:a16="http://schemas.microsoft.com/office/drawing/2014/main" id="{00000000-0008-0000-0900-00007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33" name="Picture 97" descr="QQ截图20141023141502">
          <a:extLst>
            <a:ext uri="{FF2B5EF4-FFF2-40B4-BE49-F238E27FC236}">
              <a16:creationId xmlns:a16="http://schemas.microsoft.com/office/drawing/2014/main" id="{00000000-0008-0000-0900-00007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34" name="Picture 96" descr="QQ截图20141023141458">
          <a:extLst>
            <a:ext uri="{FF2B5EF4-FFF2-40B4-BE49-F238E27FC236}">
              <a16:creationId xmlns:a16="http://schemas.microsoft.com/office/drawing/2014/main" id="{00000000-0008-0000-0900-00007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35" name="Picture 97" descr="QQ截图20141023141502">
          <a:extLst>
            <a:ext uri="{FF2B5EF4-FFF2-40B4-BE49-F238E27FC236}">
              <a16:creationId xmlns:a16="http://schemas.microsoft.com/office/drawing/2014/main" id="{00000000-0008-0000-0900-00007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C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D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38" name="AutoShape 4">
          <a:extLst>
            <a:ext uri="{FF2B5EF4-FFF2-40B4-BE49-F238E27FC236}">
              <a16:creationId xmlns:a16="http://schemas.microsoft.com/office/drawing/2014/main" id="{00000000-0008-0000-0900-00007E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39" name="Picture 96" descr="QQ截图20141023141458">
          <a:extLst>
            <a:ext uri="{FF2B5EF4-FFF2-40B4-BE49-F238E27FC236}">
              <a16:creationId xmlns:a16="http://schemas.microsoft.com/office/drawing/2014/main" id="{00000000-0008-0000-0900-00007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40" name="Picture 97" descr="QQ截图20141023141502">
          <a:extLst>
            <a:ext uri="{FF2B5EF4-FFF2-40B4-BE49-F238E27FC236}">
              <a16:creationId xmlns:a16="http://schemas.microsoft.com/office/drawing/2014/main" id="{00000000-0008-0000-0900-00008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41" name="Picture 96" descr="QQ截图20141023141458">
          <a:extLst>
            <a:ext uri="{FF2B5EF4-FFF2-40B4-BE49-F238E27FC236}">
              <a16:creationId xmlns:a16="http://schemas.microsoft.com/office/drawing/2014/main" id="{00000000-0008-0000-0900-00008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42" name="Picture 97" descr="QQ截图20141023141502">
          <a:extLst>
            <a:ext uri="{FF2B5EF4-FFF2-40B4-BE49-F238E27FC236}">
              <a16:creationId xmlns:a16="http://schemas.microsoft.com/office/drawing/2014/main" id="{00000000-0008-0000-0900-00008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45" name="AutoShape 4">
          <a:extLst>
            <a:ext uri="{FF2B5EF4-FFF2-40B4-BE49-F238E27FC236}">
              <a16:creationId xmlns:a16="http://schemas.microsoft.com/office/drawing/2014/main" id="{00000000-0008-0000-0900-00008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46" name="Picture 96" descr="QQ截图20141023141458">
          <a:extLst>
            <a:ext uri="{FF2B5EF4-FFF2-40B4-BE49-F238E27FC236}">
              <a16:creationId xmlns:a16="http://schemas.microsoft.com/office/drawing/2014/main" id="{00000000-0008-0000-0900-00008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47" name="Picture 97" descr="QQ截图20141023141502">
          <a:extLst>
            <a:ext uri="{FF2B5EF4-FFF2-40B4-BE49-F238E27FC236}">
              <a16:creationId xmlns:a16="http://schemas.microsoft.com/office/drawing/2014/main" id="{00000000-0008-0000-0900-00008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48" name="Picture 96" descr="QQ截图20141023141458">
          <a:extLst>
            <a:ext uri="{FF2B5EF4-FFF2-40B4-BE49-F238E27FC236}">
              <a16:creationId xmlns:a16="http://schemas.microsoft.com/office/drawing/2014/main" id="{00000000-0008-0000-0900-00008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49" name="Picture 97" descr="QQ截图20141023141502">
          <a:extLst>
            <a:ext uri="{FF2B5EF4-FFF2-40B4-BE49-F238E27FC236}">
              <a16:creationId xmlns:a16="http://schemas.microsoft.com/office/drawing/2014/main" id="{00000000-0008-0000-0900-00008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A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B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52" name="AutoShape 4">
          <a:extLst>
            <a:ext uri="{FF2B5EF4-FFF2-40B4-BE49-F238E27FC236}">
              <a16:creationId xmlns:a16="http://schemas.microsoft.com/office/drawing/2014/main" id="{00000000-0008-0000-0900-00008C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53" name="Picture 96" descr="QQ截图20141023141458">
          <a:extLst>
            <a:ext uri="{FF2B5EF4-FFF2-40B4-BE49-F238E27FC236}">
              <a16:creationId xmlns:a16="http://schemas.microsoft.com/office/drawing/2014/main" id="{00000000-0008-0000-0900-00008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54" name="Picture 97" descr="QQ截图20141023141502">
          <a:extLst>
            <a:ext uri="{FF2B5EF4-FFF2-40B4-BE49-F238E27FC236}">
              <a16:creationId xmlns:a16="http://schemas.microsoft.com/office/drawing/2014/main" id="{00000000-0008-0000-0900-00008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55" name="Picture 96" descr="QQ截图20141023141458">
          <a:extLst>
            <a:ext uri="{FF2B5EF4-FFF2-40B4-BE49-F238E27FC236}">
              <a16:creationId xmlns:a16="http://schemas.microsoft.com/office/drawing/2014/main" id="{00000000-0008-0000-0900-00008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56" name="Picture 97" descr="QQ截图20141023141502">
          <a:extLst>
            <a:ext uri="{FF2B5EF4-FFF2-40B4-BE49-F238E27FC236}">
              <a16:creationId xmlns:a16="http://schemas.microsoft.com/office/drawing/2014/main" id="{00000000-0008-0000-0900-00009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1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59" name="AutoShape 4">
          <a:extLst>
            <a:ext uri="{FF2B5EF4-FFF2-40B4-BE49-F238E27FC236}">
              <a16:creationId xmlns:a16="http://schemas.microsoft.com/office/drawing/2014/main" id="{00000000-0008-0000-0900-00009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60" name="Picture 96" descr="QQ截图20141023141458">
          <a:extLst>
            <a:ext uri="{FF2B5EF4-FFF2-40B4-BE49-F238E27FC236}">
              <a16:creationId xmlns:a16="http://schemas.microsoft.com/office/drawing/2014/main" id="{00000000-0008-0000-0900-00009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61" name="Picture 97" descr="QQ截图20141023141502">
          <a:extLst>
            <a:ext uri="{FF2B5EF4-FFF2-40B4-BE49-F238E27FC236}">
              <a16:creationId xmlns:a16="http://schemas.microsoft.com/office/drawing/2014/main" id="{00000000-0008-0000-0900-00009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62" name="Picture 96" descr="QQ截图20141023141458">
          <a:extLst>
            <a:ext uri="{FF2B5EF4-FFF2-40B4-BE49-F238E27FC236}">
              <a16:creationId xmlns:a16="http://schemas.microsoft.com/office/drawing/2014/main" id="{00000000-0008-0000-0900-00009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63" name="Picture 97" descr="QQ截图20141023141502">
          <a:extLst>
            <a:ext uri="{FF2B5EF4-FFF2-40B4-BE49-F238E27FC236}">
              <a16:creationId xmlns:a16="http://schemas.microsoft.com/office/drawing/2014/main" id="{00000000-0008-0000-0900-00009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8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9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66" name="AutoShape 4">
          <a:extLst>
            <a:ext uri="{FF2B5EF4-FFF2-40B4-BE49-F238E27FC236}">
              <a16:creationId xmlns:a16="http://schemas.microsoft.com/office/drawing/2014/main" id="{00000000-0008-0000-0900-00009A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67" name="Picture 96" descr="QQ截图20141023141458">
          <a:extLst>
            <a:ext uri="{FF2B5EF4-FFF2-40B4-BE49-F238E27FC236}">
              <a16:creationId xmlns:a16="http://schemas.microsoft.com/office/drawing/2014/main" id="{00000000-0008-0000-0900-00009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68" name="Picture 97" descr="QQ截图20141023141502">
          <a:extLst>
            <a:ext uri="{FF2B5EF4-FFF2-40B4-BE49-F238E27FC236}">
              <a16:creationId xmlns:a16="http://schemas.microsoft.com/office/drawing/2014/main" id="{00000000-0008-0000-0900-00009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69" name="Picture 96" descr="QQ截图20141023141458">
          <a:extLst>
            <a:ext uri="{FF2B5EF4-FFF2-40B4-BE49-F238E27FC236}">
              <a16:creationId xmlns:a16="http://schemas.microsoft.com/office/drawing/2014/main" id="{00000000-0008-0000-0900-00009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70" name="Picture 97" descr="QQ截图20141023141502">
          <a:extLst>
            <a:ext uri="{FF2B5EF4-FFF2-40B4-BE49-F238E27FC236}">
              <a16:creationId xmlns:a16="http://schemas.microsoft.com/office/drawing/2014/main" id="{00000000-0008-0000-0900-00009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F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0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73" name="AutoShape 4">
          <a:extLst>
            <a:ext uri="{FF2B5EF4-FFF2-40B4-BE49-F238E27FC236}">
              <a16:creationId xmlns:a16="http://schemas.microsoft.com/office/drawing/2014/main" id="{00000000-0008-0000-0900-0000A1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74" name="Picture 96" descr="QQ截图20141023141458">
          <a:extLst>
            <a:ext uri="{FF2B5EF4-FFF2-40B4-BE49-F238E27FC236}">
              <a16:creationId xmlns:a16="http://schemas.microsoft.com/office/drawing/2014/main" id="{00000000-0008-0000-0900-0000A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75" name="Picture 97" descr="QQ截图20141023141502">
          <a:extLst>
            <a:ext uri="{FF2B5EF4-FFF2-40B4-BE49-F238E27FC236}">
              <a16:creationId xmlns:a16="http://schemas.microsoft.com/office/drawing/2014/main" id="{00000000-0008-0000-0900-0000A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76" name="Picture 96" descr="QQ截图20141023141458">
          <a:extLst>
            <a:ext uri="{FF2B5EF4-FFF2-40B4-BE49-F238E27FC236}">
              <a16:creationId xmlns:a16="http://schemas.microsoft.com/office/drawing/2014/main" id="{00000000-0008-0000-0900-0000A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77" name="Picture 97" descr="QQ截图20141023141502">
          <a:extLst>
            <a:ext uri="{FF2B5EF4-FFF2-40B4-BE49-F238E27FC236}">
              <a16:creationId xmlns:a16="http://schemas.microsoft.com/office/drawing/2014/main" id="{00000000-0008-0000-0900-0000A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6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7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80" name="AutoShape 4">
          <a:extLst>
            <a:ext uri="{FF2B5EF4-FFF2-40B4-BE49-F238E27FC236}">
              <a16:creationId xmlns:a16="http://schemas.microsoft.com/office/drawing/2014/main" id="{00000000-0008-0000-0900-0000A8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81" name="Picture 96" descr="QQ截图20141023141458">
          <a:extLst>
            <a:ext uri="{FF2B5EF4-FFF2-40B4-BE49-F238E27FC236}">
              <a16:creationId xmlns:a16="http://schemas.microsoft.com/office/drawing/2014/main" id="{00000000-0008-0000-0900-0000A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82" name="Picture 97" descr="QQ截图20141023141502">
          <a:extLst>
            <a:ext uri="{FF2B5EF4-FFF2-40B4-BE49-F238E27FC236}">
              <a16:creationId xmlns:a16="http://schemas.microsoft.com/office/drawing/2014/main" id="{00000000-0008-0000-0900-0000A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83" name="Picture 96" descr="QQ截图20141023141458">
          <a:extLst>
            <a:ext uri="{FF2B5EF4-FFF2-40B4-BE49-F238E27FC236}">
              <a16:creationId xmlns:a16="http://schemas.microsoft.com/office/drawing/2014/main" id="{00000000-0008-0000-0900-0000A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84" name="Picture 97" descr="QQ截图20141023141502">
          <a:extLst>
            <a:ext uri="{FF2B5EF4-FFF2-40B4-BE49-F238E27FC236}">
              <a16:creationId xmlns:a16="http://schemas.microsoft.com/office/drawing/2014/main" id="{00000000-0008-0000-0900-0000A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D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E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87" name="AutoShape 4">
          <a:extLst>
            <a:ext uri="{FF2B5EF4-FFF2-40B4-BE49-F238E27FC236}">
              <a16:creationId xmlns:a16="http://schemas.microsoft.com/office/drawing/2014/main" id="{00000000-0008-0000-0900-0000AF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88" name="Picture 96" descr="QQ截图20141023141458">
          <a:extLst>
            <a:ext uri="{FF2B5EF4-FFF2-40B4-BE49-F238E27FC236}">
              <a16:creationId xmlns:a16="http://schemas.microsoft.com/office/drawing/2014/main" id="{00000000-0008-0000-0900-0000B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89" name="Picture 97" descr="QQ截图20141023141502">
          <a:extLst>
            <a:ext uri="{FF2B5EF4-FFF2-40B4-BE49-F238E27FC236}">
              <a16:creationId xmlns:a16="http://schemas.microsoft.com/office/drawing/2014/main" id="{00000000-0008-0000-0900-0000B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90" name="Picture 96" descr="QQ截图20141023141458">
          <a:extLst>
            <a:ext uri="{FF2B5EF4-FFF2-40B4-BE49-F238E27FC236}">
              <a16:creationId xmlns:a16="http://schemas.microsoft.com/office/drawing/2014/main" id="{00000000-0008-0000-0900-0000B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91" name="Picture 97" descr="QQ截图20141023141502">
          <a:extLst>
            <a:ext uri="{FF2B5EF4-FFF2-40B4-BE49-F238E27FC236}">
              <a16:creationId xmlns:a16="http://schemas.microsoft.com/office/drawing/2014/main" id="{00000000-0008-0000-0900-0000B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94" name="AutoShape 4">
          <a:extLst>
            <a:ext uri="{FF2B5EF4-FFF2-40B4-BE49-F238E27FC236}">
              <a16:creationId xmlns:a16="http://schemas.microsoft.com/office/drawing/2014/main" id="{00000000-0008-0000-0900-0000B6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95" name="Picture 96" descr="QQ截图20141023141458">
          <a:extLst>
            <a:ext uri="{FF2B5EF4-FFF2-40B4-BE49-F238E27FC236}">
              <a16:creationId xmlns:a16="http://schemas.microsoft.com/office/drawing/2014/main" id="{00000000-0008-0000-0900-0000B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96" name="Picture 97" descr="QQ截图20141023141502">
          <a:extLst>
            <a:ext uri="{FF2B5EF4-FFF2-40B4-BE49-F238E27FC236}">
              <a16:creationId xmlns:a16="http://schemas.microsoft.com/office/drawing/2014/main" id="{00000000-0008-0000-0900-0000B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97" name="Picture 96" descr="QQ截图20141023141458">
          <a:extLst>
            <a:ext uri="{FF2B5EF4-FFF2-40B4-BE49-F238E27FC236}">
              <a16:creationId xmlns:a16="http://schemas.microsoft.com/office/drawing/2014/main" id="{00000000-0008-0000-0900-0000B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98" name="Picture 97" descr="QQ截图20141023141502">
          <a:extLst>
            <a:ext uri="{FF2B5EF4-FFF2-40B4-BE49-F238E27FC236}">
              <a16:creationId xmlns:a16="http://schemas.microsoft.com/office/drawing/2014/main" id="{00000000-0008-0000-0900-0000B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B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C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01" name="AutoShape 4">
          <a:extLst>
            <a:ext uri="{FF2B5EF4-FFF2-40B4-BE49-F238E27FC236}">
              <a16:creationId xmlns:a16="http://schemas.microsoft.com/office/drawing/2014/main" id="{00000000-0008-0000-0900-0000BD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02" name="Picture 96" descr="QQ截图20141023141458">
          <a:extLst>
            <a:ext uri="{FF2B5EF4-FFF2-40B4-BE49-F238E27FC236}">
              <a16:creationId xmlns:a16="http://schemas.microsoft.com/office/drawing/2014/main" id="{00000000-0008-0000-0900-0000B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03" name="Picture 97" descr="QQ截图20141023141502">
          <a:extLst>
            <a:ext uri="{FF2B5EF4-FFF2-40B4-BE49-F238E27FC236}">
              <a16:creationId xmlns:a16="http://schemas.microsoft.com/office/drawing/2014/main" id="{00000000-0008-0000-0900-0000B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04" name="Picture 96" descr="QQ截图20141023141458">
          <a:extLst>
            <a:ext uri="{FF2B5EF4-FFF2-40B4-BE49-F238E27FC236}">
              <a16:creationId xmlns:a16="http://schemas.microsoft.com/office/drawing/2014/main" id="{00000000-0008-0000-0900-0000C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05" name="Picture 97" descr="QQ截图20141023141502">
          <a:extLst>
            <a:ext uri="{FF2B5EF4-FFF2-40B4-BE49-F238E27FC236}">
              <a16:creationId xmlns:a16="http://schemas.microsoft.com/office/drawing/2014/main" id="{00000000-0008-0000-0900-0000C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08" name="AutoShape 4">
          <a:extLst>
            <a:ext uri="{FF2B5EF4-FFF2-40B4-BE49-F238E27FC236}">
              <a16:creationId xmlns:a16="http://schemas.microsoft.com/office/drawing/2014/main" id="{00000000-0008-0000-0900-0000C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09" name="Picture 96" descr="QQ截图20141023141458">
          <a:extLst>
            <a:ext uri="{FF2B5EF4-FFF2-40B4-BE49-F238E27FC236}">
              <a16:creationId xmlns:a16="http://schemas.microsoft.com/office/drawing/2014/main" id="{00000000-0008-0000-0900-0000C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10" name="Picture 97" descr="QQ截图20141023141502">
          <a:extLst>
            <a:ext uri="{FF2B5EF4-FFF2-40B4-BE49-F238E27FC236}">
              <a16:creationId xmlns:a16="http://schemas.microsoft.com/office/drawing/2014/main" id="{00000000-0008-0000-0900-0000C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11" name="Picture 96" descr="QQ截图20141023141458">
          <a:extLst>
            <a:ext uri="{FF2B5EF4-FFF2-40B4-BE49-F238E27FC236}">
              <a16:creationId xmlns:a16="http://schemas.microsoft.com/office/drawing/2014/main" id="{00000000-0008-0000-0900-0000C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12" name="Picture 97" descr="QQ截图20141023141502">
          <a:extLst>
            <a:ext uri="{FF2B5EF4-FFF2-40B4-BE49-F238E27FC236}">
              <a16:creationId xmlns:a16="http://schemas.microsoft.com/office/drawing/2014/main" id="{00000000-0008-0000-0900-0000C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9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A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15" name="AutoShape 4">
          <a:extLst>
            <a:ext uri="{FF2B5EF4-FFF2-40B4-BE49-F238E27FC236}">
              <a16:creationId xmlns:a16="http://schemas.microsoft.com/office/drawing/2014/main" id="{00000000-0008-0000-0900-0000CB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16" name="Picture 96" descr="QQ截图20141023141458">
          <a:extLst>
            <a:ext uri="{FF2B5EF4-FFF2-40B4-BE49-F238E27FC236}">
              <a16:creationId xmlns:a16="http://schemas.microsoft.com/office/drawing/2014/main" id="{00000000-0008-0000-0900-0000C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17" name="Picture 97" descr="QQ截图20141023141502">
          <a:extLst>
            <a:ext uri="{FF2B5EF4-FFF2-40B4-BE49-F238E27FC236}">
              <a16:creationId xmlns:a16="http://schemas.microsoft.com/office/drawing/2014/main" id="{00000000-0008-0000-0900-0000C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18" name="Picture 96" descr="QQ截图20141023141458">
          <a:extLst>
            <a:ext uri="{FF2B5EF4-FFF2-40B4-BE49-F238E27FC236}">
              <a16:creationId xmlns:a16="http://schemas.microsoft.com/office/drawing/2014/main" id="{00000000-0008-0000-0900-0000C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19" name="Picture 97" descr="QQ截图20141023141502">
          <a:extLst>
            <a:ext uri="{FF2B5EF4-FFF2-40B4-BE49-F238E27FC236}">
              <a16:creationId xmlns:a16="http://schemas.microsoft.com/office/drawing/2014/main" id="{00000000-0008-0000-0900-0000C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0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1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22" name="AutoShape 4">
          <a:extLst>
            <a:ext uri="{FF2B5EF4-FFF2-40B4-BE49-F238E27FC236}">
              <a16:creationId xmlns:a16="http://schemas.microsoft.com/office/drawing/2014/main" id="{00000000-0008-0000-0900-0000D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23" name="Picture 96" descr="QQ截图20141023141458">
          <a:extLst>
            <a:ext uri="{FF2B5EF4-FFF2-40B4-BE49-F238E27FC236}">
              <a16:creationId xmlns:a16="http://schemas.microsoft.com/office/drawing/2014/main" id="{00000000-0008-0000-0900-0000D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24" name="Picture 97" descr="QQ截图20141023141502">
          <a:extLst>
            <a:ext uri="{FF2B5EF4-FFF2-40B4-BE49-F238E27FC236}">
              <a16:creationId xmlns:a16="http://schemas.microsoft.com/office/drawing/2014/main" id="{00000000-0008-0000-0900-0000D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25" name="Picture 96" descr="QQ截图20141023141458">
          <a:extLst>
            <a:ext uri="{FF2B5EF4-FFF2-40B4-BE49-F238E27FC236}">
              <a16:creationId xmlns:a16="http://schemas.microsoft.com/office/drawing/2014/main" id="{00000000-0008-0000-0900-0000D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26" name="Picture 97" descr="QQ截图20141023141502">
          <a:extLst>
            <a:ext uri="{FF2B5EF4-FFF2-40B4-BE49-F238E27FC236}">
              <a16:creationId xmlns:a16="http://schemas.microsoft.com/office/drawing/2014/main" id="{00000000-0008-0000-0900-0000D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7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8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29" name="AutoShape 4">
          <a:extLst>
            <a:ext uri="{FF2B5EF4-FFF2-40B4-BE49-F238E27FC236}">
              <a16:creationId xmlns:a16="http://schemas.microsoft.com/office/drawing/2014/main" id="{00000000-0008-0000-0900-0000D9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30" name="Picture 96" descr="QQ截图20141023141458">
          <a:extLst>
            <a:ext uri="{FF2B5EF4-FFF2-40B4-BE49-F238E27FC236}">
              <a16:creationId xmlns:a16="http://schemas.microsoft.com/office/drawing/2014/main" id="{00000000-0008-0000-0900-0000D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31" name="Picture 97" descr="QQ截图20141023141502">
          <a:extLst>
            <a:ext uri="{FF2B5EF4-FFF2-40B4-BE49-F238E27FC236}">
              <a16:creationId xmlns:a16="http://schemas.microsoft.com/office/drawing/2014/main" id="{00000000-0008-0000-0900-0000D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32" name="Picture 96" descr="QQ截图20141023141458">
          <a:extLst>
            <a:ext uri="{FF2B5EF4-FFF2-40B4-BE49-F238E27FC236}">
              <a16:creationId xmlns:a16="http://schemas.microsoft.com/office/drawing/2014/main" id="{00000000-0008-0000-0900-0000D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33" name="Picture 97" descr="QQ截图20141023141502">
          <a:extLst>
            <a:ext uri="{FF2B5EF4-FFF2-40B4-BE49-F238E27FC236}">
              <a16:creationId xmlns:a16="http://schemas.microsoft.com/office/drawing/2014/main" id="{00000000-0008-0000-0900-0000D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E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F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36" name="AutoShape 4">
          <a:extLst>
            <a:ext uri="{FF2B5EF4-FFF2-40B4-BE49-F238E27FC236}">
              <a16:creationId xmlns:a16="http://schemas.microsoft.com/office/drawing/2014/main" id="{00000000-0008-0000-0900-0000E0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37" name="Picture 96" descr="QQ截图20141023141458">
          <a:extLst>
            <a:ext uri="{FF2B5EF4-FFF2-40B4-BE49-F238E27FC236}">
              <a16:creationId xmlns:a16="http://schemas.microsoft.com/office/drawing/2014/main" id="{00000000-0008-0000-0900-0000E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38" name="Picture 97" descr="QQ截图20141023141502">
          <a:extLst>
            <a:ext uri="{FF2B5EF4-FFF2-40B4-BE49-F238E27FC236}">
              <a16:creationId xmlns:a16="http://schemas.microsoft.com/office/drawing/2014/main" id="{00000000-0008-0000-0900-0000E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39" name="Picture 96" descr="QQ截图20141023141458">
          <a:extLst>
            <a:ext uri="{FF2B5EF4-FFF2-40B4-BE49-F238E27FC236}">
              <a16:creationId xmlns:a16="http://schemas.microsoft.com/office/drawing/2014/main" id="{00000000-0008-0000-0900-0000E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40" name="Picture 97" descr="QQ截图20141023141502">
          <a:extLst>
            <a:ext uri="{FF2B5EF4-FFF2-40B4-BE49-F238E27FC236}">
              <a16:creationId xmlns:a16="http://schemas.microsoft.com/office/drawing/2014/main" id="{00000000-0008-0000-0900-0000E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6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43" name="AutoShape 4">
          <a:extLst>
            <a:ext uri="{FF2B5EF4-FFF2-40B4-BE49-F238E27FC236}">
              <a16:creationId xmlns:a16="http://schemas.microsoft.com/office/drawing/2014/main" id="{00000000-0008-0000-0900-0000E7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44" name="AutoShape 1">
          <a:extLst>
            <a:ext uri="{FF2B5EF4-FFF2-40B4-BE49-F238E27FC236}">
              <a16:creationId xmlns:a16="http://schemas.microsoft.com/office/drawing/2014/main" id="{00000000-0008-0000-0900-0000E8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4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9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46" name="AutoShape 4">
          <a:extLst>
            <a:ext uri="{FF2B5EF4-FFF2-40B4-BE49-F238E27FC236}">
              <a16:creationId xmlns:a16="http://schemas.microsoft.com/office/drawing/2014/main" id="{00000000-0008-0000-0900-0000EA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47" name="Picture 96" descr="QQ截图20141023141458">
          <a:extLst>
            <a:ext uri="{FF2B5EF4-FFF2-40B4-BE49-F238E27FC236}">
              <a16:creationId xmlns:a16="http://schemas.microsoft.com/office/drawing/2014/main" id="{00000000-0008-0000-0900-0000E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48" name="Picture 97" descr="QQ截图20141023141502">
          <a:extLst>
            <a:ext uri="{FF2B5EF4-FFF2-40B4-BE49-F238E27FC236}">
              <a16:creationId xmlns:a16="http://schemas.microsoft.com/office/drawing/2014/main" id="{00000000-0008-0000-0900-0000E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49" name="Picture 96" descr="QQ截图20141023141458">
          <a:extLst>
            <a:ext uri="{FF2B5EF4-FFF2-40B4-BE49-F238E27FC236}">
              <a16:creationId xmlns:a16="http://schemas.microsoft.com/office/drawing/2014/main" id="{00000000-0008-0000-0900-0000E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50" name="Picture 97" descr="QQ截图20141023141502">
          <a:extLst>
            <a:ext uri="{FF2B5EF4-FFF2-40B4-BE49-F238E27FC236}">
              <a16:creationId xmlns:a16="http://schemas.microsoft.com/office/drawing/2014/main" id="{00000000-0008-0000-0900-0000E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EF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0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1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4" name="AutoShape 4">
          <a:extLst>
            <a:ext uri="{FF2B5EF4-FFF2-40B4-BE49-F238E27FC236}">
              <a16:creationId xmlns:a16="http://schemas.microsoft.com/office/drawing/2014/main" id="{00000000-0008-0000-0900-0000F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7" name="AutoShape 4">
          <a:extLst>
            <a:ext uri="{FF2B5EF4-FFF2-40B4-BE49-F238E27FC236}">
              <a16:creationId xmlns:a16="http://schemas.microsoft.com/office/drawing/2014/main" id="{00000000-0008-0000-0900-0000F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6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7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60" name="AutoShape 4">
          <a:extLst>
            <a:ext uri="{FF2B5EF4-FFF2-40B4-BE49-F238E27FC236}">
              <a16:creationId xmlns:a16="http://schemas.microsoft.com/office/drawing/2014/main" id="{00000000-0008-0000-0900-0000F8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61" name="Picture 96" descr="QQ截图20141023141458">
          <a:extLst>
            <a:ext uri="{FF2B5EF4-FFF2-40B4-BE49-F238E27FC236}">
              <a16:creationId xmlns:a16="http://schemas.microsoft.com/office/drawing/2014/main" id="{00000000-0008-0000-0900-0000F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62" name="Picture 97" descr="QQ截图20141023141502">
          <a:extLst>
            <a:ext uri="{FF2B5EF4-FFF2-40B4-BE49-F238E27FC236}">
              <a16:creationId xmlns:a16="http://schemas.microsoft.com/office/drawing/2014/main" id="{00000000-0008-0000-0900-0000F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63" name="Picture 96" descr="QQ截图20141023141458">
          <a:extLst>
            <a:ext uri="{FF2B5EF4-FFF2-40B4-BE49-F238E27FC236}">
              <a16:creationId xmlns:a16="http://schemas.microsoft.com/office/drawing/2014/main" id="{00000000-0008-0000-0900-0000F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64" name="Picture 97" descr="QQ截图20141023141502">
          <a:extLst>
            <a:ext uri="{FF2B5EF4-FFF2-40B4-BE49-F238E27FC236}">
              <a16:creationId xmlns:a16="http://schemas.microsoft.com/office/drawing/2014/main" id="{00000000-0008-0000-0900-0000F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D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E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67" name="AutoShape 4">
          <a:extLst>
            <a:ext uri="{FF2B5EF4-FFF2-40B4-BE49-F238E27FC236}">
              <a16:creationId xmlns:a16="http://schemas.microsoft.com/office/drawing/2014/main" id="{00000000-0008-0000-0900-0000FF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68" name="Picture 96" descr="QQ截图20141023141458">
          <a:extLst>
            <a:ext uri="{FF2B5EF4-FFF2-40B4-BE49-F238E27FC236}">
              <a16:creationId xmlns:a16="http://schemas.microsoft.com/office/drawing/2014/main" id="{00000000-0008-0000-0900-00000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69" name="Picture 97" descr="QQ截图20141023141502">
          <a:extLst>
            <a:ext uri="{FF2B5EF4-FFF2-40B4-BE49-F238E27FC236}">
              <a16:creationId xmlns:a16="http://schemas.microsoft.com/office/drawing/2014/main" id="{00000000-0008-0000-0900-00000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70" name="Picture 96" descr="QQ截图20141023141458">
          <a:extLst>
            <a:ext uri="{FF2B5EF4-FFF2-40B4-BE49-F238E27FC236}">
              <a16:creationId xmlns:a16="http://schemas.microsoft.com/office/drawing/2014/main" id="{00000000-0008-0000-0900-00000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71" name="Picture 97" descr="QQ截图20141023141502">
          <a:extLst>
            <a:ext uri="{FF2B5EF4-FFF2-40B4-BE49-F238E27FC236}">
              <a16:creationId xmlns:a16="http://schemas.microsoft.com/office/drawing/2014/main" id="{00000000-0008-0000-0900-00000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74" name="AutoShape 4">
          <a:extLst>
            <a:ext uri="{FF2B5EF4-FFF2-40B4-BE49-F238E27FC236}">
              <a16:creationId xmlns:a16="http://schemas.microsoft.com/office/drawing/2014/main" id="{00000000-0008-0000-0900-00000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75" name="Picture 96" descr="QQ截图20141023141458">
          <a:extLst>
            <a:ext uri="{FF2B5EF4-FFF2-40B4-BE49-F238E27FC236}">
              <a16:creationId xmlns:a16="http://schemas.microsoft.com/office/drawing/2014/main" id="{00000000-0008-0000-0900-00000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76" name="Picture 97" descr="QQ截图20141023141502">
          <a:extLst>
            <a:ext uri="{FF2B5EF4-FFF2-40B4-BE49-F238E27FC236}">
              <a16:creationId xmlns:a16="http://schemas.microsoft.com/office/drawing/2014/main" id="{00000000-0008-0000-0900-00000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77" name="Picture 96" descr="QQ截图20141023141458">
          <a:extLst>
            <a:ext uri="{FF2B5EF4-FFF2-40B4-BE49-F238E27FC236}">
              <a16:creationId xmlns:a16="http://schemas.microsoft.com/office/drawing/2014/main" id="{00000000-0008-0000-0900-00000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78" name="Picture 97" descr="QQ截图20141023141502">
          <a:extLst>
            <a:ext uri="{FF2B5EF4-FFF2-40B4-BE49-F238E27FC236}">
              <a16:creationId xmlns:a16="http://schemas.microsoft.com/office/drawing/2014/main" id="{00000000-0008-0000-0900-00000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B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C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81" name="AutoShape 4">
          <a:extLst>
            <a:ext uri="{FF2B5EF4-FFF2-40B4-BE49-F238E27FC236}">
              <a16:creationId xmlns:a16="http://schemas.microsoft.com/office/drawing/2014/main" id="{00000000-0008-0000-0900-00000D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8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0E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F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0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85" name="AutoShape 4">
          <a:extLst>
            <a:ext uri="{FF2B5EF4-FFF2-40B4-BE49-F238E27FC236}">
              <a16:creationId xmlns:a16="http://schemas.microsoft.com/office/drawing/2014/main" id="{00000000-0008-0000-0900-000011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86" name="Picture 96" descr="QQ截图20141023141458">
          <a:extLst>
            <a:ext uri="{FF2B5EF4-FFF2-40B4-BE49-F238E27FC236}">
              <a16:creationId xmlns:a16="http://schemas.microsoft.com/office/drawing/2014/main" id="{00000000-0008-0000-0900-00001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87" name="Picture 97" descr="QQ截图20141023141502">
          <a:extLst>
            <a:ext uri="{FF2B5EF4-FFF2-40B4-BE49-F238E27FC236}">
              <a16:creationId xmlns:a16="http://schemas.microsoft.com/office/drawing/2014/main" id="{00000000-0008-0000-0900-00001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88" name="Picture 96" descr="QQ截图20141023141458">
          <a:extLst>
            <a:ext uri="{FF2B5EF4-FFF2-40B4-BE49-F238E27FC236}">
              <a16:creationId xmlns:a16="http://schemas.microsoft.com/office/drawing/2014/main" id="{00000000-0008-0000-0900-00001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89" name="Picture 97" descr="QQ截图20141023141502">
          <a:extLst>
            <a:ext uri="{FF2B5EF4-FFF2-40B4-BE49-F238E27FC236}">
              <a16:creationId xmlns:a16="http://schemas.microsoft.com/office/drawing/2014/main" id="{00000000-0008-0000-0900-00001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7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92" name="AutoShape 4">
          <a:extLst>
            <a:ext uri="{FF2B5EF4-FFF2-40B4-BE49-F238E27FC236}">
              <a16:creationId xmlns:a16="http://schemas.microsoft.com/office/drawing/2014/main" id="{00000000-0008-0000-0900-000018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93" name="Picture 96" descr="QQ截图20141023141458">
          <a:extLst>
            <a:ext uri="{FF2B5EF4-FFF2-40B4-BE49-F238E27FC236}">
              <a16:creationId xmlns:a16="http://schemas.microsoft.com/office/drawing/2014/main" id="{00000000-0008-0000-0900-00001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94" name="Picture 97" descr="QQ截图20141023141502">
          <a:extLst>
            <a:ext uri="{FF2B5EF4-FFF2-40B4-BE49-F238E27FC236}">
              <a16:creationId xmlns:a16="http://schemas.microsoft.com/office/drawing/2014/main" id="{00000000-0008-0000-0900-00001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95" name="Picture 96" descr="QQ截图20141023141458">
          <a:extLst>
            <a:ext uri="{FF2B5EF4-FFF2-40B4-BE49-F238E27FC236}">
              <a16:creationId xmlns:a16="http://schemas.microsoft.com/office/drawing/2014/main" id="{00000000-0008-0000-0900-00001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96" name="Picture 97" descr="QQ截图20141023141502">
          <a:extLst>
            <a:ext uri="{FF2B5EF4-FFF2-40B4-BE49-F238E27FC236}">
              <a16:creationId xmlns:a16="http://schemas.microsoft.com/office/drawing/2014/main" id="{00000000-0008-0000-0900-00001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D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98" name="Picture 96" descr="QQ截图20141023141458">
          <a:extLst>
            <a:ext uri="{FF2B5EF4-FFF2-40B4-BE49-F238E27FC236}">
              <a16:creationId xmlns:a16="http://schemas.microsoft.com/office/drawing/2014/main" id="{00000000-0008-0000-0900-00001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99" name="Picture 97" descr="QQ截图20141023141502">
          <a:extLst>
            <a:ext uri="{FF2B5EF4-FFF2-40B4-BE49-F238E27FC236}">
              <a16:creationId xmlns:a16="http://schemas.microsoft.com/office/drawing/2014/main" id="{00000000-0008-0000-0900-00001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00" name="Picture 96" descr="QQ截图20141023141458">
          <a:extLst>
            <a:ext uri="{FF2B5EF4-FFF2-40B4-BE49-F238E27FC236}">
              <a16:creationId xmlns:a16="http://schemas.microsoft.com/office/drawing/2014/main" id="{00000000-0008-0000-0900-00002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01" name="Picture 97" descr="QQ截图20141023141502">
          <a:extLst>
            <a:ext uri="{FF2B5EF4-FFF2-40B4-BE49-F238E27FC236}">
              <a16:creationId xmlns:a16="http://schemas.microsoft.com/office/drawing/2014/main" id="{00000000-0008-0000-0900-00002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2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0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0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05" name="AutoShape 4">
          <a:extLst>
            <a:ext uri="{FF2B5EF4-FFF2-40B4-BE49-F238E27FC236}">
              <a16:creationId xmlns:a16="http://schemas.microsoft.com/office/drawing/2014/main" id="{00000000-0008-0000-0900-00002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7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08" name="AutoShape 4">
          <a:extLst>
            <a:ext uri="{FF2B5EF4-FFF2-40B4-BE49-F238E27FC236}">
              <a16:creationId xmlns:a16="http://schemas.microsoft.com/office/drawing/2014/main" id="{00000000-0008-0000-0900-000028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0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9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1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A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11" name="AutoShape 4">
          <a:extLst>
            <a:ext uri="{FF2B5EF4-FFF2-40B4-BE49-F238E27FC236}">
              <a16:creationId xmlns:a16="http://schemas.microsoft.com/office/drawing/2014/main" id="{00000000-0008-0000-0900-00002B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14" name="AutoShape 4">
          <a:extLst>
            <a:ext uri="{FF2B5EF4-FFF2-40B4-BE49-F238E27FC236}">
              <a16:creationId xmlns:a16="http://schemas.microsoft.com/office/drawing/2014/main" id="{00000000-0008-0000-0900-00002E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15" name="Picture 96" descr="QQ截图20141023141458">
          <a:extLst>
            <a:ext uri="{FF2B5EF4-FFF2-40B4-BE49-F238E27FC236}">
              <a16:creationId xmlns:a16="http://schemas.microsoft.com/office/drawing/2014/main" id="{00000000-0008-0000-0900-00002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16" name="Picture 97" descr="QQ截图20141023141502">
          <a:extLst>
            <a:ext uri="{FF2B5EF4-FFF2-40B4-BE49-F238E27FC236}">
              <a16:creationId xmlns:a16="http://schemas.microsoft.com/office/drawing/2014/main" id="{00000000-0008-0000-0900-00003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17" name="Picture 96" descr="QQ截图20141023141458">
          <a:extLst>
            <a:ext uri="{FF2B5EF4-FFF2-40B4-BE49-F238E27FC236}">
              <a16:creationId xmlns:a16="http://schemas.microsoft.com/office/drawing/2014/main" id="{00000000-0008-0000-0900-00003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18" name="Picture 97" descr="QQ截图20141023141502">
          <a:extLst>
            <a:ext uri="{FF2B5EF4-FFF2-40B4-BE49-F238E27FC236}">
              <a16:creationId xmlns:a16="http://schemas.microsoft.com/office/drawing/2014/main" id="{00000000-0008-0000-0900-00003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21" name="AutoShape 4">
          <a:extLst>
            <a:ext uri="{FF2B5EF4-FFF2-40B4-BE49-F238E27FC236}">
              <a16:creationId xmlns:a16="http://schemas.microsoft.com/office/drawing/2014/main" id="{00000000-0008-0000-0900-00003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22" name="Picture 96" descr="QQ截图20141023141458">
          <a:extLst>
            <a:ext uri="{FF2B5EF4-FFF2-40B4-BE49-F238E27FC236}">
              <a16:creationId xmlns:a16="http://schemas.microsoft.com/office/drawing/2014/main" id="{00000000-0008-0000-0900-00003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23" name="Picture 97" descr="QQ截图20141023141502">
          <a:extLst>
            <a:ext uri="{FF2B5EF4-FFF2-40B4-BE49-F238E27FC236}">
              <a16:creationId xmlns:a16="http://schemas.microsoft.com/office/drawing/2014/main" id="{00000000-0008-0000-0900-00003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24" name="Picture 96" descr="QQ截图20141023141458">
          <a:extLst>
            <a:ext uri="{FF2B5EF4-FFF2-40B4-BE49-F238E27FC236}">
              <a16:creationId xmlns:a16="http://schemas.microsoft.com/office/drawing/2014/main" id="{00000000-0008-0000-0900-00003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25" name="Picture 97" descr="QQ截图20141023141502">
          <a:extLst>
            <a:ext uri="{FF2B5EF4-FFF2-40B4-BE49-F238E27FC236}">
              <a16:creationId xmlns:a16="http://schemas.microsoft.com/office/drawing/2014/main" id="{00000000-0008-0000-0900-00003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A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B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28" name="AutoShape 4">
          <a:extLst>
            <a:ext uri="{FF2B5EF4-FFF2-40B4-BE49-F238E27FC236}">
              <a16:creationId xmlns:a16="http://schemas.microsoft.com/office/drawing/2014/main" id="{00000000-0008-0000-0900-00003C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29" name="Picture 96" descr="QQ截图20141023141458">
          <a:extLst>
            <a:ext uri="{FF2B5EF4-FFF2-40B4-BE49-F238E27FC236}">
              <a16:creationId xmlns:a16="http://schemas.microsoft.com/office/drawing/2014/main" id="{00000000-0008-0000-0900-00003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30" name="Picture 97" descr="QQ截图20141023141502">
          <a:extLst>
            <a:ext uri="{FF2B5EF4-FFF2-40B4-BE49-F238E27FC236}">
              <a16:creationId xmlns:a16="http://schemas.microsoft.com/office/drawing/2014/main" id="{00000000-0008-0000-0900-00003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31" name="Picture 96" descr="QQ截图20141023141458">
          <a:extLst>
            <a:ext uri="{FF2B5EF4-FFF2-40B4-BE49-F238E27FC236}">
              <a16:creationId xmlns:a16="http://schemas.microsoft.com/office/drawing/2014/main" id="{00000000-0008-0000-0900-00003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32" name="Picture 97" descr="QQ截图20141023141502">
          <a:extLst>
            <a:ext uri="{FF2B5EF4-FFF2-40B4-BE49-F238E27FC236}">
              <a16:creationId xmlns:a16="http://schemas.microsoft.com/office/drawing/2014/main" id="{00000000-0008-0000-0900-00004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1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2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35" name="AutoShape 4">
          <a:extLst>
            <a:ext uri="{FF2B5EF4-FFF2-40B4-BE49-F238E27FC236}">
              <a16:creationId xmlns:a16="http://schemas.microsoft.com/office/drawing/2014/main" id="{00000000-0008-0000-0900-00004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3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3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3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39" name="AutoShape 4">
          <a:extLst>
            <a:ext uri="{FF2B5EF4-FFF2-40B4-BE49-F238E27FC236}">
              <a16:creationId xmlns:a16="http://schemas.microsoft.com/office/drawing/2014/main" id="{00000000-0008-0000-0900-000047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40" name="Picture 96" descr="QQ截图20141023141458">
          <a:extLst>
            <a:ext uri="{FF2B5EF4-FFF2-40B4-BE49-F238E27FC236}">
              <a16:creationId xmlns:a16="http://schemas.microsoft.com/office/drawing/2014/main" id="{00000000-0008-0000-0900-00004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41" name="Picture 97" descr="QQ截图20141023141502">
          <a:extLst>
            <a:ext uri="{FF2B5EF4-FFF2-40B4-BE49-F238E27FC236}">
              <a16:creationId xmlns:a16="http://schemas.microsoft.com/office/drawing/2014/main" id="{00000000-0008-0000-0900-00004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42" name="Picture 96" descr="QQ截图20141023141458">
          <a:extLst>
            <a:ext uri="{FF2B5EF4-FFF2-40B4-BE49-F238E27FC236}">
              <a16:creationId xmlns:a16="http://schemas.microsoft.com/office/drawing/2014/main" id="{00000000-0008-0000-0900-00004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43" name="Picture 97" descr="QQ截图20141023141502">
          <a:extLst>
            <a:ext uri="{FF2B5EF4-FFF2-40B4-BE49-F238E27FC236}">
              <a16:creationId xmlns:a16="http://schemas.microsoft.com/office/drawing/2014/main" id="{00000000-0008-0000-0900-00004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4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C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4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D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46" name="AutoShape 4">
          <a:extLst>
            <a:ext uri="{FF2B5EF4-FFF2-40B4-BE49-F238E27FC236}">
              <a16:creationId xmlns:a16="http://schemas.microsoft.com/office/drawing/2014/main" id="{00000000-0008-0000-0900-00004E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47" name="Picture 96" descr="QQ截图20141023141458">
          <a:extLst>
            <a:ext uri="{FF2B5EF4-FFF2-40B4-BE49-F238E27FC236}">
              <a16:creationId xmlns:a16="http://schemas.microsoft.com/office/drawing/2014/main" id="{00000000-0008-0000-0900-00004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48" name="Picture 97" descr="QQ截图20141023141502">
          <a:extLst>
            <a:ext uri="{FF2B5EF4-FFF2-40B4-BE49-F238E27FC236}">
              <a16:creationId xmlns:a16="http://schemas.microsoft.com/office/drawing/2014/main" id="{00000000-0008-0000-0900-00005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49" name="Picture 96" descr="QQ截图20141023141458">
          <a:extLst>
            <a:ext uri="{FF2B5EF4-FFF2-40B4-BE49-F238E27FC236}">
              <a16:creationId xmlns:a16="http://schemas.microsoft.com/office/drawing/2014/main" id="{00000000-0008-0000-0900-00005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50" name="Picture 97" descr="QQ截图20141023141502">
          <a:extLst>
            <a:ext uri="{FF2B5EF4-FFF2-40B4-BE49-F238E27FC236}">
              <a16:creationId xmlns:a16="http://schemas.microsoft.com/office/drawing/2014/main" id="{00000000-0008-0000-0900-00005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53" name="AutoShape 4">
          <a:extLst>
            <a:ext uri="{FF2B5EF4-FFF2-40B4-BE49-F238E27FC236}">
              <a16:creationId xmlns:a16="http://schemas.microsoft.com/office/drawing/2014/main" id="{00000000-0008-0000-0900-00005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54" name="Picture 96" descr="QQ截图20141023141458">
          <a:extLst>
            <a:ext uri="{FF2B5EF4-FFF2-40B4-BE49-F238E27FC236}">
              <a16:creationId xmlns:a16="http://schemas.microsoft.com/office/drawing/2014/main" id="{00000000-0008-0000-0900-00005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55" name="Picture 97" descr="QQ截图20141023141502">
          <a:extLst>
            <a:ext uri="{FF2B5EF4-FFF2-40B4-BE49-F238E27FC236}">
              <a16:creationId xmlns:a16="http://schemas.microsoft.com/office/drawing/2014/main" id="{00000000-0008-0000-0900-00005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56" name="Picture 96" descr="QQ截图20141023141458">
          <a:extLst>
            <a:ext uri="{FF2B5EF4-FFF2-40B4-BE49-F238E27FC236}">
              <a16:creationId xmlns:a16="http://schemas.microsoft.com/office/drawing/2014/main" id="{00000000-0008-0000-0900-00005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57" name="Picture 97" descr="QQ截图20141023141502">
          <a:extLst>
            <a:ext uri="{FF2B5EF4-FFF2-40B4-BE49-F238E27FC236}">
              <a16:creationId xmlns:a16="http://schemas.microsoft.com/office/drawing/2014/main" id="{00000000-0008-0000-0900-00005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A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B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60" name="AutoShape 4">
          <a:extLst>
            <a:ext uri="{FF2B5EF4-FFF2-40B4-BE49-F238E27FC236}">
              <a16:creationId xmlns:a16="http://schemas.microsoft.com/office/drawing/2014/main" id="{00000000-0008-0000-0900-00005C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61" name="Picture 96" descr="QQ截图20141023141458">
          <a:extLst>
            <a:ext uri="{FF2B5EF4-FFF2-40B4-BE49-F238E27FC236}">
              <a16:creationId xmlns:a16="http://schemas.microsoft.com/office/drawing/2014/main" id="{00000000-0008-0000-0900-00005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62" name="Picture 97" descr="QQ截图20141023141502">
          <a:extLst>
            <a:ext uri="{FF2B5EF4-FFF2-40B4-BE49-F238E27FC236}">
              <a16:creationId xmlns:a16="http://schemas.microsoft.com/office/drawing/2014/main" id="{00000000-0008-0000-0900-00005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63" name="Picture 96" descr="QQ截图20141023141458">
          <a:extLst>
            <a:ext uri="{FF2B5EF4-FFF2-40B4-BE49-F238E27FC236}">
              <a16:creationId xmlns:a16="http://schemas.microsoft.com/office/drawing/2014/main" id="{00000000-0008-0000-0900-00005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64" name="Picture 97" descr="QQ截图20141023141502">
          <a:extLst>
            <a:ext uri="{FF2B5EF4-FFF2-40B4-BE49-F238E27FC236}">
              <a16:creationId xmlns:a16="http://schemas.microsoft.com/office/drawing/2014/main" id="{00000000-0008-0000-0900-00006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1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2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67" name="AutoShape 4">
          <a:extLst>
            <a:ext uri="{FF2B5EF4-FFF2-40B4-BE49-F238E27FC236}">
              <a16:creationId xmlns:a16="http://schemas.microsoft.com/office/drawing/2014/main" id="{00000000-0008-0000-0900-00006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68" name="Picture 96" descr="QQ截图20141023141458">
          <a:extLst>
            <a:ext uri="{FF2B5EF4-FFF2-40B4-BE49-F238E27FC236}">
              <a16:creationId xmlns:a16="http://schemas.microsoft.com/office/drawing/2014/main" id="{00000000-0008-0000-0900-00006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69" name="Picture 97" descr="QQ截图20141023141502">
          <a:extLst>
            <a:ext uri="{FF2B5EF4-FFF2-40B4-BE49-F238E27FC236}">
              <a16:creationId xmlns:a16="http://schemas.microsoft.com/office/drawing/2014/main" id="{00000000-0008-0000-0900-00006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70" name="Picture 96" descr="QQ截图20141023141458">
          <a:extLst>
            <a:ext uri="{FF2B5EF4-FFF2-40B4-BE49-F238E27FC236}">
              <a16:creationId xmlns:a16="http://schemas.microsoft.com/office/drawing/2014/main" id="{00000000-0008-0000-0900-00006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71" name="Picture 97" descr="QQ截图20141023141502">
          <a:extLst>
            <a:ext uri="{FF2B5EF4-FFF2-40B4-BE49-F238E27FC236}">
              <a16:creationId xmlns:a16="http://schemas.microsoft.com/office/drawing/2014/main" id="{00000000-0008-0000-0900-00006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8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9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74" name="AutoShape 4">
          <a:extLst>
            <a:ext uri="{FF2B5EF4-FFF2-40B4-BE49-F238E27FC236}">
              <a16:creationId xmlns:a16="http://schemas.microsoft.com/office/drawing/2014/main" id="{00000000-0008-0000-0900-00006A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75" name="Picture 96" descr="QQ截图20141023141458">
          <a:extLst>
            <a:ext uri="{FF2B5EF4-FFF2-40B4-BE49-F238E27FC236}">
              <a16:creationId xmlns:a16="http://schemas.microsoft.com/office/drawing/2014/main" id="{00000000-0008-0000-0900-00006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76" name="Picture 97" descr="QQ截图20141023141502">
          <a:extLst>
            <a:ext uri="{FF2B5EF4-FFF2-40B4-BE49-F238E27FC236}">
              <a16:creationId xmlns:a16="http://schemas.microsoft.com/office/drawing/2014/main" id="{00000000-0008-0000-0900-00006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77" name="Picture 96" descr="QQ截图20141023141458">
          <a:extLst>
            <a:ext uri="{FF2B5EF4-FFF2-40B4-BE49-F238E27FC236}">
              <a16:creationId xmlns:a16="http://schemas.microsoft.com/office/drawing/2014/main" id="{00000000-0008-0000-0900-00006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78" name="Picture 97" descr="QQ截图20141023141502">
          <a:extLst>
            <a:ext uri="{FF2B5EF4-FFF2-40B4-BE49-F238E27FC236}">
              <a16:creationId xmlns:a16="http://schemas.microsoft.com/office/drawing/2014/main" id="{00000000-0008-0000-0900-00006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F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0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81" name="AutoShape 4">
          <a:extLst>
            <a:ext uri="{FF2B5EF4-FFF2-40B4-BE49-F238E27FC236}">
              <a16:creationId xmlns:a16="http://schemas.microsoft.com/office/drawing/2014/main" id="{00000000-0008-0000-0900-000071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82" name="Picture 96" descr="QQ截图20141023141458">
          <a:extLst>
            <a:ext uri="{FF2B5EF4-FFF2-40B4-BE49-F238E27FC236}">
              <a16:creationId xmlns:a16="http://schemas.microsoft.com/office/drawing/2014/main" id="{00000000-0008-0000-0900-00007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83" name="Picture 97" descr="QQ截图20141023141502">
          <a:extLst>
            <a:ext uri="{FF2B5EF4-FFF2-40B4-BE49-F238E27FC236}">
              <a16:creationId xmlns:a16="http://schemas.microsoft.com/office/drawing/2014/main" id="{00000000-0008-0000-0900-00007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84" name="Picture 96" descr="QQ截图20141023141458">
          <a:extLst>
            <a:ext uri="{FF2B5EF4-FFF2-40B4-BE49-F238E27FC236}">
              <a16:creationId xmlns:a16="http://schemas.microsoft.com/office/drawing/2014/main" id="{00000000-0008-0000-0900-00007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85" name="Picture 97" descr="QQ截图20141023141502">
          <a:extLst>
            <a:ext uri="{FF2B5EF4-FFF2-40B4-BE49-F238E27FC236}">
              <a16:creationId xmlns:a16="http://schemas.microsoft.com/office/drawing/2014/main" id="{00000000-0008-0000-0900-00007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7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88" name="AutoShape 4">
          <a:extLst>
            <a:ext uri="{FF2B5EF4-FFF2-40B4-BE49-F238E27FC236}">
              <a16:creationId xmlns:a16="http://schemas.microsoft.com/office/drawing/2014/main" id="{00000000-0008-0000-0900-000078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89" name="Picture 96" descr="QQ截图20141023141458">
          <a:extLst>
            <a:ext uri="{FF2B5EF4-FFF2-40B4-BE49-F238E27FC236}">
              <a16:creationId xmlns:a16="http://schemas.microsoft.com/office/drawing/2014/main" id="{00000000-0008-0000-0900-00007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90" name="Picture 97" descr="QQ截图20141023141502">
          <a:extLst>
            <a:ext uri="{FF2B5EF4-FFF2-40B4-BE49-F238E27FC236}">
              <a16:creationId xmlns:a16="http://schemas.microsoft.com/office/drawing/2014/main" id="{00000000-0008-0000-0900-00007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91" name="Picture 96" descr="QQ截图20141023141458">
          <a:extLst>
            <a:ext uri="{FF2B5EF4-FFF2-40B4-BE49-F238E27FC236}">
              <a16:creationId xmlns:a16="http://schemas.microsoft.com/office/drawing/2014/main" id="{00000000-0008-0000-0900-00007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92" name="Picture 97" descr="QQ截图20141023141502">
          <a:extLst>
            <a:ext uri="{FF2B5EF4-FFF2-40B4-BE49-F238E27FC236}">
              <a16:creationId xmlns:a16="http://schemas.microsoft.com/office/drawing/2014/main" id="{00000000-0008-0000-0900-00007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D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E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95" name="AutoShape 4">
          <a:extLst>
            <a:ext uri="{FF2B5EF4-FFF2-40B4-BE49-F238E27FC236}">
              <a16:creationId xmlns:a16="http://schemas.microsoft.com/office/drawing/2014/main" id="{00000000-0008-0000-0900-00007F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96" name="Picture 96" descr="QQ截图20141023141458">
          <a:extLst>
            <a:ext uri="{FF2B5EF4-FFF2-40B4-BE49-F238E27FC236}">
              <a16:creationId xmlns:a16="http://schemas.microsoft.com/office/drawing/2014/main" id="{00000000-0008-0000-0900-00008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97" name="Picture 97" descr="QQ截图20141023141502">
          <a:extLst>
            <a:ext uri="{FF2B5EF4-FFF2-40B4-BE49-F238E27FC236}">
              <a16:creationId xmlns:a16="http://schemas.microsoft.com/office/drawing/2014/main" id="{00000000-0008-0000-0900-00008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98" name="Picture 96" descr="QQ截图20141023141458">
          <a:extLst>
            <a:ext uri="{FF2B5EF4-FFF2-40B4-BE49-F238E27FC236}">
              <a16:creationId xmlns:a16="http://schemas.microsoft.com/office/drawing/2014/main" id="{00000000-0008-0000-0900-00008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99" name="Picture 97" descr="QQ截图20141023141502">
          <a:extLst>
            <a:ext uri="{FF2B5EF4-FFF2-40B4-BE49-F238E27FC236}">
              <a16:creationId xmlns:a16="http://schemas.microsoft.com/office/drawing/2014/main" id="{00000000-0008-0000-0900-00008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02" name="AutoShape 4">
          <a:extLst>
            <a:ext uri="{FF2B5EF4-FFF2-40B4-BE49-F238E27FC236}">
              <a16:creationId xmlns:a16="http://schemas.microsoft.com/office/drawing/2014/main" id="{00000000-0008-0000-0900-00008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03" name="Picture 96" descr="QQ截图20141023141458">
          <a:extLst>
            <a:ext uri="{FF2B5EF4-FFF2-40B4-BE49-F238E27FC236}">
              <a16:creationId xmlns:a16="http://schemas.microsoft.com/office/drawing/2014/main" id="{00000000-0008-0000-0900-00008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04" name="Picture 97" descr="QQ截图20141023141502">
          <a:extLst>
            <a:ext uri="{FF2B5EF4-FFF2-40B4-BE49-F238E27FC236}">
              <a16:creationId xmlns:a16="http://schemas.microsoft.com/office/drawing/2014/main" id="{00000000-0008-0000-0900-00008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05" name="Picture 96" descr="QQ截图20141023141458">
          <a:extLst>
            <a:ext uri="{FF2B5EF4-FFF2-40B4-BE49-F238E27FC236}">
              <a16:creationId xmlns:a16="http://schemas.microsoft.com/office/drawing/2014/main" id="{00000000-0008-0000-0900-00008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06" name="Picture 97" descr="QQ截图20141023141502">
          <a:extLst>
            <a:ext uri="{FF2B5EF4-FFF2-40B4-BE49-F238E27FC236}">
              <a16:creationId xmlns:a16="http://schemas.microsoft.com/office/drawing/2014/main" id="{00000000-0008-0000-0900-00008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B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C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09" name="AutoShape 4">
          <a:extLst>
            <a:ext uri="{FF2B5EF4-FFF2-40B4-BE49-F238E27FC236}">
              <a16:creationId xmlns:a16="http://schemas.microsoft.com/office/drawing/2014/main" id="{00000000-0008-0000-0900-00008D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10" name="Picture 96" descr="QQ截图20141023141458">
          <a:extLst>
            <a:ext uri="{FF2B5EF4-FFF2-40B4-BE49-F238E27FC236}">
              <a16:creationId xmlns:a16="http://schemas.microsoft.com/office/drawing/2014/main" id="{00000000-0008-0000-0900-00008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11" name="Picture 97" descr="QQ截图20141023141502">
          <a:extLst>
            <a:ext uri="{FF2B5EF4-FFF2-40B4-BE49-F238E27FC236}">
              <a16:creationId xmlns:a16="http://schemas.microsoft.com/office/drawing/2014/main" id="{00000000-0008-0000-0900-00008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12" name="Picture 96" descr="QQ截图20141023141458">
          <a:extLst>
            <a:ext uri="{FF2B5EF4-FFF2-40B4-BE49-F238E27FC236}">
              <a16:creationId xmlns:a16="http://schemas.microsoft.com/office/drawing/2014/main" id="{00000000-0008-0000-0900-00009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13" name="Picture 97" descr="QQ截图20141023141502">
          <a:extLst>
            <a:ext uri="{FF2B5EF4-FFF2-40B4-BE49-F238E27FC236}">
              <a16:creationId xmlns:a16="http://schemas.microsoft.com/office/drawing/2014/main" id="{00000000-0008-0000-0900-00009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2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16" name="AutoShape 4">
          <a:extLst>
            <a:ext uri="{FF2B5EF4-FFF2-40B4-BE49-F238E27FC236}">
              <a16:creationId xmlns:a16="http://schemas.microsoft.com/office/drawing/2014/main" id="{00000000-0008-0000-0900-00009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17" name="Picture 96" descr="QQ截图20141023141458">
          <a:extLst>
            <a:ext uri="{FF2B5EF4-FFF2-40B4-BE49-F238E27FC236}">
              <a16:creationId xmlns:a16="http://schemas.microsoft.com/office/drawing/2014/main" id="{00000000-0008-0000-0900-00009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18" name="Picture 97" descr="QQ截图20141023141502">
          <a:extLst>
            <a:ext uri="{FF2B5EF4-FFF2-40B4-BE49-F238E27FC236}">
              <a16:creationId xmlns:a16="http://schemas.microsoft.com/office/drawing/2014/main" id="{00000000-0008-0000-0900-00009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19" name="Picture 96" descr="QQ截图20141023141458">
          <a:extLst>
            <a:ext uri="{FF2B5EF4-FFF2-40B4-BE49-F238E27FC236}">
              <a16:creationId xmlns:a16="http://schemas.microsoft.com/office/drawing/2014/main" id="{00000000-0008-0000-0900-00009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20" name="Picture 97" descr="QQ截图20141023141502">
          <a:extLst>
            <a:ext uri="{FF2B5EF4-FFF2-40B4-BE49-F238E27FC236}">
              <a16:creationId xmlns:a16="http://schemas.microsoft.com/office/drawing/2014/main" id="{00000000-0008-0000-0900-00009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9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A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23" name="AutoShape 4">
          <a:extLst>
            <a:ext uri="{FF2B5EF4-FFF2-40B4-BE49-F238E27FC236}">
              <a16:creationId xmlns:a16="http://schemas.microsoft.com/office/drawing/2014/main" id="{00000000-0008-0000-0900-00009B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24" name="Picture 96" descr="QQ截图20141023141458">
          <a:extLst>
            <a:ext uri="{FF2B5EF4-FFF2-40B4-BE49-F238E27FC236}">
              <a16:creationId xmlns:a16="http://schemas.microsoft.com/office/drawing/2014/main" id="{00000000-0008-0000-0900-00009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25" name="Picture 97" descr="QQ截图20141023141502">
          <a:extLst>
            <a:ext uri="{FF2B5EF4-FFF2-40B4-BE49-F238E27FC236}">
              <a16:creationId xmlns:a16="http://schemas.microsoft.com/office/drawing/2014/main" id="{00000000-0008-0000-0900-00009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26" name="Picture 96" descr="QQ截图20141023141458">
          <a:extLst>
            <a:ext uri="{FF2B5EF4-FFF2-40B4-BE49-F238E27FC236}">
              <a16:creationId xmlns:a16="http://schemas.microsoft.com/office/drawing/2014/main" id="{00000000-0008-0000-0900-00009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27" name="Picture 97" descr="QQ截图20141023141502">
          <a:extLst>
            <a:ext uri="{FF2B5EF4-FFF2-40B4-BE49-F238E27FC236}">
              <a16:creationId xmlns:a16="http://schemas.microsoft.com/office/drawing/2014/main" id="{00000000-0008-0000-0900-00009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0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1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30" name="AutoShape 4">
          <a:extLst>
            <a:ext uri="{FF2B5EF4-FFF2-40B4-BE49-F238E27FC236}">
              <a16:creationId xmlns:a16="http://schemas.microsoft.com/office/drawing/2014/main" id="{00000000-0008-0000-0900-0000A2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31" name="Picture 96" descr="QQ截图20141023141458">
          <a:extLst>
            <a:ext uri="{FF2B5EF4-FFF2-40B4-BE49-F238E27FC236}">
              <a16:creationId xmlns:a16="http://schemas.microsoft.com/office/drawing/2014/main" id="{00000000-0008-0000-0900-0000A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32" name="Picture 97" descr="QQ截图20141023141502">
          <a:extLst>
            <a:ext uri="{FF2B5EF4-FFF2-40B4-BE49-F238E27FC236}">
              <a16:creationId xmlns:a16="http://schemas.microsoft.com/office/drawing/2014/main" id="{00000000-0008-0000-0900-0000A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33" name="Picture 96" descr="QQ截图20141023141458">
          <a:extLst>
            <a:ext uri="{FF2B5EF4-FFF2-40B4-BE49-F238E27FC236}">
              <a16:creationId xmlns:a16="http://schemas.microsoft.com/office/drawing/2014/main" id="{00000000-0008-0000-0900-0000A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34" name="Picture 97" descr="QQ截图20141023141502">
          <a:extLst>
            <a:ext uri="{FF2B5EF4-FFF2-40B4-BE49-F238E27FC236}">
              <a16:creationId xmlns:a16="http://schemas.microsoft.com/office/drawing/2014/main" id="{00000000-0008-0000-0900-0000A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7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8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37" name="AutoShape 4">
          <a:extLst>
            <a:ext uri="{FF2B5EF4-FFF2-40B4-BE49-F238E27FC236}">
              <a16:creationId xmlns:a16="http://schemas.microsoft.com/office/drawing/2014/main" id="{00000000-0008-0000-0900-0000A9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38" name="Picture 96" descr="QQ截图20141023141458">
          <a:extLst>
            <a:ext uri="{FF2B5EF4-FFF2-40B4-BE49-F238E27FC236}">
              <a16:creationId xmlns:a16="http://schemas.microsoft.com/office/drawing/2014/main" id="{00000000-0008-0000-0900-0000A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39" name="Picture 97" descr="QQ截图20141023141502">
          <a:extLst>
            <a:ext uri="{FF2B5EF4-FFF2-40B4-BE49-F238E27FC236}">
              <a16:creationId xmlns:a16="http://schemas.microsoft.com/office/drawing/2014/main" id="{00000000-0008-0000-0900-0000A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40" name="Picture 96" descr="QQ截图20141023141458">
          <a:extLst>
            <a:ext uri="{FF2B5EF4-FFF2-40B4-BE49-F238E27FC236}">
              <a16:creationId xmlns:a16="http://schemas.microsoft.com/office/drawing/2014/main" id="{00000000-0008-0000-0900-0000A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41" name="Picture 97" descr="QQ截图20141023141502">
          <a:extLst>
            <a:ext uri="{FF2B5EF4-FFF2-40B4-BE49-F238E27FC236}">
              <a16:creationId xmlns:a16="http://schemas.microsoft.com/office/drawing/2014/main" id="{00000000-0008-0000-0900-0000A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E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F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44" name="AutoShape 4">
          <a:extLst>
            <a:ext uri="{FF2B5EF4-FFF2-40B4-BE49-F238E27FC236}">
              <a16:creationId xmlns:a16="http://schemas.microsoft.com/office/drawing/2014/main" id="{00000000-0008-0000-0900-0000B0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45" name="Picture 96" descr="QQ截图20141023141458">
          <a:extLst>
            <a:ext uri="{FF2B5EF4-FFF2-40B4-BE49-F238E27FC236}">
              <a16:creationId xmlns:a16="http://schemas.microsoft.com/office/drawing/2014/main" id="{00000000-0008-0000-0900-0000B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46" name="Picture 97" descr="QQ截图20141023141502">
          <a:extLst>
            <a:ext uri="{FF2B5EF4-FFF2-40B4-BE49-F238E27FC236}">
              <a16:creationId xmlns:a16="http://schemas.microsoft.com/office/drawing/2014/main" id="{00000000-0008-0000-0900-0000B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47" name="Picture 96" descr="QQ截图20141023141458">
          <a:extLst>
            <a:ext uri="{FF2B5EF4-FFF2-40B4-BE49-F238E27FC236}">
              <a16:creationId xmlns:a16="http://schemas.microsoft.com/office/drawing/2014/main" id="{00000000-0008-0000-0900-0000B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48" name="Picture 97" descr="QQ截图20141023141502">
          <a:extLst>
            <a:ext uri="{FF2B5EF4-FFF2-40B4-BE49-F238E27FC236}">
              <a16:creationId xmlns:a16="http://schemas.microsoft.com/office/drawing/2014/main" id="{00000000-0008-0000-0900-0000B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51" name="AutoShape 4">
          <a:extLst>
            <a:ext uri="{FF2B5EF4-FFF2-40B4-BE49-F238E27FC236}">
              <a16:creationId xmlns:a16="http://schemas.microsoft.com/office/drawing/2014/main" id="{00000000-0008-0000-0900-0000B7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52" name="Picture 96" descr="QQ截图20141023141458">
          <a:extLst>
            <a:ext uri="{FF2B5EF4-FFF2-40B4-BE49-F238E27FC236}">
              <a16:creationId xmlns:a16="http://schemas.microsoft.com/office/drawing/2014/main" id="{00000000-0008-0000-0900-0000B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53" name="Picture 97" descr="QQ截图20141023141502">
          <a:extLst>
            <a:ext uri="{FF2B5EF4-FFF2-40B4-BE49-F238E27FC236}">
              <a16:creationId xmlns:a16="http://schemas.microsoft.com/office/drawing/2014/main" id="{00000000-0008-0000-0900-0000B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54" name="Picture 96" descr="QQ截图20141023141458">
          <a:extLst>
            <a:ext uri="{FF2B5EF4-FFF2-40B4-BE49-F238E27FC236}">
              <a16:creationId xmlns:a16="http://schemas.microsoft.com/office/drawing/2014/main" id="{00000000-0008-0000-0900-0000B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55" name="Picture 97" descr="QQ截图20141023141502">
          <a:extLst>
            <a:ext uri="{FF2B5EF4-FFF2-40B4-BE49-F238E27FC236}">
              <a16:creationId xmlns:a16="http://schemas.microsoft.com/office/drawing/2014/main" id="{00000000-0008-0000-0900-0000B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C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D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58" name="AutoShape 4">
          <a:extLst>
            <a:ext uri="{FF2B5EF4-FFF2-40B4-BE49-F238E27FC236}">
              <a16:creationId xmlns:a16="http://schemas.microsoft.com/office/drawing/2014/main" id="{00000000-0008-0000-0900-0000BE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59" name="Picture 96" descr="QQ截图20141023141458">
          <a:extLst>
            <a:ext uri="{FF2B5EF4-FFF2-40B4-BE49-F238E27FC236}">
              <a16:creationId xmlns:a16="http://schemas.microsoft.com/office/drawing/2014/main" id="{00000000-0008-0000-0900-0000B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60" name="Picture 97" descr="QQ截图20141023141502">
          <a:extLst>
            <a:ext uri="{FF2B5EF4-FFF2-40B4-BE49-F238E27FC236}">
              <a16:creationId xmlns:a16="http://schemas.microsoft.com/office/drawing/2014/main" id="{00000000-0008-0000-0900-0000C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61" name="Picture 96" descr="QQ截图20141023141458">
          <a:extLst>
            <a:ext uri="{FF2B5EF4-FFF2-40B4-BE49-F238E27FC236}">
              <a16:creationId xmlns:a16="http://schemas.microsoft.com/office/drawing/2014/main" id="{00000000-0008-0000-0900-0000C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62" name="Picture 97" descr="QQ截图20141023141502">
          <a:extLst>
            <a:ext uri="{FF2B5EF4-FFF2-40B4-BE49-F238E27FC236}">
              <a16:creationId xmlns:a16="http://schemas.microsoft.com/office/drawing/2014/main" id="{00000000-0008-0000-0900-0000C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65" name="AutoShape 4">
          <a:extLst>
            <a:ext uri="{FF2B5EF4-FFF2-40B4-BE49-F238E27FC236}">
              <a16:creationId xmlns:a16="http://schemas.microsoft.com/office/drawing/2014/main" id="{00000000-0008-0000-0900-0000C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66" name="Picture 96" descr="QQ截图20141023141458">
          <a:extLst>
            <a:ext uri="{FF2B5EF4-FFF2-40B4-BE49-F238E27FC236}">
              <a16:creationId xmlns:a16="http://schemas.microsoft.com/office/drawing/2014/main" id="{00000000-0008-0000-0900-0000C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67" name="Picture 97" descr="QQ截图20141023141502">
          <a:extLst>
            <a:ext uri="{FF2B5EF4-FFF2-40B4-BE49-F238E27FC236}">
              <a16:creationId xmlns:a16="http://schemas.microsoft.com/office/drawing/2014/main" id="{00000000-0008-0000-0900-0000C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68" name="Picture 96" descr="QQ截图20141023141458">
          <a:extLst>
            <a:ext uri="{FF2B5EF4-FFF2-40B4-BE49-F238E27FC236}">
              <a16:creationId xmlns:a16="http://schemas.microsoft.com/office/drawing/2014/main" id="{00000000-0008-0000-0900-0000C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69" name="Picture 97" descr="QQ截图20141023141502">
          <a:extLst>
            <a:ext uri="{FF2B5EF4-FFF2-40B4-BE49-F238E27FC236}">
              <a16:creationId xmlns:a16="http://schemas.microsoft.com/office/drawing/2014/main" id="{00000000-0008-0000-0900-0000C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A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B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72" name="AutoShape 4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73" name="Picture 96" descr="QQ截图20141023141458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74" name="Picture 97" descr="QQ截图20141023141502">
          <a:extLst>
            <a:ext uri="{FF2B5EF4-FFF2-40B4-BE49-F238E27FC236}">
              <a16:creationId xmlns:a16="http://schemas.microsoft.com/office/drawing/2014/main" id="{00000000-0008-0000-0900-0000C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75" name="Picture 96" descr="QQ截图20141023141458">
          <a:extLst>
            <a:ext uri="{FF2B5EF4-FFF2-40B4-BE49-F238E27FC236}">
              <a16:creationId xmlns:a16="http://schemas.microsoft.com/office/drawing/2014/main" id="{00000000-0008-0000-0900-0000C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76" name="Picture 97" descr="QQ截图20141023141502">
          <a:extLst>
            <a:ext uri="{FF2B5EF4-FFF2-40B4-BE49-F238E27FC236}">
              <a16:creationId xmlns:a16="http://schemas.microsoft.com/office/drawing/2014/main" id="{00000000-0008-0000-0900-0000D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1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2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79" name="AutoShape 4">
          <a:extLst>
            <a:ext uri="{FF2B5EF4-FFF2-40B4-BE49-F238E27FC236}">
              <a16:creationId xmlns:a16="http://schemas.microsoft.com/office/drawing/2014/main" id="{00000000-0008-0000-0900-0000D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80" name="Picture 96" descr="QQ截图20141023141458">
          <a:extLst>
            <a:ext uri="{FF2B5EF4-FFF2-40B4-BE49-F238E27FC236}">
              <a16:creationId xmlns:a16="http://schemas.microsoft.com/office/drawing/2014/main" id="{00000000-0008-0000-0900-0000D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81" name="Picture 97" descr="QQ截图20141023141502">
          <a:extLst>
            <a:ext uri="{FF2B5EF4-FFF2-40B4-BE49-F238E27FC236}">
              <a16:creationId xmlns:a16="http://schemas.microsoft.com/office/drawing/2014/main" id="{00000000-0008-0000-0900-0000D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82" name="Picture 96" descr="QQ截图20141023141458">
          <a:extLst>
            <a:ext uri="{FF2B5EF4-FFF2-40B4-BE49-F238E27FC236}">
              <a16:creationId xmlns:a16="http://schemas.microsoft.com/office/drawing/2014/main" id="{00000000-0008-0000-0900-0000D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83" name="Picture 97" descr="QQ截图20141023141502">
          <a:extLst>
            <a:ext uri="{FF2B5EF4-FFF2-40B4-BE49-F238E27FC236}">
              <a16:creationId xmlns:a16="http://schemas.microsoft.com/office/drawing/2014/main" id="{00000000-0008-0000-0900-0000D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8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9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86" name="AutoShape 4">
          <a:extLst>
            <a:ext uri="{FF2B5EF4-FFF2-40B4-BE49-F238E27FC236}">
              <a16:creationId xmlns:a16="http://schemas.microsoft.com/office/drawing/2014/main" id="{00000000-0008-0000-0900-0000DA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87" name="Picture 96" descr="QQ截图20141023141458">
          <a:extLst>
            <a:ext uri="{FF2B5EF4-FFF2-40B4-BE49-F238E27FC236}">
              <a16:creationId xmlns:a16="http://schemas.microsoft.com/office/drawing/2014/main" id="{00000000-0008-0000-0900-0000D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88" name="Picture 97" descr="QQ截图20141023141502">
          <a:extLst>
            <a:ext uri="{FF2B5EF4-FFF2-40B4-BE49-F238E27FC236}">
              <a16:creationId xmlns:a16="http://schemas.microsoft.com/office/drawing/2014/main" id="{00000000-0008-0000-0900-0000D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89" name="Picture 96" descr="QQ截图20141023141458">
          <a:extLst>
            <a:ext uri="{FF2B5EF4-FFF2-40B4-BE49-F238E27FC236}">
              <a16:creationId xmlns:a16="http://schemas.microsoft.com/office/drawing/2014/main" id="{00000000-0008-0000-0900-0000D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90" name="Picture 97" descr="QQ截图20141023141502">
          <a:extLst>
            <a:ext uri="{FF2B5EF4-FFF2-40B4-BE49-F238E27FC236}">
              <a16:creationId xmlns:a16="http://schemas.microsoft.com/office/drawing/2014/main" id="{00000000-0008-0000-0900-0000D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F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0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93" name="AutoShape 4">
          <a:extLst>
            <a:ext uri="{FF2B5EF4-FFF2-40B4-BE49-F238E27FC236}">
              <a16:creationId xmlns:a16="http://schemas.microsoft.com/office/drawing/2014/main" id="{00000000-0008-0000-0900-0000E1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94" name="Picture 96" descr="QQ截图20141023141458">
          <a:extLst>
            <a:ext uri="{FF2B5EF4-FFF2-40B4-BE49-F238E27FC236}">
              <a16:creationId xmlns:a16="http://schemas.microsoft.com/office/drawing/2014/main" id="{00000000-0008-0000-0900-0000E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95" name="Picture 97" descr="QQ截图20141023141502">
          <a:extLst>
            <a:ext uri="{FF2B5EF4-FFF2-40B4-BE49-F238E27FC236}">
              <a16:creationId xmlns:a16="http://schemas.microsoft.com/office/drawing/2014/main" id="{00000000-0008-0000-0900-0000E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96" name="Picture 96" descr="QQ截图20141023141458">
          <a:extLst>
            <a:ext uri="{FF2B5EF4-FFF2-40B4-BE49-F238E27FC236}">
              <a16:creationId xmlns:a16="http://schemas.microsoft.com/office/drawing/2014/main" id="{00000000-0008-0000-0900-0000E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97" name="Picture 97" descr="QQ截图20141023141502">
          <a:extLst>
            <a:ext uri="{FF2B5EF4-FFF2-40B4-BE49-F238E27FC236}">
              <a16:creationId xmlns:a16="http://schemas.microsoft.com/office/drawing/2014/main" id="{00000000-0008-0000-0900-0000E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7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00" name="AutoShape 4">
          <a:extLst>
            <a:ext uri="{FF2B5EF4-FFF2-40B4-BE49-F238E27FC236}">
              <a16:creationId xmlns:a16="http://schemas.microsoft.com/office/drawing/2014/main" id="{00000000-0008-0000-0900-0000E8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01" name="AutoShape 1">
          <a:extLst>
            <a:ext uri="{FF2B5EF4-FFF2-40B4-BE49-F238E27FC236}">
              <a16:creationId xmlns:a16="http://schemas.microsoft.com/office/drawing/2014/main" id="{00000000-0008-0000-0900-0000E9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0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A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03" name="AutoShape 4">
          <a:extLst>
            <a:ext uri="{FF2B5EF4-FFF2-40B4-BE49-F238E27FC236}">
              <a16:creationId xmlns:a16="http://schemas.microsoft.com/office/drawing/2014/main" id="{00000000-0008-0000-0900-0000EB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04" name="Picture 96" descr="QQ截图20141023141458">
          <a:extLst>
            <a:ext uri="{FF2B5EF4-FFF2-40B4-BE49-F238E27FC236}">
              <a16:creationId xmlns:a16="http://schemas.microsoft.com/office/drawing/2014/main" id="{00000000-0008-0000-0900-0000E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05" name="Picture 97" descr="QQ截图20141023141502">
          <a:extLst>
            <a:ext uri="{FF2B5EF4-FFF2-40B4-BE49-F238E27FC236}">
              <a16:creationId xmlns:a16="http://schemas.microsoft.com/office/drawing/2014/main" id="{00000000-0008-0000-0900-0000E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06" name="Picture 96" descr="QQ截图20141023141458">
          <a:extLst>
            <a:ext uri="{FF2B5EF4-FFF2-40B4-BE49-F238E27FC236}">
              <a16:creationId xmlns:a16="http://schemas.microsoft.com/office/drawing/2014/main" id="{00000000-0008-0000-0900-0000E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07" name="Picture 97" descr="QQ截图20141023141502">
          <a:extLst>
            <a:ext uri="{FF2B5EF4-FFF2-40B4-BE49-F238E27FC236}">
              <a16:creationId xmlns:a16="http://schemas.microsoft.com/office/drawing/2014/main" id="{00000000-0008-0000-0900-0000E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0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0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0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1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1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2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11" name="AutoShape 4">
          <a:extLst>
            <a:ext uri="{FF2B5EF4-FFF2-40B4-BE49-F238E27FC236}">
              <a16:creationId xmlns:a16="http://schemas.microsoft.com/office/drawing/2014/main" id="{00000000-0008-0000-0900-0000F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14" name="AutoShape 4">
          <a:extLst>
            <a:ext uri="{FF2B5EF4-FFF2-40B4-BE49-F238E27FC236}">
              <a16:creationId xmlns:a16="http://schemas.microsoft.com/office/drawing/2014/main" id="{00000000-0008-0000-0900-0000F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7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8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17" name="AutoShape 4">
          <a:extLst>
            <a:ext uri="{FF2B5EF4-FFF2-40B4-BE49-F238E27FC236}">
              <a16:creationId xmlns:a16="http://schemas.microsoft.com/office/drawing/2014/main" id="{00000000-0008-0000-0900-0000F9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18" name="Picture 96" descr="QQ截图20141023141458">
          <a:extLst>
            <a:ext uri="{FF2B5EF4-FFF2-40B4-BE49-F238E27FC236}">
              <a16:creationId xmlns:a16="http://schemas.microsoft.com/office/drawing/2014/main" id="{00000000-0008-0000-0900-0000F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19" name="Picture 97" descr="QQ截图20141023141502">
          <a:extLst>
            <a:ext uri="{FF2B5EF4-FFF2-40B4-BE49-F238E27FC236}">
              <a16:creationId xmlns:a16="http://schemas.microsoft.com/office/drawing/2014/main" id="{00000000-0008-0000-0900-0000F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20" name="Picture 96" descr="QQ截图20141023141458">
          <a:extLst>
            <a:ext uri="{FF2B5EF4-FFF2-40B4-BE49-F238E27FC236}">
              <a16:creationId xmlns:a16="http://schemas.microsoft.com/office/drawing/2014/main" id="{00000000-0008-0000-0900-0000F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21" name="Picture 97" descr="QQ截图20141023141502">
          <a:extLst>
            <a:ext uri="{FF2B5EF4-FFF2-40B4-BE49-F238E27FC236}">
              <a16:creationId xmlns:a16="http://schemas.microsoft.com/office/drawing/2014/main" id="{00000000-0008-0000-0900-0000F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E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F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24" name="AutoShape 4">
          <a:extLst>
            <a:ext uri="{FF2B5EF4-FFF2-40B4-BE49-F238E27FC236}">
              <a16:creationId xmlns:a16="http://schemas.microsoft.com/office/drawing/2014/main" id="{00000000-0008-0000-0900-000000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25" name="Picture 96" descr="QQ截图20141023141458">
          <a:extLst>
            <a:ext uri="{FF2B5EF4-FFF2-40B4-BE49-F238E27FC236}">
              <a16:creationId xmlns:a16="http://schemas.microsoft.com/office/drawing/2014/main" id="{00000000-0008-0000-09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26" name="Picture 97" descr="QQ截图20141023141502">
          <a:extLst>
            <a:ext uri="{FF2B5EF4-FFF2-40B4-BE49-F238E27FC236}">
              <a16:creationId xmlns:a16="http://schemas.microsoft.com/office/drawing/2014/main" id="{00000000-0008-0000-0900-00000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27" name="Picture 96" descr="QQ截图20141023141458">
          <a:extLst>
            <a:ext uri="{FF2B5EF4-FFF2-40B4-BE49-F238E27FC236}">
              <a16:creationId xmlns:a16="http://schemas.microsoft.com/office/drawing/2014/main" id="{00000000-0008-0000-0900-00000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28" name="Picture 97" descr="QQ截图20141023141502">
          <a:extLst>
            <a:ext uri="{FF2B5EF4-FFF2-40B4-BE49-F238E27FC236}">
              <a16:creationId xmlns:a16="http://schemas.microsoft.com/office/drawing/2014/main" id="{00000000-0008-0000-0900-00000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31" name="AutoShape 4">
          <a:extLst>
            <a:ext uri="{FF2B5EF4-FFF2-40B4-BE49-F238E27FC236}">
              <a16:creationId xmlns:a16="http://schemas.microsoft.com/office/drawing/2014/main" id="{00000000-0008-0000-0900-00000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32" name="Picture 96" descr="QQ截图20141023141458">
          <a:extLst>
            <a:ext uri="{FF2B5EF4-FFF2-40B4-BE49-F238E27FC236}">
              <a16:creationId xmlns:a16="http://schemas.microsoft.com/office/drawing/2014/main" id="{00000000-0008-0000-0900-00000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33" name="Picture 97" descr="QQ截图20141023141502">
          <a:extLst>
            <a:ext uri="{FF2B5EF4-FFF2-40B4-BE49-F238E27FC236}">
              <a16:creationId xmlns:a16="http://schemas.microsoft.com/office/drawing/2014/main" id="{00000000-0008-0000-0900-00000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34" name="Picture 96" descr="QQ截图20141023141458">
          <a:extLst>
            <a:ext uri="{FF2B5EF4-FFF2-40B4-BE49-F238E27FC236}">
              <a16:creationId xmlns:a16="http://schemas.microsoft.com/office/drawing/2014/main" id="{00000000-0008-0000-0900-00000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35" name="Picture 97" descr="QQ截图20141023141502">
          <a:extLst>
            <a:ext uri="{FF2B5EF4-FFF2-40B4-BE49-F238E27FC236}">
              <a16:creationId xmlns:a16="http://schemas.microsoft.com/office/drawing/2014/main" id="{00000000-0008-0000-0900-00000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C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D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38" name="AutoShape 4">
          <a:extLst>
            <a:ext uri="{FF2B5EF4-FFF2-40B4-BE49-F238E27FC236}">
              <a16:creationId xmlns:a16="http://schemas.microsoft.com/office/drawing/2014/main" id="{00000000-0008-0000-0900-00000E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3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0F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0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1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42" name="AutoShape 4">
          <a:extLst>
            <a:ext uri="{FF2B5EF4-FFF2-40B4-BE49-F238E27FC236}">
              <a16:creationId xmlns:a16="http://schemas.microsoft.com/office/drawing/2014/main" id="{00000000-0008-0000-0900-000012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43" name="Picture 96" descr="QQ截图20141023141458">
          <a:extLst>
            <a:ext uri="{FF2B5EF4-FFF2-40B4-BE49-F238E27FC236}">
              <a16:creationId xmlns:a16="http://schemas.microsoft.com/office/drawing/2014/main" id="{00000000-0008-0000-0900-00001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44" name="Picture 97" descr="QQ截图20141023141502">
          <a:extLst>
            <a:ext uri="{FF2B5EF4-FFF2-40B4-BE49-F238E27FC236}">
              <a16:creationId xmlns:a16="http://schemas.microsoft.com/office/drawing/2014/main" id="{00000000-0008-0000-0900-00001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45" name="Picture 96" descr="QQ截图20141023141458">
          <a:extLst>
            <a:ext uri="{FF2B5EF4-FFF2-40B4-BE49-F238E27FC236}">
              <a16:creationId xmlns:a16="http://schemas.microsoft.com/office/drawing/2014/main" id="{00000000-0008-0000-0900-00001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46" name="Picture 97" descr="QQ截图20141023141502">
          <a:extLst>
            <a:ext uri="{FF2B5EF4-FFF2-40B4-BE49-F238E27FC236}">
              <a16:creationId xmlns:a16="http://schemas.microsoft.com/office/drawing/2014/main" id="{00000000-0008-0000-0900-00001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8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49" name="AutoShape 4">
          <a:extLst>
            <a:ext uri="{FF2B5EF4-FFF2-40B4-BE49-F238E27FC236}">
              <a16:creationId xmlns:a16="http://schemas.microsoft.com/office/drawing/2014/main" id="{00000000-0008-0000-0900-000019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50" name="Picture 96" descr="QQ截图20141023141458">
          <a:extLst>
            <a:ext uri="{FF2B5EF4-FFF2-40B4-BE49-F238E27FC236}">
              <a16:creationId xmlns:a16="http://schemas.microsoft.com/office/drawing/2014/main" id="{00000000-0008-0000-0900-00001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51" name="Picture 97" descr="QQ截图20141023141502">
          <a:extLst>
            <a:ext uri="{FF2B5EF4-FFF2-40B4-BE49-F238E27FC236}">
              <a16:creationId xmlns:a16="http://schemas.microsoft.com/office/drawing/2014/main" id="{00000000-0008-0000-0900-00001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52" name="Picture 96" descr="QQ截图20141023141458">
          <a:extLst>
            <a:ext uri="{FF2B5EF4-FFF2-40B4-BE49-F238E27FC236}">
              <a16:creationId xmlns:a16="http://schemas.microsoft.com/office/drawing/2014/main" id="{00000000-0008-0000-0900-00001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53" name="Picture 97" descr="QQ截图20141023141502">
          <a:extLst>
            <a:ext uri="{FF2B5EF4-FFF2-40B4-BE49-F238E27FC236}">
              <a16:creationId xmlns:a16="http://schemas.microsoft.com/office/drawing/2014/main" id="{00000000-0008-0000-0900-00001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E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55" name="Picture 96" descr="QQ截图20141023141458">
          <a:extLst>
            <a:ext uri="{FF2B5EF4-FFF2-40B4-BE49-F238E27FC236}">
              <a16:creationId xmlns:a16="http://schemas.microsoft.com/office/drawing/2014/main" id="{00000000-0008-0000-0900-00001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56" name="Picture 97" descr="QQ截图20141023141502">
          <a:extLst>
            <a:ext uri="{FF2B5EF4-FFF2-40B4-BE49-F238E27FC236}">
              <a16:creationId xmlns:a16="http://schemas.microsoft.com/office/drawing/2014/main" id="{00000000-0008-0000-0900-00002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57" name="Picture 96" descr="QQ截图20141023141458">
          <a:extLst>
            <a:ext uri="{FF2B5EF4-FFF2-40B4-BE49-F238E27FC236}">
              <a16:creationId xmlns:a16="http://schemas.microsoft.com/office/drawing/2014/main" id="{00000000-0008-0000-0900-00002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58" name="Picture 97" descr="QQ截图20141023141502">
          <a:extLst>
            <a:ext uri="{FF2B5EF4-FFF2-40B4-BE49-F238E27FC236}">
              <a16:creationId xmlns:a16="http://schemas.microsoft.com/office/drawing/2014/main" id="{00000000-0008-0000-0900-00002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5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3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2" name="AutoShape 4">
          <a:extLst>
            <a:ext uri="{FF2B5EF4-FFF2-40B4-BE49-F238E27FC236}">
              <a16:creationId xmlns:a16="http://schemas.microsoft.com/office/drawing/2014/main" id="{00000000-0008-0000-0900-00002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8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5" name="AutoShape 4">
          <a:extLst>
            <a:ext uri="{FF2B5EF4-FFF2-40B4-BE49-F238E27FC236}">
              <a16:creationId xmlns:a16="http://schemas.microsoft.com/office/drawing/2014/main" id="{00000000-0008-0000-0900-000029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A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B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8" name="AutoShape 4">
          <a:extLst>
            <a:ext uri="{FF2B5EF4-FFF2-40B4-BE49-F238E27FC236}">
              <a16:creationId xmlns:a16="http://schemas.microsoft.com/office/drawing/2014/main" id="{00000000-0008-0000-0900-00002C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71" name="AutoShape 4">
          <a:extLst>
            <a:ext uri="{FF2B5EF4-FFF2-40B4-BE49-F238E27FC236}">
              <a16:creationId xmlns:a16="http://schemas.microsoft.com/office/drawing/2014/main" id="{00000000-0008-0000-0900-00002F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72" name="Picture 96" descr="QQ截图20141023141458">
          <a:extLst>
            <a:ext uri="{FF2B5EF4-FFF2-40B4-BE49-F238E27FC236}">
              <a16:creationId xmlns:a16="http://schemas.microsoft.com/office/drawing/2014/main" id="{00000000-0008-0000-0900-00003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73" name="Picture 97" descr="QQ截图20141023141502">
          <a:extLst>
            <a:ext uri="{FF2B5EF4-FFF2-40B4-BE49-F238E27FC236}">
              <a16:creationId xmlns:a16="http://schemas.microsoft.com/office/drawing/2014/main" id="{00000000-0008-0000-0900-00003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74" name="Picture 96" descr="QQ截图20141023141458">
          <a:extLst>
            <a:ext uri="{FF2B5EF4-FFF2-40B4-BE49-F238E27FC236}">
              <a16:creationId xmlns:a16="http://schemas.microsoft.com/office/drawing/2014/main" id="{00000000-0008-0000-0900-00003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75" name="Picture 97" descr="QQ截图20141023141502">
          <a:extLst>
            <a:ext uri="{FF2B5EF4-FFF2-40B4-BE49-F238E27FC236}">
              <a16:creationId xmlns:a16="http://schemas.microsoft.com/office/drawing/2014/main" id="{00000000-0008-0000-0900-00003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78" name="AutoShape 4">
          <a:extLst>
            <a:ext uri="{FF2B5EF4-FFF2-40B4-BE49-F238E27FC236}">
              <a16:creationId xmlns:a16="http://schemas.microsoft.com/office/drawing/2014/main" id="{00000000-0008-0000-0900-00003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79" name="Picture 96" descr="QQ截图20141023141458">
          <a:extLst>
            <a:ext uri="{FF2B5EF4-FFF2-40B4-BE49-F238E27FC236}">
              <a16:creationId xmlns:a16="http://schemas.microsoft.com/office/drawing/2014/main" id="{00000000-0008-0000-0900-00003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80" name="Picture 97" descr="QQ截图20141023141502">
          <a:extLst>
            <a:ext uri="{FF2B5EF4-FFF2-40B4-BE49-F238E27FC236}">
              <a16:creationId xmlns:a16="http://schemas.microsoft.com/office/drawing/2014/main" id="{00000000-0008-0000-0900-00003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81" name="Picture 96" descr="QQ截图20141023141458">
          <a:extLst>
            <a:ext uri="{FF2B5EF4-FFF2-40B4-BE49-F238E27FC236}">
              <a16:creationId xmlns:a16="http://schemas.microsoft.com/office/drawing/2014/main" id="{00000000-0008-0000-0900-00003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82" name="Picture 97" descr="QQ截图20141023141502">
          <a:extLst>
            <a:ext uri="{FF2B5EF4-FFF2-40B4-BE49-F238E27FC236}">
              <a16:creationId xmlns:a16="http://schemas.microsoft.com/office/drawing/2014/main" id="{00000000-0008-0000-0900-00003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B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C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85" name="AutoShape 4">
          <a:extLst>
            <a:ext uri="{FF2B5EF4-FFF2-40B4-BE49-F238E27FC236}">
              <a16:creationId xmlns:a16="http://schemas.microsoft.com/office/drawing/2014/main" id="{00000000-0008-0000-0900-00003D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86" name="Picture 96" descr="QQ截图20141023141458">
          <a:extLst>
            <a:ext uri="{FF2B5EF4-FFF2-40B4-BE49-F238E27FC236}">
              <a16:creationId xmlns:a16="http://schemas.microsoft.com/office/drawing/2014/main" id="{00000000-0008-0000-0900-00003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87" name="Picture 97" descr="QQ截图20141023141502">
          <a:extLst>
            <a:ext uri="{FF2B5EF4-FFF2-40B4-BE49-F238E27FC236}">
              <a16:creationId xmlns:a16="http://schemas.microsoft.com/office/drawing/2014/main" id="{00000000-0008-0000-0900-00003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88" name="Picture 96" descr="QQ截图20141023141458">
          <a:extLst>
            <a:ext uri="{FF2B5EF4-FFF2-40B4-BE49-F238E27FC236}">
              <a16:creationId xmlns:a16="http://schemas.microsoft.com/office/drawing/2014/main" id="{00000000-0008-0000-0900-00004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89" name="Picture 97" descr="QQ截图20141023141502">
          <a:extLst>
            <a:ext uri="{FF2B5EF4-FFF2-40B4-BE49-F238E27FC236}">
              <a16:creationId xmlns:a16="http://schemas.microsoft.com/office/drawing/2014/main" id="{00000000-0008-0000-0900-00004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2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3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92" name="AutoShape 4">
          <a:extLst>
            <a:ext uri="{FF2B5EF4-FFF2-40B4-BE49-F238E27FC236}">
              <a16:creationId xmlns:a16="http://schemas.microsoft.com/office/drawing/2014/main" id="{00000000-0008-0000-0900-00004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9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9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9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96" name="AutoShape 4">
          <a:extLst>
            <a:ext uri="{FF2B5EF4-FFF2-40B4-BE49-F238E27FC236}">
              <a16:creationId xmlns:a16="http://schemas.microsoft.com/office/drawing/2014/main" id="{00000000-0008-0000-0900-000048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97" name="Picture 96" descr="QQ截图20141023141458">
          <a:extLst>
            <a:ext uri="{FF2B5EF4-FFF2-40B4-BE49-F238E27FC236}">
              <a16:creationId xmlns:a16="http://schemas.microsoft.com/office/drawing/2014/main" id="{00000000-0008-0000-0900-00004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98" name="Picture 97" descr="QQ截图20141023141502">
          <a:extLst>
            <a:ext uri="{FF2B5EF4-FFF2-40B4-BE49-F238E27FC236}">
              <a16:creationId xmlns:a16="http://schemas.microsoft.com/office/drawing/2014/main" id="{00000000-0008-0000-0900-00004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99" name="Picture 96" descr="QQ截图20141023141458">
          <a:extLst>
            <a:ext uri="{FF2B5EF4-FFF2-40B4-BE49-F238E27FC236}">
              <a16:creationId xmlns:a16="http://schemas.microsoft.com/office/drawing/2014/main" id="{00000000-0008-0000-0900-00004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00" name="Picture 97" descr="QQ截图20141023141502">
          <a:extLst>
            <a:ext uri="{FF2B5EF4-FFF2-40B4-BE49-F238E27FC236}">
              <a16:creationId xmlns:a16="http://schemas.microsoft.com/office/drawing/2014/main" id="{00000000-0008-0000-0900-00004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0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D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0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E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03" name="AutoShape 4">
          <a:extLst>
            <a:ext uri="{FF2B5EF4-FFF2-40B4-BE49-F238E27FC236}">
              <a16:creationId xmlns:a16="http://schemas.microsoft.com/office/drawing/2014/main" id="{00000000-0008-0000-0900-00004F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04" name="Picture 96" descr="QQ截图20141023141458">
          <a:extLst>
            <a:ext uri="{FF2B5EF4-FFF2-40B4-BE49-F238E27FC236}">
              <a16:creationId xmlns:a16="http://schemas.microsoft.com/office/drawing/2014/main" id="{00000000-0008-0000-0900-00005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05" name="Picture 97" descr="QQ截图20141023141502">
          <a:extLst>
            <a:ext uri="{FF2B5EF4-FFF2-40B4-BE49-F238E27FC236}">
              <a16:creationId xmlns:a16="http://schemas.microsoft.com/office/drawing/2014/main" id="{00000000-0008-0000-0900-00005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06" name="Picture 96" descr="QQ截图20141023141458">
          <a:extLst>
            <a:ext uri="{FF2B5EF4-FFF2-40B4-BE49-F238E27FC236}">
              <a16:creationId xmlns:a16="http://schemas.microsoft.com/office/drawing/2014/main" id="{00000000-0008-0000-0900-00005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07" name="Picture 97" descr="QQ截图20141023141502">
          <a:extLst>
            <a:ext uri="{FF2B5EF4-FFF2-40B4-BE49-F238E27FC236}">
              <a16:creationId xmlns:a16="http://schemas.microsoft.com/office/drawing/2014/main" id="{00000000-0008-0000-0900-00005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10" name="AutoShape 4">
          <a:extLst>
            <a:ext uri="{FF2B5EF4-FFF2-40B4-BE49-F238E27FC236}">
              <a16:creationId xmlns:a16="http://schemas.microsoft.com/office/drawing/2014/main" id="{00000000-0008-0000-0900-00005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11" name="Picture 96" descr="QQ截图20141023141458">
          <a:extLst>
            <a:ext uri="{FF2B5EF4-FFF2-40B4-BE49-F238E27FC236}">
              <a16:creationId xmlns:a16="http://schemas.microsoft.com/office/drawing/2014/main" id="{00000000-0008-0000-0900-00005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12" name="Picture 97" descr="QQ截图20141023141502">
          <a:extLst>
            <a:ext uri="{FF2B5EF4-FFF2-40B4-BE49-F238E27FC236}">
              <a16:creationId xmlns:a16="http://schemas.microsoft.com/office/drawing/2014/main" id="{00000000-0008-0000-0900-00005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13" name="Picture 96" descr="QQ截图20141023141458">
          <a:extLst>
            <a:ext uri="{FF2B5EF4-FFF2-40B4-BE49-F238E27FC236}">
              <a16:creationId xmlns:a16="http://schemas.microsoft.com/office/drawing/2014/main" id="{00000000-0008-0000-0900-00005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14" name="Picture 97" descr="QQ截图20141023141502">
          <a:extLst>
            <a:ext uri="{FF2B5EF4-FFF2-40B4-BE49-F238E27FC236}">
              <a16:creationId xmlns:a16="http://schemas.microsoft.com/office/drawing/2014/main" id="{00000000-0008-0000-0900-00005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B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C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17" name="AutoShape 4">
          <a:extLst>
            <a:ext uri="{FF2B5EF4-FFF2-40B4-BE49-F238E27FC236}">
              <a16:creationId xmlns:a16="http://schemas.microsoft.com/office/drawing/2014/main" id="{00000000-0008-0000-0900-00005D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18" name="Picture 96" descr="QQ截图20141023141458">
          <a:extLst>
            <a:ext uri="{FF2B5EF4-FFF2-40B4-BE49-F238E27FC236}">
              <a16:creationId xmlns:a16="http://schemas.microsoft.com/office/drawing/2014/main" id="{00000000-0008-0000-0900-00005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19" name="Picture 97" descr="QQ截图20141023141502">
          <a:extLst>
            <a:ext uri="{FF2B5EF4-FFF2-40B4-BE49-F238E27FC236}">
              <a16:creationId xmlns:a16="http://schemas.microsoft.com/office/drawing/2014/main" id="{00000000-0008-0000-0900-00005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20" name="Picture 96" descr="QQ截图20141023141458">
          <a:extLst>
            <a:ext uri="{FF2B5EF4-FFF2-40B4-BE49-F238E27FC236}">
              <a16:creationId xmlns:a16="http://schemas.microsoft.com/office/drawing/2014/main" id="{00000000-0008-0000-0900-00006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21" name="Picture 97" descr="QQ截图20141023141502">
          <a:extLst>
            <a:ext uri="{FF2B5EF4-FFF2-40B4-BE49-F238E27FC236}">
              <a16:creationId xmlns:a16="http://schemas.microsoft.com/office/drawing/2014/main" id="{00000000-0008-0000-0900-00006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2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3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24" name="AutoShape 4">
          <a:extLst>
            <a:ext uri="{FF2B5EF4-FFF2-40B4-BE49-F238E27FC236}">
              <a16:creationId xmlns:a16="http://schemas.microsoft.com/office/drawing/2014/main" id="{00000000-0008-0000-0900-00006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25" name="Picture 96" descr="QQ截图20141023141458">
          <a:extLst>
            <a:ext uri="{FF2B5EF4-FFF2-40B4-BE49-F238E27FC236}">
              <a16:creationId xmlns:a16="http://schemas.microsoft.com/office/drawing/2014/main" id="{00000000-0008-0000-0900-00006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26" name="Picture 97" descr="QQ截图20141023141502">
          <a:extLst>
            <a:ext uri="{FF2B5EF4-FFF2-40B4-BE49-F238E27FC236}">
              <a16:creationId xmlns:a16="http://schemas.microsoft.com/office/drawing/2014/main" id="{00000000-0008-0000-0900-00006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27" name="Picture 96" descr="QQ截图20141023141458">
          <a:extLst>
            <a:ext uri="{FF2B5EF4-FFF2-40B4-BE49-F238E27FC236}">
              <a16:creationId xmlns:a16="http://schemas.microsoft.com/office/drawing/2014/main" id="{00000000-0008-0000-0900-00006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28" name="Picture 97" descr="QQ截图20141023141502">
          <a:extLst>
            <a:ext uri="{FF2B5EF4-FFF2-40B4-BE49-F238E27FC236}">
              <a16:creationId xmlns:a16="http://schemas.microsoft.com/office/drawing/2014/main" id="{00000000-0008-0000-0900-00006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9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A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31" name="AutoShape 4">
          <a:extLst>
            <a:ext uri="{FF2B5EF4-FFF2-40B4-BE49-F238E27FC236}">
              <a16:creationId xmlns:a16="http://schemas.microsoft.com/office/drawing/2014/main" id="{00000000-0008-0000-0900-00006B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32" name="Picture 96" descr="QQ截图20141023141458">
          <a:extLst>
            <a:ext uri="{FF2B5EF4-FFF2-40B4-BE49-F238E27FC236}">
              <a16:creationId xmlns:a16="http://schemas.microsoft.com/office/drawing/2014/main" id="{00000000-0008-0000-0900-00006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33" name="Picture 97" descr="QQ截图20141023141502">
          <a:extLst>
            <a:ext uri="{FF2B5EF4-FFF2-40B4-BE49-F238E27FC236}">
              <a16:creationId xmlns:a16="http://schemas.microsoft.com/office/drawing/2014/main" id="{00000000-0008-0000-0900-00006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34" name="Picture 96" descr="QQ截图20141023141458">
          <a:extLst>
            <a:ext uri="{FF2B5EF4-FFF2-40B4-BE49-F238E27FC236}">
              <a16:creationId xmlns:a16="http://schemas.microsoft.com/office/drawing/2014/main" id="{00000000-0008-0000-0900-00006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35" name="Picture 97" descr="QQ截图20141023141502">
          <a:extLst>
            <a:ext uri="{FF2B5EF4-FFF2-40B4-BE49-F238E27FC236}">
              <a16:creationId xmlns:a16="http://schemas.microsoft.com/office/drawing/2014/main" id="{00000000-0008-0000-0900-00006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0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1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38" name="AutoShape 4">
          <a:extLst>
            <a:ext uri="{FF2B5EF4-FFF2-40B4-BE49-F238E27FC236}">
              <a16:creationId xmlns:a16="http://schemas.microsoft.com/office/drawing/2014/main" id="{00000000-0008-0000-0900-000072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39" name="Picture 96" descr="QQ截图20141023141458">
          <a:extLst>
            <a:ext uri="{FF2B5EF4-FFF2-40B4-BE49-F238E27FC236}">
              <a16:creationId xmlns:a16="http://schemas.microsoft.com/office/drawing/2014/main" id="{00000000-0008-0000-0900-00007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40" name="Picture 97" descr="QQ截图20141023141502">
          <a:extLst>
            <a:ext uri="{FF2B5EF4-FFF2-40B4-BE49-F238E27FC236}">
              <a16:creationId xmlns:a16="http://schemas.microsoft.com/office/drawing/2014/main" id="{00000000-0008-0000-0900-00007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41" name="Picture 96" descr="QQ截图20141023141458">
          <a:extLst>
            <a:ext uri="{FF2B5EF4-FFF2-40B4-BE49-F238E27FC236}">
              <a16:creationId xmlns:a16="http://schemas.microsoft.com/office/drawing/2014/main" id="{00000000-0008-0000-0900-00007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42" name="Picture 97" descr="QQ截图20141023141502">
          <a:extLst>
            <a:ext uri="{FF2B5EF4-FFF2-40B4-BE49-F238E27FC236}">
              <a16:creationId xmlns:a16="http://schemas.microsoft.com/office/drawing/2014/main" id="{00000000-0008-0000-0900-00007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8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45" name="AutoShape 4">
          <a:extLst>
            <a:ext uri="{FF2B5EF4-FFF2-40B4-BE49-F238E27FC236}">
              <a16:creationId xmlns:a16="http://schemas.microsoft.com/office/drawing/2014/main" id="{00000000-0008-0000-0900-000079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46" name="Picture 96" descr="QQ截图20141023141458">
          <a:extLst>
            <a:ext uri="{FF2B5EF4-FFF2-40B4-BE49-F238E27FC236}">
              <a16:creationId xmlns:a16="http://schemas.microsoft.com/office/drawing/2014/main" id="{00000000-0008-0000-0900-00007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47" name="Picture 97" descr="QQ截图20141023141502">
          <a:extLst>
            <a:ext uri="{FF2B5EF4-FFF2-40B4-BE49-F238E27FC236}">
              <a16:creationId xmlns:a16="http://schemas.microsoft.com/office/drawing/2014/main" id="{00000000-0008-0000-0900-00007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48" name="Picture 96" descr="QQ截图20141023141458">
          <a:extLst>
            <a:ext uri="{FF2B5EF4-FFF2-40B4-BE49-F238E27FC236}">
              <a16:creationId xmlns:a16="http://schemas.microsoft.com/office/drawing/2014/main" id="{00000000-0008-0000-0900-00007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49" name="Picture 97" descr="QQ截图20141023141502">
          <a:extLst>
            <a:ext uri="{FF2B5EF4-FFF2-40B4-BE49-F238E27FC236}">
              <a16:creationId xmlns:a16="http://schemas.microsoft.com/office/drawing/2014/main" id="{00000000-0008-0000-0900-00007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E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F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52" name="AutoShape 4">
          <a:extLst>
            <a:ext uri="{FF2B5EF4-FFF2-40B4-BE49-F238E27FC236}">
              <a16:creationId xmlns:a16="http://schemas.microsoft.com/office/drawing/2014/main" id="{00000000-0008-0000-0900-000080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53" name="Picture 96" descr="QQ截图20141023141458">
          <a:extLst>
            <a:ext uri="{FF2B5EF4-FFF2-40B4-BE49-F238E27FC236}">
              <a16:creationId xmlns:a16="http://schemas.microsoft.com/office/drawing/2014/main" id="{00000000-0008-0000-0900-00008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54" name="Picture 97" descr="QQ截图20141023141502">
          <a:extLst>
            <a:ext uri="{FF2B5EF4-FFF2-40B4-BE49-F238E27FC236}">
              <a16:creationId xmlns:a16="http://schemas.microsoft.com/office/drawing/2014/main" id="{00000000-0008-0000-0900-00008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55" name="Picture 96" descr="QQ截图20141023141458">
          <a:extLst>
            <a:ext uri="{FF2B5EF4-FFF2-40B4-BE49-F238E27FC236}">
              <a16:creationId xmlns:a16="http://schemas.microsoft.com/office/drawing/2014/main" id="{00000000-0008-0000-0900-00008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56" name="Picture 97" descr="QQ截图20141023141502">
          <a:extLst>
            <a:ext uri="{FF2B5EF4-FFF2-40B4-BE49-F238E27FC236}">
              <a16:creationId xmlns:a16="http://schemas.microsoft.com/office/drawing/2014/main" id="{00000000-0008-0000-0900-00008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59" name="AutoShape 4">
          <a:extLst>
            <a:ext uri="{FF2B5EF4-FFF2-40B4-BE49-F238E27FC236}">
              <a16:creationId xmlns:a16="http://schemas.microsoft.com/office/drawing/2014/main" id="{00000000-0008-0000-0900-00008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60" name="Picture 96" descr="QQ截图20141023141458">
          <a:extLst>
            <a:ext uri="{FF2B5EF4-FFF2-40B4-BE49-F238E27FC236}">
              <a16:creationId xmlns:a16="http://schemas.microsoft.com/office/drawing/2014/main" id="{00000000-0008-0000-0900-00008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61" name="Picture 97" descr="QQ截图20141023141502">
          <a:extLst>
            <a:ext uri="{FF2B5EF4-FFF2-40B4-BE49-F238E27FC236}">
              <a16:creationId xmlns:a16="http://schemas.microsoft.com/office/drawing/2014/main" id="{00000000-0008-0000-0900-00008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62" name="Picture 96" descr="QQ截图20141023141458">
          <a:extLst>
            <a:ext uri="{FF2B5EF4-FFF2-40B4-BE49-F238E27FC236}">
              <a16:creationId xmlns:a16="http://schemas.microsoft.com/office/drawing/2014/main" id="{00000000-0008-0000-0900-00008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63" name="Picture 97" descr="QQ截图20141023141502">
          <a:extLst>
            <a:ext uri="{FF2B5EF4-FFF2-40B4-BE49-F238E27FC236}">
              <a16:creationId xmlns:a16="http://schemas.microsoft.com/office/drawing/2014/main" id="{00000000-0008-0000-0900-00008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C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D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66" name="AutoShape 4">
          <a:extLst>
            <a:ext uri="{FF2B5EF4-FFF2-40B4-BE49-F238E27FC236}">
              <a16:creationId xmlns:a16="http://schemas.microsoft.com/office/drawing/2014/main" id="{00000000-0008-0000-0900-00008E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67" name="Picture 96" descr="QQ截图20141023141458">
          <a:extLst>
            <a:ext uri="{FF2B5EF4-FFF2-40B4-BE49-F238E27FC236}">
              <a16:creationId xmlns:a16="http://schemas.microsoft.com/office/drawing/2014/main" id="{00000000-0008-0000-0900-00008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68" name="Picture 97" descr="QQ截图20141023141502">
          <a:extLst>
            <a:ext uri="{FF2B5EF4-FFF2-40B4-BE49-F238E27FC236}">
              <a16:creationId xmlns:a16="http://schemas.microsoft.com/office/drawing/2014/main" id="{00000000-0008-0000-0900-00009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69" name="Picture 96" descr="QQ截图20141023141458">
          <a:extLst>
            <a:ext uri="{FF2B5EF4-FFF2-40B4-BE49-F238E27FC236}">
              <a16:creationId xmlns:a16="http://schemas.microsoft.com/office/drawing/2014/main" id="{00000000-0008-0000-0900-00009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70" name="Picture 97" descr="QQ截图20141023141502">
          <a:extLst>
            <a:ext uri="{FF2B5EF4-FFF2-40B4-BE49-F238E27FC236}">
              <a16:creationId xmlns:a16="http://schemas.microsoft.com/office/drawing/2014/main" id="{00000000-0008-0000-0900-00009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3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73" name="AutoShape 4">
          <a:extLst>
            <a:ext uri="{FF2B5EF4-FFF2-40B4-BE49-F238E27FC236}">
              <a16:creationId xmlns:a16="http://schemas.microsoft.com/office/drawing/2014/main" id="{00000000-0008-0000-0900-00009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74" name="Picture 96" descr="QQ截图20141023141458">
          <a:extLst>
            <a:ext uri="{FF2B5EF4-FFF2-40B4-BE49-F238E27FC236}">
              <a16:creationId xmlns:a16="http://schemas.microsoft.com/office/drawing/2014/main" id="{00000000-0008-0000-0900-00009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75" name="Picture 97" descr="QQ截图20141023141502">
          <a:extLst>
            <a:ext uri="{FF2B5EF4-FFF2-40B4-BE49-F238E27FC236}">
              <a16:creationId xmlns:a16="http://schemas.microsoft.com/office/drawing/2014/main" id="{00000000-0008-0000-0900-00009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76" name="Picture 96" descr="QQ截图20141023141458">
          <a:extLst>
            <a:ext uri="{FF2B5EF4-FFF2-40B4-BE49-F238E27FC236}">
              <a16:creationId xmlns:a16="http://schemas.microsoft.com/office/drawing/2014/main" id="{00000000-0008-0000-0900-00009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77" name="Picture 97" descr="QQ截图20141023141502">
          <a:extLst>
            <a:ext uri="{FF2B5EF4-FFF2-40B4-BE49-F238E27FC236}">
              <a16:creationId xmlns:a16="http://schemas.microsoft.com/office/drawing/2014/main" id="{00000000-0008-0000-0900-00009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A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B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80" name="AutoShape 4">
          <a:extLst>
            <a:ext uri="{FF2B5EF4-FFF2-40B4-BE49-F238E27FC236}">
              <a16:creationId xmlns:a16="http://schemas.microsoft.com/office/drawing/2014/main" id="{00000000-0008-0000-0900-00009C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81" name="Picture 96" descr="QQ截图20141023141458">
          <a:extLst>
            <a:ext uri="{FF2B5EF4-FFF2-40B4-BE49-F238E27FC236}">
              <a16:creationId xmlns:a16="http://schemas.microsoft.com/office/drawing/2014/main" id="{00000000-0008-0000-0900-00009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82" name="Picture 97" descr="QQ截图20141023141502">
          <a:extLst>
            <a:ext uri="{FF2B5EF4-FFF2-40B4-BE49-F238E27FC236}">
              <a16:creationId xmlns:a16="http://schemas.microsoft.com/office/drawing/2014/main" id="{00000000-0008-0000-0900-00009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83" name="Picture 96" descr="QQ截图20141023141458">
          <a:extLst>
            <a:ext uri="{FF2B5EF4-FFF2-40B4-BE49-F238E27FC236}">
              <a16:creationId xmlns:a16="http://schemas.microsoft.com/office/drawing/2014/main" id="{00000000-0008-0000-0900-00009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84" name="Picture 97" descr="QQ截图20141023141502">
          <a:extLst>
            <a:ext uri="{FF2B5EF4-FFF2-40B4-BE49-F238E27FC236}">
              <a16:creationId xmlns:a16="http://schemas.microsoft.com/office/drawing/2014/main" id="{00000000-0008-0000-0900-0000A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1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2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87" name="AutoShape 4">
          <a:extLst>
            <a:ext uri="{FF2B5EF4-FFF2-40B4-BE49-F238E27FC236}">
              <a16:creationId xmlns:a16="http://schemas.microsoft.com/office/drawing/2014/main" id="{00000000-0008-0000-0900-0000A3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88" name="Picture 96" descr="QQ截图20141023141458">
          <a:extLst>
            <a:ext uri="{FF2B5EF4-FFF2-40B4-BE49-F238E27FC236}">
              <a16:creationId xmlns:a16="http://schemas.microsoft.com/office/drawing/2014/main" id="{00000000-0008-0000-0900-0000A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89" name="Picture 97" descr="QQ截图20141023141502">
          <a:extLst>
            <a:ext uri="{FF2B5EF4-FFF2-40B4-BE49-F238E27FC236}">
              <a16:creationId xmlns:a16="http://schemas.microsoft.com/office/drawing/2014/main" id="{00000000-0008-0000-0900-0000A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90" name="Picture 96" descr="QQ截图20141023141458">
          <a:extLst>
            <a:ext uri="{FF2B5EF4-FFF2-40B4-BE49-F238E27FC236}">
              <a16:creationId xmlns:a16="http://schemas.microsoft.com/office/drawing/2014/main" id="{00000000-0008-0000-0900-0000A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91" name="Picture 97" descr="QQ截图20141023141502">
          <a:extLst>
            <a:ext uri="{FF2B5EF4-FFF2-40B4-BE49-F238E27FC236}">
              <a16:creationId xmlns:a16="http://schemas.microsoft.com/office/drawing/2014/main" id="{00000000-0008-0000-0900-0000A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8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9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94" name="AutoShape 4">
          <a:extLst>
            <a:ext uri="{FF2B5EF4-FFF2-40B4-BE49-F238E27FC236}">
              <a16:creationId xmlns:a16="http://schemas.microsoft.com/office/drawing/2014/main" id="{00000000-0008-0000-0900-0000AA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95" name="Picture 96" descr="QQ截图20141023141458">
          <a:extLst>
            <a:ext uri="{FF2B5EF4-FFF2-40B4-BE49-F238E27FC236}">
              <a16:creationId xmlns:a16="http://schemas.microsoft.com/office/drawing/2014/main" id="{00000000-0008-0000-0900-0000A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96" name="Picture 97" descr="QQ截图20141023141502">
          <a:extLst>
            <a:ext uri="{FF2B5EF4-FFF2-40B4-BE49-F238E27FC236}">
              <a16:creationId xmlns:a16="http://schemas.microsoft.com/office/drawing/2014/main" id="{00000000-0008-0000-0900-0000A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97" name="Picture 96" descr="QQ截图20141023141458">
          <a:extLst>
            <a:ext uri="{FF2B5EF4-FFF2-40B4-BE49-F238E27FC236}">
              <a16:creationId xmlns:a16="http://schemas.microsoft.com/office/drawing/2014/main" id="{00000000-0008-0000-0900-0000A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98" name="Picture 97" descr="QQ截图20141023141502">
          <a:extLst>
            <a:ext uri="{FF2B5EF4-FFF2-40B4-BE49-F238E27FC236}">
              <a16:creationId xmlns:a16="http://schemas.microsoft.com/office/drawing/2014/main" id="{00000000-0008-0000-0900-0000A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F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0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01" name="AutoShape 4">
          <a:extLst>
            <a:ext uri="{FF2B5EF4-FFF2-40B4-BE49-F238E27FC236}">
              <a16:creationId xmlns:a16="http://schemas.microsoft.com/office/drawing/2014/main" id="{00000000-0008-0000-0900-0000B1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02" name="Picture 96" descr="QQ截图20141023141458">
          <a:extLst>
            <a:ext uri="{FF2B5EF4-FFF2-40B4-BE49-F238E27FC236}">
              <a16:creationId xmlns:a16="http://schemas.microsoft.com/office/drawing/2014/main" id="{00000000-0008-0000-0900-0000B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03" name="Picture 97" descr="QQ截图20141023141502">
          <a:extLst>
            <a:ext uri="{FF2B5EF4-FFF2-40B4-BE49-F238E27FC236}">
              <a16:creationId xmlns:a16="http://schemas.microsoft.com/office/drawing/2014/main" id="{00000000-0008-0000-0900-0000B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04" name="Picture 96" descr="QQ截图20141023141458">
          <a:extLst>
            <a:ext uri="{FF2B5EF4-FFF2-40B4-BE49-F238E27FC236}">
              <a16:creationId xmlns:a16="http://schemas.microsoft.com/office/drawing/2014/main" id="{00000000-0008-0000-0900-0000B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05" name="Picture 97" descr="QQ截图20141023141502">
          <a:extLst>
            <a:ext uri="{FF2B5EF4-FFF2-40B4-BE49-F238E27FC236}">
              <a16:creationId xmlns:a16="http://schemas.microsoft.com/office/drawing/2014/main" id="{00000000-0008-0000-0900-0000B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08" name="AutoShape 4">
          <a:extLst>
            <a:ext uri="{FF2B5EF4-FFF2-40B4-BE49-F238E27FC236}">
              <a16:creationId xmlns:a16="http://schemas.microsoft.com/office/drawing/2014/main" id="{00000000-0008-0000-0900-0000B8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09" name="Picture 96" descr="QQ截图20141023141458">
          <a:extLst>
            <a:ext uri="{FF2B5EF4-FFF2-40B4-BE49-F238E27FC236}">
              <a16:creationId xmlns:a16="http://schemas.microsoft.com/office/drawing/2014/main" id="{00000000-0008-0000-0900-0000B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10" name="Picture 97" descr="QQ截图20141023141502">
          <a:extLst>
            <a:ext uri="{FF2B5EF4-FFF2-40B4-BE49-F238E27FC236}">
              <a16:creationId xmlns:a16="http://schemas.microsoft.com/office/drawing/2014/main" id="{00000000-0008-0000-0900-0000B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11" name="Picture 96" descr="QQ截图20141023141458">
          <a:extLst>
            <a:ext uri="{FF2B5EF4-FFF2-40B4-BE49-F238E27FC236}">
              <a16:creationId xmlns:a16="http://schemas.microsoft.com/office/drawing/2014/main" id="{00000000-0008-0000-0900-0000B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12" name="Picture 97" descr="QQ截图20141023141502">
          <a:extLst>
            <a:ext uri="{FF2B5EF4-FFF2-40B4-BE49-F238E27FC236}">
              <a16:creationId xmlns:a16="http://schemas.microsoft.com/office/drawing/2014/main" id="{00000000-0008-0000-0900-0000B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D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E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15" name="AutoShape 4">
          <a:extLst>
            <a:ext uri="{FF2B5EF4-FFF2-40B4-BE49-F238E27FC236}">
              <a16:creationId xmlns:a16="http://schemas.microsoft.com/office/drawing/2014/main" id="{00000000-0008-0000-0900-0000BF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16" name="Picture 96" descr="QQ截图20141023141458">
          <a:extLst>
            <a:ext uri="{FF2B5EF4-FFF2-40B4-BE49-F238E27FC236}">
              <a16:creationId xmlns:a16="http://schemas.microsoft.com/office/drawing/2014/main" id="{00000000-0008-0000-0900-0000C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17" name="Picture 97" descr="QQ截图20141023141502">
          <a:extLst>
            <a:ext uri="{FF2B5EF4-FFF2-40B4-BE49-F238E27FC236}">
              <a16:creationId xmlns:a16="http://schemas.microsoft.com/office/drawing/2014/main" id="{00000000-0008-0000-0900-0000C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18" name="Picture 96" descr="QQ截图20141023141458">
          <a:extLst>
            <a:ext uri="{FF2B5EF4-FFF2-40B4-BE49-F238E27FC236}">
              <a16:creationId xmlns:a16="http://schemas.microsoft.com/office/drawing/2014/main" id="{00000000-0008-0000-0900-0000C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19" name="Picture 97" descr="QQ截图20141023141502">
          <a:extLst>
            <a:ext uri="{FF2B5EF4-FFF2-40B4-BE49-F238E27FC236}">
              <a16:creationId xmlns:a16="http://schemas.microsoft.com/office/drawing/2014/main" id="{00000000-0008-0000-0900-0000C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22" name="AutoShape 4">
          <a:extLst>
            <a:ext uri="{FF2B5EF4-FFF2-40B4-BE49-F238E27FC236}">
              <a16:creationId xmlns:a16="http://schemas.microsoft.com/office/drawing/2014/main" id="{00000000-0008-0000-0900-0000C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23" name="Picture 96" descr="QQ截图20141023141458">
          <a:extLst>
            <a:ext uri="{FF2B5EF4-FFF2-40B4-BE49-F238E27FC236}">
              <a16:creationId xmlns:a16="http://schemas.microsoft.com/office/drawing/2014/main" id="{00000000-0008-0000-0900-0000C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24" name="Picture 97" descr="QQ截图20141023141502">
          <a:extLst>
            <a:ext uri="{FF2B5EF4-FFF2-40B4-BE49-F238E27FC236}">
              <a16:creationId xmlns:a16="http://schemas.microsoft.com/office/drawing/2014/main" id="{00000000-0008-0000-0900-0000C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25" name="Picture 96" descr="QQ截图20141023141458">
          <a:extLst>
            <a:ext uri="{FF2B5EF4-FFF2-40B4-BE49-F238E27FC236}">
              <a16:creationId xmlns:a16="http://schemas.microsoft.com/office/drawing/2014/main" id="{00000000-0008-0000-0900-0000C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26" name="Picture 97" descr="QQ截图20141023141502">
          <a:extLst>
            <a:ext uri="{FF2B5EF4-FFF2-40B4-BE49-F238E27FC236}">
              <a16:creationId xmlns:a16="http://schemas.microsoft.com/office/drawing/2014/main" id="{00000000-0008-0000-0900-0000C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B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C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29" name="AutoShape 4">
          <a:extLst>
            <a:ext uri="{FF2B5EF4-FFF2-40B4-BE49-F238E27FC236}">
              <a16:creationId xmlns:a16="http://schemas.microsoft.com/office/drawing/2014/main" id="{00000000-0008-0000-0900-0000CD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30" name="Picture 96" descr="QQ截图20141023141458">
          <a:extLst>
            <a:ext uri="{FF2B5EF4-FFF2-40B4-BE49-F238E27FC236}">
              <a16:creationId xmlns:a16="http://schemas.microsoft.com/office/drawing/2014/main" id="{00000000-0008-0000-0900-0000C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31" name="Picture 97" descr="QQ截图20141023141502">
          <a:extLst>
            <a:ext uri="{FF2B5EF4-FFF2-40B4-BE49-F238E27FC236}">
              <a16:creationId xmlns:a16="http://schemas.microsoft.com/office/drawing/2014/main" id="{00000000-0008-0000-0900-0000C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32" name="Picture 96" descr="QQ截图20141023141458">
          <a:extLst>
            <a:ext uri="{FF2B5EF4-FFF2-40B4-BE49-F238E27FC236}">
              <a16:creationId xmlns:a16="http://schemas.microsoft.com/office/drawing/2014/main" id="{00000000-0008-0000-0900-0000D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33" name="Picture 97" descr="QQ截图20141023141502">
          <a:extLst>
            <a:ext uri="{FF2B5EF4-FFF2-40B4-BE49-F238E27FC236}">
              <a16:creationId xmlns:a16="http://schemas.microsoft.com/office/drawing/2014/main" id="{00000000-0008-0000-0900-0000D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2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3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36" name="AutoShape 4">
          <a:extLst>
            <a:ext uri="{FF2B5EF4-FFF2-40B4-BE49-F238E27FC236}">
              <a16:creationId xmlns:a16="http://schemas.microsoft.com/office/drawing/2014/main" id="{00000000-0008-0000-0900-0000D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37" name="Picture 96" descr="QQ截图20141023141458">
          <a:extLst>
            <a:ext uri="{FF2B5EF4-FFF2-40B4-BE49-F238E27FC236}">
              <a16:creationId xmlns:a16="http://schemas.microsoft.com/office/drawing/2014/main" id="{00000000-0008-0000-0900-0000D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38" name="Picture 97" descr="QQ截图20141023141502">
          <a:extLst>
            <a:ext uri="{FF2B5EF4-FFF2-40B4-BE49-F238E27FC236}">
              <a16:creationId xmlns:a16="http://schemas.microsoft.com/office/drawing/2014/main" id="{00000000-0008-0000-0900-0000D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39" name="Picture 96" descr="QQ截图20141023141458">
          <a:extLst>
            <a:ext uri="{FF2B5EF4-FFF2-40B4-BE49-F238E27FC236}">
              <a16:creationId xmlns:a16="http://schemas.microsoft.com/office/drawing/2014/main" id="{00000000-0008-0000-0900-0000D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40" name="Picture 97" descr="QQ截图20141023141502">
          <a:extLst>
            <a:ext uri="{FF2B5EF4-FFF2-40B4-BE49-F238E27FC236}">
              <a16:creationId xmlns:a16="http://schemas.microsoft.com/office/drawing/2014/main" id="{00000000-0008-0000-0900-0000D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9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A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43" name="AutoShape 4">
          <a:extLst>
            <a:ext uri="{FF2B5EF4-FFF2-40B4-BE49-F238E27FC236}">
              <a16:creationId xmlns:a16="http://schemas.microsoft.com/office/drawing/2014/main" id="{00000000-0008-0000-0900-0000DB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44" name="Picture 96" descr="QQ截图20141023141458">
          <a:extLst>
            <a:ext uri="{FF2B5EF4-FFF2-40B4-BE49-F238E27FC236}">
              <a16:creationId xmlns:a16="http://schemas.microsoft.com/office/drawing/2014/main" id="{00000000-0008-0000-0900-0000D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45" name="Picture 97" descr="QQ截图20141023141502">
          <a:extLst>
            <a:ext uri="{FF2B5EF4-FFF2-40B4-BE49-F238E27FC236}">
              <a16:creationId xmlns:a16="http://schemas.microsoft.com/office/drawing/2014/main" id="{00000000-0008-0000-0900-0000D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46" name="Picture 96" descr="QQ截图20141023141458">
          <a:extLst>
            <a:ext uri="{FF2B5EF4-FFF2-40B4-BE49-F238E27FC236}">
              <a16:creationId xmlns:a16="http://schemas.microsoft.com/office/drawing/2014/main" id="{00000000-0008-0000-0900-0000D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47" name="Picture 97" descr="QQ截图20141023141502">
          <a:extLst>
            <a:ext uri="{FF2B5EF4-FFF2-40B4-BE49-F238E27FC236}">
              <a16:creationId xmlns:a16="http://schemas.microsoft.com/office/drawing/2014/main" id="{00000000-0008-0000-0900-0000D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0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1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50" name="AutoShape 4">
          <a:extLst>
            <a:ext uri="{FF2B5EF4-FFF2-40B4-BE49-F238E27FC236}">
              <a16:creationId xmlns:a16="http://schemas.microsoft.com/office/drawing/2014/main" id="{00000000-0008-0000-0900-0000E2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51" name="Picture 96" descr="QQ截图20141023141458">
          <a:extLst>
            <a:ext uri="{FF2B5EF4-FFF2-40B4-BE49-F238E27FC236}">
              <a16:creationId xmlns:a16="http://schemas.microsoft.com/office/drawing/2014/main" id="{00000000-0008-0000-0900-0000E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52" name="Picture 97" descr="QQ截图20141023141502">
          <a:extLst>
            <a:ext uri="{FF2B5EF4-FFF2-40B4-BE49-F238E27FC236}">
              <a16:creationId xmlns:a16="http://schemas.microsoft.com/office/drawing/2014/main" id="{00000000-0008-0000-0900-0000E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53" name="Picture 96" descr="QQ截图20141023141458">
          <a:extLst>
            <a:ext uri="{FF2B5EF4-FFF2-40B4-BE49-F238E27FC236}">
              <a16:creationId xmlns:a16="http://schemas.microsoft.com/office/drawing/2014/main" id="{00000000-0008-0000-0900-0000E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54" name="Picture 97" descr="QQ截图20141023141502">
          <a:extLst>
            <a:ext uri="{FF2B5EF4-FFF2-40B4-BE49-F238E27FC236}">
              <a16:creationId xmlns:a16="http://schemas.microsoft.com/office/drawing/2014/main" id="{00000000-0008-0000-0900-0000E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8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57" name="AutoShape 4">
          <a:extLst>
            <a:ext uri="{FF2B5EF4-FFF2-40B4-BE49-F238E27FC236}">
              <a16:creationId xmlns:a16="http://schemas.microsoft.com/office/drawing/2014/main" id="{00000000-0008-0000-0900-0000E9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58" name="AutoShape 1">
          <a:extLst>
            <a:ext uri="{FF2B5EF4-FFF2-40B4-BE49-F238E27FC236}">
              <a16:creationId xmlns:a16="http://schemas.microsoft.com/office/drawing/2014/main" id="{00000000-0008-0000-0900-0000EA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B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60" name="AutoShape 4">
          <a:extLst>
            <a:ext uri="{FF2B5EF4-FFF2-40B4-BE49-F238E27FC236}">
              <a16:creationId xmlns:a16="http://schemas.microsoft.com/office/drawing/2014/main" id="{00000000-0008-0000-0900-0000EC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61" name="Picture 96" descr="QQ截图20141023141458">
          <a:extLst>
            <a:ext uri="{FF2B5EF4-FFF2-40B4-BE49-F238E27FC236}">
              <a16:creationId xmlns:a16="http://schemas.microsoft.com/office/drawing/2014/main" id="{00000000-0008-0000-0900-0000E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62" name="Picture 97" descr="QQ截图20141023141502">
          <a:extLst>
            <a:ext uri="{FF2B5EF4-FFF2-40B4-BE49-F238E27FC236}">
              <a16:creationId xmlns:a16="http://schemas.microsoft.com/office/drawing/2014/main" id="{00000000-0008-0000-0900-0000E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63" name="Picture 96" descr="QQ截图20141023141458">
          <a:extLst>
            <a:ext uri="{FF2B5EF4-FFF2-40B4-BE49-F238E27FC236}">
              <a16:creationId xmlns:a16="http://schemas.microsoft.com/office/drawing/2014/main" id="{00000000-0008-0000-0900-0000E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64" name="Picture 97" descr="QQ截图20141023141502">
          <a:extLst>
            <a:ext uri="{FF2B5EF4-FFF2-40B4-BE49-F238E27FC236}">
              <a16:creationId xmlns:a16="http://schemas.microsoft.com/office/drawing/2014/main" id="{00000000-0008-0000-0900-0000F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6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1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6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2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6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3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68" name="AutoShape 4">
          <a:extLst>
            <a:ext uri="{FF2B5EF4-FFF2-40B4-BE49-F238E27FC236}">
              <a16:creationId xmlns:a16="http://schemas.microsoft.com/office/drawing/2014/main" id="{00000000-0008-0000-0900-0000F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71" name="AutoShape 4">
          <a:extLst>
            <a:ext uri="{FF2B5EF4-FFF2-40B4-BE49-F238E27FC236}">
              <a16:creationId xmlns:a16="http://schemas.microsoft.com/office/drawing/2014/main" id="{00000000-0008-0000-0900-0000F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8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9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74" name="AutoShape 4">
          <a:extLst>
            <a:ext uri="{FF2B5EF4-FFF2-40B4-BE49-F238E27FC236}">
              <a16:creationId xmlns:a16="http://schemas.microsoft.com/office/drawing/2014/main" id="{00000000-0008-0000-0900-0000FA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75" name="Picture 96" descr="QQ截图20141023141458">
          <a:extLst>
            <a:ext uri="{FF2B5EF4-FFF2-40B4-BE49-F238E27FC236}">
              <a16:creationId xmlns:a16="http://schemas.microsoft.com/office/drawing/2014/main" id="{00000000-0008-0000-0900-0000F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76" name="Picture 97" descr="QQ截图20141023141502">
          <a:extLst>
            <a:ext uri="{FF2B5EF4-FFF2-40B4-BE49-F238E27FC236}">
              <a16:creationId xmlns:a16="http://schemas.microsoft.com/office/drawing/2014/main" id="{00000000-0008-0000-0900-0000F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77" name="Picture 96" descr="QQ截图20141023141458">
          <a:extLst>
            <a:ext uri="{FF2B5EF4-FFF2-40B4-BE49-F238E27FC236}">
              <a16:creationId xmlns:a16="http://schemas.microsoft.com/office/drawing/2014/main" id="{00000000-0008-0000-0900-0000F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78" name="Picture 97" descr="QQ截图20141023141502">
          <a:extLst>
            <a:ext uri="{FF2B5EF4-FFF2-40B4-BE49-F238E27FC236}">
              <a16:creationId xmlns:a16="http://schemas.microsoft.com/office/drawing/2014/main" id="{00000000-0008-0000-0900-0000F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F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0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81" name="AutoShape 4">
          <a:extLst>
            <a:ext uri="{FF2B5EF4-FFF2-40B4-BE49-F238E27FC236}">
              <a16:creationId xmlns:a16="http://schemas.microsoft.com/office/drawing/2014/main" id="{00000000-0008-0000-0900-000001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82" name="Picture 96" descr="QQ截图20141023141458">
          <a:extLst>
            <a:ext uri="{FF2B5EF4-FFF2-40B4-BE49-F238E27FC236}">
              <a16:creationId xmlns:a16="http://schemas.microsoft.com/office/drawing/2014/main" id="{00000000-0008-0000-0900-00000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83" name="Picture 97" descr="QQ截图20141023141502">
          <a:extLst>
            <a:ext uri="{FF2B5EF4-FFF2-40B4-BE49-F238E27FC236}">
              <a16:creationId xmlns:a16="http://schemas.microsoft.com/office/drawing/2014/main" id="{00000000-0008-0000-0900-00000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84" name="Picture 96" descr="QQ截图20141023141458">
          <a:extLst>
            <a:ext uri="{FF2B5EF4-FFF2-40B4-BE49-F238E27FC236}">
              <a16:creationId xmlns:a16="http://schemas.microsoft.com/office/drawing/2014/main" id="{00000000-0008-0000-0900-00000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85" name="Picture 97" descr="QQ截图20141023141502">
          <a:extLst>
            <a:ext uri="{FF2B5EF4-FFF2-40B4-BE49-F238E27FC236}">
              <a16:creationId xmlns:a16="http://schemas.microsoft.com/office/drawing/2014/main" id="{00000000-0008-0000-0900-00000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88" name="AutoShape 4">
          <a:extLst>
            <a:ext uri="{FF2B5EF4-FFF2-40B4-BE49-F238E27FC236}">
              <a16:creationId xmlns:a16="http://schemas.microsoft.com/office/drawing/2014/main" id="{00000000-0008-0000-0900-00000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89" name="Picture 96" descr="QQ截图20141023141458">
          <a:extLst>
            <a:ext uri="{FF2B5EF4-FFF2-40B4-BE49-F238E27FC236}">
              <a16:creationId xmlns:a16="http://schemas.microsoft.com/office/drawing/2014/main" id="{00000000-0008-0000-0900-00000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90" name="Picture 97" descr="QQ截图20141023141502">
          <a:extLst>
            <a:ext uri="{FF2B5EF4-FFF2-40B4-BE49-F238E27FC236}">
              <a16:creationId xmlns:a16="http://schemas.microsoft.com/office/drawing/2014/main" id="{00000000-0008-0000-0900-00000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91" name="Picture 96" descr="QQ截图20141023141458">
          <a:extLst>
            <a:ext uri="{FF2B5EF4-FFF2-40B4-BE49-F238E27FC236}">
              <a16:creationId xmlns:a16="http://schemas.microsoft.com/office/drawing/2014/main" id="{00000000-0008-0000-0900-00000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92" name="Picture 97" descr="QQ截图20141023141502">
          <a:extLst>
            <a:ext uri="{FF2B5EF4-FFF2-40B4-BE49-F238E27FC236}">
              <a16:creationId xmlns:a16="http://schemas.microsoft.com/office/drawing/2014/main" id="{00000000-0008-0000-0900-00000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D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E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95" name="AutoShape 4">
          <a:extLst>
            <a:ext uri="{FF2B5EF4-FFF2-40B4-BE49-F238E27FC236}">
              <a16:creationId xmlns:a16="http://schemas.microsoft.com/office/drawing/2014/main" id="{00000000-0008-0000-0900-00000F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9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0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1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2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99" name="AutoShape 4">
          <a:extLst>
            <a:ext uri="{FF2B5EF4-FFF2-40B4-BE49-F238E27FC236}">
              <a16:creationId xmlns:a16="http://schemas.microsoft.com/office/drawing/2014/main" id="{00000000-0008-0000-0900-000013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300" name="Picture 96" descr="QQ截图20141023141458">
          <a:extLst>
            <a:ext uri="{FF2B5EF4-FFF2-40B4-BE49-F238E27FC236}">
              <a16:creationId xmlns:a16="http://schemas.microsoft.com/office/drawing/2014/main" id="{00000000-0008-0000-0900-00001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301" name="Picture 97" descr="QQ截图20141023141502">
          <a:extLst>
            <a:ext uri="{FF2B5EF4-FFF2-40B4-BE49-F238E27FC236}">
              <a16:creationId xmlns:a16="http://schemas.microsoft.com/office/drawing/2014/main" id="{00000000-0008-0000-0900-00001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302" name="Picture 96" descr="QQ截图20141023141458">
          <a:extLst>
            <a:ext uri="{FF2B5EF4-FFF2-40B4-BE49-F238E27FC236}">
              <a16:creationId xmlns:a16="http://schemas.microsoft.com/office/drawing/2014/main" id="{00000000-0008-0000-0900-00001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303" name="Picture 97" descr="QQ截图20141023141502">
          <a:extLst>
            <a:ext uri="{FF2B5EF4-FFF2-40B4-BE49-F238E27FC236}">
              <a16:creationId xmlns:a16="http://schemas.microsoft.com/office/drawing/2014/main" id="{00000000-0008-0000-0900-00001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3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3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9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306" name="AutoShape 4">
          <a:extLst>
            <a:ext uri="{FF2B5EF4-FFF2-40B4-BE49-F238E27FC236}">
              <a16:creationId xmlns:a16="http://schemas.microsoft.com/office/drawing/2014/main" id="{00000000-0008-0000-0900-00001A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307" name="Picture 96" descr="QQ截图20141023141458">
          <a:extLst>
            <a:ext uri="{FF2B5EF4-FFF2-40B4-BE49-F238E27FC236}">
              <a16:creationId xmlns:a16="http://schemas.microsoft.com/office/drawing/2014/main" id="{00000000-0008-0000-0900-00001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308" name="Picture 97" descr="QQ截图20141023141502">
          <a:extLst>
            <a:ext uri="{FF2B5EF4-FFF2-40B4-BE49-F238E27FC236}">
              <a16:creationId xmlns:a16="http://schemas.microsoft.com/office/drawing/2014/main" id="{00000000-0008-0000-0900-00001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309" name="Picture 96" descr="QQ截图20141023141458">
          <a:extLst>
            <a:ext uri="{FF2B5EF4-FFF2-40B4-BE49-F238E27FC236}">
              <a16:creationId xmlns:a16="http://schemas.microsoft.com/office/drawing/2014/main" id="{00000000-0008-0000-0900-00001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310" name="Picture 97" descr="QQ截图20141023141502">
          <a:extLst>
            <a:ext uri="{FF2B5EF4-FFF2-40B4-BE49-F238E27FC236}">
              <a16:creationId xmlns:a16="http://schemas.microsoft.com/office/drawing/2014/main" id="{00000000-0008-0000-0900-00001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3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F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12" name="Picture 96" descr="QQ截图20141023141458">
          <a:extLst>
            <a:ext uri="{FF2B5EF4-FFF2-40B4-BE49-F238E27FC236}">
              <a16:creationId xmlns:a16="http://schemas.microsoft.com/office/drawing/2014/main" id="{00000000-0008-0000-0900-00002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13" name="Picture 97" descr="QQ截图20141023141502">
          <a:extLst>
            <a:ext uri="{FF2B5EF4-FFF2-40B4-BE49-F238E27FC236}">
              <a16:creationId xmlns:a16="http://schemas.microsoft.com/office/drawing/2014/main" id="{00000000-0008-0000-0900-00002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14" name="Picture 96" descr="QQ截图20141023141458">
          <a:extLst>
            <a:ext uri="{FF2B5EF4-FFF2-40B4-BE49-F238E27FC236}">
              <a16:creationId xmlns:a16="http://schemas.microsoft.com/office/drawing/2014/main" id="{00000000-0008-0000-0900-00002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15" name="Picture 97" descr="QQ截图20141023141502">
          <a:extLst>
            <a:ext uri="{FF2B5EF4-FFF2-40B4-BE49-F238E27FC236}">
              <a16:creationId xmlns:a16="http://schemas.microsoft.com/office/drawing/2014/main" id="{00000000-0008-0000-0900-00002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1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4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1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1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19" name="AutoShape 4">
          <a:extLst>
            <a:ext uri="{FF2B5EF4-FFF2-40B4-BE49-F238E27FC236}">
              <a16:creationId xmlns:a16="http://schemas.microsoft.com/office/drawing/2014/main" id="{00000000-0008-0000-0900-00002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9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2" name="AutoShape 4">
          <a:extLst>
            <a:ext uri="{FF2B5EF4-FFF2-40B4-BE49-F238E27FC236}">
              <a16:creationId xmlns:a16="http://schemas.microsoft.com/office/drawing/2014/main" id="{00000000-0008-0000-0900-00002A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B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C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5" name="AutoShape 4">
          <a:extLst>
            <a:ext uri="{FF2B5EF4-FFF2-40B4-BE49-F238E27FC236}">
              <a16:creationId xmlns:a16="http://schemas.microsoft.com/office/drawing/2014/main" id="{00000000-0008-0000-0900-00002D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E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F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8" name="AutoShape 4">
          <a:extLst>
            <a:ext uri="{FF2B5EF4-FFF2-40B4-BE49-F238E27FC236}">
              <a16:creationId xmlns:a16="http://schemas.microsoft.com/office/drawing/2014/main" id="{00000000-0008-0000-0900-000030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29" name="Picture 96" descr="QQ截图20141023141458">
          <a:extLst>
            <a:ext uri="{FF2B5EF4-FFF2-40B4-BE49-F238E27FC236}">
              <a16:creationId xmlns:a16="http://schemas.microsoft.com/office/drawing/2014/main" id="{00000000-0008-0000-0900-00003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30" name="Picture 97" descr="QQ截图20141023141502">
          <a:extLst>
            <a:ext uri="{FF2B5EF4-FFF2-40B4-BE49-F238E27FC236}">
              <a16:creationId xmlns:a16="http://schemas.microsoft.com/office/drawing/2014/main" id="{00000000-0008-0000-0900-00003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31" name="Picture 96" descr="QQ截图20141023141458">
          <a:extLst>
            <a:ext uri="{FF2B5EF4-FFF2-40B4-BE49-F238E27FC236}">
              <a16:creationId xmlns:a16="http://schemas.microsoft.com/office/drawing/2014/main" id="{00000000-0008-0000-0900-00003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32" name="Picture 97" descr="QQ截图20141023141502">
          <a:extLst>
            <a:ext uri="{FF2B5EF4-FFF2-40B4-BE49-F238E27FC236}">
              <a16:creationId xmlns:a16="http://schemas.microsoft.com/office/drawing/2014/main" id="{00000000-0008-0000-0900-00003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35" name="AutoShape 4">
          <a:extLst>
            <a:ext uri="{FF2B5EF4-FFF2-40B4-BE49-F238E27FC236}">
              <a16:creationId xmlns:a16="http://schemas.microsoft.com/office/drawing/2014/main" id="{00000000-0008-0000-0900-00003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36" name="Picture 96" descr="QQ截图20141023141458">
          <a:extLst>
            <a:ext uri="{FF2B5EF4-FFF2-40B4-BE49-F238E27FC236}">
              <a16:creationId xmlns:a16="http://schemas.microsoft.com/office/drawing/2014/main" id="{00000000-0008-0000-0900-00003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37" name="Picture 97" descr="QQ截图20141023141502">
          <a:extLst>
            <a:ext uri="{FF2B5EF4-FFF2-40B4-BE49-F238E27FC236}">
              <a16:creationId xmlns:a16="http://schemas.microsoft.com/office/drawing/2014/main" id="{00000000-0008-0000-0900-00003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38" name="Picture 96" descr="QQ截图20141023141458">
          <a:extLst>
            <a:ext uri="{FF2B5EF4-FFF2-40B4-BE49-F238E27FC236}">
              <a16:creationId xmlns:a16="http://schemas.microsoft.com/office/drawing/2014/main" id="{00000000-0008-0000-0900-00003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39" name="Picture 97" descr="QQ截图20141023141502">
          <a:extLst>
            <a:ext uri="{FF2B5EF4-FFF2-40B4-BE49-F238E27FC236}">
              <a16:creationId xmlns:a16="http://schemas.microsoft.com/office/drawing/2014/main" id="{00000000-0008-0000-0900-00003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C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D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42" name="AutoShape 4">
          <a:extLst>
            <a:ext uri="{FF2B5EF4-FFF2-40B4-BE49-F238E27FC236}">
              <a16:creationId xmlns:a16="http://schemas.microsoft.com/office/drawing/2014/main" id="{00000000-0008-0000-0900-00003E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43" name="Picture 96" descr="QQ截图20141023141458">
          <a:extLst>
            <a:ext uri="{FF2B5EF4-FFF2-40B4-BE49-F238E27FC236}">
              <a16:creationId xmlns:a16="http://schemas.microsoft.com/office/drawing/2014/main" id="{00000000-0008-0000-0900-00003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44" name="Picture 97" descr="QQ截图20141023141502">
          <a:extLst>
            <a:ext uri="{FF2B5EF4-FFF2-40B4-BE49-F238E27FC236}">
              <a16:creationId xmlns:a16="http://schemas.microsoft.com/office/drawing/2014/main" id="{00000000-0008-0000-0900-00004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45" name="Picture 96" descr="QQ截图20141023141458">
          <a:extLst>
            <a:ext uri="{FF2B5EF4-FFF2-40B4-BE49-F238E27FC236}">
              <a16:creationId xmlns:a16="http://schemas.microsoft.com/office/drawing/2014/main" id="{00000000-0008-0000-0900-00004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46" name="Picture 97" descr="QQ截图20141023141502">
          <a:extLst>
            <a:ext uri="{FF2B5EF4-FFF2-40B4-BE49-F238E27FC236}">
              <a16:creationId xmlns:a16="http://schemas.microsoft.com/office/drawing/2014/main" id="{00000000-0008-0000-0900-00004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3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4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49" name="AutoShape 4">
          <a:extLst>
            <a:ext uri="{FF2B5EF4-FFF2-40B4-BE49-F238E27FC236}">
              <a16:creationId xmlns:a16="http://schemas.microsoft.com/office/drawing/2014/main" id="{00000000-0008-0000-0900-00004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5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53" name="AutoShape 4">
          <a:extLst>
            <a:ext uri="{FF2B5EF4-FFF2-40B4-BE49-F238E27FC236}">
              <a16:creationId xmlns:a16="http://schemas.microsoft.com/office/drawing/2014/main" id="{00000000-0008-0000-0900-000049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54" name="Picture 96" descr="QQ截图20141023141458">
          <a:extLst>
            <a:ext uri="{FF2B5EF4-FFF2-40B4-BE49-F238E27FC236}">
              <a16:creationId xmlns:a16="http://schemas.microsoft.com/office/drawing/2014/main" id="{00000000-0008-0000-0900-00004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55" name="Picture 97" descr="QQ截图20141023141502">
          <a:extLst>
            <a:ext uri="{FF2B5EF4-FFF2-40B4-BE49-F238E27FC236}">
              <a16:creationId xmlns:a16="http://schemas.microsoft.com/office/drawing/2014/main" id="{00000000-0008-0000-0900-00004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56" name="Picture 96" descr="QQ截图20141023141458">
          <a:extLst>
            <a:ext uri="{FF2B5EF4-FFF2-40B4-BE49-F238E27FC236}">
              <a16:creationId xmlns:a16="http://schemas.microsoft.com/office/drawing/2014/main" id="{00000000-0008-0000-0900-00004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57" name="Picture 97" descr="QQ截图20141023141502">
          <a:extLst>
            <a:ext uri="{FF2B5EF4-FFF2-40B4-BE49-F238E27FC236}">
              <a16:creationId xmlns:a16="http://schemas.microsoft.com/office/drawing/2014/main" id="{00000000-0008-0000-0900-00004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E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F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60" name="AutoShape 4">
          <a:extLst>
            <a:ext uri="{FF2B5EF4-FFF2-40B4-BE49-F238E27FC236}">
              <a16:creationId xmlns:a16="http://schemas.microsoft.com/office/drawing/2014/main" id="{00000000-0008-0000-0900-000050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61" name="Picture 96" descr="QQ截图20141023141458">
          <a:extLst>
            <a:ext uri="{FF2B5EF4-FFF2-40B4-BE49-F238E27FC236}">
              <a16:creationId xmlns:a16="http://schemas.microsoft.com/office/drawing/2014/main" id="{00000000-0008-0000-0900-00005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62" name="Picture 97" descr="QQ截图20141023141502">
          <a:extLst>
            <a:ext uri="{FF2B5EF4-FFF2-40B4-BE49-F238E27FC236}">
              <a16:creationId xmlns:a16="http://schemas.microsoft.com/office/drawing/2014/main" id="{00000000-0008-0000-0900-00005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63" name="Picture 96" descr="QQ截图20141023141458">
          <a:extLst>
            <a:ext uri="{FF2B5EF4-FFF2-40B4-BE49-F238E27FC236}">
              <a16:creationId xmlns:a16="http://schemas.microsoft.com/office/drawing/2014/main" id="{00000000-0008-0000-0900-00005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64" name="Picture 97" descr="QQ截图20141023141502">
          <a:extLst>
            <a:ext uri="{FF2B5EF4-FFF2-40B4-BE49-F238E27FC236}">
              <a16:creationId xmlns:a16="http://schemas.microsoft.com/office/drawing/2014/main" id="{00000000-0008-0000-0900-00005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67" name="AutoShape 4">
          <a:extLst>
            <a:ext uri="{FF2B5EF4-FFF2-40B4-BE49-F238E27FC236}">
              <a16:creationId xmlns:a16="http://schemas.microsoft.com/office/drawing/2014/main" id="{00000000-0008-0000-0900-00005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68" name="Picture 96" descr="QQ截图20141023141458">
          <a:extLst>
            <a:ext uri="{FF2B5EF4-FFF2-40B4-BE49-F238E27FC236}">
              <a16:creationId xmlns:a16="http://schemas.microsoft.com/office/drawing/2014/main" id="{00000000-0008-0000-0900-00005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69" name="Picture 97" descr="QQ截图20141023141502">
          <a:extLst>
            <a:ext uri="{FF2B5EF4-FFF2-40B4-BE49-F238E27FC236}">
              <a16:creationId xmlns:a16="http://schemas.microsoft.com/office/drawing/2014/main" id="{00000000-0008-0000-0900-00005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70" name="Picture 96" descr="QQ截图20141023141458">
          <a:extLst>
            <a:ext uri="{FF2B5EF4-FFF2-40B4-BE49-F238E27FC236}">
              <a16:creationId xmlns:a16="http://schemas.microsoft.com/office/drawing/2014/main" id="{00000000-0008-0000-0900-00005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71" name="Picture 97" descr="QQ截图20141023141502">
          <a:extLst>
            <a:ext uri="{FF2B5EF4-FFF2-40B4-BE49-F238E27FC236}">
              <a16:creationId xmlns:a16="http://schemas.microsoft.com/office/drawing/2014/main" id="{00000000-0008-0000-0900-00005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C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D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74" name="AutoShape 4">
          <a:extLst>
            <a:ext uri="{FF2B5EF4-FFF2-40B4-BE49-F238E27FC236}">
              <a16:creationId xmlns:a16="http://schemas.microsoft.com/office/drawing/2014/main" id="{00000000-0008-0000-0900-00005E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75" name="Picture 96" descr="QQ截图20141023141458">
          <a:extLst>
            <a:ext uri="{FF2B5EF4-FFF2-40B4-BE49-F238E27FC236}">
              <a16:creationId xmlns:a16="http://schemas.microsoft.com/office/drawing/2014/main" id="{00000000-0008-0000-0900-00005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76" name="Picture 97" descr="QQ截图20141023141502">
          <a:extLst>
            <a:ext uri="{FF2B5EF4-FFF2-40B4-BE49-F238E27FC236}">
              <a16:creationId xmlns:a16="http://schemas.microsoft.com/office/drawing/2014/main" id="{00000000-0008-0000-0900-00006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77" name="Picture 96" descr="QQ截图20141023141458">
          <a:extLst>
            <a:ext uri="{FF2B5EF4-FFF2-40B4-BE49-F238E27FC236}">
              <a16:creationId xmlns:a16="http://schemas.microsoft.com/office/drawing/2014/main" id="{00000000-0008-0000-0900-00006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78" name="Picture 97" descr="QQ截图20141023141502">
          <a:extLst>
            <a:ext uri="{FF2B5EF4-FFF2-40B4-BE49-F238E27FC236}">
              <a16:creationId xmlns:a16="http://schemas.microsoft.com/office/drawing/2014/main" id="{00000000-0008-0000-0900-00006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3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4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81" name="AutoShape 4">
          <a:extLst>
            <a:ext uri="{FF2B5EF4-FFF2-40B4-BE49-F238E27FC236}">
              <a16:creationId xmlns:a16="http://schemas.microsoft.com/office/drawing/2014/main" id="{00000000-0008-0000-0900-00006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82" name="Picture 96" descr="QQ截图20141023141458">
          <a:extLst>
            <a:ext uri="{FF2B5EF4-FFF2-40B4-BE49-F238E27FC236}">
              <a16:creationId xmlns:a16="http://schemas.microsoft.com/office/drawing/2014/main" id="{00000000-0008-0000-0900-00006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83" name="Picture 97" descr="QQ截图20141023141502">
          <a:extLst>
            <a:ext uri="{FF2B5EF4-FFF2-40B4-BE49-F238E27FC236}">
              <a16:creationId xmlns:a16="http://schemas.microsoft.com/office/drawing/2014/main" id="{00000000-0008-0000-0900-00006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84" name="Picture 96" descr="QQ截图20141023141458">
          <a:extLst>
            <a:ext uri="{FF2B5EF4-FFF2-40B4-BE49-F238E27FC236}">
              <a16:creationId xmlns:a16="http://schemas.microsoft.com/office/drawing/2014/main" id="{00000000-0008-0000-0900-00006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85" name="Picture 97" descr="QQ截图20141023141502">
          <a:extLst>
            <a:ext uri="{FF2B5EF4-FFF2-40B4-BE49-F238E27FC236}">
              <a16:creationId xmlns:a16="http://schemas.microsoft.com/office/drawing/2014/main" id="{00000000-0008-0000-0900-00006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A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B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88" name="AutoShape 4">
          <a:extLst>
            <a:ext uri="{FF2B5EF4-FFF2-40B4-BE49-F238E27FC236}">
              <a16:creationId xmlns:a16="http://schemas.microsoft.com/office/drawing/2014/main" id="{00000000-0008-0000-0900-00006C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89" name="Picture 96" descr="QQ截图20141023141458">
          <a:extLst>
            <a:ext uri="{FF2B5EF4-FFF2-40B4-BE49-F238E27FC236}">
              <a16:creationId xmlns:a16="http://schemas.microsoft.com/office/drawing/2014/main" id="{00000000-0008-0000-0900-00006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90" name="Picture 97" descr="QQ截图20141023141502">
          <a:extLst>
            <a:ext uri="{FF2B5EF4-FFF2-40B4-BE49-F238E27FC236}">
              <a16:creationId xmlns:a16="http://schemas.microsoft.com/office/drawing/2014/main" id="{00000000-0008-0000-0900-00006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91" name="Picture 96" descr="QQ截图20141023141458">
          <a:extLst>
            <a:ext uri="{FF2B5EF4-FFF2-40B4-BE49-F238E27FC236}">
              <a16:creationId xmlns:a16="http://schemas.microsoft.com/office/drawing/2014/main" id="{00000000-0008-0000-0900-00006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92" name="Picture 97" descr="QQ截图20141023141502">
          <a:extLst>
            <a:ext uri="{FF2B5EF4-FFF2-40B4-BE49-F238E27FC236}">
              <a16:creationId xmlns:a16="http://schemas.microsoft.com/office/drawing/2014/main" id="{00000000-0008-0000-0900-00007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1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2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95" name="AutoShape 4">
          <a:extLst>
            <a:ext uri="{FF2B5EF4-FFF2-40B4-BE49-F238E27FC236}">
              <a16:creationId xmlns:a16="http://schemas.microsoft.com/office/drawing/2014/main" id="{00000000-0008-0000-0900-000073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96" name="Picture 96" descr="QQ截图20141023141458">
          <a:extLst>
            <a:ext uri="{FF2B5EF4-FFF2-40B4-BE49-F238E27FC236}">
              <a16:creationId xmlns:a16="http://schemas.microsoft.com/office/drawing/2014/main" id="{00000000-0008-0000-0900-00007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97" name="Picture 97" descr="QQ截图20141023141502">
          <a:extLst>
            <a:ext uri="{FF2B5EF4-FFF2-40B4-BE49-F238E27FC236}">
              <a16:creationId xmlns:a16="http://schemas.microsoft.com/office/drawing/2014/main" id="{00000000-0008-0000-0900-00007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98" name="Picture 96" descr="QQ截图20141023141458">
          <a:extLst>
            <a:ext uri="{FF2B5EF4-FFF2-40B4-BE49-F238E27FC236}">
              <a16:creationId xmlns:a16="http://schemas.microsoft.com/office/drawing/2014/main" id="{00000000-0008-0000-0900-00007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99" name="Picture 97" descr="QQ截图20141023141502">
          <a:extLst>
            <a:ext uri="{FF2B5EF4-FFF2-40B4-BE49-F238E27FC236}">
              <a16:creationId xmlns:a16="http://schemas.microsoft.com/office/drawing/2014/main" id="{00000000-0008-0000-0900-00007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9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02" name="AutoShape 4">
          <a:extLst>
            <a:ext uri="{FF2B5EF4-FFF2-40B4-BE49-F238E27FC236}">
              <a16:creationId xmlns:a16="http://schemas.microsoft.com/office/drawing/2014/main" id="{00000000-0008-0000-0900-00007A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03" name="Picture 96" descr="QQ截图20141023141458">
          <a:extLst>
            <a:ext uri="{FF2B5EF4-FFF2-40B4-BE49-F238E27FC236}">
              <a16:creationId xmlns:a16="http://schemas.microsoft.com/office/drawing/2014/main" id="{00000000-0008-0000-0900-00007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04" name="Picture 97" descr="QQ截图20141023141502">
          <a:extLst>
            <a:ext uri="{FF2B5EF4-FFF2-40B4-BE49-F238E27FC236}">
              <a16:creationId xmlns:a16="http://schemas.microsoft.com/office/drawing/2014/main" id="{00000000-0008-0000-0900-00007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05" name="Picture 96" descr="QQ截图20141023141458">
          <a:extLst>
            <a:ext uri="{FF2B5EF4-FFF2-40B4-BE49-F238E27FC236}">
              <a16:creationId xmlns:a16="http://schemas.microsoft.com/office/drawing/2014/main" id="{00000000-0008-0000-0900-00007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06" name="Picture 97" descr="QQ截图20141023141502">
          <a:extLst>
            <a:ext uri="{FF2B5EF4-FFF2-40B4-BE49-F238E27FC236}">
              <a16:creationId xmlns:a16="http://schemas.microsoft.com/office/drawing/2014/main" id="{00000000-0008-0000-0900-00007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F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0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09" name="AutoShape 4">
          <a:extLst>
            <a:ext uri="{FF2B5EF4-FFF2-40B4-BE49-F238E27FC236}">
              <a16:creationId xmlns:a16="http://schemas.microsoft.com/office/drawing/2014/main" id="{00000000-0008-0000-0900-000081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10" name="Picture 96" descr="QQ截图20141023141458">
          <a:extLst>
            <a:ext uri="{FF2B5EF4-FFF2-40B4-BE49-F238E27FC236}">
              <a16:creationId xmlns:a16="http://schemas.microsoft.com/office/drawing/2014/main" id="{00000000-0008-0000-0900-00008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11" name="Picture 97" descr="QQ截图20141023141502">
          <a:extLst>
            <a:ext uri="{FF2B5EF4-FFF2-40B4-BE49-F238E27FC236}">
              <a16:creationId xmlns:a16="http://schemas.microsoft.com/office/drawing/2014/main" id="{00000000-0008-0000-0900-00008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12" name="Picture 96" descr="QQ截图20141023141458">
          <a:extLst>
            <a:ext uri="{FF2B5EF4-FFF2-40B4-BE49-F238E27FC236}">
              <a16:creationId xmlns:a16="http://schemas.microsoft.com/office/drawing/2014/main" id="{00000000-0008-0000-0900-00008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13" name="Picture 97" descr="QQ截图20141023141502">
          <a:extLst>
            <a:ext uri="{FF2B5EF4-FFF2-40B4-BE49-F238E27FC236}">
              <a16:creationId xmlns:a16="http://schemas.microsoft.com/office/drawing/2014/main" id="{00000000-0008-0000-0900-00008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16" name="AutoShape 4">
          <a:extLst>
            <a:ext uri="{FF2B5EF4-FFF2-40B4-BE49-F238E27FC236}">
              <a16:creationId xmlns:a16="http://schemas.microsoft.com/office/drawing/2014/main" id="{00000000-0008-0000-0900-00008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17" name="Picture 96" descr="QQ截图20141023141458">
          <a:extLst>
            <a:ext uri="{FF2B5EF4-FFF2-40B4-BE49-F238E27FC236}">
              <a16:creationId xmlns:a16="http://schemas.microsoft.com/office/drawing/2014/main" id="{00000000-0008-0000-0900-00008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18" name="Picture 97" descr="QQ截图20141023141502">
          <a:extLst>
            <a:ext uri="{FF2B5EF4-FFF2-40B4-BE49-F238E27FC236}">
              <a16:creationId xmlns:a16="http://schemas.microsoft.com/office/drawing/2014/main" id="{00000000-0008-0000-0900-00008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19" name="Picture 96" descr="QQ截图20141023141458">
          <a:extLst>
            <a:ext uri="{FF2B5EF4-FFF2-40B4-BE49-F238E27FC236}">
              <a16:creationId xmlns:a16="http://schemas.microsoft.com/office/drawing/2014/main" id="{00000000-0008-0000-0900-00008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20" name="Picture 97" descr="QQ截图20141023141502">
          <a:extLst>
            <a:ext uri="{FF2B5EF4-FFF2-40B4-BE49-F238E27FC236}">
              <a16:creationId xmlns:a16="http://schemas.microsoft.com/office/drawing/2014/main" id="{00000000-0008-0000-0900-00008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D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E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23" name="AutoShape 4">
          <a:extLst>
            <a:ext uri="{FF2B5EF4-FFF2-40B4-BE49-F238E27FC236}">
              <a16:creationId xmlns:a16="http://schemas.microsoft.com/office/drawing/2014/main" id="{00000000-0008-0000-0900-00008F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24" name="Picture 96" descr="QQ截图20141023141458">
          <a:extLst>
            <a:ext uri="{FF2B5EF4-FFF2-40B4-BE49-F238E27FC236}">
              <a16:creationId xmlns:a16="http://schemas.microsoft.com/office/drawing/2014/main" id="{00000000-0008-0000-0900-00009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25" name="Picture 97" descr="QQ截图20141023141502">
          <a:extLst>
            <a:ext uri="{FF2B5EF4-FFF2-40B4-BE49-F238E27FC236}">
              <a16:creationId xmlns:a16="http://schemas.microsoft.com/office/drawing/2014/main" id="{00000000-0008-0000-0900-00009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26" name="Picture 96" descr="QQ截图20141023141458">
          <a:extLst>
            <a:ext uri="{FF2B5EF4-FFF2-40B4-BE49-F238E27FC236}">
              <a16:creationId xmlns:a16="http://schemas.microsoft.com/office/drawing/2014/main" id="{00000000-0008-0000-0900-00009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27" name="Picture 97" descr="QQ截图20141023141502">
          <a:extLst>
            <a:ext uri="{FF2B5EF4-FFF2-40B4-BE49-F238E27FC236}">
              <a16:creationId xmlns:a16="http://schemas.microsoft.com/office/drawing/2014/main" id="{00000000-0008-0000-0900-00009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4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30" name="AutoShape 4">
          <a:extLst>
            <a:ext uri="{FF2B5EF4-FFF2-40B4-BE49-F238E27FC236}">
              <a16:creationId xmlns:a16="http://schemas.microsoft.com/office/drawing/2014/main" id="{00000000-0008-0000-0900-00009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31" name="Picture 96" descr="QQ截图20141023141458">
          <a:extLst>
            <a:ext uri="{FF2B5EF4-FFF2-40B4-BE49-F238E27FC236}">
              <a16:creationId xmlns:a16="http://schemas.microsoft.com/office/drawing/2014/main" id="{00000000-0008-0000-0900-00009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32" name="Picture 97" descr="QQ截图20141023141502">
          <a:extLst>
            <a:ext uri="{FF2B5EF4-FFF2-40B4-BE49-F238E27FC236}">
              <a16:creationId xmlns:a16="http://schemas.microsoft.com/office/drawing/2014/main" id="{00000000-0008-0000-0900-00009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33" name="Picture 96" descr="QQ截图20141023141458">
          <a:extLst>
            <a:ext uri="{FF2B5EF4-FFF2-40B4-BE49-F238E27FC236}">
              <a16:creationId xmlns:a16="http://schemas.microsoft.com/office/drawing/2014/main" id="{00000000-0008-0000-0900-00009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34" name="Picture 97" descr="QQ截图20141023141502">
          <a:extLst>
            <a:ext uri="{FF2B5EF4-FFF2-40B4-BE49-F238E27FC236}">
              <a16:creationId xmlns:a16="http://schemas.microsoft.com/office/drawing/2014/main" id="{00000000-0008-0000-0900-00009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B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C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37" name="AutoShape 4">
          <a:extLst>
            <a:ext uri="{FF2B5EF4-FFF2-40B4-BE49-F238E27FC236}">
              <a16:creationId xmlns:a16="http://schemas.microsoft.com/office/drawing/2014/main" id="{00000000-0008-0000-0900-00009D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38" name="Picture 96" descr="QQ截图20141023141458">
          <a:extLst>
            <a:ext uri="{FF2B5EF4-FFF2-40B4-BE49-F238E27FC236}">
              <a16:creationId xmlns:a16="http://schemas.microsoft.com/office/drawing/2014/main" id="{00000000-0008-0000-0900-00009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39" name="Picture 97" descr="QQ截图20141023141502">
          <a:extLst>
            <a:ext uri="{FF2B5EF4-FFF2-40B4-BE49-F238E27FC236}">
              <a16:creationId xmlns:a16="http://schemas.microsoft.com/office/drawing/2014/main" id="{00000000-0008-0000-0900-00009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40" name="Picture 96" descr="QQ截图20141023141458">
          <a:extLst>
            <a:ext uri="{FF2B5EF4-FFF2-40B4-BE49-F238E27FC236}">
              <a16:creationId xmlns:a16="http://schemas.microsoft.com/office/drawing/2014/main" id="{00000000-0008-0000-0900-0000A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41" name="Picture 97" descr="QQ截图20141023141502">
          <a:extLst>
            <a:ext uri="{FF2B5EF4-FFF2-40B4-BE49-F238E27FC236}">
              <a16:creationId xmlns:a16="http://schemas.microsoft.com/office/drawing/2014/main" id="{00000000-0008-0000-0900-0000A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2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3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44" name="AutoShape 4">
          <a:extLst>
            <a:ext uri="{FF2B5EF4-FFF2-40B4-BE49-F238E27FC236}">
              <a16:creationId xmlns:a16="http://schemas.microsoft.com/office/drawing/2014/main" id="{00000000-0008-0000-0900-0000A4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45" name="Picture 96" descr="QQ截图20141023141458">
          <a:extLst>
            <a:ext uri="{FF2B5EF4-FFF2-40B4-BE49-F238E27FC236}">
              <a16:creationId xmlns:a16="http://schemas.microsoft.com/office/drawing/2014/main" id="{00000000-0008-0000-0900-0000A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46" name="Picture 97" descr="QQ截图20141023141502">
          <a:extLst>
            <a:ext uri="{FF2B5EF4-FFF2-40B4-BE49-F238E27FC236}">
              <a16:creationId xmlns:a16="http://schemas.microsoft.com/office/drawing/2014/main" id="{00000000-0008-0000-0900-0000A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47" name="Picture 96" descr="QQ截图20141023141458">
          <a:extLst>
            <a:ext uri="{FF2B5EF4-FFF2-40B4-BE49-F238E27FC236}">
              <a16:creationId xmlns:a16="http://schemas.microsoft.com/office/drawing/2014/main" id="{00000000-0008-0000-0900-0000A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48" name="Picture 97" descr="QQ截图20141023141502">
          <a:extLst>
            <a:ext uri="{FF2B5EF4-FFF2-40B4-BE49-F238E27FC236}">
              <a16:creationId xmlns:a16="http://schemas.microsoft.com/office/drawing/2014/main" id="{00000000-0008-0000-0900-0000A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9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A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51" name="AutoShape 4">
          <a:extLst>
            <a:ext uri="{FF2B5EF4-FFF2-40B4-BE49-F238E27FC236}">
              <a16:creationId xmlns:a16="http://schemas.microsoft.com/office/drawing/2014/main" id="{00000000-0008-0000-0900-0000AB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52" name="Picture 96" descr="QQ截图20141023141458">
          <a:extLst>
            <a:ext uri="{FF2B5EF4-FFF2-40B4-BE49-F238E27FC236}">
              <a16:creationId xmlns:a16="http://schemas.microsoft.com/office/drawing/2014/main" id="{00000000-0008-0000-0900-0000A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53" name="Picture 97" descr="QQ截图20141023141502">
          <a:extLst>
            <a:ext uri="{FF2B5EF4-FFF2-40B4-BE49-F238E27FC236}">
              <a16:creationId xmlns:a16="http://schemas.microsoft.com/office/drawing/2014/main" id="{00000000-0008-0000-0900-0000A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54" name="Picture 96" descr="QQ截图20141023141458">
          <a:extLst>
            <a:ext uri="{FF2B5EF4-FFF2-40B4-BE49-F238E27FC236}">
              <a16:creationId xmlns:a16="http://schemas.microsoft.com/office/drawing/2014/main" id="{00000000-0008-0000-0900-0000A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55" name="Picture 97" descr="QQ截图20141023141502">
          <a:extLst>
            <a:ext uri="{FF2B5EF4-FFF2-40B4-BE49-F238E27FC236}">
              <a16:creationId xmlns:a16="http://schemas.microsoft.com/office/drawing/2014/main" id="{00000000-0008-0000-0900-0000A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0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1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58" name="AutoShape 4">
          <a:extLst>
            <a:ext uri="{FF2B5EF4-FFF2-40B4-BE49-F238E27FC236}">
              <a16:creationId xmlns:a16="http://schemas.microsoft.com/office/drawing/2014/main" id="{00000000-0008-0000-0900-0000B2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59" name="Picture 96" descr="QQ截图20141023141458">
          <a:extLst>
            <a:ext uri="{FF2B5EF4-FFF2-40B4-BE49-F238E27FC236}">
              <a16:creationId xmlns:a16="http://schemas.microsoft.com/office/drawing/2014/main" id="{00000000-0008-0000-0900-0000B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60" name="Picture 97" descr="QQ截图20141023141502">
          <a:extLst>
            <a:ext uri="{FF2B5EF4-FFF2-40B4-BE49-F238E27FC236}">
              <a16:creationId xmlns:a16="http://schemas.microsoft.com/office/drawing/2014/main" id="{00000000-0008-0000-0900-0000B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61" name="Picture 96" descr="QQ截图20141023141458">
          <a:extLst>
            <a:ext uri="{FF2B5EF4-FFF2-40B4-BE49-F238E27FC236}">
              <a16:creationId xmlns:a16="http://schemas.microsoft.com/office/drawing/2014/main" id="{00000000-0008-0000-0900-0000B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62" name="Picture 97" descr="QQ截图20141023141502">
          <a:extLst>
            <a:ext uri="{FF2B5EF4-FFF2-40B4-BE49-F238E27FC236}">
              <a16:creationId xmlns:a16="http://schemas.microsoft.com/office/drawing/2014/main" id="{00000000-0008-0000-0900-0000B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65" name="AutoShape 4">
          <a:extLst>
            <a:ext uri="{FF2B5EF4-FFF2-40B4-BE49-F238E27FC236}">
              <a16:creationId xmlns:a16="http://schemas.microsoft.com/office/drawing/2014/main" id="{00000000-0008-0000-0900-0000B9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66" name="Picture 96" descr="QQ截图20141023141458">
          <a:extLst>
            <a:ext uri="{FF2B5EF4-FFF2-40B4-BE49-F238E27FC236}">
              <a16:creationId xmlns:a16="http://schemas.microsoft.com/office/drawing/2014/main" id="{00000000-0008-0000-0900-0000B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67" name="Picture 97" descr="QQ截图20141023141502">
          <a:extLst>
            <a:ext uri="{FF2B5EF4-FFF2-40B4-BE49-F238E27FC236}">
              <a16:creationId xmlns:a16="http://schemas.microsoft.com/office/drawing/2014/main" id="{00000000-0008-0000-0900-0000B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68" name="Picture 96" descr="QQ截图20141023141458">
          <a:extLst>
            <a:ext uri="{FF2B5EF4-FFF2-40B4-BE49-F238E27FC236}">
              <a16:creationId xmlns:a16="http://schemas.microsoft.com/office/drawing/2014/main" id="{00000000-0008-0000-0900-0000B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69" name="Picture 97" descr="QQ截图20141023141502">
          <a:extLst>
            <a:ext uri="{FF2B5EF4-FFF2-40B4-BE49-F238E27FC236}">
              <a16:creationId xmlns:a16="http://schemas.microsoft.com/office/drawing/2014/main" id="{00000000-0008-0000-0900-0000B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E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F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72" name="AutoShape 4">
          <a:extLst>
            <a:ext uri="{FF2B5EF4-FFF2-40B4-BE49-F238E27FC236}">
              <a16:creationId xmlns:a16="http://schemas.microsoft.com/office/drawing/2014/main" id="{00000000-0008-0000-0900-0000C0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73" name="Picture 96" descr="QQ截图20141023141458">
          <a:extLst>
            <a:ext uri="{FF2B5EF4-FFF2-40B4-BE49-F238E27FC236}">
              <a16:creationId xmlns:a16="http://schemas.microsoft.com/office/drawing/2014/main" id="{00000000-0008-0000-0900-0000C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74" name="Picture 97" descr="QQ截图20141023141502">
          <a:extLst>
            <a:ext uri="{FF2B5EF4-FFF2-40B4-BE49-F238E27FC236}">
              <a16:creationId xmlns:a16="http://schemas.microsoft.com/office/drawing/2014/main" id="{00000000-0008-0000-0900-0000C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75" name="Picture 96" descr="QQ截图20141023141458">
          <a:extLst>
            <a:ext uri="{FF2B5EF4-FFF2-40B4-BE49-F238E27FC236}">
              <a16:creationId xmlns:a16="http://schemas.microsoft.com/office/drawing/2014/main" id="{00000000-0008-0000-0900-0000C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76" name="Picture 97" descr="QQ截图20141023141502">
          <a:extLst>
            <a:ext uri="{FF2B5EF4-FFF2-40B4-BE49-F238E27FC236}">
              <a16:creationId xmlns:a16="http://schemas.microsoft.com/office/drawing/2014/main" id="{00000000-0008-0000-0900-0000C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79" name="AutoShape 4">
          <a:extLst>
            <a:ext uri="{FF2B5EF4-FFF2-40B4-BE49-F238E27FC236}">
              <a16:creationId xmlns:a16="http://schemas.microsoft.com/office/drawing/2014/main" id="{00000000-0008-0000-0900-0000C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80" name="Picture 96" descr="QQ截图20141023141458">
          <a:extLst>
            <a:ext uri="{FF2B5EF4-FFF2-40B4-BE49-F238E27FC236}">
              <a16:creationId xmlns:a16="http://schemas.microsoft.com/office/drawing/2014/main" id="{00000000-0008-0000-0900-0000C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81" name="Picture 97" descr="QQ截图20141023141502">
          <a:extLst>
            <a:ext uri="{FF2B5EF4-FFF2-40B4-BE49-F238E27FC236}">
              <a16:creationId xmlns:a16="http://schemas.microsoft.com/office/drawing/2014/main" id="{00000000-0008-0000-0900-0000C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82" name="Picture 96" descr="QQ截图20141023141458">
          <a:extLst>
            <a:ext uri="{FF2B5EF4-FFF2-40B4-BE49-F238E27FC236}">
              <a16:creationId xmlns:a16="http://schemas.microsoft.com/office/drawing/2014/main" id="{00000000-0008-0000-0900-0000C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83" name="Picture 97" descr="QQ截图20141023141502">
          <a:extLst>
            <a:ext uri="{FF2B5EF4-FFF2-40B4-BE49-F238E27FC236}">
              <a16:creationId xmlns:a16="http://schemas.microsoft.com/office/drawing/2014/main" id="{00000000-0008-0000-0900-0000C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C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D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86" name="AutoShape 4">
          <a:extLst>
            <a:ext uri="{FF2B5EF4-FFF2-40B4-BE49-F238E27FC236}">
              <a16:creationId xmlns:a16="http://schemas.microsoft.com/office/drawing/2014/main" id="{00000000-0008-0000-0900-0000CE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87" name="Picture 96" descr="QQ截图20141023141458">
          <a:extLst>
            <a:ext uri="{FF2B5EF4-FFF2-40B4-BE49-F238E27FC236}">
              <a16:creationId xmlns:a16="http://schemas.microsoft.com/office/drawing/2014/main" id="{00000000-0008-0000-0900-0000C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88" name="Picture 97" descr="QQ截图20141023141502">
          <a:extLst>
            <a:ext uri="{FF2B5EF4-FFF2-40B4-BE49-F238E27FC236}">
              <a16:creationId xmlns:a16="http://schemas.microsoft.com/office/drawing/2014/main" id="{00000000-0008-0000-0900-0000D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89" name="Picture 96" descr="QQ截图20141023141458">
          <a:extLst>
            <a:ext uri="{FF2B5EF4-FFF2-40B4-BE49-F238E27FC236}">
              <a16:creationId xmlns:a16="http://schemas.microsoft.com/office/drawing/2014/main" id="{00000000-0008-0000-0900-0000D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90" name="Picture 97" descr="QQ截图20141023141502">
          <a:extLst>
            <a:ext uri="{FF2B5EF4-FFF2-40B4-BE49-F238E27FC236}">
              <a16:creationId xmlns:a16="http://schemas.microsoft.com/office/drawing/2014/main" id="{00000000-0008-0000-0900-0000D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3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4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93" name="AutoShape 4">
          <a:extLst>
            <a:ext uri="{FF2B5EF4-FFF2-40B4-BE49-F238E27FC236}">
              <a16:creationId xmlns:a16="http://schemas.microsoft.com/office/drawing/2014/main" id="{00000000-0008-0000-0900-0000D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94" name="Picture 96" descr="QQ截图20141023141458">
          <a:extLst>
            <a:ext uri="{FF2B5EF4-FFF2-40B4-BE49-F238E27FC236}">
              <a16:creationId xmlns:a16="http://schemas.microsoft.com/office/drawing/2014/main" id="{00000000-0008-0000-0900-0000D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95" name="Picture 97" descr="QQ截图20141023141502">
          <a:extLst>
            <a:ext uri="{FF2B5EF4-FFF2-40B4-BE49-F238E27FC236}">
              <a16:creationId xmlns:a16="http://schemas.microsoft.com/office/drawing/2014/main" id="{00000000-0008-0000-0900-0000D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96" name="Picture 96" descr="QQ截图20141023141458">
          <a:extLst>
            <a:ext uri="{FF2B5EF4-FFF2-40B4-BE49-F238E27FC236}">
              <a16:creationId xmlns:a16="http://schemas.microsoft.com/office/drawing/2014/main" id="{00000000-0008-0000-0900-0000D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97" name="Picture 97" descr="QQ截图20141023141502">
          <a:extLst>
            <a:ext uri="{FF2B5EF4-FFF2-40B4-BE49-F238E27FC236}">
              <a16:creationId xmlns:a16="http://schemas.microsoft.com/office/drawing/2014/main" id="{00000000-0008-0000-0900-0000D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A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B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00" name="AutoShape 4">
          <a:extLst>
            <a:ext uri="{FF2B5EF4-FFF2-40B4-BE49-F238E27FC236}">
              <a16:creationId xmlns:a16="http://schemas.microsoft.com/office/drawing/2014/main" id="{00000000-0008-0000-0900-0000DC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01" name="Picture 96" descr="QQ截图20141023141458">
          <a:extLst>
            <a:ext uri="{FF2B5EF4-FFF2-40B4-BE49-F238E27FC236}">
              <a16:creationId xmlns:a16="http://schemas.microsoft.com/office/drawing/2014/main" id="{00000000-0008-0000-0900-0000D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02" name="Picture 97" descr="QQ截图20141023141502">
          <a:extLst>
            <a:ext uri="{FF2B5EF4-FFF2-40B4-BE49-F238E27FC236}">
              <a16:creationId xmlns:a16="http://schemas.microsoft.com/office/drawing/2014/main" id="{00000000-0008-0000-0900-0000D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03" name="Picture 96" descr="QQ截图20141023141458">
          <a:extLst>
            <a:ext uri="{FF2B5EF4-FFF2-40B4-BE49-F238E27FC236}">
              <a16:creationId xmlns:a16="http://schemas.microsoft.com/office/drawing/2014/main" id="{00000000-0008-0000-0900-0000D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04" name="Picture 97" descr="QQ截图20141023141502">
          <a:extLst>
            <a:ext uri="{FF2B5EF4-FFF2-40B4-BE49-F238E27FC236}">
              <a16:creationId xmlns:a16="http://schemas.microsoft.com/office/drawing/2014/main" id="{00000000-0008-0000-0900-0000E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1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2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07" name="AutoShape 4">
          <a:extLst>
            <a:ext uri="{FF2B5EF4-FFF2-40B4-BE49-F238E27FC236}">
              <a16:creationId xmlns:a16="http://schemas.microsoft.com/office/drawing/2014/main" id="{00000000-0008-0000-0900-0000E3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08" name="Picture 96" descr="QQ截图20141023141458">
          <a:extLst>
            <a:ext uri="{FF2B5EF4-FFF2-40B4-BE49-F238E27FC236}">
              <a16:creationId xmlns:a16="http://schemas.microsoft.com/office/drawing/2014/main" id="{00000000-0008-0000-0900-0000E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09" name="Picture 97" descr="QQ截图20141023141502">
          <a:extLst>
            <a:ext uri="{FF2B5EF4-FFF2-40B4-BE49-F238E27FC236}">
              <a16:creationId xmlns:a16="http://schemas.microsoft.com/office/drawing/2014/main" id="{00000000-0008-0000-0900-0000E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10" name="Picture 96" descr="QQ截图20141023141458">
          <a:extLst>
            <a:ext uri="{FF2B5EF4-FFF2-40B4-BE49-F238E27FC236}">
              <a16:creationId xmlns:a16="http://schemas.microsoft.com/office/drawing/2014/main" id="{00000000-0008-0000-0900-0000E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11" name="Picture 97" descr="QQ截图20141023141502">
          <a:extLst>
            <a:ext uri="{FF2B5EF4-FFF2-40B4-BE49-F238E27FC236}">
              <a16:creationId xmlns:a16="http://schemas.microsoft.com/office/drawing/2014/main" id="{00000000-0008-0000-0900-0000E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9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14" name="AutoShape 4">
          <a:extLst>
            <a:ext uri="{FF2B5EF4-FFF2-40B4-BE49-F238E27FC236}">
              <a16:creationId xmlns:a16="http://schemas.microsoft.com/office/drawing/2014/main" id="{00000000-0008-0000-0900-0000EA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15" name="AutoShape 1">
          <a:extLst>
            <a:ext uri="{FF2B5EF4-FFF2-40B4-BE49-F238E27FC236}">
              <a16:creationId xmlns:a16="http://schemas.microsoft.com/office/drawing/2014/main" id="{00000000-0008-0000-0900-0000EB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C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17" name="AutoShape 4">
          <a:extLst>
            <a:ext uri="{FF2B5EF4-FFF2-40B4-BE49-F238E27FC236}">
              <a16:creationId xmlns:a16="http://schemas.microsoft.com/office/drawing/2014/main" id="{00000000-0008-0000-0900-0000ED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18" name="Picture 96" descr="QQ截图20141023141458">
          <a:extLst>
            <a:ext uri="{FF2B5EF4-FFF2-40B4-BE49-F238E27FC236}">
              <a16:creationId xmlns:a16="http://schemas.microsoft.com/office/drawing/2014/main" id="{00000000-0008-0000-0900-0000E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19" name="Picture 97" descr="QQ截图20141023141502">
          <a:extLst>
            <a:ext uri="{FF2B5EF4-FFF2-40B4-BE49-F238E27FC236}">
              <a16:creationId xmlns:a16="http://schemas.microsoft.com/office/drawing/2014/main" id="{00000000-0008-0000-0900-0000E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20" name="Picture 96" descr="QQ截图20141023141458">
          <a:extLst>
            <a:ext uri="{FF2B5EF4-FFF2-40B4-BE49-F238E27FC236}">
              <a16:creationId xmlns:a16="http://schemas.microsoft.com/office/drawing/2014/main" id="{00000000-0008-0000-0900-0000F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21" name="Picture 97" descr="QQ截图20141023141502">
          <a:extLst>
            <a:ext uri="{FF2B5EF4-FFF2-40B4-BE49-F238E27FC236}">
              <a16:creationId xmlns:a16="http://schemas.microsoft.com/office/drawing/2014/main" id="{00000000-0008-0000-0900-0000F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2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3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4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5" name="AutoShape 4">
          <a:extLst>
            <a:ext uri="{FF2B5EF4-FFF2-40B4-BE49-F238E27FC236}">
              <a16:creationId xmlns:a16="http://schemas.microsoft.com/office/drawing/2014/main" id="{00000000-0008-0000-0900-0000F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8" name="AutoShape 4">
          <a:extLst>
            <a:ext uri="{FF2B5EF4-FFF2-40B4-BE49-F238E27FC236}">
              <a16:creationId xmlns:a16="http://schemas.microsoft.com/office/drawing/2014/main" id="{00000000-0008-0000-0900-0000F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9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A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31" name="AutoShape 4">
          <a:extLst>
            <a:ext uri="{FF2B5EF4-FFF2-40B4-BE49-F238E27FC236}">
              <a16:creationId xmlns:a16="http://schemas.microsoft.com/office/drawing/2014/main" id="{00000000-0008-0000-0900-0000FB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32" name="Picture 96" descr="QQ截图20141023141458">
          <a:extLst>
            <a:ext uri="{FF2B5EF4-FFF2-40B4-BE49-F238E27FC236}">
              <a16:creationId xmlns:a16="http://schemas.microsoft.com/office/drawing/2014/main" id="{00000000-0008-0000-0900-0000F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33" name="Picture 97" descr="QQ截图20141023141502">
          <a:extLst>
            <a:ext uri="{FF2B5EF4-FFF2-40B4-BE49-F238E27FC236}">
              <a16:creationId xmlns:a16="http://schemas.microsoft.com/office/drawing/2014/main" id="{00000000-0008-0000-0900-0000F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34" name="Picture 96" descr="QQ截图20141023141458">
          <a:extLst>
            <a:ext uri="{FF2B5EF4-FFF2-40B4-BE49-F238E27FC236}">
              <a16:creationId xmlns:a16="http://schemas.microsoft.com/office/drawing/2014/main" id="{00000000-0008-0000-0900-0000F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35" name="Picture 97" descr="QQ截图20141023141502">
          <a:extLst>
            <a:ext uri="{FF2B5EF4-FFF2-40B4-BE49-F238E27FC236}">
              <a16:creationId xmlns:a16="http://schemas.microsoft.com/office/drawing/2014/main" id="{00000000-0008-0000-0900-0000F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0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1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38" name="AutoShape 4">
          <a:extLst>
            <a:ext uri="{FF2B5EF4-FFF2-40B4-BE49-F238E27FC236}">
              <a16:creationId xmlns:a16="http://schemas.microsoft.com/office/drawing/2014/main" id="{00000000-0008-0000-0900-000002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39" name="Picture 96" descr="QQ截图20141023141458">
          <a:extLst>
            <a:ext uri="{FF2B5EF4-FFF2-40B4-BE49-F238E27FC236}">
              <a16:creationId xmlns:a16="http://schemas.microsoft.com/office/drawing/2014/main" id="{00000000-0008-0000-0900-00000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40" name="Picture 97" descr="QQ截图20141023141502">
          <a:extLst>
            <a:ext uri="{FF2B5EF4-FFF2-40B4-BE49-F238E27FC236}">
              <a16:creationId xmlns:a16="http://schemas.microsoft.com/office/drawing/2014/main" id="{00000000-0008-0000-0900-00000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41" name="Picture 96" descr="QQ截图20141023141458">
          <a:extLst>
            <a:ext uri="{FF2B5EF4-FFF2-40B4-BE49-F238E27FC236}">
              <a16:creationId xmlns:a16="http://schemas.microsoft.com/office/drawing/2014/main" id="{00000000-0008-0000-0900-00000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42" name="Picture 97" descr="QQ截图20141023141502">
          <a:extLst>
            <a:ext uri="{FF2B5EF4-FFF2-40B4-BE49-F238E27FC236}">
              <a16:creationId xmlns:a16="http://schemas.microsoft.com/office/drawing/2014/main" id="{00000000-0008-0000-0900-00000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45" name="AutoShape 4">
          <a:extLst>
            <a:ext uri="{FF2B5EF4-FFF2-40B4-BE49-F238E27FC236}">
              <a16:creationId xmlns:a16="http://schemas.microsoft.com/office/drawing/2014/main" id="{00000000-0008-0000-0900-00000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46" name="Picture 96" descr="QQ截图20141023141458">
          <a:extLst>
            <a:ext uri="{FF2B5EF4-FFF2-40B4-BE49-F238E27FC236}">
              <a16:creationId xmlns:a16="http://schemas.microsoft.com/office/drawing/2014/main" id="{00000000-0008-0000-0900-00000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47" name="Picture 97" descr="QQ截图20141023141502">
          <a:extLst>
            <a:ext uri="{FF2B5EF4-FFF2-40B4-BE49-F238E27FC236}">
              <a16:creationId xmlns:a16="http://schemas.microsoft.com/office/drawing/2014/main" id="{00000000-0008-0000-0900-00000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48" name="Picture 96" descr="QQ截图20141023141458">
          <a:extLst>
            <a:ext uri="{FF2B5EF4-FFF2-40B4-BE49-F238E27FC236}">
              <a16:creationId xmlns:a16="http://schemas.microsoft.com/office/drawing/2014/main" id="{00000000-0008-0000-0900-00000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49" name="Picture 97" descr="QQ截图20141023141502">
          <a:extLst>
            <a:ext uri="{FF2B5EF4-FFF2-40B4-BE49-F238E27FC236}">
              <a16:creationId xmlns:a16="http://schemas.microsoft.com/office/drawing/2014/main" id="{00000000-0008-0000-0900-00000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E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F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52" name="AutoShape 4">
          <a:extLst>
            <a:ext uri="{FF2B5EF4-FFF2-40B4-BE49-F238E27FC236}">
              <a16:creationId xmlns:a16="http://schemas.microsoft.com/office/drawing/2014/main" id="{00000000-0008-0000-0900-000010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5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1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2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3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56" name="AutoShape 4">
          <a:extLst>
            <a:ext uri="{FF2B5EF4-FFF2-40B4-BE49-F238E27FC236}">
              <a16:creationId xmlns:a16="http://schemas.microsoft.com/office/drawing/2014/main" id="{00000000-0008-0000-0900-000014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57" name="Picture 96" descr="QQ截图20141023141458">
          <a:extLst>
            <a:ext uri="{FF2B5EF4-FFF2-40B4-BE49-F238E27FC236}">
              <a16:creationId xmlns:a16="http://schemas.microsoft.com/office/drawing/2014/main" id="{00000000-0008-0000-0900-00001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58" name="Picture 97" descr="QQ截图20141023141502">
          <a:extLst>
            <a:ext uri="{FF2B5EF4-FFF2-40B4-BE49-F238E27FC236}">
              <a16:creationId xmlns:a16="http://schemas.microsoft.com/office/drawing/2014/main" id="{00000000-0008-0000-0900-00001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59" name="Picture 96" descr="QQ截图20141023141458">
          <a:extLst>
            <a:ext uri="{FF2B5EF4-FFF2-40B4-BE49-F238E27FC236}">
              <a16:creationId xmlns:a16="http://schemas.microsoft.com/office/drawing/2014/main" id="{00000000-0008-0000-0900-00001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60" name="Picture 97" descr="QQ截图20141023141502">
          <a:extLst>
            <a:ext uri="{FF2B5EF4-FFF2-40B4-BE49-F238E27FC236}">
              <a16:creationId xmlns:a16="http://schemas.microsoft.com/office/drawing/2014/main" id="{00000000-0008-0000-0900-00001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A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63" name="AutoShape 4">
          <a:extLst>
            <a:ext uri="{FF2B5EF4-FFF2-40B4-BE49-F238E27FC236}">
              <a16:creationId xmlns:a16="http://schemas.microsoft.com/office/drawing/2014/main" id="{00000000-0008-0000-0900-00001B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64" name="Picture 96" descr="QQ截图20141023141458">
          <a:extLst>
            <a:ext uri="{FF2B5EF4-FFF2-40B4-BE49-F238E27FC236}">
              <a16:creationId xmlns:a16="http://schemas.microsoft.com/office/drawing/2014/main" id="{00000000-0008-0000-0900-00001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65" name="Picture 97" descr="QQ截图20141023141502">
          <a:extLst>
            <a:ext uri="{FF2B5EF4-FFF2-40B4-BE49-F238E27FC236}">
              <a16:creationId xmlns:a16="http://schemas.microsoft.com/office/drawing/2014/main" id="{00000000-0008-0000-0900-00001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66" name="Picture 96" descr="QQ截图20141023141458">
          <a:extLst>
            <a:ext uri="{FF2B5EF4-FFF2-40B4-BE49-F238E27FC236}">
              <a16:creationId xmlns:a16="http://schemas.microsoft.com/office/drawing/2014/main" id="{00000000-0008-0000-0900-00001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67" name="Picture 97" descr="QQ截图20141023141502">
          <a:extLst>
            <a:ext uri="{FF2B5EF4-FFF2-40B4-BE49-F238E27FC236}">
              <a16:creationId xmlns:a16="http://schemas.microsoft.com/office/drawing/2014/main" id="{00000000-0008-0000-0900-00001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0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569" name="Picture 96" descr="QQ截图20141023141458">
          <a:extLst>
            <a:ext uri="{FF2B5EF4-FFF2-40B4-BE49-F238E27FC236}">
              <a16:creationId xmlns:a16="http://schemas.microsoft.com/office/drawing/2014/main" id="{00000000-0008-0000-0900-00002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570" name="Picture 97" descr="QQ截图20141023141502">
          <a:extLst>
            <a:ext uri="{FF2B5EF4-FFF2-40B4-BE49-F238E27FC236}">
              <a16:creationId xmlns:a16="http://schemas.microsoft.com/office/drawing/2014/main" id="{00000000-0008-0000-0900-00002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571" name="Picture 96" descr="QQ截图20141023141458">
          <a:extLst>
            <a:ext uri="{FF2B5EF4-FFF2-40B4-BE49-F238E27FC236}">
              <a16:creationId xmlns:a16="http://schemas.microsoft.com/office/drawing/2014/main" id="{00000000-0008-0000-0900-00002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572" name="Picture 97" descr="QQ截图20141023141502">
          <a:extLst>
            <a:ext uri="{FF2B5EF4-FFF2-40B4-BE49-F238E27FC236}">
              <a16:creationId xmlns:a16="http://schemas.microsoft.com/office/drawing/2014/main" id="{00000000-0008-0000-0900-00002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7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5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7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7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76" name="AutoShape 4">
          <a:extLst>
            <a:ext uri="{FF2B5EF4-FFF2-40B4-BE49-F238E27FC236}">
              <a16:creationId xmlns:a16="http://schemas.microsoft.com/office/drawing/2014/main" id="{00000000-0008-0000-0900-00002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A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79" name="AutoShape 4">
          <a:extLst>
            <a:ext uri="{FF2B5EF4-FFF2-40B4-BE49-F238E27FC236}">
              <a16:creationId xmlns:a16="http://schemas.microsoft.com/office/drawing/2014/main" id="{00000000-0008-0000-0900-00002B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8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8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82" name="AutoShape 4">
          <a:extLst>
            <a:ext uri="{FF2B5EF4-FFF2-40B4-BE49-F238E27FC236}">
              <a16:creationId xmlns:a16="http://schemas.microsoft.com/office/drawing/2014/main" id="{00000000-0008-0000-0900-00002E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F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0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85" name="AutoShape 4">
          <a:extLst>
            <a:ext uri="{FF2B5EF4-FFF2-40B4-BE49-F238E27FC236}">
              <a16:creationId xmlns:a16="http://schemas.microsoft.com/office/drawing/2014/main" id="{00000000-0008-0000-0900-000031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586" name="Picture 96" descr="QQ截图20141023141458">
          <a:extLst>
            <a:ext uri="{FF2B5EF4-FFF2-40B4-BE49-F238E27FC236}">
              <a16:creationId xmlns:a16="http://schemas.microsoft.com/office/drawing/2014/main" id="{00000000-0008-0000-0900-00003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587" name="Picture 97" descr="QQ截图20141023141502">
          <a:extLst>
            <a:ext uri="{FF2B5EF4-FFF2-40B4-BE49-F238E27FC236}">
              <a16:creationId xmlns:a16="http://schemas.microsoft.com/office/drawing/2014/main" id="{00000000-0008-0000-0900-00003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588" name="Picture 96" descr="QQ截图20141023141458">
          <a:extLst>
            <a:ext uri="{FF2B5EF4-FFF2-40B4-BE49-F238E27FC236}">
              <a16:creationId xmlns:a16="http://schemas.microsoft.com/office/drawing/2014/main" id="{00000000-0008-0000-0900-00003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589" name="Picture 97" descr="QQ截图20141023141502">
          <a:extLst>
            <a:ext uri="{FF2B5EF4-FFF2-40B4-BE49-F238E27FC236}">
              <a16:creationId xmlns:a16="http://schemas.microsoft.com/office/drawing/2014/main" id="{00000000-0008-0000-0900-00003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92" name="AutoShape 4">
          <a:extLst>
            <a:ext uri="{FF2B5EF4-FFF2-40B4-BE49-F238E27FC236}">
              <a16:creationId xmlns:a16="http://schemas.microsoft.com/office/drawing/2014/main" id="{00000000-0008-0000-0900-00003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593" name="Picture 96" descr="QQ截图20141023141458">
          <a:extLst>
            <a:ext uri="{FF2B5EF4-FFF2-40B4-BE49-F238E27FC236}">
              <a16:creationId xmlns:a16="http://schemas.microsoft.com/office/drawing/2014/main" id="{00000000-0008-0000-0900-00003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594" name="Picture 97" descr="QQ截图20141023141502">
          <a:extLst>
            <a:ext uri="{FF2B5EF4-FFF2-40B4-BE49-F238E27FC236}">
              <a16:creationId xmlns:a16="http://schemas.microsoft.com/office/drawing/2014/main" id="{00000000-0008-0000-0900-00003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595" name="Picture 96" descr="QQ截图20141023141458">
          <a:extLst>
            <a:ext uri="{FF2B5EF4-FFF2-40B4-BE49-F238E27FC236}">
              <a16:creationId xmlns:a16="http://schemas.microsoft.com/office/drawing/2014/main" id="{00000000-0008-0000-0900-00003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596" name="Picture 97" descr="QQ截图20141023141502">
          <a:extLst>
            <a:ext uri="{FF2B5EF4-FFF2-40B4-BE49-F238E27FC236}">
              <a16:creationId xmlns:a16="http://schemas.microsoft.com/office/drawing/2014/main" id="{00000000-0008-0000-0900-00003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D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E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99" name="AutoShape 4">
          <a:extLst>
            <a:ext uri="{FF2B5EF4-FFF2-40B4-BE49-F238E27FC236}">
              <a16:creationId xmlns:a16="http://schemas.microsoft.com/office/drawing/2014/main" id="{00000000-0008-0000-0900-00003F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00" name="Picture 96" descr="QQ截图20141023141458">
          <a:extLst>
            <a:ext uri="{FF2B5EF4-FFF2-40B4-BE49-F238E27FC236}">
              <a16:creationId xmlns:a16="http://schemas.microsoft.com/office/drawing/2014/main" id="{00000000-0008-0000-0900-00004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01" name="Picture 97" descr="QQ截图20141023141502">
          <a:extLst>
            <a:ext uri="{FF2B5EF4-FFF2-40B4-BE49-F238E27FC236}">
              <a16:creationId xmlns:a16="http://schemas.microsoft.com/office/drawing/2014/main" id="{00000000-0008-0000-0900-00004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02" name="Picture 96" descr="QQ截图20141023141458">
          <a:extLst>
            <a:ext uri="{FF2B5EF4-FFF2-40B4-BE49-F238E27FC236}">
              <a16:creationId xmlns:a16="http://schemas.microsoft.com/office/drawing/2014/main" id="{00000000-0008-0000-0900-00004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03" name="Picture 97" descr="QQ截图20141023141502">
          <a:extLst>
            <a:ext uri="{FF2B5EF4-FFF2-40B4-BE49-F238E27FC236}">
              <a16:creationId xmlns:a16="http://schemas.microsoft.com/office/drawing/2014/main" id="{00000000-0008-0000-0900-00004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4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5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06" name="AutoShape 4">
          <a:extLst>
            <a:ext uri="{FF2B5EF4-FFF2-40B4-BE49-F238E27FC236}">
              <a16:creationId xmlns:a16="http://schemas.microsoft.com/office/drawing/2014/main" id="{00000000-0008-0000-0900-00004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0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10" name="AutoShape 4">
          <a:extLst>
            <a:ext uri="{FF2B5EF4-FFF2-40B4-BE49-F238E27FC236}">
              <a16:creationId xmlns:a16="http://schemas.microsoft.com/office/drawing/2014/main" id="{00000000-0008-0000-0900-00004A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11" name="Picture 96" descr="QQ截图20141023141458">
          <a:extLst>
            <a:ext uri="{FF2B5EF4-FFF2-40B4-BE49-F238E27FC236}">
              <a16:creationId xmlns:a16="http://schemas.microsoft.com/office/drawing/2014/main" id="{00000000-0008-0000-0900-00004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12" name="Picture 97" descr="QQ截图20141023141502">
          <a:extLst>
            <a:ext uri="{FF2B5EF4-FFF2-40B4-BE49-F238E27FC236}">
              <a16:creationId xmlns:a16="http://schemas.microsoft.com/office/drawing/2014/main" id="{00000000-0008-0000-0900-00004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13" name="Picture 96" descr="QQ截图20141023141458">
          <a:extLst>
            <a:ext uri="{FF2B5EF4-FFF2-40B4-BE49-F238E27FC236}">
              <a16:creationId xmlns:a16="http://schemas.microsoft.com/office/drawing/2014/main" id="{00000000-0008-0000-0900-00004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14" name="Picture 97" descr="QQ截图20141023141502">
          <a:extLst>
            <a:ext uri="{FF2B5EF4-FFF2-40B4-BE49-F238E27FC236}">
              <a16:creationId xmlns:a16="http://schemas.microsoft.com/office/drawing/2014/main" id="{00000000-0008-0000-0900-00004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F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0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17" name="AutoShape 4">
          <a:extLst>
            <a:ext uri="{FF2B5EF4-FFF2-40B4-BE49-F238E27FC236}">
              <a16:creationId xmlns:a16="http://schemas.microsoft.com/office/drawing/2014/main" id="{00000000-0008-0000-0900-000051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18" name="Picture 96" descr="QQ截图20141023141458">
          <a:extLst>
            <a:ext uri="{FF2B5EF4-FFF2-40B4-BE49-F238E27FC236}">
              <a16:creationId xmlns:a16="http://schemas.microsoft.com/office/drawing/2014/main" id="{00000000-0008-0000-0900-00005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19" name="Picture 97" descr="QQ截图20141023141502">
          <a:extLst>
            <a:ext uri="{FF2B5EF4-FFF2-40B4-BE49-F238E27FC236}">
              <a16:creationId xmlns:a16="http://schemas.microsoft.com/office/drawing/2014/main" id="{00000000-0008-0000-0900-00005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20" name="Picture 96" descr="QQ截图20141023141458">
          <a:extLst>
            <a:ext uri="{FF2B5EF4-FFF2-40B4-BE49-F238E27FC236}">
              <a16:creationId xmlns:a16="http://schemas.microsoft.com/office/drawing/2014/main" id="{00000000-0008-0000-0900-00005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21" name="Picture 97" descr="QQ截图20141023141502">
          <a:extLst>
            <a:ext uri="{FF2B5EF4-FFF2-40B4-BE49-F238E27FC236}">
              <a16:creationId xmlns:a16="http://schemas.microsoft.com/office/drawing/2014/main" id="{00000000-0008-0000-0900-00005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24" name="AutoShape 4">
          <a:extLst>
            <a:ext uri="{FF2B5EF4-FFF2-40B4-BE49-F238E27FC236}">
              <a16:creationId xmlns:a16="http://schemas.microsoft.com/office/drawing/2014/main" id="{00000000-0008-0000-0900-00005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25" name="Picture 96" descr="QQ截图20141023141458">
          <a:extLst>
            <a:ext uri="{FF2B5EF4-FFF2-40B4-BE49-F238E27FC236}">
              <a16:creationId xmlns:a16="http://schemas.microsoft.com/office/drawing/2014/main" id="{00000000-0008-0000-0900-00005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26" name="Picture 97" descr="QQ截图20141023141502">
          <a:extLst>
            <a:ext uri="{FF2B5EF4-FFF2-40B4-BE49-F238E27FC236}">
              <a16:creationId xmlns:a16="http://schemas.microsoft.com/office/drawing/2014/main" id="{00000000-0008-0000-0900-00005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27" name="Picture 96" descr="QQ截图20141023141458">
          <a:extLst>
            <a:ext uri="{FF2B5EF4-FFF2-40B4-BE49-F238E27FC236}">
              <a16:creationId xmlns:a16="http://schemas.microsoft.com/office/drawing/2014/main" id="{00000000-0008-0000-0900-00005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28" name="Picture 97" descr="QQ截图20141023141502">
          <a:extLst>
            <a:ext uri="{FF2B5EF4-FFF2-40B4-BE49-F238E27FC236}">
              <a16:creationId xmlns:a16="http://schemas.microsoft.com/office/drawing/2014/main" id="{00000000-0008-0000-0900-00005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D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E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31" name="AutoShape 4">
          <a:extLst>
            <a:ext uri="{FF2B5EF4-FFF2-40B4-BE49-F238E27FC236}">
              <a16:creationId xmlns:a16="http://schemas.microsoft.com/office/drawing/2014/main" id="{00000000-0008-0000-0900-00005F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32" name="Picture 96" descr="QQ截图20141023141458">
          <a:extLst>
            <a:ext uri="{FF2B5EF4-FFF2-40B4-BE49-F238E27FC236}">
              <a16:creationId xmlns:a16="http://schemas.microsoft.com/office/drawing/2014/main" id="{00000000-0008-0000-0900-00006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33" name="Picture 97" descr="QQ截图20141023141502">
          <a:extLst>
            <a:ext uri="{FF2B5EF4-FFF2-40B4-BE49-F238E27FC236}">
              <a16:creationId xmlns:a16="http://schemas.microsoft.com/office/drawing/2014/main" id="{00000000-0008-0000-0900-00006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34" name="Picture 96" descr="QQ截图20141023141458">
          <a:extLst>
            <a:ext uri="{FF2B5EF4-FFF2-40B4-BE49-F238E27FC236}">
              <a16:creationId xmlns:a16="http://schemas.microsoft.com/office/drawing/2014/main" id="{00000000-0008-0000-0900-00006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35" name="Picture 97" descr="QQ截图20141023141502">
          <a:extLst>
            <a:ext uri="{FF2B5EF4-FFF2-40B4-BE49-F238E27FC236}">
              <a16:creationId xmlns:a16="http://schemas.microsoft.com/office/drawing/2014/main" id="{00000000-0008-0000-0900-00006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4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5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38" name="AutoShape 4">
          <a:extLst>
            <a:ext uri="{FF2B5EF4-FFF2-40B4-BE49-F238E27FC236}">
              <a16:creationId xmlns:a16="http://schemas.microsoft.com/office/drawing/2014/main" id="{00000000-0008-0000-0900-00006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39" name="Picture 96" descr="QQ截图20141023141458">
          <a:extLst>
            <a:ext uri="{FF2B5EF4-FFF2-40B4-BE49-F238E27FC236}">
              <a16:creationId xmlns:a16="http://schemas.microsoft.com/office/drawing/2014/main" id="{00000000-0008-0000-0900-00006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40" name="Picture 97" descr="QQ截图20141023141502">
          <a:extLst>
            <a:ext uri="{FF2B5EF4-FFF2-40B4-BE49-F238E27FC236}">
              <a16:creationId xmlns:a16="http://schemas.microsoft.com/office/drawing/2014/main" id="{00000000-0008-0000-0900-00006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41" name="Picture 96" descr="QQ截图20141023141458">
          <a:extLst>
            <a:ext uri="{FF2B5EF4-FFF2-40B4-BE49-F238E27FC236}">
              <a16:creationId xmlns:a16="http://schemas.microsoft.com/office/drawing/2014/main" id="{00000000-0008-0000-0900-00006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42" name="Picture 97" descr="QQ截图20141023141502">
          <a:extLst>
            <a:ext uri="{FF2B5EF4-FFF2-40B4-BE49-F238E27FC236}">
              <a16:creationId xmlns:a16="http://schemas.microsoft.com/office/drawing/2014/main" id="{00000000-0008-0000-0900-00006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B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C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45" name="AutoShape 4">
          <a:extLst>
            <a:ext uri="{FF2B5EF4-FFF2-40B4-BE49-F238E27FC236}">
              <a16:creationId xmlns:a16="http://schemas.microsoft.com/office/drawing/2014/main" id="{00000000-0008-0000-0900-00006D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46" name="Picture 96" descr="QQ截图20141023141458">
          <a:extLst>
            <a:ext uri="{FF2B5EF4-FFF2-40B4-BE49-F238E27FC236}">
              <a16:creationId xmlns:a16="http://schemas.microsoft.com/office/drawing/2014/main" id="{00000000-0008-0000-0900-00006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47" name="Picture 97" descr="QQ截图20141023141502">
          <a:extLst>
            <a:ext uri="{FF2B5EF4-FFF2-40B4-BE49-F238E27FC236}">
              <a16:creationId xmlns:a16="http://schemas.microsoft.com/office/drawing/2014/main" id="{00000000-0008-0000-0900-00006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48" name="Picture 96" descr="QQ截图20141023141458">
          <a:extLst>
            <a:ext uri="{FF2B5EF4-FFF2-40B4-BE49-F238E27FC236}">
              <a16:creationId xmlns:a16="http://schemas.microsoft.com/office/drawing/2014/main" id="{00000000-0008-0000-0900-00007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49" name="Picture 97" descr="QQ截图20141023141502">
          <a:extLst>
            <a:ext uri="{FF2B5EF4-FFF2-40B4-BE49-F238E27FC236}">
              <a16:creationId xmlns:a16="http://schemas.microsoft.com/office/drawing/2014/main" id="{00000000-0008-0000-0900-00007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2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3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52" name="AutoShape 4">
          <a:extLst>
            <a:ext uri="{FF2B5EF4-FFF2-40B4-BE49-F238E27FC236}">
              <a16:creationId xmlns:a16="http://schemas.microsoft.com/office/drawing/2014/main" id="{00000000-0008-0000-0900-000074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53" name="Picture 96" descr="QQ截图20141023141458">
          <a:extLst>
            <a:ext uri="{FF2B5EF4-FFF2-40B4-BE49-F238E27FC236}">
              <a16:creationId xmlns:a16="http://schemas.microsoft.com/office/drawing/2014/main" id="{00000000-0008-0000-0900-00007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54" name="Picture 97" descr="QQ截图20141023141502">
          <a:extLst>
            <a:ext uri="{FF2B5EF4-FFF2-40B4-BE49-F238E27FC236}">
              <a16:creationId xmlns:a16="http://schemas.microsoft.com/office/drawing/2014/main" id="{00000000-0008-0000-0900-00007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55" name="Picture 96" descr="QQ截图20141023141458">
          <a:extLst>
            <a:ext uri="{FF2B5EF4-FFF2-40B4-BE49-F238E27FC236}">
              <a16:creationId xmlns:a16="http://schemas.microsoft.com/office/drawing/2014/main" id="{00000000-0008-0000-0900-00007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56" name="Picture 97" descr="QQ截图20141023141502">
          <a:extLst>
            <a:ext uri="{FF2B5EF4-FFF2-40B4-BE49-F238E27FC236}">
              <a16:creationId xmlns:a16="http://schemas.microsoft.com/office/drawing/2014/main" id="{00000000-0008-0000-0900-00007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A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59" name="AutoShape 4">
          <a:extLst>
            <a:ext uri="{FF2B5EF4-FFF2-40B4-BE49-F238E27FC236}">
              <a16:creationId xmlns:a16="http://schemas.microsoft.com/office/drawing/2014/main" id="{00000000-0008-0000-0900-00007B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60" name="Picture 96" descr="QQ截图20141023141458">
          <a:extLst>
            <a:ext uri="{FF2B5EF4-FFF2-40B4-BE49-F238E27FC236}">
              <a16:creationId xmlns:a16="http://schemas.microsoft.com/office/drawing/2014/main" id="{00000000-0008-0000-0900-00007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61" name="Picture 97" descr="QQ截图20141023141502">
          <a:extLst>
            <a:ext uri="{FF2B5EF4-FFF2-40B4-BE49-F238E27FC236}">
              <a16:creationId xmlns:a16="http://schemas.microsoft.com/office/drawing/2014/main" id="{00000000-0008-0000-0900-00007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62" name="Picture 96" descr="QQ截图20141023141458">
          <a:extLst>
            <a:ext uri="{FF2B5EF4-FFF2-40B4-BE49-F238E27FC236}">
              <a16:creationId xmlns:a16="http://schemas.microsoft.com/office/drawing/2014/main" id="{00000000-0008-0000-0900-00007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63" name="Picture 97" descr="QQ截图20141023141502">
          <a:extLst>
            <a:ext uri="{FF2B5EF4-FFF2-40B4-BE49-F238E27FC236}">
              <a16:creationId xmlns:a16="http://schemas.microsoft.com/office/drawing/2014/main" id="{00000000-0008-0000-0900-00007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0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1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66" name="AutoShape 4">
          <a:extLst>
            <a:ext uri="{FF2B5EF4-FFF2-40B4-BE49-F238E27FC236}">
              <a16:creationId xmlns:a16="http://schemas.microsoft.com/office/drawing/2014/main" id="{00000000-0008-0000-0900-000082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67" name="Picture 96" descr="QQ截图20141023141458">
          <a:extLst>
            <a:ext uri="{FF2B5EF4-FFF2-40B4-BE49-F238E27FC236}">
              <a16:creationId xmlns:a16="http://schemas.microsoft.com/office/drawing/2014/main" id="{00000000-0008-0000-0900-00008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68" name="Picture 97" descr="QQ截图20141023141502">
          <a:extLst>
            <a:ext uri="{FF2B5EF4-FFF2-40B4-BE49-F238E27FC236}">
              <a16:creationId xmlns:a16="http://schemas.microsoft.com/office/drawing/2014/main" id="{00000000-0008-0000-0900-00008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69" name="Picture 96" descr="QQ截图20141023141458">
          <a:extLst>
            <a:ext uri="{FF2B5EF4-FFF2-40B4-BE49-F238E27FC236}">
              <a16:creationId xmlns:a16="http://schemas.microsoft.com/office/drawing/2014/main" id="{00000000-0008-0000-0900-00008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70" name="Picture 97" descr="QQ截图20141023141502">
          <a:extLst>
            <a:ext uri="{FF2B5EF4-FFF2-40B4-BE49-F238E27FC236}">
              <a16:creationId xmlns:a16="http://schemas.microsoft.com/office/drawing/2014/main" id="{00000000-0008-0000-0900-00008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73" name="AutoShape 4">
          <a:extLst>
            <a:ext uri="{FF2B5EF4-FFF2-40B4-BE49-F238E27FC236}">
              <a16:creationId xmlns:a16="http://schemas.microsoft.com/office/drawing/2014/main" id="{00000000-0008-0000-0900-00008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74" name="Picture 96" descr="QQ截图20141023141458">
          <a:extLst>
            <a:ext uri="{FF2B5EF4-FFF2-40B4-BE49-F238E27FC236}">
              <a16:creationId xmlns:a16="http://schemas.microsoft.com/office/drawing/2014/main" id="{00000000-0008-0000-0900-00008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75" name="Picture 97" descr="QQ截图20141023141502">
          <a:extLst>
            <a:ext uri="{FF2B5EF4-FFF2-40B4-BE49-F238E27FC236}">
              <a16:creationId xmlns:a16="http://schemas.microsoft.com/office/drawing/2014/main" id="{00000000-0008-0000-0900-00008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76" name="Picture 96" descr="QQ截图20141023141458">
          <a:extLst>
            <a:ext uri="{FF2B5EF4-FFF2-40B4-BE49-F238E27FC236}">
              <a16:creationId xmlns:a16="http://schemas.microsoft.com/office/drawing/2014/main" id="{00000000-0008-0000-0900-00008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77" name="Picture 97" descr="QQ截图20141023141502">
          <a:extLst>
            <a:ext uri="{FF2B5EF4-FFF2-40B4-BE49-F238E27FC236}">
              <a16:creationId xmlns:a16="http://schemas.microsoft.com/office/drawing/2014/main" id="{00000000-0008-0000-0900-00008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E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F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80" name="AutoShape 4">
          <a:extLst>
            <a:ext uri="{FF2B5EF4-FFF2-40B4-BE49-F238E27FC236}">
              <a16:creationId xmlns:a16="http://schemas.microsoft.com/office/drawing/2014/main" id="{00000000-0008-0000-0900-000090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81" name="Picture 96" descr="QQ截图20141023141458">
          <a:extLst>
            <a:ext uri="{FF2B5EF4-FFF2-40B4-BE49-F238E27FC236}">
              <a16:creationId xmlns:a16="http://schemas.microsoft.com/office/drawing/2014/main" id="{00000000-0008-0000-0900-00009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82" name="Picture 97" descr="QQ截图20141023141502">
          <a:extLst>
            <a:ext uri="{FF2B5EF4-FFF2-40B4-BE49-F238E27FC236}">
              <a16:creationId xmlns:a16="http://schemas.microsoft.com/office/drawing/2014/main" id="{00000000-0008-0000-0900-00009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83" name="Picture 96" descr="QQ截图20141023141458">
          <a:extLst>
            <a:ext uri="{FF2B5EF4-FFF2-40B4-BE49-F238E27FC236}">
              <a16:creationId xmlns:a16="http://schemas.microsoft.com/office/drawing/2014/main" id="{00000000-0008-0000-0900-00009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84" name="Picture 97" descr="QQ截图20141023141502">
          <a:extLst>
            <a:ext uri="{FF2B5EF4-FFF2-40B4-BE49-F238E27FC236}">
              <a16:creationId xmlns:a16="http://schemas.microsoft.com/office/drawing/2014/main" id="{00000000-0008-0000-0900-00009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5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87" name="AutoShape 4">
          <a:extLst>
            <a:ext uri="{FF2B5EF4-FFF2-40B4-BE49-F238E27FC236}">
              <a16:creationId xmlns:a16="http://schemas.microsoft.com/office/drawing/2014/main" id="{00000000-0008-0000-0900-00009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88" name="Picture 96" descr="QQ截图20141023141458">
          <a:extLst>
            <a:ext uri="{FF2B5EF4-FFF2-40B4-BE49-F238E27FC236}">
              <a16:creationId xmlns:a16="http://schemas.microsoft.com/office/drawing/2014/main" id="{00000000-0008-0000-0900-00009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89" name="Picture 97" descr="QQ截图20141023141502">
          <a:extLst>
            <a:ext uri="{FF2B5EF4-FFF2-40B4-BE49-F238E27FC236}">
              <a16:creationId xmlns:a16="http://schemas.microsoft.com/office/drawing/2014/main" id="{00000000-0008-0000-0900-00009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90" name="Picture 96" descr="QQ截图20141023141458">
          <a:extLst>
            <a:ext uri="{FF2B5EF4-FFF2-40B4-BE49-F238E27FC236}">
              <a16:creationId xmlns:a16="http://schemas.microsoft.com/office/drawing/2014/main" id="{00000000-0008-0000-0900-00009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91" name="Picture 97" descr="QQ截图20141023141502">
          <a:extLst>
            <a:ext uri="{FF2B5EF4-FFF2-40B4-BE49-F238E27FC236}">
              <a16:creationId xmlns:a16="http://schemas.microsoft.com/office/drawing/2014/main" id="{00000000-0008-0000-0900-00009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C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D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94" name="AutoShape 4">
          <a:extLst>
            <a:ext uri="{FF2B5EF4-FFF2-40B4-BE49-F238E27FC236}">
              <a16:creationId xmlns:a16="http://schemas.microsoft.com/office/drawing/2014/main" id="{00000000-0008-0000-0900-00009E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95" name="Picture 96" descr="QQ截图20141023141458">
          <a:extLst>
            <a:ext uri="{FF2B5EF4-FFF2-40B4-BE49-F238E27FC236}">
              <a16:creationId xmlns:a16="http://schemas.microsoft.com/office/drawing/2014/main" id="{00000000-0008-0000-0900-00009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96" name="Picture 97" descr="QQ截图20141023141502">
          <a:extLst>
            <a:ext uri="{FF2B5EF4-FFF2-40B4-BE49-F238E27FC236}">
              <a16:creationId xmlns:a16="http://schemas.microsoft.com/office/drawing/2014/main" id="{00000000-0008-0000-0900-0000A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97" name="Picture 96" descr="QQ截图20141023141458">
          <a:extLst>
            <a:ext uri="{FF2B5EF4-FFF2-40B4-BE49-F238E27FC236}">
              <a16:creationId xmlns:a16="http://schemas.microsoft.com/office/drawing/2014/main" id="{00000000-0008-0000-0900-0000A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98" name="Picture 97" descr="QQ截图20141023141502">
          <a:extLst>
            <a:ext uri="{FF2B5EF4-FFF2-40B4-BE49-F238E27FC236}">
              <a16:creationId xmlns:a16="http://schemas.microsoft.com/office/drawing/2014/main" id="{00000000-0008-0000-0900-0000A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3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4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01" name="AutoShape 4">
          <a:extLst>
            <a:ext uri="{FF2B5EF4-FFF2-40B4-BE49-F238E27FC236}">
              <a16:creationId xmlns:a16="http://schemas.microsoft.com/office/drawing/2014/main" id="{00000000-0008-0000-0900-0000A5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02" name="Picture 96" descr="QQ截图20141023141458">
          <a:extLst>
            <a:ext uri="{FF2B5EF4-FFF2-40B4-BE49-F238E27FC236}">
              <a16:creationId xmlns:a16="http://schemas.microsoft.com/office/drawing/2014/main" id="{00000000-0008-0000-0900-0000A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03" name="Picture 97" descr="QQ截图20141023141502">
          <a:extLst>
            <a:ext uri="{FF2B5EF4-FFF2-40B4-BE49-F238E27FC236}">
              <a16:creationId xmlns:a16="http://schemas.microsoft.com/office/drawing/2014/main" id="{00000000-0008-0000-0900-0000A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04" name="Picture 96" descr="QQ截图20141023141458">
          <a:extLst>
            <a:ext uri="{FF2B5EF4-FFF2-40B4-BE49-F238E27FC236}">
              <a16:creationId xmlns:a16="http://schemas.microsoft.com/office/drawing/2014/main" id="{00000000-0008-0000-0900-0000A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05" name="Picture 97" descr="QQ截图20141023141502">
          <a:extLst>
            <a:ext uri="{FF2B5EF4-FFF2-40B4-BE49-F238E27FC236}">
              <a16:creationId xmlns:a16="http://schemas.microsoft.com/office/drawing/2014/main" id="{00000000-0008-0000-0900-0000A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A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B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08" name="AutoShape 4">
          <a:extLst>
            <a:ext uri="{FF2B5EF4-FFF2-40B4-BE49-F238E27FC236}">
              <a16:creationId xmlns:a16="http://schemas.microsoft.com/office/drawing/2014/main" id="{00000000-0008-0000-0900-0000AC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09" name="Picture 96" descr="QQ截图20141023141458">
          <a:extLst>
            <a:ext uri="{FF2B5EF4-FFF2-40B4-BE49-F238E27FC236}">
              <a16:creationId xmlns:a16="http://schemas.microsoft.com/office/drawing/2014/main" id="{00000000-0008-0000-0900-0000A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10" name="Picture 97" descr="QQ截图20141023141502">
          <a:extLst>
            <a:ext uri="{FF2B5EF4-FFF2-40B4-BE49-F238E27FC236}">
              <a16:creationId xmlns:a16="http://schemas.microsoft.com/office/drawing/2014/main" id="{00000000-0008-0000-0900-0000A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11" name="Picture 96" descr="QQ截图20141023141458">
          <a:extLst>
            <a:ext uri="{FF2B5EF4-FFF2-40B4-BE49-F238E27FC236}">
              <a16:creationId xmlns:a16="http://schemas.microsoft.com/office/drawing/2014/main" id="{00000000-0008-0000-0900-0000A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12" name="Picture 97" descr="QQ截图20141023141502">
          <a:extLst>
            <a:ext uri="{FF2B5EF4-FFF2-40B4-BE49-F238E27FC236}">
              <a16:creationId xmlns:a16="http://schemas.microsoft.com/office/drawing/2014/main" id="{00000000-0008-0000-0900-0000B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1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2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15" name="AutoShape 4">
          <a:extLst>
            <a:ext uri="{FF2B5EF4-FFF2-40B4-BE49-F238E27FC236}">
              <a16:creationId xmlns:a16="http://schemas.microsoft.com/office/drawing/2014/main" id="{00000000-0008-0000-0900-0000B3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16" name="Picture 96" descr="QQ截图20141023141458">
          <a:extLst>
            <a:ext uri="{FF2B5EF4-FFF2-40B4-BE49-F238E27FC236}">
              <a16:creationId xmlns:a16="http://schemas.microsoft.com/office/drawing/2014/main" id="{00000000-0008-0000-0900-0000B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17" name="Picture 97" descr="QQ截图20141023141502">
          <a:extLst>
            <a:ext uri="{FF2B5EF4-FFF2-40B4-BE49-F238E27FC236}">
              <a16:creationId xmlns:a16="http://schemas.microsoft.com/office/drawing/2014/main" id="{00000000-0008-0000-0900-0000B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18" name="Picture 96" descr="QQ截图20141023141458">
          <a:extLst>
            <a:ext uri="{FF2B5EF4-FFF2-40B4-BE49-F238E27FC236}">
              <a16:creationId xmlns:a16="http://schemas.microsoft.com/office/drawing/2014/main" id="{00000000-0008-0000-0900-0000B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19" name="Picture 97" descr="QQ截图20141023141502">
          <a:extLst>
            <a:ext uri="{FF2B5EF4-FFF2-40B4-BE49-F238E27FC236}">
              <a16:creationId xmlns:a16="http://schemas.microsoft.com/office/drawing/2014/main" id="{00000000-0008-0000-0900-0000B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22" name="AutoShape 4">
          <a:extLst>
            <a:ext uri="{FF2B5EF4-FFF2-40B4-BE49-F238E27FC236}">
              <a16:creationId xmlns:a16="http://schemas.microsoft.com/office/drawing/2014/main" id="{00000000-0008-0000-0900-0000BA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23" name="Picture 96" descr="QQ截图20141023141458">
          <a:extLst>
            <a:ext uri="{FF2B5EF4-FFF2-40B4-BE49-F238E27FC236}">
              <a16:creationId xmlns:a16="http://schemas.microsoft.com/office/drawing/2014/main" id="{00000000-0008-0000-0900-0000B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24" name="Picture 97" descr="QQ截图20141023141502">
          <a:extLst>
            <a:ext uri="{FF2B5EF4-FFF2-40B4-BE49-F238E27FC236}">
              <a16:creationId xmlns:a16="http://schemas.microsoft.com/office/drawing/2014/main" id="{00000000-0008-0000-0900-0000B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25" name="Picture 96" descr="QQ截图20141023141458">
          <a:extLst>
            <a:ext uri="{FF2B5EF4-FFF2-40B4-BE49-F238E27FC236}">
              <a16:creationId xmlns:a16="http://schemas.microsoft.com/office/drawing/2014/main" id="{00000000-0008-0000-0900-0000B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26" name="Picture 97" descr="QQ截图20141023141502">
          <a:extLst>
            <a:ext uri="{FF2B5EF4-FFF2-40B4-BE49-F238E27FC236}">
              <a16:creationId xmlns:a16="http://schemas.microsoft.com/office/drawing/2014/main" id="{00000000-0008-0000-0900-0000B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F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0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29" name="AutoShape 4">
          <a:extLst>
            <a:ext uri="{FF2B5EF4-FFF2-40B4-BE49-F238E27FC236}">
              <a16:creationId xmlns:a16="http://schemas.microsoft.com/office/drawing/2014/main" id="{00000000-0008-0000-0900-0000C1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30" name="Picture 96" descr="QQ截图20141023141458">
          <a:extLst>
            <a:ext uri="{FF2B5EF4-FFF2-40B4-BE49-F238E27FC236}">
              <a16:creationId xmlns:a16="http://schemas.microsoft.com/office/drawing/2014/main" id="{00000000-0008-0000-0900-0000C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31" name="Picture 97" descr="QQ截图20141023141502">
          <a:extLst>
            <a:ext uri="{FF2B5EF4-FFF2-40B4-BE49-F238E27FC236}">
              <a16:creationId xmlns:a16="http://schemas.microsoft.com/office/drawing/2014/main" id="{00000000-0008-0000-0900-0000C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32" name="Picture 96" descr="QQ截图20141023141458">
          <a:extLst>
            <a:ext uri="{FF2B5EF4-FFF2-40B4-BE49-F238E27FC236}">
              <a16:creationId xmlns:a16="http://schemas.microsoft.com/office/drawing/2014/main" id="{00000000-0008-0000-0900-0000C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33" name="Picture 97" descr="QQ截图20141023141502">
          <a:extLst>
            <a:ext uri="{FF2B5EF4-FFF2-40B4-BE49-F238E27FC236}">
              <a16:creationId xmlns:a16="http://schemas.microsoft.com/office/drawing/2014/main" id="{00000000-0008-0000-0900-0000C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36" name="AutoShape 4">
          <a:extLst>
            <a:ext uri="{FF2B5EF4-FFF2-40B4-BE49-F238E27FC236}">
              <a16:creationId xmlns:a16="http://schemas.microsoft.com/office/drawing/2014/main" id="{00000000-0008-0000-0900-0000C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37" name="Picture 96" descr="QQ截图20141023141458">
          <a:extLst>
            <a:ext uri="{FF2B5EF4-FFF2-40B4-BE49-F238E27FC236}">
              <a16:creationId xmlns:a16="http://schemas.microsoft.com/office/drawing/2014/main" id="{00000000-0008-0000-0900-0000C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38" name="Picture 97" descr="QQ截图20141023141502">
          <a:extLst>
            <a:ext uri="{FF2B5EF4-FFF2-40B4-BE49-F238E27FC236}">
              <a16:creationId xmlns:a16="http://schemas.microsoft.com/office/drawing/2014/main" id="{00000000-0008-0000-0900-0000C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39" name="Picture 96" descr="QQ截图20141023141458">
          <a:extLst>
            <a:ext uri="{FF2B5EF4-FFF2-40B4-BE49-F238E27FC236}">
              <a16:creationId xmlns:a16="http://schemas.microsoft.com/office/drawing/2014/main" id="{00000000-0008-0000-0900-0000C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40" name="Picture 97" descr="QQ截图20141023141502">
          <a:extLst>
            <a:ext uri="{FF2B5EF4-FFF2-40B4-BE49-F238E27FC236}">
              <a16:creationId xmlns:a16="http://schemas.microsoft.com/office/drawing/2014/main" id="{00000000-0008-0000-0900-0000C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D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E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43" name="AutoShape 4">
          <a:extLst>
            <a:ext uri="{FF2B5EF4-FFF2-40B4-BE49-F238E27FC236}">
              <a16:creationId xmlns:a16="http://schemas.microsoft.com/office/drawing/2014/main" id="{00000000-0008-0000-0900-0000CF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44" name="Picture 96" descr="QQ截图20141023141458">
          <a:extLst>
            <a:ext uri="{FF2B5EF4-FFF2-40B4-BE49-F238E27FC236}">
              <a16:creationId xmlns:a16="http://schemas.microsoft.com/office/drawing/2014/main" id="{00000000-0008-0000-0900-0000D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45" name="Picture 97" descr="QQ截图20141023141502">
          <a:extLst>
            <a:ext uri="{FF2B5EF4-FFF2-40B4-BE49-F238E27FC236}">
              <a16:creationId xmlns:a16="http://schemas.microsoft.com/office/drawing/2014/main" id="{00000000-0008-0000-0900-0000D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46" name="Picture 96" descr="QQ截图20141023141458">
          <a:extLst>
            <a:ext uri="{FF2B5EF4-FFF2-40B4-BE49-F238E27FC236}">
              <a16:creationId xmlns:a16="http://schemas.microsoft.com/office/drawing/2014/main" id="{00000000-0008-0000-0900-0000D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47" name="Picture 97" descr="QQ截图20141023141502">
          <a:extLst>
            <a:ext uri="{FF2B5EF4-FFF2-40B4-BE49-F238E27FC236}">
              <a16:creationId xmlns:a16="http://schemas.microsoft.com/office/drawing/2014/main" id="{00000000-0008-0000-0900-0000D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4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5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50" name="AutoShape 4">
          <a:extLst>
            <a:ext uri="{FF2B5EF4-FFF2-40B4-BE49-F238E27FC236}">
              <a16:creationId xmlns:a16="http://schemas.microsoft.com/office/drawing/2014/main" id="{00000000-0008-0000-0900-0000D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51" name="Picture 96" descr="QQ截图20141023141458">
          <a:extLst>
            <a:ext uri="{FF2B5EF4-FFF2-40B4-BE49-F238E27FC236}">
              <a16:creationId xmlns:a16="http://schemas.microsoft.com/office/drawing/2014/main" id="{00000000-0008-0000-0900-0000D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52" name="Picture 97" descr="QQ截图20141023141502">
          <a:extLst>
            <a:ext uri="{FF2B5EF4-FFF2-40B4-BE49-F238E27FC236}">
              <a16:creationId xmlns:a16="http://schemas.microsoft.com/office/drawing/2014/main" id="{00000000-0008-0000-0900-0000D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53" name="Picture 96" descr="QQ截图20141023141458">
          <a:extLst>
            <a:ext uri="{FF2B5EF4-FFF2-40B4-BE49-F238E27FC236}">
              <a16:creationId xmlns:a16="http://schemas.microsoft.com/office/drawing/2014/main" id="{00000000-0008-0000-0900-0000D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54" name="Picture 97" descr="QQ截图20141023141502">
          <a:extLst>
            <a:ext uri="{FF2B5EF4-FFF2-40B4-BE49-F238E27FC236}">
              <a16:creationId xmlns:a16="http://schemas.microsoft.com/office/drawing/2014/main" id="{00000000-0008-0000-0900-0000D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B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C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57" name="AutoShape 4">
          <a:extLst>
            <a:ext uri="{FF2B5EF4-FFF2-40B4-BE49-F238E27FC236}">
              <a16:creationId xmlns:a16="http://schemas.microsoft.com/office/drawing/2014/main" id="{00000000-0008-0000-0900-0000DD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58" name="Picture 96" descr="QQ截图20141023141458">
          <a:extLst>
            <a:ext uri="{FF2B5EF4-FFF2-40B4-BE49-F238E27FC236}">
              <a16:creationId xmlns:a16="http://schemas.microsoft.com/office/drawing/2014/main" id="{00000000-0008-0000-0900-0000D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59" name="Picture 97" descr="QQ截图20141023141502">
          <a:extLst>
            <a:ext uri="{FF2B5EF4-FFF2-40B4-BE49-F238E27FC236}">
              <a16:creationId xmlns:a16="http://schemas.microsoft.com/office/drawing/2014/main" id="{00000000-0008-0000-0900-0000D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60" name="Picture 96" descr="QQ截图20141023141458">
          <a:extLst>
            <a:ext uri="{FF2B5EF4-FFF2-40B4-BE49-F238E27FC236}">
              <a16:creationId xmlns:a16="http://schemas.microsoft.com/office/drawing/2014/main" id="{00000000-0008-0000-0900-0000E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61" name="Picture 97" descr="QQ截图20141023141502">
          <a:extLst>
            <a:ext uri="{FF2B5EF4-FFF2-40B4-BE49-F238E27FC236}">
              <a16:creationId xmlns:a16="http://schemas.microsoft.com/office/drawing/2014/main" id="{00000000-0008-0000-0900-0000E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2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3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64" name="AutoShape 4">
          <a:extLst>
            <a:ext uri="{FF2B5EF4-FFF2-40B4-BE49-F238E27FC236}">
              <a16:creationId xmlns:a16="http://schemas.microsoft.com/office/drawing/2014/main" id="{00000000-0008-0000-0900-0000E4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65" name="Picture 96" descr="QQ截图20141023141458">
          <a:extLst>
            <a:ext uri="{FF2B5EF4-FFF2-40B4-BE49-F238E27FC236}">
              <a16:creationId xmlns:a16="http://schemas.microsoft.com/office/drawing/2014/main" id="{00000000-0008-0000-0900-0000E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66" name="Picture 97" descr="QQ截图20141023141502">
          <a:extLst>
            <a:ext uri="{FF2B5EF4-FFF2-40B4-BE49-F238E27FC236}">
              <a16:creationId xmlns:a16="http://schemas.microsoft.com/office/drawing/2014/main" id="{00000000-0008-0000-0900-0000E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67" name="Picture 96" descr="QQ截图20141023141458">
          <a:extLst>
            <a:ext uri="{FF2B5EF4-FFF2-40B4-BE49-F238E27FC236}">
              <a16:creationId xmlns:a16="http://schemas.microsoft.com/office/drawing/2014/main" id="{00000000-0008-0000-0900-0000E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68" name="Picture 97" descr="QQ截图20141023141502">
          <a:extLst>
            <a:ext uri="{FF2B5EF4-FFF2-40B4-BE49-F238E27FC236}">
              <a16:creationId xmlns:a16="http://schemas.microsoft.com/office/drawing/2014/main" id="{00000000-0008-0000-0900-0000E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A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71" name="AutoShape 4">
          <a:extLst>
            <a:ext uri="{FF2B5EF4-FFF2-40B4-BE49-F238E27FC236}">
              <a16:creationId xmlns:a16="http://schemas.microsoft.com/office/drawing/2014/main" id="{00000000-0008-0000-0900-0000EB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72" name="AutoShape 1">
          <a:extLst>
            <a:ext uri="{FF2B5EF4-FFF2-40B4-BE49-F238E27FC236}">
              <a16:creationId xmlns:a16="http://schemas.microsoft.com/office/drawing/2014/main" id="{00000000-0008-0000-0900-0000EC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D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74" name="AutoShape 4">
          <a:extLst>
            <a:ext uri="{FF2B5EF4-FFF2-40B4-BE49-F238E27FC236}">
              <a16:creationId xmlns:a16="http://schemas.microsoft.com/office/drawing/2014/main" id="{00000000-0008-0000-0900-0000EE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75" name="Picture 96" descr="QQ截图20141023141458">
          <a:extLst>
            <a:ext uri="{FF2B5EF4-FFF2-40B4-BE49-F238E27FC236}">
              <a16:creationId xmlns:a16="http://schemas.microsoft.com/office/drawing/2014/main" id="{00000000-0008-0000-0900-0000E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76" name="Picture 97" descr="QQ截图20141023141502">
          <a:extLst>
            <a:ext uri="{FF2B5EF4-FFF2-40B4-BE49-F238E27FC236}">
              <a16:creationId xmlns:a16="http://schemas.microsoft.com/office/drawing/2014/main" id="{00000000-0008-0000-0900-0000F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77" name="Picture 96" descr="QQ截图20141023141458">
          <a:extLst>
            <a:ext uri="{FF2B5EF4-FFF2-40B4-BE49-F238E27FC236}">
              <a16:creationId xmlns:a16="http://schemas.microsoft.com/office/drawing/2014/main" id="{00000000-0008-0000-0900-0000F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78" name="Picture 97" descr="QQ截图20141023141502">
          <a:extLst>
            <a:ext uri="{FF2B5EF4-FFF2-40B4-BE49-F238E27FC236}">
              <a16:creationId xmlns:a16="http://schemas.microsoft.com/office/drawing/2014/main" id="{00000000-0008-0000-0900-0000F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7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3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4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5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2" name="AutoShape 4">
          <a:extLst>
            <a:ext uri="{FF2B5EF4-FFF2-40B4-BE49-F238E27FC236}">
              <a16:creationId xmlns:a16="http://schemas.microsoft.com/office/drawing/2014/main" id="{00000000-0008-0000-0900-0000F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5" name="AutoShape 4">
          <a:extLst>
            <a:ext uri="{FF2B5EF4-FFF2-40B4-BE49-F238E27FC236}">
              <a16:creationId xmlns:a16="http://schemas.microsoft.com/office/drawing/2014/main" id="{00000000-0008-0000-0900-0000F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A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B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8" name="AutoShape 4">
          <a:extLst>
            <a:ext uri="{FF2B5EF4-FFF2-40B4-BE49-F238E27FC236}">
              <a16:creationId xmlns:a16="http://schemas.microsoft.com/office/drawing/2014/main" id="{00000000-0008-0000-0900-0000FC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89" name="Picture 96" descr="QQ截图20141023141458">
          <a:extLst>
            <a:ext uri="{FF2B5EF4-FFF2-40B4-BE49-F238E27FC236}">
              <a16:creationId xmlns:a16="http://schemas.microsoft.com/office/drawing/2014/main" id="{00000000-0008-0000-0900-0000F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90" name="Picture 97" descr="QQ截图20141023141502">
          <a:extLst>
            <a:ext uri="{FF2B5EF4-FFF2-40B4-BE49-F238E27FC236}">
              <a16:creationId xmlns:a16="http://schemas.microsoft.com/office/drawing/2014/main" id="{00000000-0008-0000-0900-0000F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91" name="Picture 96" descr="QQ截图20141023141458">
          <a:extLst>
            <a:ext uri="{FF2B5EF4-FFF2-40B4-BE49-F238E27FC236}">
              <a16:creationId xmlns:a16="http://schemas.microsoft.com/office/drawing/2014/main" id="{00000000-0008-0000-0900-0000F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92" name="Picture 97" descr="QQ截图20141023141502">
          <a:extLst>
            <a:ext uri="{FF2B5EF4-FFF2-40B4-BE49-F238E27FC236}">
              <a16:creationId xmlns:a16="http://schemas.microsoft.com/office/drawing/2014/main" id="{00000000-0008-0000-0900-00000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1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2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95" name="AutoShape 4">
          <a:extLst>
            <a:ext uri="{FF2B5EF4-FFF2-40B4-BE49-F238E27FC236}">
              <a16:creationId xmlns:a16="http://schemas.microsoft.com/office/drawing/2014/main" id="{00000000-0008-0000-0900-000003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96" name="Picture 96" descr="QQ截图20141023141458">
          <a:extLst>
            <a:ext uri="{FF2B5EF4-FFF2-40B4-BE49-F238E27FC236}">
              <a16:creationId xmlns:a16="http://schemas.microsoft.com/office/drawing/2014/main" id="{00000000-0008-0000-0900-00000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97" name="Picture 97" descr="QQ截图20141023141502">
          <a:extLst>
            <a:ext uri="{FF2B5EF4-FFF2-40B4-BE49-F238E27FC236}">
              <a16:creationId xmlns:a16="http://schemas.microsoft.com/office/drawing/2014/main" id="{00000000-0008-0000-0900-00000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98" name="Picture 96" descr="QQ截图20141023141458">
          <a:extLst>
            <a:ext uri="{FF2B5EF4-FFF2-40B4-BE49-F238E27FC236}">
              <a16:creationId xmlns:a16="http://schemas.microsoft.com/office/drawing/2014/main" id="{00000000-0008-0000-0900-00000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99" name="Picture 97" descr="QQ截图20141023141502">
          <a:extLst>
            <a:ext uri="{FF2B5EF4-FFF2-40B4-BE49-F238E27FC236}">
              <a16:creationId xmlns:a16="http://schemas.microsoft.com/office/drawing/2014/main" id="{00000000-0008-0000-0900-00000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02" name="AutoShape 4">
          <a:extLst>
            <a:ext uri="{FF2B5EF4-FFF2-40B4-BE49-F238E27FC236}">
              <a16:creationId xmlns:a16="http://schemas.microsoft.com/office/drawing/2014/main" id="{00000000-0008-0000-0900-00000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803" name="Picture 96" descr="QQ截图20141023141458">
          <a:extLst>
            <a:ext uri="{FF2B5EF4-FFF2-40B4-BE49-F238E27FC236}">
              <a16:creationId xmlns:a16="http://schemas.microsoft.com/office/drawing/2014/main" id="{00000000-0008-0000-0900-00000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804" name="Picture 97" descr="QQ截图20141023141502">
          <a:extLst>
            <a:ext uri="{FF2B5EF4-FFF2-40B4-BE49-F238E27FC236}">
              <a16:creationId xmlns:a16="http://schemas.microsoft.com/office/drawing/2014/main" id="{00000000-0008-0000-0900-00000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805" name="Picture 96" descr="QQ截图20141023141458">
          <a:extLst>
            <a:ext uri="{FF2B5EF4-FFF2-40B4-BE49-F238E27FC236}">
              <a16:creationId xmlns:a16="http://schemas.microsoft.com/office/drawing/2014/main" id="{00000000-0008-0000-0900-00000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806" name="Picture 97" descr="QQ截图20141023141502">
          <a:extLst>
            <a:ext uri="{FF2B5EF4-FFF2-40B4-BE49-F238E27FC236}">
              <a16:creationId xmlns:a16="http://schemas.microsoft.com/office/drawing/2014/main" id="{00000000-0008-0000-0900-00000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F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0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09" name="AutoShape 4">
          <a:extLst>
            <a:ext uri="{FF2B5EF4-FFF2-40B4-BE49-F238E27FC236}">
              <a16:creationId xmlns:a16="http://schemas.microsoft.com/office/drawing/2014/main" id="{00000000-0008-0000-0900-000011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1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2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3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4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13" name="AutoShape 4">
          <a:extLst>
            <a:ext uri="{FF2B5EF4-FFF2-40B4-BE49-F238E27FC236}">
              <a16:creationId xmlns:a16="http://schemas.microsoft.com/office/drawing/2014/main" id="{00000000-0008-0000-0900-000015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814" name="Picture 96" descr="QQ截图20141023141458">
          <a:extLst>
            <a:ext uri="{FF2B5EF4-FFF2-40B4-BE49-F238E27FC236}">
              <a16:creationId xmlns:a16="http://schemas.microsoft.com/office/drawing/2014/main" id="{00000000-0008-0000-0900-00001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815" name="Picture 97" descr="QQ截图20141023141502">
          <a:extLst>
            <a:ext uri="{FF2B5EF4-FFF2-40B4-BE49-F238E27FC236}">
              <a16:creationId xmlns:a16="http://schemas.microsoft.com/office/drawing/2014/main" id="{00000000-0008-0000-0900-00001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816" name="Picture 96" descr="QQ截图20141023141458">
          <a:extLst>
            <a:ext uri="{FF2B5EF4-FFF2-40B4-BE49-F238E27FC236}">
              <a16:creationId xmlns:a16="http://schemas.microsoft.com/office/drawing/2014/main" id="{00000000-0008-0000-0900-00001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817" name="Picture 97" descr="QQ截图20141023141502">
          <a:extLst>
            <a:ext uri="{FF2B5EF4-FFF2-40B4-BE49-F238E27FC236}">
              <a16:creationId xmlns:a16="http://schemas.microsoft.com/office/drawing/2014/main" id="{00000000-0008-0000-0900-00001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B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20" name="AutoShape 4">
          <a:extLst>
            <a:ext uri="{FF2B5EF4-FFF2-40B4-BE49-F238E27FC236}">
              <a16:creationId xmlns:a16="http://schemas.microsoft.com/office/drawing/2014/main" id="{00000000-0008-0000-0900-00001C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821" name="Picture 96" descr="QQ截图20141023141458">
          <a:extLst>
            <a:ext uri="{FF2B5EF4-FFF2-40B4-BE49-F238E27FC236}">
              <a16:creationId xmlns:a16="http://schemas.microsoft.com/office/drawing/2014/main" id="{00000000-0008-0000-0900-00001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822" name="Picture 97" descr="QQ截图20141023141502">
          <a:extLst>
            <a:ext uri="{FF2B5EF4-FFF2-40B4-BE49-F238E27FC236}">
              <a16:creationId xmlns:a16="http://schemas.microsoft.com/office/drawing/2014/main" id="{00000000-0008-0000-0900-00001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823" name="Picture 96" descr="QQ截图20141023141458">
          <a:extLst>
            <a:ext uri="{FF2B5EF4-FFF2-40B4-BE49-F238E27FC236}">
              <a16:creationId xmlns:a16="http://schemas.microsoft.com/office/drawing/2014/main" id="{00000000-0008-0000-0900-00001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824" name="Picture 97" descr="QQ截图20141023141502">
          <a:extLst>
            <a:ext uri="{FF2B5EF4-FFF2-40B4-BE49-F238E27FC236}">
              <a16:creationId xmlns:a16="http://schemas.microsoft.com/office/drawing/2014/main" id="{00000000-0008-0000-0900-00002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1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26" name="Picture 96" descr="QQ截图20141023141458">
          <a:extLst>
            <a:ext uri="{FF2B5EF4-FFF2-40B4-BE49-F238E27FC236}">
              <a16:creationId xmlns:a16="http://schemas.microsoft.com/office/drawing/2014/main" id="{00000000-0008-0000-0900-00002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27" name="Picture 97" descr="QQ截图20141023141502">
          <a:extLst>
            <a:ext uri="{FF2B5EF4-FFF2-40B4-BE49-F238E27FC236}">
              <a16:creationId xmlns:a16="http://schemas.microsoft.com/office/drawing/2014/main" id="{00000000-0008-0000-0900-00002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28" name="Picture 96" descr="QQ截图20141023141458">
          <a:extLst>
            <a:ext uri="{FF2B5EF4-FFF2-40B4-BE49-F238E27FC236}">
              <a16:creationId xmlns:a16="http://schemas.microsoft.com/office/drawing/2014/main" id="{00000000-0008-0000-0900-00002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29" name="Picture 97" descr="QQ截图20141023141502">
          <a:extLst>
            <a:ext uri="{FF2B5EF4-FFF2-40B4-BE49-F238E27FC236}">
              <a16:creationId xmlns:a16="http://schemas.microsoft.com/office/drawing/2014/main" id="{00000000-0008-0000-0900-00002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6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3" name="AutoShape 4">
          <a:extLst>
            <a:ext uri="{FF2B5EF4-FFF2-40B4-BE49-F238E27FC236}">
              <a16:creationId xmlns:a16="http://schemas.microsoft.com/office/drawing/2014/main" id="{00000000-0008-0000-0900-00002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B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6" name="AutoShape 4">
          <a:extLst>
            <a:ext uri="{FF2B5EF4-FFF2-40B4-BE49-F238E27FC236}">
              <a16:creationId xmlns:a16="http://schemas.microsoft.com/office/drawing/2014/main" id="{00000000-0008-0000-0900-00002C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9" name="AutoShape 4">
          <a:extLst>
            <a:ext uri="{FF2B5EF4-FFF2-40B4-BE49-F238E27FC236}">
              <a16:creationId xmlns:a16="http://schemas.microsoft.com/office/drawing/2014/main" id="{00000000-0008-0000-0900-00002F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0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42" name="AutoShape 4">
          <a:extLst>
            <a:ext uri="{FF2B5EF4-FFF2-40B4-BE49-F238E27FC236}">
              <a16:creationId xmlns:a16="http://schemas.microsoft.com/office/drawing/2014/main" id="{00000000-0008-0000-0900-000032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43" name="Picture 96" descr="QQ截图20141023141458">
          <a:extLst>
            <a:ext uri="{FF2B5EF4-FFF2-40B4-BE49-F238E27FC236}">
              <a16:creationId xmlns:a16="http://schemas.microsoft.com/office/drawing/2014/main" id="{00000000-0008-0000-0900-00003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44" name="Picture 97" descr="QQ截图20141023141502">
          <a:extLst>
            <a:ext uri="{FF2B5EF4-FFF2-40B4-BE49-F238E27FC236}">
              <a16:creationId xmlns:a16="http://schemas.microsoft.com/office/drawing/2014/main" id="{00000000-0008-0000-0900-00003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45" name="Picture 96" descr="QQ截图20141023141458">
          <a:extLst>
            <a:ext uri="{FF2B5EF4-FFF2-40B4-BE49-F238E27FC236}">
              <a16:creationId xmlns:a16="http://schemas.microsoft.com/office/drawing/2014/main" id="{00000000-0008-0000-0900-00003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46" name="Picture 97" descr="QQ截图20141023141502">
          <a:extLst>
            <a:ext uri="{FF2B5EF4-FFF2-40B4-BE49-F238E27FC236}">
              <a16:creationId xmlns:a16="http://schemas.microsoft.com/office/drawing/2014/main" id="{00000000-0008-0000-0900-00003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49" name="AutoShape 4">
          <a:extLst>
            <a:ext uri="{FF2B5EF4-FFF2-40B4-BE49-F238E27FC236}">
              <a16:creationId xmlns:a16="http://schemas.microsoft.com/office/drawing/2014/main" id="{00000000-0008-0000-0900-00003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50" name="Picture 96" descr="QQ截图20141023141458">
          <a:extLst>
            <a:ext uri="{FF2B5EF4-FFF2-40B4-BE49-F238E27FC236}">
              <a16:creationId xmlns:a16="http://schemas.microsoft.com/office/drawing/2014/main" id="{00000000-0008-0000-0900-00003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51" name="Picture 97" descr="QQ截图20141023141502">
          <a:extLst>
            <a:ext uri="{FF2B5EF4-FFF2-40B4-BE49-F238E27FC236}">
              <a16:creationId xmlns:a16="http://schemas.microsoft.com/office/drawing/2014/main" id="{00000000-0008-0000-0900-00003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52" name="Picture 96" descr="QQ截图20141023141458">
          <a:extLst>
            <a:ext uri="{FF2B5EF4-FFF2-40B4-BE49-F238E27FC236}">
              <a16:creationId xmlns:a16="http://schemas.microsoft.com/office/drawing/2014/main" id="{00000000-0008-0000-0900-00003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53" name="Picture 97" descr="QQ截图20141023141502">
          <a:extLst>
            <a:ext uri="{FF2B5EF4-FFF2-40B4-BE49-F238E27FC236}">
              <a16:creationId xmlns:a16="http://schemas.microsoft.com/office/drawing/2014/main" id="{00000000-0008-0000-0900-00003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E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F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56" name="AutoShape 4">
          <a:extLst>
            <a:ext uri="{FF2B5EF4-FFF2-40B4-BE49-F238E27FC236}">
              <a16:creationId xmlns:a16="http://schemas.microsoft.com/office/drawing/2014/main" id="{00000000-0008-0000-0900-000040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57" name="Picture 96" descr="QQ截图20141023141458">
          <a:extLst>
            <a:ext uri="{FF2B5EF4-FFF2-40B4-BE49-F238E27FC236}">
              <a16:creationId xmlns:a16="http://schemas.microsoft.com/office/drawing/2014/main" id="{00000000-0008-0000-0900-00004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58" name="Picture 97" descr="QQ截图20141023141502">
          <a:extLst>
            <a:ext uri="{FF2B5EF4-FFF2-40B4-BE49-F238E27FC236}">
              <a16:creationId xmlns:a16="http://schemas.microsoft.com/office/drawing/2014/main" id="{00000000-0008-0000-0900-00004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59" name="Picture 96" descr="QQ截图20141023141458">
          <a:extLst>
            <a:ext uri="{FF2B5EF4-FFF2-40B4-BE49-F238E27FC236}">
              <a16:creationId xmlns:a16="http://schemas.microsoft.com/office/drawing/2014/main" id="{00000000-0008-0000-0900-00004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60" name="Picture 97" descr="QQ截图20141023141502">
          <a:extLst>
            <a:ext uri="{FF2B5EF4-FFF2-40B4-BE49-F238E27FC236}">
              <a16:creationId xmlns:a16="http://schemas.microsoft.com/office/drawing/2014/main" id="{00000000-0008-0000-0900-00004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5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6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63" name="AutoShape 4">
          <a:extLst>
            <a:ext uri="{FF2B5EF4-FFF2-40B4-BE49-F238E27FC236}">
              <a16:creationId xmlns:a16="http://schemas.microsoft.com/office/drawing/2014/main" id="{00000000-0008-0000-0900-00004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6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67" name="AutoShape 4">
          <a:extLst>
            <a:ext uri="{FF2B5EF4-FFF2-40B4-BE49-F238E27FC236}">
              <a16:creationId xmlns:a16="http://schemas.microsoft.com/office/drawing/2014/main" id="{00000000-0008-0000-0900-00004B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68" name="Picture 96" descr="QQ截图20141023141458">
          <a:extLst>
            <a:ext uri="{FF2B5EF4-FFF2-40B4-BE49-F238E27FC236}">
              <a16:creationId xmlns:a16="http://schemas.microsoft.com/office/drawing/2014/main" id="{00000000-0008-0000-0900-00004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69" name="Picture 97" descr="QQ截图20141023141502">
          <a:extLst>
            <a:ext uri="{FF2B5EF4-FFF2-40B4-BE49-F238E27FC236}">
              <a16:creationId xmlns:a16="http://schemas.microsoft.com/office/drawing/2014/main" id="{00000000-0008-0000-0900-00004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70" name="Picture 96" descr="QQ截图20141023141458">
          <a:extLst>
            <a:ext uri="{FF2B5EF4-FFF2-40B4-BE49-F238E27FC236}">
              <a16:creationId xmlns:a16="http://schemas.microsoft.com/office/drawing/2014/main" id="{00000000-0008-0000-0900-00004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71" name="Picture 97" descr="QQ截图20141023141502">
          <a:extLst>
            <a:ext uri="{FF2B5EF4-FFF2-40B4-BE49-F238E27FC236}">
              <a16:creationId xmlns:a16="http://schemas.microsoft.com/office/drawing/2014/main" id="{00000000-0008-0000-0900-00004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0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1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74" name="AutoShape 4">
          <a:extLst>
            <a:ext uri="{FF2B5EF4-FFF2-40B4-BE49-F238E27FC236}">
              <a16:creationId xmlns:a16="http://schemas.microsoft.com/office/drawing/2014/main" id="{00000000-0008-0000-0900-000052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75" name="Picture 96" descr="QQ截图20141023141458">
          <a:extLst>
            <a:ext uri="{FF2B5EF4-FFF2-40B4-BE49-F238E27FC236}">
              <a16:creationId xmlns:a16="http://schemas.microsoft.com/office/drawing/2014/main" id="{00000000-0008-0000-0900-00005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76" name="Picture 97" descr="QQ截图20141023141502">
          <a:extLst>
            <a:ext uri="{FF2B5EF4-FFF2-40B4-BE49-F238E27FC236}">
              <a16:creationId xmlns:a16="http://schemas.microsoft.com/office/drawing/2014/main" id="{00000000-0008-0000-0900-00005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77" name="Picture 96" descr="QQ截图20141023141458">
          <a:extLst>
            <a:ext uri="{FF2B5EF4-FFF2-40B4-BE49-F238E27FC236}">
              <a16:creationId xmlns:a16="http://schemas.microsoft.com/office/drawing/2014/main" id="{00000000-0008-0000-0900-00005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78" name="Picture 97" descr="QQ截图20141023141502">
          <a:extLst>
            <a:ext uri="{FF2B5EF4-FFF2-40B4-BE49-F238E27FC236}">
              <a16:creationId xmlns:a16="http://schemas.microsoft.com/office/drawing/2014/main" id="{00000000-0008-0000-0900-00005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81" name="AutoShape 4">
          <a:extLst>
            <a:ext uri="{FF2B5EF4-FFF2-40B4-BE49-F238E27FC236}">
              <a16:creationId xmlns:a16="http://schemas.microsoft.com/office/drawing/2014/main" id="{00000000-0008-0000-0900-00005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82" name="Picture 96" descr="QQ截图20141023141458">
          <a:extLst>
            <a:ext uri="{FF2B5EF4-FFF2-40B4-BE49-F238E27FC236}">
              <a16:creationId xmlns:a16="http://schemas.microsoft.com/office/drawing/2014/main" id="{00000000-0008-0000-0900-00005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83" name="Picture 97" descr="QQ截图20141023141502">
          <a:extLst>
            <a:ext uri="{FF2B5EF4-FFF2-40B4-BE49-F238E27FC236}">
              <a16:creationId xmlns:a16="http://schemas.microsoft.com/office/drawing/2014/main" id="{00000000-0008-0000-0900-00005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84" name="Picture 96" descr="QQ截图20141023141458">
          <a:extLst>
            <a:ext uri="{FF2B5EF4-FFF2-40B4-BE49-F238E27FC236}">
              <a16:creationId xmlns:a16="http://schemas.microsoft.com/office/drawing/2014/main" id="{00000000-0008-0000-0900-00005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85" name="Picture 97" descr="QQ截图20141023141502">
          <a:extLst>
            <a:ext uri="{FF2B5EF4-FFF2-40B4-BE49-F238E27FC236}">
              <a16:creationId xmlns:a16="http://schemas.microsoft.com/office/drawing/2014/main" id="{00000000-0008-0000-0900-00005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E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F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88" name="AutoShape 4">
          <a:extLst>
            <a:ext uri="{FF2B5EF4-FFF2-40B4-BE49-F238E27FC236}">
              <a16:creationId xmlns:a16="http://schemas.microsoft.com/office/drawing/2014/main" id="{00000000-0008-0000-0900-000060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89" name="Picture 96" descr="QQ截图20141023141458">
          <a:extLst>
            <a:ext uri="{FF2B5EF4-FFF2-40B4-BE49-F238E27FC236}">
              <a16:creationId xmlns:a16="http://schemas.microsoft.com/office/drawing/2014/main" id="{00000000-0008-0000-0900-00006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90" name="Picture 97" descr="QQ截图20141023141502">
          <a:extLst>
            <a:ext uri="{FF2B5EF4-FFF2-40B4-BE49-F238E27FC236}">
              <a16:creationId xmlns:a16="http://schemas.microsoft.com/office/drawing/2014/main" id="{00000000-0008-0000-0900-00006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91" name="Picture 96" descr="QQ截图20141023141458">
          <a:extLst>
            <a:ext uri="{FF2B5EF4-FFF2-40B4-BE49-F238E27FC236}">
              <a16:creationId xmlns:a16="http://schemas.microsoft.com/office/drawing/2014/main" id="{00000000-0008-0000-0900-00006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92" name="Picture 97" descr="QQ截图20141023141502">
          <a:extLst>
            <a:ext uri="{FF2B5EF4-FFF2-40B4-BE49-F238E27FC236}">
              <a16:creationId xmlns:a16="http://schemas.microsoft.com/office/drawing/2014/main" id="{00000000-0008-0000-0900-00006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5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6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95" name="AutoShape 4">
          <a:extLst>
            <a:ext uri="{FF2B5EF4-FFF2-40B4-BE49-F238E27FC236}">
              <a16:creationId xmlns:a16="http://schemas.microsoft.com/office/drawing/2014/main" id="{00000000-0008-0000-0900-00006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96" name="Picture 96" descr="QQ截图20141023141458">
          <a:extLst>
            <a:ext uri="{FF2B5EF4-FFF2-40B4-BE49-F238E27FC236}">
              <a16:creationId xmlns:a16="http://schemas.microsoft.com/office/drawing/2014/main" id="{00000000-0008-0000-0900-00006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97" name="Picture 97" descr="QQ截图20141023141502">
          <a:extLst>
            <a:ext uri="{FF2B5EF4-FFF2-40B4-BE49-F238E27FC236}">
              <a16:creationId xmlns:a16="http://schemas.microsoft.com/office/drawing/2014/main" id="{00000000-0008-0000-0900-00006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98" name="Picture 96" descr="QQ截图20141023141458">
          <a:extLst>
            <a:ext uri="{FF2B5EF4-FFF2-40B4-BE49-F238E27FC236}">
              <a16:creationId xmlns:a16="http://schemas.microsoft.com/office/drawing/2014/main" id="{00000000-0008-0000-0900-00006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99" name="Picture 97" descr="QQ截图20141023141502">
          <a:extLst>
            <a:ext uri="{FF2B5EF4-FFF2-40B4-BE49-F238E27FC236}">
              <a16:creationId xmlns:a16="http://schemas.microsoft.com/office/drawing/2014/main" id="{00000000-0008-0000-0900-00006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C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D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02" name="AutoShape 4">
          <a:extLst>
            <a:ext uri="{FF2B5EF4-FFF2-40B4-BE49-F238E27FC236}">
              <a16:creationId xmlns:a16="http://schemas.microsoft.com/office/drawing/2014/main" id="{00000000-0008-0000-0900-00006E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03" name="Picture 96" descr="QQ截图20141023141458">
          <a:extLst>
            <a:ext uri="{FF2B5EF4-FFF2-40B4-BE49-F238E27FC236}">
              <a16:creationId xmlns:a16="http://schemas.microsoft.com/office/drawing/2014/main" id="{00000000-0008-0000-0900-00006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04" name="Picture 97" descr="QQ截图20141023141502">
          <a:extLst>
            <a:ext uri="{FF2B5EF4-FFF2-40B4-BE49-F238E27FC236}">
              <a16:creationId xmlns:a16="http://schemas.microsoft.com/office/drawing/2014/main" id="{00000000-0008-0000-0900-00007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05" name="Picture 96" descr="QQ截图20141023141458">
          <a:extLst>
            <a:ext uri="{FF2B5EF4-FFF2-40B4-BE49-F238E27FC236}">
              <a16:creationId xmlns:a16="http://schemas.microsoft.com/office/drawing/2014/main" id="{00000000-0008-0000-0900-00007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06" name="Picture 97" descr="QQ截图20141023141502">
          <a:extLst>
            <a:ext uri="{FF2B5EF4-FFF2-40B4-BE49-F238E27FC236}">
              <a16:creationId xmlns:a16="http://schemas.microsoft.com/office/drawing/2014/main" id="{00000000-0008-0000-0900-00007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3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4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09" name="AutoShape 4">
          <a:extLst>
            <a:ext uri="{FF2B5EF4-FFF2-40B4-BE49-F238E27FC236}">
              <a16:creationId xmlns:a16="http://schemas.microsoft.com/office/drawing/2014/main" id="{00000000-0008-0000-0900-000075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10" name="Picture 96" descr="QQ截图20141023141458">
          <a:extLst>
            <a:ext uri="{FF2B5EF4-FFF2-40B4-BE49-F238E27FC236}">
              <a16:creationId xmlns:a16="http://schemas.microsoft.com/office/drawing/2014/main" id="{00000000-0008-0000-0900-00007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11" name="Picture 97" descr="QQ截图20141023141502">
          <a:extLst>
            <a:ext uri="{FF2B5EF4-FFF2-40B4-BE49-F238E27FC236}">
              <a16:creationId xmlns:a16="http://schemas.microsoft.com/office/drawing/2014/main" id="{00000000-0008-0000-0900-00007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12" name="Picture 96" descr="QQ截图20141023141458">
          <a:extLst>
            <a:ext uri="{FF2B5EF4-FFF2-40B4-BE49-F238E27FC236}">
              <a16:creationId xmlns:a16="http://schemas.microsoft.com/office/drawing/2014/main" id="{00000000-0008-0000-0900-00007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13" name="Picture 97" descr="QQ截图20141023141502">
          <a:extLst>
            <a:ext uri="{FF2B5EF4-FFF2-40B4-BE49-F238E27FC236}">
              <a16:creationId xmlns:a16="http://schemas.microsoft.com/office/drawing/2014/main" id="{00000000-0008-0000-0900-00007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B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16" name="AutoShape 4">
          <a:extLst>
            <a:ext uri="{FF2B5EF4-FFF2-40B4-BE49-F238E27FC236}">
              <a16:creationId xmlns:a16="http://schemas.microsoft.com/office/drawing/2014/main" id="{00000000-0008-0000-0900-00007C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17" name="Picture 96" descr="QQ截图20141023141458">
          <a:extLst>
            <a:ext uri="{FF2B5EF4-FFF2-40B4-BE49-F238E27FC236}">
              <a16:creationId xmlns:a16="http://schemas.microsoft.com/office/drawing/2014/main" id="{00000000-0008-0000-0900-00007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18" name="Picture 97" descr="QQ截图20141023141502">
          <a:extLst>
            <a:ext uri="{FF2B5EF4-FFF2-40B4-BE49-F238E27FC236}">
              <a16:creationId xmlns:a16="http://schemas.microsoft.com/office/drawing/2014/main" id="{00000000-0008-0000-0900-00007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19" name="Picture 96" descr="QQ截图20141023141458">
          <a:extLst>
            <a:ext uri="{FF2B5EF4-FFF2-40B4-BE49-F238E27FC236}">
              <a16:creationId xmlns:a16="http://schemas.microsoft.com/office/drawing/2014/main" id="{00000000-0008-0000-0900-00007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20" name="Picture 97" descr="QQ截图20141023141502">
          <a:extLst>
            <a:ext uri="{FF2B5EF4-FFF2-40B4-BE49-F238E27FC236}">
              <a16:creationId xmlns:a16="http://schemas.microsoft.com/office/drawing/2014/main" id="{00000000-0008-0000-0900-00008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1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2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23" name="AutoShape 4">
          <a:extLst>
            <a:ext uri="{FF2B5EF4-FFF2-40B4-BE49-F238E27FC236}">
              <a16:creationId xmlns:a16="http://schemas.microsoft.com/office/drawing/2014/main" id="{00000000-0008-0000-0900-000083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24" name="Picture 96" descr="QQ截图20141023141458">
          <a:extLst>
            <a:ext uri="{FF2B5EF4-FFF2-40B4-BE49-F238E27FC236}">
              <a16:creationId xmlns:a16="http://schemas.microsoft.com/office/drawing/2014/main" id="{00000000-0008-0000-0900-00008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25" name="Picture 97" descr="QQ截图20141023141502">
          <a:extLst>
            <a:ext uri="{FF2B5EF4-FFF2-40B4-BE49-F238E27FC236}">
              <a16:creationId xmlns:a16="http://schemas.microsoft.com/office/drawing/2014/main" id="{00000000-0008-0000-0900-00008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26" name="Picture 96" descr="QQ截图20141023141458">
          <a:extLst>
            <a:ext uri="{FF2B5EF4-FFF2-40B4-BE49-F238E27FC236}">
              <a16:creationId xmlns:a16="http://schemas.microsoft.com/office/drawing/2014/main" id="{00000000-0008-0000-0900-00008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27" name="Picture 97" descr="QQ截图20141023141502">
          <a:extLst>
            <a:ext uri="{FF2B5EF4-FFF2-40B4-BE49-F238E27FC236}">
              <a16:creationId xmlns:a16="http://schemas.microsoft.com/office/drawing/2014/main" id="{00000000-0008-0000-0900-00008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30" name="AutoShape 4">
          <a:extLst>
            <a:ext uri="{FF2B5EF4-FFF2-40B4-BE49-F238E27FC236}">
              <a16:creationId xmlns:a16="http://schemas.microsoft.com/office/drawing/2014/main" id="{00000000-0008-0000-0900-00008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31" name="Picture 96" descr="QQ截图20141023141458">
          <a:extLst>
            <a:ext uri="{FF2B5EF4-FFF2-40B4-BE49-F238E27FC236}">
              <a16:creationId xmlns:a16="http://schemas.microsoft.com/office/drawing/2014/main" id="{00000000-0008-0000-0900-00008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32" name="Picture 97" descr="QQ截图20141023141502">
          <a:extLst>
            <a:ext uri="{FF2B5EF4-FFF2-40B4-BE49-F238E27FC236}">
              <a16:creationId xmlns:a16="http://schemas.microsoft.com/office/drawing/2014/main" id="{00000000-0008-0000-0900-00008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33" name="Picture 96" descr="QQ截图20141023141458">
          <a:extLst>
            <a:ext uri="{FF2B5EF4-FFF2-40B4-BE49-F238E27FC236}">
              <a16:creationId xmlns:a16="http://schemas.microsoft.com/office/drawing/2014/main" id="{00000000-0008-0000-0900-00008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34" name="Picture 97" descr="QQ截图20141023141502">
          <a:extLst>
            <a:ext uri="{FF2B5EF4-FFF2-40B4-BE49-F238E27FC236}">
              <a16:creationId xmlns:a16="http://schemas.microsoft.com/office/drawing/2014/main" id="{00000000-0008-0000-0900-00008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F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0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37" name="AutoShape 4">
          <a:extLst>
            <a:ext uri="{FF2B5EF4-FFF2-40B4-BE49-F238E27FC236}">
              <a16:creationId xmlns:a16="http://schemas.microsoft.com/office/drawing/2014/main" id="{00000000-0008-0000-0900-000091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38" name="Picture 96" descr="QQ截图20141023141458">
          <a:extLst>
            <a:ext uri="{FF2B5EF4-FFF2-40B4-BE49-F238E27FC236}">
              <a16:creationId xmlns:a16="http://schemas.microsoft.com/office/drawing/2014/main" id="{00000000-0008-0000-0900-00009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39" name="Picture 97" descr="QQ截图20141023141502">
          <a:extLst>
            <a:ext uri="{FF2B5EF4-FFF2-40B4-BE49-F238E27FC236}">
              <a16:creationId xmlns:a16="http://schemas.microsoft.com/office/drawing/2014/main" id="{00000000-0008-0000-0900-00009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40" name="Picture 96" descr="QQ截图20141023141458">
          <a:extLst>
            <a:ext uri="{FF2B5EF4-FFF2-40B4-BE49-F238E27FC236}">
              <a16:creationId xmlns:a16="http://schemas.microsoft.com/office/drawing/2014/main" id="{00000000-0008-0000-0900-00009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41" name="Picture 97" descr="QQ截图20141023141502">
          <a:extLst>
            <a:ext uri="{FF2B5EF4-FFF2-40B4-BE49-F238E27FC236}">
              <a16:creationId xmlns:a16="http://schemas.microsoft.com/office/drawing/2014/main" id="{00000000-0008-0000-0900-00009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6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44" name="AutoShape 4">
          <a:extLst>
            <a:ext uri="{FF2B5EF4-FFF2-40B4-BE49-F238E27FC236}">
              <a16:creationId xmlns:a16="http://schemas.microsoft.com/office/drawing/2014/main" id="{00000000-0008-0000-0900-00009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45" name="Picture 96" descr="QQ截图20141023141458">
          <a:extLst>
            <a:ext uri="{FF2B5EF4-FFF2-40B4-BE49-F238E27FC236}">
              <a16:creationId xmlns:a16="http://schemas.microsoft.com/office/drawing/2014/main" id="{00000000-0008-0000-0900-00009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46" name="Picture 97" descr="QQ截图20141023141502">
          <a:extLst>
            <a:ext uri="{FF2B5EF4-FFF2-40B4-BE49-F238E27FC236}">
              <a16:creationId xmlns:a16="http://schemas.microsoft.com/office/drawing/2014/main" id="{00000000-0008-0000-0900-00009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47" name="Picture 96" descr="QQ截图20141023141458">
          <a:extLst>
            <a:ext uri="{FF2B5EF4-FFF2-40B4-BE49-F238E27FC236}">
              <a16:creationId xmlns:a16="http://schemas.microsoft.com/office/drawing/2014/main" id="{00000000-0008-0000-0900-00009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48" name="Picture 97" descr="QQ截图20141023141502">
          <a:extLst>
            <a:ext uri="{FF2B5EF4-FFF2-40B4-BE49-F238E27FC236}">
              <a16:creationId xmlns:a16="http://schemas.microsoft.com/office/drawing/2014/main" id="{00000000-0008-0000-0900-00009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D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E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51" name="AutoShape 4">
          <a:extLst>
            <a:ext uri="{FF2B5EF4-FFF2-40B4-BE49-F238E27FC236}">
              <a16:creationId xmlns:a16="http://schemas.microsoft.com/office/drawing/2014/main" id="{00000000-0008-0000-0900-00009F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52" name="Picture 96" descr="QQ截图20141023141458">
          <a:extLst>
            <a:ext uri="{FF2B5EF4-FFF2-40B4-BE49-F238E27FC236}">
              <a16:creationId xmlns:a16="http://schemas.microsoft.com/office/drawing/2014/main" id="{00000000-0008-0000-0900-0000A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53" name="Picture 97" descr="QQ截图20141023141502">
          <a:extLst>
            <a:ext uri="{FF2B5EF4-FFF2-40B4-BE49-F238E27FC236}">
              <a16:creationId xmlns:a16="http://schemas.microsoft.com/office/drawing/2014/main" id="{00000000-0008-0000-0900-0000A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54" name="Picture 96" descr="QQ截图20141023141458">
          <a:extLst>
            <a:ext uri="{FF2B5EF4-FFF2-40B4-BE49-F238E27FC236}">
              <a16:creationId xmlns:a16="http://schemas.microsoft.com/office/drawing/2014/main" id="{00000000-0008-0000-0900-0000A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55" name="Picture 97" descr="QQ截图20141023141502">
          <a:extLst>
            <a:ext uri="{FF2B5EF4-FFF2-40B4-BE49-F238E27FC236}">
              <a16:creationId xmlns:a16="http://schemas.microsoft.com/office/drawing/2014/main" id="{00000000-0008-0000-0900-0000A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4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5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58" name="AutoShape 4">
          <a:extLst>
            <a:ext uri="{FF2B5EF4-FFF2-40B4-BE49-F238E27FC236}">
              <a16:creationId xmlns:a16="http://schemas.microsoft.com/office/drawing/2014/main" id="{00000000-0008-0000-0900-0000A6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59" name="Picture 96" descr="QQ截图20141023141458">
          <a:extLst>
            <a:ext uri="{FF2B5EF4-FFF2-40B4-BE49-F238E27FC236}">
              <a16:creationId xmlns:a16="http://schemas.microsoft.com/office/drawing/2014/main" id="{00000000-0008-0000-0900-0000A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60" name="Picture 97" descr="QQ截图20141023141502">
          <a:extLst>
            <a:ext uri="{FF2B5EF4-FFF2-40B4-BE49-F238E27FC236}">
              <a16:creationId xmlns:a16="http://schemas.microsoft.com/office/drawing/2014/main" id="{00000000-0008-0000-0900-0000A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61" name="Picture 96" descr="QQ截图20141023141458">
          <a:extLst>
            <a:ext uri="{FF2B5EF4-FFF2-40B4-BE49-F238E27FC236}">
              <a16:creationId xmlns:a16="http://schemas.microsoft.com/office/drawing/2014/main" id="{00000000-0008-0000-0900-0000A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62" name="Picture 97" descr="QQ截图20141023141502">
          <a:extLst>
            <a:ext uri="{FF2B5EF4-FFF2-40B4-BE49-F238E27FC236}">
              <a16:creationId xmlns:a16="http://schemas.microsoft.com/office/drawing/2014/main" id="{00000000-0008-0000-0900-0000A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B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C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65" name="AutoShape 4">
          <a:extLst>
            <a:ext uri="{FF2B5EF4-FFF2-40B4-BE49-F238E27FC236}">
              <a16:creationId xmlns:a16="http://schemas.microsoft.com/office/drawing/2014/main" id="{00000000-0008-0000-0900-0000AD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66" name="Picture 96" descr="QQ截图20141023141458">
          <a:extLst>
            <a:ext uri="{FF2B5EF4-FFF2-40B4-BE49-F238E27FC236}">
              <a16:creationId xmlns:a16="http://schemas.microsoft.com/office/drawing/2014/main" id="{00000000-0008-0000-0900-0000A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67" name="Picture 97" descr="QQ截图20141023141502">
          <a:extLst>
            <a:ext uri="{FF2B5EF4-FFF2-40B4-BE49-F238E27FC236}">
              <a16:creationId xmlns:a16="http://schemas.microsoft.com/office/drawing/2014/main" id="{00000000-0008-0000-0900-0000A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68" name="Picture 96" descr="QQ截图20141023141458">
          <a:extLst>
            <a:ext uri="{FF2B5EF4-FFF2-40B4-BE49-F238E27FC236}">
              <a16:creationId xmlns:a16="http://schemas.microsoft.com/office/drawing/2014/main" id="{00000000-0008-0000-0900-0000B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69" name="Picture 97" descr="QQ截图20141023141502">
          <a:extLst>
            <a:ext uri="{FF2B5EF4-FFF2-40B4-BE49-F238E27FC236}">
              <a16:creationId xmlns:a16="http://schemas.microsoft.com/office/drawing/2014/main" id="{00000000-0008-0000-0900-0000B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2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3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72" name="AutoShape 4">
          <a:extLst>
            <a:ext uri="{FF2B5EF4-FFF2-40B4-BE49-F238E27FC236}">
              <a16:creationId xmlns:a16="http://schemas.microsoft.com/office/drawing/2014/main" id="{00000000-0008-0000-0900-0000B4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73" name="Picture 96" descr="QQ截图20141023141458">
          <a:extLst>
            <a:ext uri="{FF2B5EF4-FFF2-40B4-BE49-F238E27FC236}">
              <a16:creationId xmlns:a16="http://schemas.microsoft.com/office/drawing/2014/main" id="{00000000-0008-0000-0900-0000B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74" name="Picture 97" descr="QQ截图20141023141502">
          <a:extLst>
            <a:ext uri="{FF2B5EF4-FFF2-40B4-BE49-F238E27FC236}">
              <a16:creationId xmlns:a16="http://schemas.microsoft.com/office/drawing/2014/main" id="{00000000-0008-0000-0900-0000B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75" name="Picture 96" descr="QQ截图20141023141458">
          <a:extLst>
            <a:ext uri="{FF2B5EF4-FFF2-40B4-BE49-F238E27FC236}">
              <a16:creationId xmlns:a16="http://schemas.microsoft.com/office/drawing/2014/main" id="{00000000-0008-0000-0900-0000B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76" name="Picture 97" descr="QQ截图20141023141502">
          <a:extLst>
            <a:ext uri="{FF2B5EF4-FFF2-40B4-BE49-F238E27FC236}">
              <a16:creationId xmlns:a16="http://schemas.microsoft.com/office/drawing/2014/main" id="{00000000-0008-0000-0900-0000B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79" name="AutoShape 4">
          <a:extLst>
            <a:ext uri="{FF2B5EF4-FFF2-40B4-BE49-F238E27FC236}">
              <a16:creationId xmlns:a16="http://schemas.microsoft.com/office/drawing/2014/main" id="{00000000-0008-0000-0900-0000BB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80" name="Picture 96" descr="QQ截图20141023141458">
          <a:extLst>
            <a:ext uri="{FF2B5EF4-FFF2-40B4-BE49-F238E27FC236}">
              <a16:creationId xmlns:a16="http://schemas.microsoft.com/office/drawing/2014/main" id="{00000000-0008-0000-0900-0000B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81" name="Picture 97" descr="QQ截图20141023141502">
          <a:extLst>
            <a:ext uri="{FF2B5EF4-FFF2-40B4-BE49-F238E27FC236}">
              <a16:creationId xmlns:a16="http://schemas.microsoft.com/office/drawing/2014/main" id="{00000000-0008-0000-0900-0000B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82" name="Picture 96" descr="QQ截图20141023141458">
          <a:extLst>
            <a:ext uri="{FF2B5EF4-FFF2-40B4-BE49-F238E27FC236}">
              <a16:creationId xmlns:a16="http://schemas.microsoft.com/office/drawing/2014/main" id="{00000000-0008-0000-0900-0000B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83" name="Picture 97" descr="QQ截图20141023141502">
          <a:extLst>
            <a:ext uri="{FF2B5EF4-FFF2-40B4-BE49-F238E27FC236}">
              <a16:creationId xmlns:a16="http://schemas.microsoft.com/office/drawing/2014/main" id="{00000000-0008-0000-0900-0000B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0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1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86" name="AutoShape 4">
          <a:extLst>
            <a:ext uri="{FF2B5EF4-FFF2-40B4-BE49-F238E27FC236}">
              <a16:creationId xmlns:a16="http://schemas.microsoft.com/office/drawing/2014/main" id="{00000000-0008-0000-0900-0000C2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87" name="Picture 96" descr="QQ截图20141023141458">
          <a:extLst>
            <a:ext uri="{FF2B5EF4-FFF2-40B4-BE49-F238E27FC236}">
              <a16:creationId xmlns:a16="http://schemas.microsoft.com/office/drawing/2014/main" id="{00000000-0008-0000-0900-0000C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88" name="Picture 97" descr="QQ截图20141023141502">
          <a:extLst>
            <a:ext uri="{FF2B5EF4-FFF2-40B4-BE49-F238E27FC236}">
              <a16:creationId xmlns:a16="http://schemas.microsoft.com/office/drawing/2014/main" id="{00000000-0008-0000-0900-0000C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89" name="Picture 96" descr="QQ截图20141023141458">
          <a:extLst>
            <a:ext uri="{FF2B5EF4-FFF2-40B4-BE49-F238E27FC236}">
              <a16:creationId xmlns:a16="http://schemas.microsoft.com/office/drawing/2014/main" id="{00000000-0008-0000-0900-0000C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90" name="Picture 97" descr="QQ截图20141023141502">
          <a:extLst>
            <a:ext uri="{FF2B5EF4-FFF2-40B4-BE49-F238E27FC236}">
              <a16:creationId xmlns:a16="http://schemas.microsoft.com/office/drawing/2014/main" id="{00000000-0008-0000-0900-0000C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93" name="AutoShape 4">
          <a:extLst>
            <a:ext uri="{FF2B5EF4-FFF2-40B4-BE49-F238E27FC236}">
              <a16:creationId xmlns:a16="http://schemas.microsoft.com/office/drawing/2014/main" id="{00000000-0008-0000-0900-0000C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94" name="Picture 96" descr="QQ截图20141023141458">
          <a:extLst>
            <a:ext uri="{FF2B5EF4-FFF2-40B4-BE49-F238E27FC236}">
              <a16:creationId xmlns:a16="http://schemas.microsoft.com/office/drawing/2014/main" id="{00000000-0008-0000-0900-0000C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95" name="Picture 97" descr="QQ截图20141023141502">
          <a:extLst>
            <a:ext uri="{FF2B5EF4-FFF2-40B4-BE49-F238E27FC236}">
              <a16:creationId xmlns:a16="http://schemas.microsoft.com/office/drawing/2014/main" id="{00000000-0008-0000-0900-0000C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96" name="Picture 96" descr="QQ截图20141023141458">
          <a:extLst>
            <a:ext uri="{FF2B5EF4-FFF2-40B4-BE49-F238E27FC236}">
              <a16:creationId xmlns:a16="http://schemas.microsoft.com/office/drawing/2014/main" id="{00000000-0008-0000-0900-0000C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97" name="Picture 97" descr="QQ截图20141023141502">
          <a:extLst>
            <a:ext uri="{FF2B5EF4-FFF2-40B4-BE49-F238E27FC236}">
              <a16:creationId xmlns:a16="http://schemas.microsoft.com/office/drawing/2014/main" id="{00000000-0008-0000-0900-0000C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E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F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00" name="AutoShape 4">
          <a:extLst>
            <a:ext uri="{FF2B5EF4-FFF2-40B4-BE49-F238E27FC236}">
              <a16:creationId xmlns:a16="http://schemas.microsoft.com/office/drawing/2014/main" id="{00000000-0008-0000-0900-0000D0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01" name="Picture 96" descr="QQ截图20141023141458">
          <a:extLst>
            <a:ext uri="{FF2B5EF4-FFF2-40B4-BE49-F238E27FC236}">
              <a16:creationId xmlns:a16="http://schemas.microsoft.com/office/drawing/2014/main" id="{00000000-0008-0000-0900-0000D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02" name="Picture 97" descr="QQ截图20141023141502">
          <a:extLst>
            <a:ext uri="{FF2B5EF4-FFF2-40B4-BE49-F238E27FC236}">
              <a16:creationId xmlns:a16="http://schemas.microsoft.com/office/drawing/2014/main" id="{00000000-0008-0000-0900-0000D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03" name="Picture 96" descr="QQ截图20141023141458">
          <a:extLst>
            <a:ext uri="{FF2B5EF4-FFF2-40B4-BE49-F238E27FC236}">
              <a16:creationId xmlns:a16="http://schemas.microsoft.com/office/drawing/2014/main" id="{00000000-0008-0000-0900-0000D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04" name="Picture 97" descr="QQ截图20141023141502">
          <a:extLst>
            <a:ext uri="{FF2B5EF4-FFF2-40B4-BE49-F238E27FC236}">
              <a16:creationId xmlns:a16="http://schemas.microsoft.com/office/drawing/2014/main" id="{00000000-0008-0000-0900-0000D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5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6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07" name="AutoShape 4">
          <a:extLst>
            <a:ext uri="{FF2B5EF4-FFF2-40B4-BE49-F238E27FC236}">
              <a16:creationId xmlns:a16="http://schemas.microsoft.com/office/drawing/2014/main" id="{00000000-0008-0000-0900-0000D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08" name="Picture 96" descr="QQ截图20141023141458">
          <a:extLst>
            <a:ext uri="{FF2B5EF4-FFF2-40B4-BE49-F238E27FC236}">
              <a16:creationId xmlns:a16="http://schemas.microsoft.com/office/drawing/2014/main" id="{00000000-0008-0000-0900-0000D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09" name="Picture 97" descr="QQ截图20141023141502">
          <a:extLst>
            <a:ext uri="{FF2B5EF4-FFF2-40B4-BE49-F238E27FC236}">
              <a16:creationId xmlns:a16="http://schemas.microsoft.com/office/drawing/2014/main" id="{00000000-0008-0000-0900-0000D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10" name="Picture 96" descr="QQ截图20141023141458">
          <a:extLst>
            <a:ext uri="{FF2B5EF4-FFF2-40B4-BE49-F238E27FC236}">
              <a16:creationId xmlns:a16="http://schemas.microsoft.com/office/drawing/2014/main" id="{00000000-0008-0000-0900-0000D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11" name="Picture 97" descr="QQ截图20141023141502">
          <a:extLst>
            <a:ext uri="{FF2B5EF4-FFF2-40B4-BE49-F238E27FC236}">
              <a16:creationId xmlns:a16="http://schemas.microsoft.com/office/drawing/2014/main" id="{00000000-0008-0000-0900-0000D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C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D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14" name="AutoShape 4">
          <a:extLst>
            <a:ext uri="{FF2B5EF4-FFF2-40B4-BE49-F238E27FC236}">
              <a16:creationId xmlns:a16="http://schemas.microsoft.com/office/drawing/2014/main" id="{00000000-0008-0000-0900-0000DE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15" name="Picture 96" descr="QQ截图20141023141458">
          <a:extLst>
            <a:ext uri="{FF2B5EF4-FFF2-40B4-BE49-F238E27FC236}">
              <a16:creationId xmlns:a16="http://schemas.microsoft.com/office/drawing/2014/main" id="{00000000-0008-0000-0900-0000D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16" name="Picture 97" descr="QQ截图20141023141502">
          <a:extLst>
            <a:ext uri="{FF2B5EF4-FFF2-40B4-BE49-F238E27FC236}">
              <a16:creationId xmlns:a16="http://schemas.microsoft.com/office/drawing/2014/main" id="{00000000-0008-0000-0900-0000E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17" name="Picture 96" descr="QQ截图20141023141458">
          <a:extLst>
            <a:ext uri="{FF2B5EF4-FFF2-40B4-BE49-F238E27FC236}">
              <a16:creationId xmlns:a16="http://schemas.microsoft.com/office/drawing/2014/main" id="{00000000-0008-0000-0900-0000E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18" name="Picture 97" descr="QQ截图20141023141502">
          <a:extLst>
            <a:ext uri="{FF2B5EF4-FFF2-40B4-BE49-F238E27FC236}">
              <a16:creationId xmlns:a16="http://schemas.microsoft.com/office/drawing/2014/main" id="{00000000-0008-0000-0900-0000E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3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4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21" name="AutoShape 4">
          <a:extLst>
            <a:ext uri="{FF2B5EF4-FFF2-40B4-BE49-F238E27FC236}">
              <a16:creationId xmlns:a16="http://schemas.microsoft.com/office/drawing/2014/main" id="{00000000-0008-0000-0900-0000E5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22" name="Picture 96" descr="QQ截图20141023141458">
          <a:extLst>
            <a:ext uri="{FF2B5EF4-FFF2-40B4-BE49-F238E27FC236}">
              <a16:creationId xmlns:a16="http://schemas.microsoft.com/office/drawing/2014/main" id="{00000000-0008-0000-0900-0000E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23" name="Picture 97" descr="QQ截图20141023141502">
          <a:extLst>
            <a:ext uri="{FF2B5EF4-FFF2-40B4-BE49-F238E27FC236}">
              <a16:creationId xmlns:a16="http://schemas.microsoft.com/office/drawing/2014/main" id="{00000000-0008-0000-0900-0000E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24" name="Picture 96" descr="QQ截图20141023141458">
          <a:extLst>
            <a:ext uri="{FF2B5EF4-FFF2-40B4-BE49-F238E27FC236}">
              <a16:creationId xmlns:a16="http://schemas.microsoft.com/office/drawing/2014/main" id="{00000000-0008-0000-0900-0000E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25" name="Picture 97" descr="QQ截图20141023141502">
          <a:extLst>
            <a:ext uri="{FF2B5EF4-FFF2-40B4-BE49-F238E27FC236}">
              <a16:creationId xmlns:a16="http://schemas.microsoft.com/office/drawing/2014/main" id="{00000000-0008-0000-0900-0000E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B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28" name="AutoShape 4">
          <a:extLst>
            <a:ext uri="{FF2B5EF4-FFF2-40B4-BE49-F238E27FC236}">
              <a16:creationId xmlns:a16="http://schemas.microsoft.com/office/drawing/2014/main" id="{00000000-0008-0000-0900-0000EC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29" name="AutoShape 1">
          <a:extLst>
            <a:ext uri="{FF2B5EF4-FFF2-40B4-BE49-F238E27FC236}">
              <a16:creationId xmlns:a16="http://schemas.microsoft.com/office/drawing/2014/main" id="{00000000-0008-0000-0900-0000ED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E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31" name="AutoShape 4">
          <a:extLst>
            <a:ext uri="{FF2B5EF4-FFF2-40B4-BE49-F238E27FC236}">
              <a16:creationId xmlns:a16="http://schemas.microsoft.com/office/drawing/2014/main" id="{00000000-0008-0000-0900-0000EF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32" name="Picture 96" descr="QQ截图20141023141458">
          <a:extLst>
            <a:ext uri="{FF2B5EF4-FFF2-40B4-BE49-F238E27FC236}">
              <a16:creationId xmlns:a16="http://schemas.microsoft.com/office/drawing/2014/main" id="{00000000-0008-0000-0900-0000F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33" name="Picture 97" descr="QQ截图20141023141502">
          <a:extLst>
            <a:ext uri="{FF2B5EF4-FFF2-40B4-BE49-F238E27FC236}">
              <a16:creationId xmlns:a16="http://schemas.microsoft.com/office/drawing/2014/main" id="{00000000-0008-0000-0900-0000F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34" name="Picture 96" descr="QQ截图20141023141458">
          <a:extLst>
            <a:ext uri="{FF2B5EF4-FFF2-40B4-BE49-F238E27FC236}">
              <a16:creationId xmlns:a16="http://schemas.microsoft.com/office/drawing/2014/main" id="{00000000-0008-0000-0900-0000F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35" name="Picture 97" descr="QQ截图20141023141502">
          <a:extLst>
            <a:ext uri="{FF2B5EF4-FFF2-40B4-BE49-F238E27FC236}">
              <a16:creationId xmlns:a16="http://schemas.microsoft.com/office/drawing/2014/main" id="{00000000-0008-0000-0900-0000F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3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4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3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5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3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6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39" name="AutoShape 4">
          <a:extLst>
            <a:ext uri="{FF2B5EF4-FFF2-40B4-BE49-F238E27FC236}">
              <a16:creationId xmlns:a16="http://schemas.microsoft.com/office/drawing/2014/main" id="{00000000-0008-0000-0900-0000F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42" name="AutoShape 4">
          <a:extLst>
            <a:ext uri="{FF2B5EF4-FFF2-40B4-BE49-F238E27FC236}">
              <a16:creationId xmlns:a16="http://schemas.microsoft.com/office/drawing/2014/main" id="{00000000-0008-0000-0900-0000F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B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C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45" name="AutoShape 4">
          <a:extLst>
            <a:ext uri="{FF2B5EF4-FFF2-40B4-BE49-F238E27FC236}">
              <a16:creationId xmlns:a16="http://schemas.microsoft.com/office/drawing/2014/main" id="{00000000-0008-0000-0900-0000FD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46" name="Picture 96" descr="QQ截图20141023141458">
          <a:extLst>
            <a:ext uri="{FF2B5EF4-FFF2-40B4-BE49-F238E27FC236}">
              <a16:creationId xmlns:a16="http://schemas.microsoft.com/office/drawing/2014/main" id="{00000000-0008-0000-0900-0000F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47" name="Picture 97" descr="QQ截图20141023141502">
          <a:extLst>
            <a:ext uri="{FF2B5EF4-FFF2-40B4-BE49-F238E27FC236}">
              <a16:creationId xmlns:a16="http://schemas.microsoft.com/office/drawing/2014/main" id="{00000000-0008-0000-0900-0000F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48" name="Picture 96" descr="QQ截图20141023141458">
          <a:extLst>
            <a:ext uri="{FF2B5EF4-FFF2-40B4-BE49-F238E27FC236}">
              <a16:creationId xmlns:a16="http://schemas.microsoft.com/office/drawing/2014/main" id="{00000000-0008-0000-0900-00000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49" name="Picture 97" descr="QQ截图20141023141502">
          <a:extLst>
            <a:ext uri="{FF2B5EF4-FFF2-40B4-BE49-F238E27FC236}">
              <a16:creationId xmlns:a16="http://schemas.microsoft.com/office/drawing/2014/main" id="{00000000-0008-0000-09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2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3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52" name="AutoShape 4">
          <a:extLst>
            <a:ext uri="{FF2B5EF4-FFF2-40B4-BE49-F238E27FC236}">
              <a16:creationId xmlns:a16="http://schemas.microsoft.com/office/drawing/2014/main" id="{00000000-0008-0000-0900-000004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53" name="Picture 96" descr="QQ截图20141023141458">
          <a:extLst>
            <a:ext uri="{FF2B5EF4-FFF2-40B4-BE49-F238E27FC236}">
              <a16:creationId xmlns:a16="http://schemas.microsoft.com/office/drawing/2014/main" id="{00000000-0008-0000-0900-00000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54" name="Picture 97" descr="QQ截图20141023141502">
          <a:extLst>
            <a:ext uri="{FF2B5EF4-FFF2-40B4-BE49-F238E27FC236}">
              <a16:creationId xmlns:a16="http://schemas.microsoft.com/office/drawing/2014/main" id="{00000000-0008-0000-0900-00000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55" name="Picture 96" descr="QQ截图20141023141458">
          <a:extLst>
            <a:ext uri="{FF2B5EF4-FFF2-40B4-BE49-F238E27FC236}">
              <a16:creationId xmlns:a16="http://schemas.microsoft.com/office/drawing/2014/main" id="{00000000-0008-0000-0900-00000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56" name="Picture 97" descr="QQ截图20141023141502">
          <a:extLst>
            <a:ext uri="{FF2B5EF4-FFF2-40B4-BE49-F238E27FC236}">
              <a16:creationId xmlns:a16="http://schemas.microsoft.com/office/drawing/2014/main" id="{00000000-0008-0000-0900-00000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59" name="AutoShape 4">
          <a:extLst>
            <a:ext uri="{FF2B5EF4-FFF2-40B4-BE49-F238E27FC236}">
              <a16:creationId xmlns:a16="http://schemas.microsoft.com/office/drawing/2014/main" id="{00000000-0008-0000-0900-00000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60" name="Picture 96" descr="QQ截图20141023141458">
          <a:extLst>
            <a:ext uri="{FF2B5EF4-FFF2-40B4-BE49-F238E27FC236}">
              <a16:creationId xmlns:a16="http://schemas.microsoft.com/office/drawing/2014/main" id="{00000000-0008-0000-0900-00000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61" name="Picture 97" descr="QQ截图20141023141502">
          <a:extLst>
            <a:ext uri="{FF2B5EF4-FFF2-40B4-BE49-F238E27FC236}">
              <a16:creationId xmlns:a16="http://schemas.microsoft.com/office/drawing/2014/main" id="{00000000-0008-0000-0900-00000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62" name="Picture 96" descr="QQ截图20141023141458">
          <a:extLst>
            <a:ext uri="{FF2B5EF4-FFF2-40B4-BE49-F238E27FC236}">
              <a16:creationId xmlns:a16="http://schemas.microsoft.com/office/drawing/2014/main" id="{00000000-0008-0000-0900-00000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63" name="Picture 97" descr="QQ截图20141023141502">
          <a:extLst>
            <a:ext uri="{FF2B5EF4-FFF2-40B4-BE49-F238E27FC236}">
              <a16:creationId xmlns:a16="http://schemas.microsoft.com/office/drawing/2014/main" id="{00000000-0008-0000-0900-00000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0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1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66" name="AutoShape 4">
          <a:extLst>
            <a:ext uri="{FF2B5EF4-FFF2-40B4-BE49-F238E27FC236}">
              <a16:creationId xmlns:a16="http://schemas.microsoft.com/office/drawing/2014/main" id="{00000000-0008-0000-0900-000012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6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3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4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5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70" name="AutoShape 4">
          <a:extLst>
            <a:ext uri="{FF2B5EF4-FFF2-40B4-BE49-F238E27FC236}">
              <a16:creationId xmlns:a16="http://schemas.microsoft.com/office/drawing/2014/main" id="{00000000-0008-0000-0900-000016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71" name="Picture 96" descr="QQ截图20141023141458">
          <a:extLst>
            <a:ext uri="{FF2B5EF4-FFF2-40B4-BE49-F238E27FC236}">
              <a16:creationId xmlns:a16="http://schemas.microsoft.com/office/drawing/2014/main" id="{00000000-0008-0000-0900-00001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72" name="Picture 97" descr="QQ截图20141023141502">
          <a:extLst>
            <a:ext uri="{FF2B5EF4-FFF2-40B4-BE49-F238E27FC236}">
              <a16:creationId xmlns:a16="http://schemas.microsoft.com/office/drawing/2014/main" id="{00000000-0008-0000-0900-00001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73" name="Picture 96" descr="QQ截图20141023141458">
          <a:extLst>
            <a:ext uri="{FF2B5EF4-FFF2-40B4-BE49-F238E27FC236}">
              <a16:creationId xmlns:a16="http://schemas.microsoft.com/office/drawing/2014/main" id="{00000000-0008-0000-0900-00001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74" name="Picture 97" descr="QQ截图20141023141502">
          <a:extLst>
            <a:ext uri="{FF2B5EF4-FFF2-40B4-BE49-F238E27FC236}">
              <a16:creationId xmlns:a16="http://schemas.microsoft.com/office/drawing/2014/main" id="{00000000-0008-0000-0900-00001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C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77" name="AutoShape 4">
          <a:extLst>
            <a:ext uri="{FF2B5EF4-FFF2-40B4-BE49-F238E27FC236}">
              <a16:creationId xmlns:a16="http://schemas.microsoft.com/office/drawing/2014/main" id="{00000000-0008-0000-0900-00001D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78" name="Picture 96" descr="QQ截图20141023141458">
          <a:extLst>
            <a:ext uri="{FF2B5EF4-FFF2-40B4-BE49-F238E27FC236}">
              <a16:creationId xmlns:a16="http://schemas.microsoft.com/office/drawing/2014/main" id="{00000000-0008-0000-0900-00001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79" name="Picture 97" descr="QQ截图20141023141502">
          <a:extLst>
            <a:ext uri="{FF2B5EF4-FFF2-40B4-BE49-F238E27FC236}">
              <a16:creationId xmlns:a16="http://schemas.microsoft.com/office/drawing/2014/main" id="{00000000-0008-0000-0900-00001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80" name="Picture 96" descr="QQ截图20141023141458">
          <a:extLst>
            <a:ext uri="{FF2B5EF4-FFF2-40B4-BE49-F238E27FC236}">
              <a16:creationId xmlns:a16="http://schemas.microsoft.com/office/drawing/2014/main" id="{00000000-0008-0000-0900-00002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81" name="Picture 97" descr="QQ截图20141023141502">
          <a:extLst>
            <a:ext uri="{FF2B5EF4-FFF2-40B4-BE49-F238E27FC236}">
              <a16:creationId xmlns:a16="http://schemas.microsoft.com/office/drawing/2014/main" id="{00000000-0008-0000-0900-00002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2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83" name="Picture 96" descr="QQ截图20141023141458">
          <a:extLst>
            <a:ext uri="{FF2B5EF4-FFF2-40B4-BE49-F238E27FC236}">
              <a16:creationId xmlns:a16="http://schemas.microsoft.com/office/drawing/2014/main" id="{00000000-0008-0000-0900-00002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84" name="Picture 97" descr="QQ截图20141023141502">
          <a:extLst>
            <a:ext uri="{FF2B5EF4-FFF2-40B4-BE49-F238E27FC236}">
              <a16:creationId xmlns:a16="http://schemas.microsoft.com/office/drawing/2014/main" id="{00000000-0008-0000-0900-00002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85" name="Picture 96" descr="QQ截图20141023141458">
          <a:extLst>
            <a:ext uri="{FF2B5EF4-FFF2-40B4-BE49-F238E27FC236}">
              <a16:creationId xmlns:a16="http://schemas.microsoft.com/office/drawing/2014/main" id="{00000000-0008-0000-0900-00002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86" name="Picture 97" descr="QQ截图20141023141502">
          <a:extLst>
            <a:ext uri="{FF2B5EF4-FFF2-40B4-BE49-F238E27FC236}">
              <a16:creationId xmlns:a16="http://schemas.microsoft.com/office/drawing/2014/main" id="{00000000-0008-0000-0900-00002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8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7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8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8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0" name="AutoShape 4">
          <a:extLst>
            <a:ext uri="{FF2B5EF4-FFF2-40B4-BE49-F238E27FC236}">
              <a16:creationId xmlns:a16="http://schemas.microsoft.com/office/drawing/2014/main" id="{00000000-0008-0000-0900-00002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C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3" name="AutoShape 4">
          <a:extLst>
            <a:ext uri="{FF2B5EF4-FFF2-40B4-BE49-F238E27FC236}">
              <a16:creationId xmlns:a16="http://schemas.microsoft.com/office/drawing/2014/main" id="{00000000-0008-0000-0900-00002D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E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F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6" name="AutoShape 4">
          <a:extLst>
            <a:ext uri="{FF2B5EF4-FFF2-40B4-BE49-F238E27FC236}">
              <a16:creationId xmlns:a16="http://schemas.microsoft.com/office/drawing/2014/main" id="{00000000-0008-0000-0900-000030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1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2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9" name="AutoShape 4">
          <a:extLst>
            <a:ext uri="{FF2B5EF4-FFF2-40B4-BE49-F238E27FC236}">
              <a16:creationId xmlns:a16="http://schemas.microsoft.com/office/drawing/2014/main" id="{00000000-0008-0000-0900-000033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00" name="Picture 96" descr="QQ截图20141023141458">
          <a:extLst>
            <a:ext uri="{FF2B5EF4-FFF2-40B4-BE49-F238E27FC236}">
              <a16:creationId xmlns:a16="http://schemas.microsoft.com/office/drawing/2014/main" id="{00000000-0008-0000-0900-00003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01" name="Picture 97" descr="QQ截图20141023141502">
          <a:extLst>
            <a:ext uri="{FF2B5EF4-FFF2-40B4-BE49-F238E27FC236}">
              <a16:creationId xmlns:a16="http://schemas.microsoft.com/office/drawing/2014/main" id="{00000000-0008-0000-0900-00003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02" name="Picture 96" descr="QQ截图20141023141458">
          <a:extLst>
            <a:ext uri="{FF2B5EF4-FFF2-40B4-BE49-F238E27FC236}">
              <a16:creationId xmlns:a16="http://schemas.microsoft.com/office/drawing/2014/main" id="{00000000-0008-0000-0900-00003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03" name="Picture 97" descr="QQ截图20141023141502">
          <a:extLst>
            <a:ext uri="{FF2B5EF4-FFF2-40B4-BE49-F238E27FC236}">
              <a16:creationId xmlns:a16="http://schemas.microsoft.com/office/drawing/2014/main" id="{00000000-0008-0000-0900-00003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06" name="AutoShape 4">
          <a:extLst>
            <a:ext uri="{FF2B5EF4-FFF2-40B4-BE49-F238E27FC236}">
              <a16:creationId xmlns:a16="http://schemas.microsoft.com/office/drawing/2014/main" id="{00000000-0008-0000-0900-00003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07" name="Picture 96" descr="QQ截图20141023141458">
          <a:extLst>
            <a:ext uri="{FF2B5EF4-FFF2-40B4-BE49-F238E27FC236}">
              <a16:creationId xmlns:a16="http://schemas.microsoft.com/office/drawing/2014/main" id="{00000000-0008-0000-0900-00003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08" name="Picture 97" descr="QQ截图20141023141502">
          <a:extLst>
            <a:ext uri="{FF2B5EF4-FFF2-40B4-BE49-F238E27FC236}">
              <a16:creationId xmlns:a16="http://schemas.microsoft.com/office/drawing/2014/main" id="{00000000-0008-0000-0900-00003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09" name="Picture 96" descr="QQ截图20141023141458">
          <a:extLst>
            <a:ext uri="{FF2B5EF4-FFF2-40B4-BE49-F238E27FC236}">
              <a16:creationId xmlns:a16="http://schemas.microsoft.com/office/drawing/2014/main" id="{00000000-0008-0000-0900-00003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10" name="Picture 97" descr="QQ截图20141023141502">
          <a:extLst>
            <a:ext uri="{FF2B5EF4-FFF2-40B4-BE49-F238E27FC236}">
              <a16:creationId xmlns:a16="http://schemas.microsoft.com/office/drawing/2014/main" id="{00000000-0008-0000-0900-00003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F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0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13" name="AutoShape 4">
          <a:extLst>
            <a:ext uri="{FF2B5EF4-FFF2-40B4-BE49-F238E27FC236}">
              <a16:creationId xmlns:a16="http://schemas.microsoft.com/office/drawing/2014/main" id="{00000000-0008-0000-0900-000041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14" name="Picture 96" descr="QQ截图20141023141458">
          <a:extLst>
            <a:ext uri="{FF2B5EF4-FFF2-40B4-BE49-F238E27FC236}">
              <a16:creationId xmlns:a16="http://schemas.microsoft.com/office/drawing/2014/main" id="{00000000-0008-0000-0900-00004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15" name="Picture 97" descr="QQ截图20141023141502">
          <a:extLst>
            <a:ext uri="{FF2B5EF4-FFF2-40B4-BE49-F238E27FC236}">
              <a16:creationId xmlns:a16="http://schemas.microsoft.com/office/drawing/2014/main" id="{00000000-0008-0000-0900-00004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16" name="Picture 96" descr="QQ截图20141023141458">
          <a:extLst>
            <a:ext uri="{FF2B5EF4-FFF2-40B4-BE49-F238E27FC236}">
              <a16:creationId xmlns:a16="http://schemas.microsoft.com/office/drawing/2014/main" id="{00000000-0008-0000-0900-00004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17" name="Picture 97" descr="QQ截图20141023141502">
          <a:extLst>
            <a:ext uri="{FF2B5EF4-FFF2-40B4-BE49-F238E27FC236}">
              <a16:creationId xmlns:a16="http://schemas.microsoft.com/office/drawing/2014/main" id="{00000000-0008-0000-0900-00004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6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7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20" name="AutoShape 4">
          <a:extLst>
            <a:ext uri="{FF2B5EF4-FFF2-40B4-BE49-F238E27FC236}">
              <a16:creationId xmlns:a16="http://schemas.microsoft.com/office/drawing/2014/main" id="{00000000-0008-0000-0900-00004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2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24" name="AutoShape 4">
          <a:extLst>
            <a:ext uri="{FF2B5EF4-FFF2-40B4-BE49-F238E27FC236}">
              <a16:creationId xmlns:a16="http://schemas.microsoft.com/office/drawing/2014/main" id="{00000000-0008-0000-0900-00004C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25" name="Picture 96" descr="QQ截图20141023141458">
          <a:extLst>
            <a:ext uri="{FF2B5EF4-FFF2-40B4-BE49-F238E27FC236}">
              <a16:creationId xmlns:a16="http://schemas.microsoft.com/office/drawing/2014/main" id="{00000000-0008-0000-0900-00004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26" name="Picture 97" descr="QQ截图20141023141502">
          <a:extLst>
            <a:ext uri="{FF2B5EF4-FFF2-40B4-BE49-F238E27FC236}">
              <a16:creationId xmlns:a16="http://schemas.microsoft.com/office/drawing/2014/main" id="{00000000-0008-0000-0900-00004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27" name="Picture 96" descr="QQ截图20141023141458">
          <a:extLst>
            <a:ext uri="{FF2B5EF4-FFF2-40B4-BE49-F238E27FC236}">
              <a16:creationId xmlns:a16="http://schemas.microsoft.com/office/drawing/2014/main" id="{00000000-0008-0000-0900-00004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28" name="Picture 97" descr="QQ截图20141023141502">
          <a:extLst>
            <a:ext uri="{FF2B5EF4-FFF2-40B4-BE49-F238E27FC236}">
              <a16:creationId xmlns:a16="http://schemas.microsoft.com/office/drawing/2014/main" id="{00000000-0008-0000-0900-00005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1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2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31" name="AutoShape 4">
          <a:extLst>
            <a:ext uri="{FF2B5EF4-FFF2-40B4-BE49-F238E27FC236}">
              <a16:creationId xmlns:a16="http://schemas.microsoft.com/office/drawing/2014/main" id="{00000000-0008-0000-0900-000053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32" name="Picture 96" descr="QQ截图20141023141458">
          <a:extLst>
            <a:ext uri="{FF2B5EF4-FFF2-40B4-BE49-F238E27FC236}">
              <a16:creationId xmlns:a16="http://schemas.microsoft.com/office/drawing/2014/main" id="{00000000-0008-0000-0900-00005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33" name="Picture 97" descr="QQ截图20141023141502">
          <a:extLst>
            <a:ext uri="{FF2B5EF4-FFF2-40B4-BE49-F238E27FC236}">
              <a16:creationId xmlns:a16="http://schemas.microsoft.com/office/drawing/2014/main" id="{00000000-0008-0000-0900-00005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34" name="Picture 96" descr="QQ截图20141023141458">
          <a:extLst>
            <a:ext uri="{FF2B5EF4-FFF2-40B4-BE49-F238E27FC236}">
              <a16:creationId xmlns:a16="http://schemas.microsoft.com/office/drawing/2014/main" id="{00000000-0008-0000-0900-00005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35" name="Picture 97" descr="QQ截图20141023141502">
          <a:extLst>
            <a:ext uri="{FF2B5EF4-FFF2-40B4-BE49-F238E27FC236}">
              <a16:creationId xmlns:a16="http://schemas.microsoft.com/office/drawing/2014/main" id="{00000000-0008-0000-0900-00005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38" name="AutoShape 4">
          <a:extLst>
            <a:ext uri="{FF2B5EF4-FFF2-40B4-BE49-F238E27FC236}">
              <a16:creationId xmlns:a16="http://schemas.microsoft.com/office/drawing/2014/main" id="{00000000-0008-0000-0900-00005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39" name="Picture 96" descr="QQ截图20141023141458">
          <a:extLst>
            <a:ext uri="{FF2B5EF4-FFF2-40B4-BE49-F238E27FC236}">
              <a16:creationId xmlns:a16="http://schemas.microsoft.com/office/drawing/2014/main" id="{00000000-0008-0000-0900-00005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40" name="Picture 97" descr="QQ截图20141023141502">
          <a:extLst>
            <a:ext uri="{FF2B5EF4-FFF2-40B4-BE49-F238E27FC236}">
              <a16:creationId xmlns:a16="http://schemas.microsoft.com/office/drawing/2014/main" id="{00000000-0008-0000-0900-00005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41" name="Picture 96" descr="QQ截图20141023141458">
          <a:extLst>
            <a:ext uri="{FF2B5EF4-FFF2-40B4-BE49-F238E27FC236}">
              <a16:creationId xmlns:a16="http://schemas.microsoft.com/office/drawing/2014/main" id="{00000000-0008-0000-0900-00005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42" name="Picture 97" descr="QQ截图20141023141502">
          <a:extLst>
            <a:ext uri="{FF2B5EF4-FFF2-40B4-BE49-F238E27FC236}">
              <a16:creationId xmlns:a16="http://schemas.microsoft.com/office/drawing/2014/main" id="{00000000-0008-0000-0900-00005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F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0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45" name="AutoShape 4">
          <a:extLst>
            <a:ext uri="{FF2B5EF4-FFF2-40B4-BE49-F238E27FC236}">
              <a16:creationId xmlns:a16="http://schemas.microsoft.com/office/drawing/2014/main" id="{00000000-0008-0000-0900-000061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46" name="Picture 96" descr="QQ截图20141023141458">
          <a:extLst>
            <a:ext uri="{FF2B5EF4-FFF2-40B4-BE49-F238E27FC236}">
              <a16:creationId xmlns:a16="http://schemas.microsoft.com/office/drawing/2014/main" id="{00000000-0008-0000-0900-00006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47" name="Picture 97" descr="QQ截图20141023141502">
          <a:extLst>
            <a:ext uri="{FF2B5EF4-FFF2-40B4-BE49-F238E27FC236}">
              <a16:creationId xmlns:a16="http://schemas.microsoft.com/office/drawing/2014/main" id="{00000000-0008-0000-0900-00006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48" name="Picture 96" descr="QQ截图20141023141458">
          <a:extLst>
            <a:ext uri="{FF2B5EF4-FFF2-40B4-BE49-F238E27FC236}">
              <a16:creationId xmlns:a16="http://schemas.microsoft.com/office/drawing/2014/main" id="{00000000-0008-0000-0900-00006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49" name="Picture 97" descr="QQ截图20141023141502">
          <a:extLst>
            <a:ext uri="{FF2B5EF4-FFF2-40B4-BE49-F238E27FC236}">
              <a16:creationId xmlns:a16="http://schemas.microsoft.com/office/drawing/2014/main" id="{00000000-0008-0000-0900-00006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6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7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52" name="AutoShape 4">
          <a:extLst>
            <a:ext uri="{FF2B5EF4-FFF2-40B4-BE49-F238E27FC236}">
              <a16:creationId xmlns:a16="http://schemas.microsoft.com/office/drawing/2014/main" id="{00000000-0008-0000-0900-00006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53" name="Picture 96" descr="QQ截图20141023141458">
          <a:extLst>
            <a:ext uri="{FF2B5EF4-FFF2-40B4-BE49-F238E27FC236}">
              <a16:creationId xmlns:a16="http://schemas.microsoft.com/office/drawing/2014/main" id="{00000000-0008-0000-0900-00006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54" name="Picture 97" descr="QQ截图20141023141502">
          <a:extLst>
            <a:ext uri="{FF2B5EF4-FFF2-40B4-BE49-F238E27FC236}">
              <a16:creationId xmlns:a16="http://schemas.microsoft.com/office/drawing/2014/main" id="{00000000-0008-0000-0900-00006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55" name="Picture 96" descr="QQ截图20141023141458">
          <a:extLst>
            <a:ext uri="{FF2B5EF4-FFF2-40B4-BE49-F238E27FC236}">
              <a16:creationId xmlns:a16="http://schemas.microsoft.com/office/drawing/2014/main" id="{00000000-0008-0000-0900-00006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56" name="Picture 97" descr="QQ截图20141023141502">
          <a:extLst>
            <a:ext uri="{FF2B5EF4-FFF2-40B4-BE49-F238E27FC236}">
              <a16:creationId xmlns:a16="http://schemas.microsoft.com/office/drawing/2014/main" id="{00000000-0008-0000-0900-00006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D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E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59" name="AutoShape 4">
          <a:extLst>
            <a:ext uri="{FF2B5EF4-FFF2-40B4-BE49-F238E27FC236}">
              <a16:creationId xmlns:a16="http://schemas.microsoft.com/office/drawing/2014/main" id="{00000000-0008-0000-0900-00006F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60" name="Picture 96" descr="QQ截图20141023141458">
          <a:extLst>
            <a:ext uri="{FF2B5EF4-FFF2-40B4-BE49-F238E27FC236}">
              <a16:creationId xmlns:a16="http://schemas.microsoft.com/office/drawing/2014/main" id="{00000000-0008-0000-0900-00007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61" name="Picture 97" descr="QQ截图20141023141502">
          <a:extLst>
            <a:ext uri="{FF2B5EF4-FFF2-40B4-BE49-F238E27FC236}">
              <a16:creationId xmlns:a16="http://schemas.microsoft.com/office/drawing/2014/main" id="{00000000-0008-0000-0900-00007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62" name="Picture 96" descr="QQ截图20141023141458">
          <a:extLst>
            <a:ext uri="{FF2B5EF4-FFF2-40B4-BE49-F238E27FC236}">
              <a16:creationId xmlns:a16="http://schemas.microsoft.com/office/drawing/2014/main" id="{00000000-0008-0000-0900-00007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63" name="Picture 97" descr="QQ截图20141023141502">
          <a:extLst>
            <a:ext uri="{FF2B5EF4-FFF2-40B4-BE49-F238E27FC236}">
              <a16:creationId xmlns:a16="http://schemas.microsoft.com/office/drawing/2014/main" id="{00000000-0008-0000-0900-00007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4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5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66" name="AutoShape 4">
          <a:extLst>
            <a:ext uri="{FF2B5EF4-FFF2-40B4-BE49-F238E27FC236}">
              <a16:creationId xmlns:a16="http://schemas.microsoft.com/office/drawing/2014/main" id="{00000000-0008-0000-0900-000076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67" name="Picture 96" descr="QQ截图20141023141458">
          <a:extLst>
            <a:ext uri="{FF2B5EF4-FFF2-40B4-BE49-F238E27FC236}">
              <a16:creationId xmlns:a16="http://schemas.microsoft.com/office/drawing/2014/main" id="{00000000-0008-0000-0900-00007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68" name="Picture 97" descr="QQ截图20141023141502">
          <a:extLst>
            <a:ext uri="{FF2B5EF4-FFF2-40B4-BE49-F238E27FC236}">
              <a16:creationId xmlns:a16="http://schemas.microsoft.com/office/drawing/2014/main" id="{00000000-0008-0000-0900-00007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69" name="Picture 96" descr="QQ截图20141023141458">
          <a:extLst>
            <a:ext uri="{FF2B5EF4-FFF2-40B4-BE49-F238E27FC236}">
              <a16:creationId xmlns:a16="http://schemas.microsoft.com/office/drawing/2014/main" id="{00000000-0008-0000-0900-00007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70" name="Picture 97" descr="QQ截图20141023141502">
          <a:extLst>
            <a:ext uri="{FF2B5EF4-FFF2-40B4-BE49-F238E27FC236}">
              <a16:creationId xmlns:a16="http://schemas.microsoft.com/office/drawing/2014/main" id="{00000000-0008-0000-0900-00007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C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73" name="AutoShape 4">
          <a:extLst>
            <a:ext uri="{FF2B5EF4-FFF2-40B4-BE49-F238E27FC236}">
              <a16:creationId xmlns:a16="http://schemas.microsoft.com/office/drawing/2014/main" id="{00000000-0008-0000-0900-00007D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74" name="Picture 96" descr="QQ截图20141023141458">
          <a:extLst>
            <a:ext uri="{FF2B5EF4-FFF2-40B4-BE49-F238E27FC236}">
              <a16:creationId xmlns:a16="http://schemas.microsoft.com/office/drawing/2014/main" id="{00000000-0008-0000-0900-00007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75" name="Picture 97" descr="QQ截图20141023141502">
          <a:extLst>
            <a:ext uri="{FF2B5EF4-FFF2-40B4-BE49-F238E27FC236}">
              <a16:creationId xmlns:a16="http://schemas.microsoft.com/office/drawing/2014/main" id="{00000000-0008-0000-0900-00007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76" name="Picture 96" descr="QQ截图20141023141458">
          <a:extLst>
            <a:ext uri="{FF2B5EF4-FFF2-40B4-BE49-F238E27FC236}">
              <a16:creationId xmlns:a16="http://schemas.microsoft.com/office/drawing/2014/main" id="{00000000-0008-0000-0900-00008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77" name="Picture 97" descr="QQ截图20141023141502">
          <a:extLst>
            <a:ext uri="{FF2B5EF4-FFF2-40B4-BE49-F238E27FC236}">
              <a16:creationId xmlns:a16="http://schemas.microsoft.com/office/drawing/2014/main" id="{00000000-0008-0000-0900-00008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2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3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80" name="AutoShape 4">
          <a:extLst>
            <a:ext uri="{FF2B5EF4-FFF2-40B4-BE49-F238E27FC236}">
              <a16:creationId xmlns:a16="http://schemas.microsoft.com/office/drawing/2014/main" id="{00000000-0008-0000-0900-000084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81" name="Picture 96" descr="QQ截图20141023141458">
          <a:extLst>
            <a:ext uri="{FF2B5EF4-FFF2-40B4-BE49-F238E27FC236}">
              <a16:creationId xmlns:a16="http://schemas.microsoft.com/office/drawing/2014/main" id="{00000000-0008-0000-0900-00008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82" name="Picture 97" descr="QQ截图20141023141502">
          <a:extLst>
            <a:ext uri="{FF2B5EF4-FFF2-40B4-BE49-F238E27FC236}">
              <a16:creationId xmlns:a16="http://schemas.microsoft.com/office/drawing/2014/main" id="{00000000-0008-0000-0900-00008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83" name="Picture 96" descr="QQ截图20141023141458">
          <a:extLst>
            <a:ext uri="{FF2B5EF4-FFF2-40B4-BE49-F238E27FC236}">
              <a16:creationId xmlns:a16="http://schemas.microsoft.com/office/drawing/2014/main" id="{00000000-0008-0000-0900-00008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84" name="Picture 97" descr="QQ截图20141023141502">
          <a:extLst>
            <a:ext uri="{FF2B5EF4-FFF2-40B4-BE49-F238E27FC236}">
              <a16:creationId xmlns:a16="http://schemas.microsoft.com/office/drawing/2014/main" id="{00000000-0008-0000-0900-00008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87" name="AutoShape 4">
          <a:extLst>
            <a:ext uri="{FF2B5EF4-FFF2-40B4-BE49-F238E27FC236}">
              <a16:creationId xmlns:a16="http://schemas.microsoft.com/office/drawing/2014/main" id="{00000000-0008-0000-0900-00008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88" name="Picture 96" descr="QQ截图20141023141458">
          <a:extLst>
            <a:ext uri="{FF2B5EF4-FFF2-40B4-BE49-F238E27FC236}">
              <a16:creationId xmlns:a16="http://schemas.microsoft.com/office/drawing/2014/main" id="{00000000-0008-0000-0900-00008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89" name="Picture 97" descr="QQ截图20141023141502">
          <a:extLst>
            <a:ext uri="{FF2B5EF4-FFF2-40B4-BE49-F238E27FC236}">
              <a16:creationId xmlns:a16="http://schemas.microsoft.com/office/drawing/2014/main" id="{00000000-0008-0000-0900-00008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90" name="Picture 96" descr="QQ截图20141023141458">
          <a:extLst>
            <a:ext uri="{FF2B5EF4-FFF2-40B4-BE49-F238E27FC236}">
              <a16:creationId xmlns:a16="http://schemas.microsoft.com/office/drawing/2014/main" id="{00000000-0008-0000-0900-00008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91" name="Picture 97" descr="QQ截图20141023141502">
          <a:extLst>
            <a:ext uri="{FF2B5EF4-FFF2-40B4-BE49-F238E27FC236}">
              <a16:creationId xmlns:a16="http://schemas.microsoft.com/office/drawing/2014/main" id="{00000000-0008-0000-0900-00008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0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1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94" name="AutoShape 4">
          <a:extLst>
            <a:ext uri="{FF2B5EF4-FFF2-40B4-BE49-F238E27FC236}">
              <a16:creationId xmlns:a16="http://schemas.microsoft.com/office/drawing/2014/main" id="{00000000-0008-0000-0900-000092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95" name="Picture 96" descr="QQ截图20141023141458">
          <a:extLst>
            <a:ext uri="{FF2B5EF4-FFF2-40B4-BE49-F238E27FC236}">
              <a16:creationId xmlns:a16="http://schemas.microsoft.com/office/drawing/2014/main" id="{00000000-0008-0000-0900-00009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96" name="Picture 97" descr="QQ截图20141023141502">
          <a:extLst>
            <a:ext uri="{FF2B5EF4-FFF2-40B4-BE49-F238E27FC236}">
              <a16:creationId xmlns:a16="http://schemas.microsoft.com/office/drawing/2014/main" id="{00000000-0008-0000-0900-00009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97" name="Picture 96" descr="QQ截图20141023141458">
          <a:extLst>
            <a:ext uri="{FF2B5EF4-FFF2-40B4-BE49-F238E27FC236}">
              <a16:creationId xmlns:a16="http://schemas.microsoft.com/office/drawing/2014/main" id="{00000000-0008-0000-0900-00009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98" name="Picture 97" descr="QQ截图20141023141502">
          <a:extLst>
            <a:ext uri="{FF2B5EF4-FFF2-40B4-BE49-F238E27FC236}">
              <a16:creationId xmlns:a16="http://schemas.microsoft.com/office/drawing/2014/main" id="{00000000-0008-0000-0900-00009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7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01" name="AutoShape 4">
          <a:extLst>
            <a:ext uri="{FF2B5EF4-FFF2-40B4-BE49-F238E27FC236}">
              <a16:creationId xmlns:a16="http://schemas.microsoft.com/office/drawing/2014/main" id="{00000000-0008-0000-0900-00009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02" name="Picture 96" descr="QQ截图20141023141458">
          <a:extLst>
            <a:ext uri="{FF2B5EF4-FFF2-40B4-BE49-F238E27FC236}">
              <a16:creationId xmlns:a16="http://schemas.microsoft.com/office/drawing/2014/main" id="{00000000-0008-0000-0900-00009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03" name="Picture 97" descr="QQ截图20141023141502">
          <a:extLst>
            <a:ext uri="{FF2B5EF4-FFF2-40B4-BE49-F238E27FC236}">
              <a16:creationId xmlns:a16="http://schemas.microsoft.com/office/drawing/2014/main" id="{00000000-0008-0000-0900-00009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04" name="Picture 96" descr="QQ截图20141023141458">
          <a:extLst>
            <a:ext uri="{FF2B5EF4-FFF2-40B4-BE49-F238E27FC236}">
              <a16:creationId xmlns:a16="http://schemas.microsoft.com/office/drawing/2014/main" id="{00000000-0008-0000-0900-00009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05" name="Picture 97" descr="QQ截图20141023141502">
          <a:extLst>
            <a:ext uri="{FF2B5EF4-FFF2-40B4-BE49-F238E27FC236}">
              <a16:creationId xmlns:a16="http://schemas.microsoft.com/office/drawing/2014/main" id="{00000000-0008-0000-0900-00009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E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F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08" name="AutoShape 4">
          <a:extLst>
            <a:ext uri="{FF2B5EF4-FFF2-40B4-BE49-F238E27FC236}">
              <a16:creationId xmlns:a16="http://schemas.microsoft.com/office/drawing/2014/main" id="{00000000-0008-0000-0900-0000A0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09" name="Picture 96" descr="QQ截图20141023141458">
          <a:extLst>
            <a:ext uri="{FF2B5EF4-FFF2-40B4-BE49-F238E27FC236}">
              <a16:creationId xmlns:a16="http://schemas.microsoft.com/office/drawing/2014/main" id="{00000000-0008-0000-0900-0000A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10" name="Picture 97" descr="QQ截图20141023141502">
          <a:extLst>
            <a:ext uri="{FF2B5EF4-FFF2-40B4-BE49-F238E27FC236}">
              <a16:creationId xmlns:a16="http://schemas.microsoft.com/office/drawing/2014/main" id="{00000000-0008-0000-0900-0000A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11" name="Picture 96" descr="QQ截图20141023141458">
          <a:extLst>
            <a:ext uri="{FF2B5EF4-FFF2-40B4-BE49-F238E27FC236}">
              <a16:creationId xmlns:a16="http://schemas.microsoft.com/office/drawing/2014/main" id="{00000000-0008-0000-0900-0000A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12" name="Picture 97" descr="QQ截图20141023141502">
          <a:extLst>
            <a:ext uri="{FF2B5EF4-FFF2-40B4-BE49-F238E27FC236}">
              <a16:creationId xmlns:a16="http://schemas.microsoft.com/office/drawing/2014/main" id="{00000000-0008-0000-0900-0000A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5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6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15" name="AutoShape 4">
          <a:extLst>
            <a:ext uri="{FF2B5EF4-FFF2-40B4-BE49-F238E27FC236}">
              <a16:creationId xmlns:a16="http://schemas.microsoft.com/office/drawing/2014/main" id="{00000000-0008-0000-0900-0000A7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16" name="Picture 96" descr="QQ截图20141023141458">
          <a:extLst>
            <a:ext uri="{FF2B5EF4-FFF2-40B4-BE49-F238E27FC236}">
              <a16:creationId xmlns:a16="http://schemas.microsoft.com/office/drawing/2014/main" id="{00000000-0008-0000-0900-0000A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17" name="Picture 97" descr="QQ截图20141023141502">
          <a:extLst>
            <a:ext uri="{FF2B5EF4-FFF2-40B4-BE49-F238E27FC236}">
              <a16:creationId xmlns:a16="http://schemas.microsoft.com/office/drawing/2014/main" id="{00000000-0008-0000-0900-0000A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18" name="Picture 96" descr="QQ截图20141023141458">
          <a:extLst>
            <a:ext uri="{FF2B5EF4-FFF2-40B4-BE49-F238E27FC236}">
              <a16:creationId xmlns:a16="http://schemas.microsoft.com/office/drawing/2014/main" id="{00000000-0008-0000-0900-0000A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19" name="Picture 97" descr="QQ截图20141023141502">
          <a:extLst>
            <a:ext uri="{FF2B5EF4-FFF2-40B4-BE49-F238E27FC236}">
              <a16:creationId xmlns:a16="http://schemas.microsoft.com/office/drawing/2014/main" id="{00000000-0008-0000-0900-0000A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C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D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22" name="AutoShape 4">
          <a:extLst>
            <a:ext uri="{FF2B5EF4-FFF2-40B4-BE49-F238E27FC236}">
              <a16:creationId xmlns:a16="http://schemas.microsoft.com/office/drawing/2014/main" id="{00000000-0008-0000-0900-0000AE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23" name="Picture 96" descr="QQ截图20141023141458">
          <a:extLst>
            <a:ext uri="{FF2B5EF4-FFF2-40B4-BE49-F238E27FC236}">
              <a16:creationId xmlns:a16="http://schemas.microsoft.com/office/drawing/2014/main" id="{00000000-0008-0000-0900-0000A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24" name="Picture 97" descr="QQ截图20141023141502">
          <a:extLst>
            <a:ext uri="{FF2B5EF4-FFF2-40B4-BE49-F238E27FC236}">
              <a16:creationId xmlns:a16="http://schemas.microsoft.com/office/drawing/2014/main" id="{00000000-0008-0000-0900-0000B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25" name="Picture 96" descr="QQ截图20141023141458">
          <a:extLst>
            <a:ext uri="{FF2B5EF4-FFF2-40B4-BE49-F238E27FC236}">
              <a16:creationId xmlns:a16="http://schemas.microsoft.com/office/drawing/2014/main" id="{00000000-0008-0000-0900-0000B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26" name="Picture 97" descr="QQ截图20141023141502">
          <a:extLst>
            <a:ext uri="{FF2B5EF4-FFF2-40B4-BE49-F238E27FC236}">
              <a16:creationId xmlns:a16="http://schemas.microsoft.com/office/drawing/2014/main" id="{00000000-0008-0000-0900-0000B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3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4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29" name="AutoShape 4">
          <a:extLst>
            <a:ext uri="{FF2B5EF4-FFF2-40B4-BE49-F238E27FC236}">
              <a16:creationId xmlns:a16="http://schemas.microsoft.com/office/drawing/2014/main" id="{00000000-0008-0000-0900-0000B5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30" name="Picture 96" descr="QQ截图20141023141458">
          <a:extLst>
            <a:ext uri="{FF2B5EF4-FFF2-40B4-BE49-F238E27FC236}">
              <a16:creationId xmlns:a16="http://schemas.microsoft.com/office/drawing/2014/main" id="{00000000-0008-0000-0900-0000B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31" name="Picture 97" descr="QQ截图20141023141502">
          <a:extLst>
            <a:ext uri="{FF2B5EF4-FFF2-40B4-BE49-F238E27FC236}">
              <a16:creationId xmlns:a16="http://schemas.microsoft.com/office/drawing/2014/main" id="{00000000-0008-0000-0900-0000B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32" name="Picture 96" descr="QQ截图20141023141458">
          <a:extLst>
            <a:ext uri="{FF2B5EF4-FFF2-40B4-BE49-F238E27FC236}">
              <a16:creationId xmlns:a16="http://schemas.microsoft.com/office/drawing/2014/main" id="{00000000-0008-0000-0900-0000B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33" name="Picture 97" descr="QQ截图20141023141502">
          <a:extLst>
            <a:ext uri="{FF2B5EF4-FFF2-40B4-BE49-F238E27FC236}">
              <a16:creationId xmlns:a16="http://schemas.microsoft.com/office/drawing/2014/main" id="{00000000-0008-0000-0900-0000B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36" name="AutoShape 4">
          <a:extLst>
            <a:ext uri="{FF2B5EF4-FFF2-40B4-BE49-F238E27FC236}">
              <a16:creationId xmlns:a16="http://schemas.microsoft.com/office/drawing/2014/main" id="{00000000-0008-0000-0900-0000BC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37" name="Picture 96" descr="QQ截图20141023141458">
          <a:extLst>
            <a:ext uri="{FF2B5EF4-FFF2-40B4-BE49-F238E27FC236}">
              <a16:creationId xmlns:a16="http://schemas.microsoft.com/office/drawing/2014/main" id="{00000000-0008-0000-0900-0000B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38" name="Picture 97" descr="QQ截图20141023141502">
          <a:extLst>
            <a:ext uri="{FF2B5EF4-FFF2-40B4-BE49-F238E27FC236}">
              <a16:creationId xmlns:a16="http://schemas.microsoft.com/office/drawing/2014/main" id="{00000000-0008-0000-0900-0000B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39" name="Picture 96" descr="QQ截图20141023141458">
          <a:extLst>
            <a:ext uri="{FF2B5EF4-FFF2-40B4-BE49-F238E27FC236}">
              <a16:creationId xmlns:a16="http://schemas.microsoft.com/office/drawing/2014/main" id="{00000000-0008-0000-0900-0000B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40" name="Picture 97" descr="QQ截图20141023141502">
          <a:extLst>
            <a:ext uri="{FF2B5EF4-FFF2-40B4-BE49-F238E27FC236}">
              <a16:creationId xmlns:a16="http://schemas.microsoft.com/office/drawing/2014/main" id="{00000000-0008-0000-0900-0000C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1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2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43" name="AutoShape 4">
          <a:extLst>
            <a:ext uri="{FF2B5EF4-FFF2-40B4-BE49-F238E27FC236}">
              <a16:creationId xmlns:a16="http://schemas.microsoft.com/office/drawing/2014/main" id="{00000000-0008-0000-0900-0000C3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44" name="Picture 96" descr="QQ截图20141023141458">
          <a:extLst>
            <a:ext uri="{FF2B5EF4-FFF2-40B4-BE49-F238E27FC236}">
              <a16:creationId xmlns:a16="http://schemas.microsoft.com/office/drawing/2014/main" id="{00000000-0008-0000-0900-0000C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45" name="Picture 97" descr="QQ截图20141023141502">
          <a:extLst>
            <a:ext uri="{FF2B5EF4-FFF2-40B4-BE49-F238E27FC236}">
              <a16:creationId xmlns:a16="http://schemas.microsoft.com/office/drawing/2014/main" id="{00000000-0008-0000-0900-0000C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46" name="Picture 96" descr="QQ截图20141023141458">
          <a:extLst>
            <a:ext uri="{FF2B5EF4-FFF2-40B4-BE49-F238E27FC236}">
              <a16:creationId xmlns:a16="http://schemas.microsoft.com/office/drawing/2014/main" id="{00000000-0008-0000-0900-0000C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47" name="Picture 97" descr="QQ截图20141023141502">
          <a:extLst>
            <a:ext uri="{FF2B5EF4-FFF2-40B4-BE49-F238E27FC236}">
              <a16:creationId xmlns:a16="http://schemas.microsoft.com/office/drawing/2014/main" id="{00000000-0008-0000-0900-0000C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50" name="AutoShape 4">
          <a:extLst>
            <a:ext uri="{FF2B5EF4-FFF2-40B4-BE49-F238E27FC236}">
              <a16:creationId xmlns:a16="http://schemas.microsoft.com/office/drawing/2014/main" id="{00000000-0008-0000-0900-0000C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51" name="Picture 96" descr="QQ截图20141023141458">
          <a:extLst>
            <a:ext uri="{FF2B5EF4-FFF2-40B4-BE49-F238E27FC236}">
              <a16:creationId xmlns:a16="http://schemas.microsoft.com/office/drawing/2014/main" id="{00000000-0008-0000-0900-0000C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52" name="Picture 97" descr="QQ截图20141023141502">
          <a:extLst>
            <a:ext uri="{FF2B5EF4-FFF2-40B4-BE49-F238E27FC236}">
              <a16:creationId xmlns:a16="http://schemas.microsoft.com/office/drawing/2014/main" id="{00000000-0008-0000-0900-0000C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53" name="Picture 96" descr="QQ截图20141023141458">
          <a:extLst>
            <a:ext uri="{FF2B5EF4-FFF2-40B4-BE49-F238E27FC236}">
              <a16:creationId xmlns:a16="http://schemas.microsoft.com/office/drawing/2014/main" id="{00000000-0008-0000-0900-0000C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54" name="Picture 97" descr="QQ截图20141023141502">
          <a:extLst>
            <a:ext uri="{FF2B5EF4-FFF2-40B4-BE49-F238E27FC236}">
              <a16:creationId xmlns:a16="http://schemas.microsoft.com/office/drawing/2014/main" id="{00000000-0008-0000-0900-0000C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F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0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57" name="AutoShape 4">
          <a:extLst>
            <a:ext uri="{FF2B5EF4-FFF2-40B4-BE49-F238E27FC236}">
              <a16:creationId xmlns:a16="http://schemas.microsoft.com/office/drawing/2014/main" id="{00000000-0008-0000-0900-0000D1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58" name="Picture 96" descr="QQ截图20141023141458">
          <a:extLst>
            <a:ext uri="{FF2B5EF4-FFF2-40B4-BE49-F238E27FC236}">
              <a16:creationId xmlns:a16="http://schemas.microsoft.com/office/drawing/2014/main" id="{00000000-0008-0000-0900-0000D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59" name="Picture 97" descr="QQ截图20141023141502">
          <a:extLst>
            <a:ext uri="{FF2B5EF4-FFF2-40B4-BE49-F238E27FC236}">
              <a16:creationId xmlns:a16="http://schemas.microsoft.com/office/drawing/2014/main" id="{00000000-0008-0000-0900-0000D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60" name="Picture 96" descr="QQ截图20141023141458">
          <a:extLst>
            <a:ext uri="{FF2B5EF4-FFF2-40B4-BE49-F238E27FC236}">
              <a16:creationId xmlns:a16="http://schemas.microsoft.com/office/drawing/2014/main" id="{00000000-0008-0000-0900-0000D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61" name="Picture 97" descr="QQ截图20141023141502">
          <a:extLst>
            <a:ext uri="{FF2B5EF4-FFF2-40B4-BE49-F238E27FC236}">
              <a16:creationId xmlns:a16="http://schemas.microsoft.com/office/drawing/2014/main" id="{00000000-0008-0000-0900-0000D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6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7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64" name="AutoShape 4">
          <a:extLst>
            <a:ext uri="{FF2B5EF4-FFF2-40B4-BE49-F238E27FC236}">
              <a16:creationId xmlns:a16="http://schemas.microsoft.com/office/drawing/2014/main" id="{00000000-0008-0000-0900-0000D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65" name="Picture 96" descr="QQ截图20141023141458">
          <a:extLst>
            <a:ext uri="{FF2B5EF4-FFF2-40B4-BE49-F238E27FC236}">
              <a16:creationId xmlns:a16="http://schemas.microsoft.com/office/drawing/2014/main" id="{00000000-0008-0000-0900-0000D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66" name="Picture 97" descr="QQ截图20141023141502">
          <a:extLst>
            <a:ext uri="{FF2B5EF4-FFF2-40B4-BE49-F238E27FC236}">
              <a16:creationId xmlns:a16="http://schemas.microsoft.com/office/drawing/2014/main" id="{00000000-0008-0000-0900-0000D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67" name="Picture 96" descr="QQ截图20141023141458">
          <a:extLst>
            <a:ext uri="{FF2B5EF4-FFF2-40B4-BE49-F238E27FC236}">
              <a16:creationId xmlns:a16="http://schemas.microsoft.com/office/drawing/2014/main" id="{00000000-0008-0000-0900-0000D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68" name="Picture 97" descr="QQ截图20141023141502">
          <a:extLst>
            <a:ext uri="{FF2B5EF4-FFF2-40B4-BE49-F238E27FC236}">
              <a16:creationId xmlns:a16="http://schemas.microsoft.com/office/drawing/2014/main" id="{00000000-0008-0000-0900-0000D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D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E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71" name="AutoShape 4">
          <a:extLst>
            <a:ext uri="{FF2B5EF4-FFF2-40B4-BE49-F238E27FC236}">
              <a16:creationId xmlns:a16="http://schemas.microsoft.com/office/drawing/2014/main" id="{00000000-0008-0000-0900-0000DF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72" name="Picture 96" descr="QQ截图20141023141458">
          <a:extLst>
            <a:ext uri="{FF2B5EF4-FFF2-40B4-BE49-F238E27FC236}">
              <a16:creationId xmlns:a16="http://schemas.microsoft.com/office/drawing/2014/main" id="{00000000-0008-0000-0900-0000E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73" name="Picture 97" descr="QQ截图20141023141502">
          <a:extLst>
            <a:ext uri="{FF2B5EF4-FFF2-40B4-BE49-F238E27FC236}">
              <a16:creationId xmlns:a16="http://schemas.microsoft.com/office/drawing/2014/main" id="{00000000-0008-0000-0900-0000E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74" name="Picture 96" descr="QQ截图20141023141458">
          <a:extLst>
            <a:ext uri="{FF2B5EF4-FFF2-40B4-BE49-F238E27FC236}">
              <a16:creationId xmlns:a16="http://schemas.microsoft.com/office/drawing/2014/main" id="{00000000-0008-0000-0900-0000E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75" name="Picture 97" descr="QQ截图20141023141502">
          <a:extLst>
            <a:ext uri="{FF2B5EF4-FFF2-40B4-BE49-F238E27FC236}">
              <a16:creationId xmlns:a16="http://schemas.microsoft.com/office/drawing/2014/main" id="{00000000-0008-0000-0900-0000E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4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5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78" name="AutoShape 4">
          <a:extLst>
            <a:ext uri="{FF2B5EF4-FFF2-40B4-BE49-F238E27FC236}">
              <a16:creationId xmlns:a16="http://schemas.microsoft.com/office/drawing/2014/main" id="{00000000-0008-0000-0900-0000E6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79" name="Picture 96" descr="QQ截图20141023141458">
          <a:extLst>
            <a:ext uri="{FF2B5EF4-FFF2-40B4-BE49-F238E27FC236}">
              <a16:creationId xmlns:a16="http://schemas.microsoft.com/office/drawing/2014/main" id="{00000000-0008-0000-0900-0000E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80" name="Picture 97" descr="QQ截图20141023141502">
          <a:extLst>
            <a:ext uri="{FF2B5EF4-FFF2-40B4-BE49-F238E27FC236}">
              <a16:creationId xmlns:a16="http://schemas.microsoft.com/office/drawing/2014/main" id="{00000000-0008-0000-0900-0000E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81" name="Picture 96" descr="QQ截图20141023141458">
          <a:extLst>
            <a:ext uri="{FF2B5EF4-FFF2-40B4-BE49-F238E27FC236}">
              <a16:creationId xmlns:a16="http://schemas.microsoft.com/office/drawing/2014/main" id="{00000000-0008-0000-0900-0000E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82" name="Picture 97" descr="QQ截图20141023141502">
          <a:extLst>
            <a:ext uri="{FF2B5EF4-FFF2-40B4-BE49-F238E27FC236}">
              <a16:creationId xmlns:a16="http://schemas.microsoft.com/office/drawing/2014/main" id="{00000000-0008-0000-0900-0000E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C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85" name="AutoShape 4">
          <a:extLst>
            <a:ext uri="{FF2B5EF4-FFF2-40B4-BE49-F238E27FC236}">
              <a16:creationId xmlns:a16="http://schemas.microsoft.com/office/drawing/2014/main" id="{00000000-0008-0000-0900-0000ED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86" name="AutoShape 1">
          <a:extLst>
            <a:ext uri="{FF2B5EF4-FFF2-40B4-BE49-F238E27FC236}">
              <a16:creationId xmlns:a16="http://schemas.microsoft.com/office/drawing/2014/main" id="{00000000-0008-0000-0900-0000EE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F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88" name="AutoShape 4">
          <a:extLst>
            <a:ext uri="{FF2B5EF4-FFF2-40B4-BE49-F238E27FC236}">
              <a16:creationId xmlns:a16="http://schemas.microsoft.com/office/drawing/2014/main" id="{00000000-0008-0000-0900-0000F0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89" name="Picture 96" descr="QQ截图20141023141458">
          <a:extLst>
            <a:ext uri="{FF2B5EF4-FFF2-40B4-BE49-F238E27FC236}">
              <a16:creationId xmlns:a16="http://schemas.microsoft.com/office/drawing/2014/main" id="{00000000-0008-0000-0900-0000F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90" name="Picture 97" descr="QQ截图20141023141502">
          <a:extLst>
            <a:ext uri="{FF2B5EF4-FFF2-40B4-BE49-F238E27FC236}">
              <a16:creationId xmlns:a16="http://schemas.microsoft.com/office/drawing/2014/main" id="{00000000-0008-0000-0900-0000F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91" name="Picture 96" descr="QQ截图20141023141458">
          <a:extLst>
            <a:ext uri="{FF2B5EF4-FFF2-40B4-BE49-F238E27FC236}">
              <a16:creationId xmlns:a16="http://schemas.microsoft.com/office/drawing/2014/main" id="{00000000-0008-0000-0900-0000F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92" name="Picture 97" descr="QQ截图20141023141502">
          <a:extLst>
            <a:ext uri="{FF2B5EF4-FFF2-40B4-BE49-F238E27FC236}">
              <a16:creationId xmlns:a16="http://schemas.microsoft.com/office/drawing/2014/main" id="{00000000-0008-0000-0900-0000F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9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5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9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6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9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7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96" name="AutoShape 4">
          <a:extLst>
            <a:ext uri="{FF2B5EF4-FFF2-40B4-BE49-F238E27FC236}">
              <a16:creationId xmlns:a16="http://schemas.microsoft.com/office/drawing/2014/main" id="{00000000-0008-0000-0900-0000F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99" name="AutoShape 4">
          <a:extLst>
            <a:ext uri="{FF2B5EF4-FFF2-40B4-BE49-F238E27FC236}">
              <a16:creationId xmlns:a16="http://schemas.microsoft.com/office/drawing/2014/main" id="{00000000-0008-0000-0900-0000F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C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D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02" name="AutoShape 4">
          <a:extLst>
            <a:ext uri="{FF2B5EF4-FFF2-40B4-BE49-F238E27FC236}">
              <a16:creationId xmlns:a16="http://schemas.microsoft.com/office/drawing/2014/main" id="{00000000-0008-0000-0900-0000FE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03" name="Picture 96" descr="QQ截图20141023141458">
          <a:extLst>
            <a:ext uri="{FF2B5EF4-FFF2-40B4-BE49-F238E27FC236}">
              <a16:creationId xmlns:a16="http://schemas.microsoft.com/office/drawing/2014/main" id="{00000000-0008-0000-0900-0000F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04" name="Picture 97" descr="QQ截图20141023141502">
          <a:extLst>
            <a:ext uri="{FF2B5EF4-FFF2-40B4-BE49-F238E27FC236}">
              <a16:creationId xmlns:a16="http://schemas.microsoft.com/office/drawing/2014/main" id="{00000000-0008-0000-0900-00000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05" name="Picture 96" descr="QQ截图20141023141458">
          <a:extLst>
            <a:ext uri="{FF2B5EF4-FFF2-40B4-BE49-F238E27FC236}">
              <a16:creationId xmlns:a16="http://schemas.microsoft.com/office/drawing/2014/main" id="{00000000-0008-0000-0900-00000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06" name="Picture 97" descr="QQ截图20141023141502">
          <a:extLst>
            <a:ext uri="{FF2B5EF4-FFF2-40B4-BE49-F238E27FC236}">
              <a16:creationId xmlns:a16="http://schemas.microsoft.com/office/drawing/2014/main" id="{00000000-0008-0000-0900-00000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3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4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09" name="AutoShape 4">
          <a:extLst>
            <a:ext uri="{FF2B5EF4-FFF2-40B4-BE49-F238E27FC236}">
              <a16:creationId xmlns:a16="http://schemas.microsoft.com/office/drawing/2014/main" id="{00000000-0008-0000-0900-000005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10" name="Picture 96" descr="QQ截图20141023141458">
          <a:extLst>
            <a:ext uri="{FF2B5EF4-FFF2-40B4-BE49-F238E27FC236}">
              <a16:creationId xmlns:a16="http://schemas.microsoft.com/office/drawing/2014/main" id="{00000000-0008-0000-0900-00000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11" name="Picture 97" descr="QQ截图20141023141502">
          <a:extLst>
            <a:ext uri="{FF2B5EF4-FFF2-40B4-BE49-F238E27FC236}">
              <a16:creationId xmlns:a16="http://schemas.microsoft.com/office/drawing/2014/main" id="{00000000-0008-0000-0900-00000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12" name="Picture 96" descr="QQ截图20141023141458">
          <a:extLst>
            <a:ext uri="{FF2B5EF4-FFF2-40B4-BE49-F238E27FC236}">
              <a16:creationId xmlns:a16="http://schemas.microsoft.com/office/drawing/2014/main" id="{00000000-0008-0000-0900-00000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13" name="Picture 97" descr="QQ截图20141023141502">
          <a:extLst>
            <a:ext uri="{FF2B5EF4-FFF2-40B4-BE49-F238E27FC236}">
              <a16:creationId xmlns:a16="http://schemas.microsoft.com/office/drawing/2014/main" id="{00000000-0008-0000-0900-00000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16" name="AutoShape 4">
          <a:extLst>
            <a:ext uri="{FF2B5EF4-FFF2-40B4-BE49-F238E27FC236}">
              <a16:creationId xmlns:a16="http://schemas.microsoft.com/office/drawing/2014/main" id="{00000000-0008-0000-0900-00000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17" name="Picture 96" descr="QQ截图20141023141458">
          <a:extLst>
            <a:ext uri="{FF2B5EF4-FFF2-40B4-BE49-F238E27FC236}">
              <a16:creationId xmlns:a16="http://schemas.microsoft.com/office/drawing/2014/main" id="{00000000-0008-0000-0900-00000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18" name="Picture 97" descr="QQ截图20141023141502">
          <a:extLst>
            <a:ext uri="{FF2B5EF4-FFF2-40B4-BE49-F238E27FC236}">
              <a16:creationId xmlns:a16="http://schemas.microsoft.com/office/drawing/2014/main" id="{00000000-0008-0000-0900-00000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19" name="Picture 96" descr="QQ截图20141023141458">
          <a:extLst>
            <a:ext uri="{FF2B5EF4-FFF2-40B4-BE49-F238E27FC236}">
              <a16:creationId xmlns:a16="http://schemas.microsoft.com/office/drawing/2014/main" id="{00000000-0008-0000-0900-00000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20" name="Picture 97" descr="QQ截图20141023141502">
          <a:extLst>
            <a:ext uri="{FF2B5EF4-FFF2-40B4-BE49-F238E27FC236}">
              <a16:creationId xmlns:a16="http://schemas.microsoft.com/office/drawing/2014/main" id="{00000000-0008-0000-0900-00001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1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2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23" name="AutoShape 4">
          <a:extLst>
            <a:ext uri="{FF2B5EF4-FFF2-40B4-BE49-F238E27FC236}">
              <a16:creationId xmlns:a16="http://schemas.microsoft.com/office/drawing/2014/main" id="{00000000-0008-0000-0900-000013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2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4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5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6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27" name="AutoShape 4">
          <a:extLst>
            <a:ext uri="{FF2B5EF4-FFF2-40B4-BE49-F238E27FC236}">
              <a16:creationId xmlns:a16="http://schemas.microsoft.com/office/drawing/2014/main" id="{00000000-0008-0000-0900-000017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28" name="Picture 96" descr="QQ截图20141023141458">
          <a:extLst>
            <a:ext uri="{FF2B5EF4-FFF2-40B4-BE49-F238E27FC236}">
              <a16:creationId xmlns:a16="http://schemas.microsoft.com/office/drawing/2014/main" id="{00000000-0008-0000-0900-00001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29" name="Picture 97" descr="QQ截图20141023141502">
          <a:extLst>
            <a:ext uri="{FF2B5EF4-FFF2-40B4-BE49-F238E27FC236}">
              <a16:creationId xmlns:a16="http://schemas.microsoft.com/office/drawing/2014/main" id="{00000000-0008-0000-0900-00001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30" name="Picture 96" descr="QQ截图20141023141458">
          <a:extLst>
            <a:ext uri="{FF2B5EF4-FFF2-40B4-BE49-F238E27FC236}">
              <a16:creationId xmlns:a16="http://schemas.microsoft.com/office/drawing/2014/main" id="{00000000-0008-0000-0900-00001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31" name="Picture 97" descr="QQ截图20141023141502">
          <a:extLst>
            <a:ext uri="{FF2B5EF4-FFF2-40B4-BE49-F238E27FC236}">
              <a16:creationId xmlns:a16="http://schemas.microsoft.com/office/drawing/2014/main" id="{00000000-0008-0000-0900-00001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D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34" name="AutoShape 4">
          <a:extLst>
            <a:ext uri="{FF2B5EF4-FFF2-40B4-BE49-F238E27FC236}">
              <a16:creationId xmlns:a16="http://schemas.microsoft.com/office/drawing/2014/main" id="{00000000-0008-0000-0900-00001E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35" name="Picture 96" descr="QQ截图20141023141458">
          <a:extLst>
            <a:ext uri="{FF2B5EF4-FFF2-40B4-BE49-F238E27FC236}">
              <a16:creationId xmlns:a16="http://schemas.microsoft.com/office/drawing/2014/main" id="{00000000-0008-0000-0900-00001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36" name="Picture 97" descr="QQ截图20141023141502">
          <a:extLst>
            <a:ext uri="{FF2B5EF4-FFF2-40B4-BE49-F238E27FC236}">
              <a16:creationId xmlns:a16="http://schemas.microsoft.com/office/drawing/2014/main" id="{00000000-0008-0000-0900-00002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37" name="Picture 96" descr="QQ截图20141023141458">
          <a:extLst>
            <a:ext uri="{FF2B5EF4-FFF2-40B4-BE49-F238E27FC236}">
              <a16:creationId xmlns:a16="http://schemas.microsoft.com/office/drawing/2014/main" id="{00000000-0008-0000-0900-00002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38" name="Picture 97" descr="QQ截图20141023141502">
          <a:extLst>
            <a:ext uri="{FF2B5EF4-FFF2-40B4-BE49-F238E27FC236}">
              <a16:creationId xmlns:a16="http://schemas.microsoft.com/office/drawing/2014/main" id="{00000000-0008-0000-0900-00002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3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40" name="Picture 96" descr="QQ截图20141023141458">
          <a:extLst>
            <a:ext uri="{FF2B5EF4-FFF2-40B4-BE49-F238E27FC236}">
              <a16:creationId xmlns:a16="http://schemas.microsoft.com/office/drawing/2014/main" id="{00000000-0008-0000-0900-00002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41" name="Picture 97" descr="QQ截图20141023141502">
          <a:extLst>
            <a:ext uri="{FF2B5EF4-FFF2-40B4-BE49-F238E27FC236}">
              <a16:creationId xmlns:a16="http://schemas.microsoft.com/office/drawing/2014/main" id="{00000000-0008-0000-0900-00002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42" name="Picture 96" descr="QQ截图20141023141458">
          <a:extLst>
            <a:ext uri="{FF2B5EF4-FFF2-40B4-BE49-F238E27FC236}">
              <a16:creationId xmlns:a16="http://schemas.microsoft.com/office/drawing/2014/main" id="{00000000-0008-0000-0900-00002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43" name="Picture 97" descr="QQ截图20141023141502">
          <a:extLst>
            <a:ext uri="{FF2B5EF4-FFF2-40B4-BE49-F238E27FC236}">
              <a16:creationId xmlns:a16="http://schemas.microsoft.com/office/drawing/2014/main" id="{00000000-0008-0000-0900-00002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4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8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4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4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47" name="AutoShape 4">
          <a:extLst>
            <a:ext uri="{FF2B5EF4-FFF2-40B4-BE49-F238E27FC236}">
              <a16:creationId xmlns:a16="http://schemas.microsoft.com/office/drawing/2014/main" id="{00000000-0008-0000-0900-00002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50" name="AutoShape 4">
          <a:extLst>
            <a:ext uri="{FF2B5EF4-FFF2-40B4-BE49-F238E27FC236}">
              <a16:creationId xmlns:a16="http://schemas.microsoft.com/office/drawing/2014/main" id="{00000000-0008-0000-0900-00002E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F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0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53" name="AutoShape 4">
          <a:extLst>
            <a:ext uri="{FF2B5EF4-FFF2-40B4-BE49-F238E27FC236}">
              <a16:creationId xmlns:a16="http://schemas.microsoft.com/office/drawing/2014/main" id="{00000000-0008-0000-0900-000031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2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3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56" name="AutoShape 4">
          <a:extLst>
            <a:ext uri="{FF2B5EF4-FFF2-40B4-BE49-F238E27FC236}">
              <a16:creationId xmlns:a16="http://schemas.microsoft.com/office/drawing/2014/main" id="{00000000-0008-0000-0900-000034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57" name="Picture 96" descr="QQ截图20141023141458">
          <a:extLst>
            <a:ext uri="{FF2B5EF4-FFF2-40B4-BE49-F238E27FC236}">
              <a16:creationId xmlns:a16="http://schemas.microsoft.com/office/drawing/2014/main" id="{00000000-0008-0000-0900-00003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58" name="Picture 97" descr="QQ截图20141023141502">
          <a:extLst>
            <a:ext uri="{FF2B5EF4-FFF2-40B4-BE49-F238E27FC236}">
              <a16:creationId xmlns:a16="http://schemas.microsoft.com/office/drawing/2014/main" id="{00000000-0008-0000-0900-00003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59" name="Picture 96" descr="QQ截图20141023141458">
          <a:extLst>
            <a:ext uri="{FF2B5EF4-FFF2-40B4-BE49-F238E27FC236}">
              <a16:creationId xmlns:a16="http://schemas.microsoft.com/office/drawing/2014/main" id="{00000000-0008-0000-0900-00003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60" name="Picture 97" descr="QQ截图20141023141502">
          <a:extLst>
            <a:ext uri="{FF2B5EF4-FFF2-40B4-BE49-F238E27FC236}">
              <a16:creationId xmlns:a16="http://schemas.microsoft.com/office/drawing/2014/main" id="{00000000-0008-0000-0900-00003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63" name="AutoShape 4">
          <a:extLst>
            <a:ext uri="{FF2B5EF4-FFF2-40B4-BE49-F238E27FC236}">
              <a16:creationId xmlns:a16="http://schemas.microsoft.com/office/drawing/2014/main" id="{00000000-0008-0000-0900-00003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64" name="Picture 96" descr="QQ截图20141023141458">
          <a:extLst>
            <a:ext uri="{FF2B5EF4-FFF2-40B4-BE49-F238E27FC236}">
              <a16:creationId xmlns:a16="http://schemas.microsoft.com/office/drawing/2014/main" id="{00000000-0008-0000-0900-00003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65" name="Picture 97" descr="QQ截图20141023141502">
          <a:extLst>
            <a:ext uri="{FF2B5EF4-FFF2-40B4-BE49-F238E27FC236}">
              <a16:creationId xmlns:a16="http://schemas.microsoft.com/office/drawing/2014/main" id="{00000000-0008-0000-0900-00003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66" name="Picture 96" descr="QQ截图20141023141458">
          <a:extLst>
            <a:ext uri="{FF2B5EF4-FFF2-40B4-BE49-F238E27FC236}">
              <a16:creationId xmlns:a16="http://schemas.microsoft.com/office/drawing/2014/main" id="{00000000-0008-0000-0900-00003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67" name="Picture 97" descr="QQ截图20141023141502">
          <a:extLst>
            <a:ext uri="{FF2B5EF4-FFF2-40B4-BE49-F238E27FC236}">
              <a16:creationId xmlns:a16="http://schemas.microsoft.com/office/drawing/2014/main" id="{00000000-0008-0000-0900-00003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0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1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70" name="AutoShape 4">
          <a:extLst>
            <a:ext uri="{FF2B5EF4-FFF2-40B4-BE49-F238E27FC236}">
              <a16:creationId xmlns:a16="http://schemas.microsoft.com/office/drawing/2014/main" id="{00000000-0008-0000-0900-000042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71" name="Picture 96" descr="QQ截图20141023141458">
          <a:extLst>
            <a:ext uri="{FF2B5EF4-FFF2-40B4-BE49-F238E27FC236}">
              <a16:creationId xmlns:a16="http://schemas.microsoft.com/office/drawing/2014/main" id="{00000000-0008-0000-0900-00004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72" name="Picture 97" descr="QQ截图20141023141502">
          <a:extLst>
            <a:ext uri="{FF2B5EF4-FFF2-40B4-BE49-F238E27FC236}">
              <a16:creationId xmlns:a16="http://schemas.microsoft.com/office/drawing/2014/main" id="{00000000-0008-0000-0900-00004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73" name="Picture 96" descr="QQ截图20141023141458">
          <a:extLst>
            <a:ext uri="{FF2B5EF4-FFF2-40B4-BE49-F238E27FC236}">
              <a16:creationId xmlns:a16="http://schemas.microsoft.com/office/drawing/2014/main" id="{00000000-0008-0000-0900-00004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74" name="Picture 97" descr="QQ截图20141023141502">
          <a:extLst>
            <a:ext uri="{FF2B5EF4-FFF2-40B4-BE49-F238E27FC236}">
              <a16:creationId xmlns:a16="http://schemas.microsoft.com/office/drawing/2014/main" id="{00000000-0008-0000-0900-00004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7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8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77" name="AutoShape 4">
          <a:extLst>
            <a:ext uri="{FF2B5EF4-FFF2-40B4-BE49-F238E27FC236}">
              <a16:creationId xmlns:a16="http://schemas.microsoft.com/office/drawing/2014/main" id="{00000000-0008-0000-0900-00004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7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81" name="AutoShape 4">
          <a:extLst>
            <a:ext uri="{FF2B5EF4-FFF2-40B4-BE49-F238E27FC236}">
              <a16:creationId xmlns:a16="http://schemas.microsoft.com/office/drawing/2014/main" id="{00000000-0008-0000-0900-00004D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82" name="Picture 96" descr="QQ截图20141023141458">
          <a:extLst>
            <a:ext uri="{FF2B5EF4-FFF2-40B4-BE49-F238E27FC236}">
              <a16:creationId xmlns:a16="http://schemas.microsoft.com/office/drawing/2014/main" id="{00000000-0008-0000-0900-00004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83" name="Picture 97" descr="QQ截图20141023141502">
          <a:extLst>
            <a:ext uri="{FF2B5EF4-FFF2-40B4-BE49-F238E27FC236}">
              <a16:creationId xmlns:a16="http://schemas.microsoft.com/office/drawing/2014/main" id="{00000000-0008-0000-0900-00004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84" name="Picture 96" descr="QQ截图20141023141458">
          <a:extLst>
            <a:ext uri="{FF2B5EF4-FFF2-40B4-BE49-F238E27FC236}">
              <a16:creationId xmlns:a16="http://schemas.microsoft.com/office/drawing/2014/main" id="{00000000-0008-0000-0900-00005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85" name="Picture 97" descr="QQ截图20141023141502">
          <a:extLst>
            <a:ext uri="{FF2B5EF4-FFF2-40B4-BE49-F238E27FC236}">
              <a16:creationId xmlns:a16="http://schemas.microsoft.com/office/drawing/2014/main" id="{00000000-0008-0000-0900-00005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2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3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88" name="AutoShape 4">
          <a:extLst>
            <a:ext uri="{FF2B5EF4-FFF2-40B4-BE49-F238E27FC236}">
              <a16:creationId xmlns:a16="http://schemas.microsoft.com/office/drawing/2014/main" id="{00000000-0008-0000-0900-000054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89" name="Picture 96" descr="QQ截图20141023141458">
          <a:extLst>
            <a:ext uri="{FF2B5EF4-FFF2-40B4-BE49-F238E27FC236}">
              <a16:creationId xmlns:a16="http://schemas.microsoft.com/office/drawing/2014/main" id="{00000000-0008-0000-0900-00005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90" name="Picture 97" descr="QQ截图20141023141502">
          <a:extLst>
            <a:ext uri="{FF2B5EF4-FFF2-40B4-BE49-F238E27FC236}">
              <a16:creationId xmlns:a16="http://schemas.microsoft.com/office/drawing/2014/main" id="{00000000-0008-0000-0900-00005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91" name="Picture 96" descr="QQ截图20141023141458">
          <a:extLst>
            <a:ext uri="{FF2B5EF4-FFF2-40B4-BE49-F238E27FC236}">
              <a16:creationId xmlns:a16="http://schemas.microsoft.com/office/drawing/2014/main" id="{00000000-0008-0000-0900-00005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92" name="Picture 97" descr="QQ截图20141023141502">
          <a:extLst>
            <a:ext uri="{FF2B5EF4-FFF2-40B4-BE49-F238E27FC236}">
              <a16:creationId xmlns:a16="http://schemas.microsoft.com/office/drawing/2014/main" id="{00000000-0008-0000-0900-00005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95" name="AutoShape 4">
          <a:extLst>
            <a:ext uri="{FF2B5EF4-FFF2-40B4-BE49-F238E27FC236}">
              <a16:creationId xmlns:a16="http://schemas.microsoft.com/office/drawing/2014/main" id="{00000000-0008-0000-0900-00005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96" name="Picture 96" descr="QQ截图20141023141458">
          <a:extLst>
            <a:ext uri="{FF2B5EF4-FFF2-40B4-BE49-F238E27FC236}">
              <a16:creationId xmlns:a16="http://schemas.microsoft.com/office/drawing/2014/main" id="{00000000-0008-0000-0900-00005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97" name="Picture 97" descr="QQ截图20141023141502">
          <a:extLst>
            <a:ext uri="{FF2B5EF4-FFF2-40B4-BE49-F238E27FC236}">
              <a16:creationId xmlns:a16="http://schemas.microsoft.com/office/drawing/2014/main" id="{00000000-0008-0000-0900-00005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98" name="Picture 96" descr="QQ截图20141023141458">
          <a:extLst>
            <a:ext uri="{FF2B5EF4-FFF2-40B4-BE49-F238E27FC236}">
              <a16:creationId xmlns:a16="http://schemas.microsoft.com/office/drawing/2014/main" id="{00000000-0008-0000-0900-00005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99" name="Picture 97" descr="QQ截图20141023141502">
          <a:extLst>
            <a:ext uri="{FF2B5EF4-FFF2-40B4-BE49-F238E27FC236}">
              <a16:creationId xmlns:a16="http://schemas.microsoft.com/office/drawing/2014/main" id="{00000000-0008-0000-0900-00005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0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1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02" name="AutoShape 4">
          <a:extLst>
            <a:ext uri="{FF2B5EF4-FFF2-40B4-BE49-F238E27FC236}">
              <a16:creationId xmlns:a16="http://schemas.microsoft.com/office/drawing/2014/main" id="{00000000-0008-0000-0900-000062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03" name="Picture 96" descr="QQ截图20141023141458">
          <a:extLst>
            <a:ext uri="{FF2B5EF4-FFF2-40B4-BE49-F238E27FC236}">
              <a16:creationId xmlns:a16="http://schemas.microsoft.com/office/drawing/2014/main" id="{00000000-0008-0000-0900-00006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04" name="Picture 97" descr="QQ截图20141023141502">
          <a:extLst>
            <a:ext uri="{FF2B5EF4-FFF2-40B4-BE49-F238E27FC236}">
              <a16:creationId xmlns:a16="http://schemas.microsoft.com/office/drawing/2014/main" id="{00000000-0008-0000-0900-00006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05" name="Picture 96" descr="QQ截图20141023141458">
          <a:extLst>
            <a:ext uri="{FF2B5EF4-FFF2-40B4-BE49-F238E27FC236}">
              <a16:creationId xmlns:a16="http://schemas.microsoft.com/office/drawing/2014/main" id="{00000000-0008-0000-0900-00006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06" name="Picture 97" descr="QQ截图20141023141502">
          <a:extLst>
            <a:ext uri="{FF2B5EF4-FFF2-40B4-BE49-F238E27FC236}">
              <a16:creationId xmlns:a16="http://schemas.microsoft.com/office/drawing/2014/main" id="{00000000-0008-0000-0900-00006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7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8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09" name="AutoShape 4">
          <a:extLst>
            <a:ext uri="{FF2B5EF4-FFF2-40B4-BE49-F238E27FC236}">
              <a16:creationId xmlns:a16="http://schemas.microsoft.com/office/drawing/2014/main" id="{00000000-0008-0000-0900-00006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10" name="Picture 96" descr="QQ截图20141023141458">
          <a:extLst>
            <a:ext uri="{FF2B5EF4-FFF2-40B4-BE49-F238E27FC236}">
              <a16:creationId xmlns:a16="http://schemas.microsoft.com/office/drawing/2014/main" id="{00000000-0008-0000-0900-00006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11" name="Picture 97" descr="QQ截图20141023141502">
          <a:extLst>
            <a:ext uri="{FF2B5EF4-FFF2-40B4-BE49-F238E27FC236}">
              <a16:creationId xmlns:a16="http://schemas.microsoft.com/office/drawing/2014/main" id="{00000000-0008-0000-0900-00006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12" name="Picture 96" descr="QQ截图20141023141458">
          <a:extLst>
            <a:ext uri="{FF2B5EF4-FFF2-40B4-BE49-F238E27FC236}">
              <a16:creationId xmlns:a16="http://schemas.microsoft.com/office/drawing/2014/main" id="{00000000-0008-0000-0900-00006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13" name="Picture 97" descr="QQ截图20141023141502">
          <a:extLst>
            <a:ext uri="{FF2B5EF4-FFF2-40B4-BE49-F238E27FC236}">
              <a16:creationId xmlns:a16="http://schemas.microsoft.com/office/drawing/2014/main" id="{00000000-0008-0000-0900-00006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E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F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16" name="AutoShape 4">
          <a:extLst>
            <a:ext uri="{FF2B5EF4-FFF2-40B4-BE49-F238E27FC236}">
              <a16:creationId xmlns:a16="http://schemas.microsoft.com/office/drawing/2014/main" id="{00000000-0008-0000-0900-000070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17" name="Picture 96" descr="QQ截图20141023141458">
          <a:extLst>
            <a:ext uri="{FF2B5EF4-FFF2-40B4-BE49-F238E27FC236}">
              <a16:creationId xmlns:a16="http://schemas.microsoft.com/office/drawing/2014/main" id="{00000000-0008-0000-0900-00007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18" name="Picture 97" descr="QQ截图20141023141502">
          <a:extLst>
            <a:ext uri="{FF2B5EF4-FFF2-40B4-BE49-F238E27FC236}">
              <a16:creationId xmlns:a16="http://schemas.microsoft.com/office/drawing/2014/main" id="{00000000-0008-0000-0900-00007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19" name="Picture 96" descr="QQ截图20141023141458">
          <a:extLst>
            <a:ext uri="{FF2B5EF4-FFF2-40B4-BE49-F238E27FC236}">
              <a16:creationId xmlns:a16="http://schemas.microsoft.com/office/drawing/2014/main" id="{00000000-0008-0000-0900-00007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20" name="Picture 97" descr="QQ截图20141023141502">
          <a:extLst>
            <a:ext uri="{FF2B5EF4-FFF2-40B4-BE49-F238E27FC236}">
              <a16:creationId xmlns:a16="http://schemas.microsoft.com/office/drawing/2014/main" id="{00000000-0008-0000-0900-00007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5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6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23" name="AutoShape 4">
          <a:extLst>
            <a:ext uri="{FF2B5EF4-FFF2-40B4-BE49-F238E27FC236}">
              <a16:creationId xmlns:a16="http://schemas.microsoft.com/office/drawing/2014/main" id="{00000000-0008-0000-0900-000077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24" name="Picture 96" descr="QQ截图20141023141458">
          <a:extLst>
            <a:ext uri="{FF2B5EF4-FFF2-40B4-BE49-F238E27FC236}">
              <a16:creationId xmlns:a16="http://schemas.microsoft.com/office/drawing/2014/main" id="{00000000-0008-0000-0900-00007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25" name="Picture 97" descr="QQ截图20141023141502">
          <a:extLst>
            <a:ext uri="{FF2B5EF4-FFF2-40B4-BE49-F238E27FC236}">
              <a16:creationId xmlns:a16="http://schemas.microsoft.com/office/drawing/2014/main" id="{00000000-0008-0000-0900-00007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26" name="Picture 96" descr="QQ截图20141023141458">
          <a:extLst>
            <a:ext uri="{FF2B5EF4-FFF2-40B4-BE49-F238E27FC236}">
              <a16:creationId xmlns:a16="http://schemas.microsoft.com/office/drawing/2014/main" id="{00000000-0008-0000-0900-00007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27" name="Picture 97" descr="QQ截图20141023141502">
          <a:extLst>
            <a:ext uri="{FF2B5EF4-FFF2-40B4-BE49-F238E27FC236}">
              <a16:creationId xmlns:a16="http://schemas.microsoft.com/office/drawing/2014/main" id="{00000000-0008-0000-0900-00007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D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30" name="AutoShape 4">
          <a:extLst>
            <a:ext uri="{FF2B5EF4-FFF2-40B4-BE49-F238E27FC236}">
              <a16:creationId xmlns:a16="http://schemas.microsoft.com/office/drawing/2014/main" id="{00000000-0008-0000-0900-00007E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31" name="Picture 96" descr="QQ截图20141023141458">
          <a:extLst>
            <a:ext uri="{FF2B5EF4-FFF2-40B4-BE49-F238E27FC236}">
              <a16:creationId xmlns:a16="http://schemas.microsoft.com/office/drawing/2014/main" id="{00000000-0008-0000-0900-00007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32" name="Picture 97" descr="QQ截图20141023141502">
          <a:extLst>
            <a:ext uri="{FF2B5EF4-FFF2-40B4-BE49-F238E27FC236}">
              <a16:creationId xmlns:a16="http://schemas.microsoft.com/office/drawing/2014/main" id="{00000000-0008-0000-0900-00008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33" name="Picture 96" descr="QQ截图20141023141458">
          <a:extLst>
            <a:ext uri="{FF2B5EF4-FFF2-40B4-BE49-F238E27FC236}">
              <a16:creationId xmlns:a16="http://schemas.microsoft.com/office/drawing/2014/main" id="{00000000-0008-0000-0900-00008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34" name="Picture 97" descr="QQ截图20141023141502">
          <a:extLst>
            <a:ext uri="{FF2B5EF4-FFF2-40B4-BE49-F238E27FC236}">
              <a16:creationId xmlns:a16="http://schemas.microsoft.com/office/drawing/2014/main" id="{00000000-0008-0000-0900-00008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3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4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37" name="AutoShape 4">
          <a:extLst>
            <a:ext uri="{FF2B5EF4-FFF2-40B4-BE49-F238E27FC236}">
              <a16:creationId xmlns:a16="http://schemas.microsoft.com/office/drawing/2014/main" id="{00000000-0008-0000-0900-000085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38" name="Picture 96" descr="QQ截图20141023141458">
          <a:extLst>
            <a:ext uri="{FF2B5EF4-FFF2-40B4-BE49-F238E27FC236}">
              <a16:creationId xmlns:a16="http://schemas.microsoft.com/office/drawing/2014/main" id="{00000000-0008-0000-0900-00008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39" name="Picture 97" descr="QQ截图20141023141502">
          <a:extLst>
            <a:ext uri="{FF2B5EF4-FFF2-40B4-BE49-F238E27FC236}">
              <a16:creationId xmlns:a16="http://schemas.microsoft.com/office/drawing/2014/main" id="{00000000-0008-0000-0900-00008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40" name="Picture 96" descr="QQ截图20141023141458">
          <a:extLst>
            <a:ext uri="{FF2B5EF4-FFF2-40B4-BE49-F238E27FC236}">
              <a16:creationId xmlns:a16="http://schemas.microsoft.com/office/drawing/2014/main" id="{00000000-0008-0000-0900-00008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41" name="Picture 97" descr="QQ截图20141023141502">
          <a:extLst>
            <a:ext uri="{FF2B5EF4-FFF2-40B4-BE49-F238E27FC236}">
              <a16:creationId xmlns:a16="http://schemas.microsoft.com/office/drawing/2014/main" id="{00000000-0008-0000-0900-00008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44" name="AutoShape 4">
          <a:extLst>
            <a:ext uri="{FF2B5EF4-FFF2-40B4-BE49-F238E27FC236}">
              <a16:creationId xmlns:a16="http://schemas.microsoft.com/office/drawing/2014/main" id="{00000000-0008-0000-0900-00008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45" name="Picture 96" descr="QQ截图20141023141458">
          <a:extLst>
            <a:ext uri="{FF2B5EF4-FFF2-40B4-BE49-F238E27FC236}">
              <a16:creationId xmlns:a16="http://schemas.microsoft.com/office/drawing/2014/main" id="{00000000-0008-0000-0900-00008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46" name="Picture 97" descr="QQ截图20141023141502">
          <a:extLst>
            <a:ext uri="{FF2B5EF4-FFF2-40B4-BE49-F238E27FC236}">
              <a16:creationId xmlns:a16="http://schemas.microsoft.com/office/drawing/2014/main" id="{00000000-0008-0000-0900-00008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47" name="Picture 96" descr="QQ截图20141023141458">
          <a:extLst>
            <a:ext uri="{FF2B5EF4-FFF2-40B4-BE49-F238E27FC236}">
              <a16:creationId xmlns:a16="http://schemas.microsoft.com/office/drawing/2014/main" id="{00000000-0008-0000-0900-00008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48" name="Picture 97" descr="QQ截图20141023141502">
          <a:extLst>
            <a:ext uri="{FF2B5EF4-FFF2-40B4-BE49-F238E27FC236}">
              <a16:creationId xmlns:a16="http://schemas.microsoft.com/office/drawing/2014/main" id="{00000000-0008-0000-0900-00009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1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2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51" name="AutoShape 4">
          <a:extLst>
            <a:ext uri="{FF2B5EF4-FFF2-40B4-BE49-F238E27FC236}">
              <a16:creationId xmlns:a16="http://schemas.microsoft.com/office/drawing/2014/main" id="{00000000-0008-0000-0900-000093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52" name="Picture 96" descr="QQ截图20141023141458">
          <a:extLst>
            <a:ext uri="{FF2B5EF4-FFF2-40B4-BE49-F238E27FC236}">
              <a16:creationId xmlns:a16="http://schemas.microsoft.com/office/drawing/2014/main" id="{00000000-0008-0000-0900-00009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53" name="Picture 97" descr="QQ截图20141023141502">
          <a:extLst>
            <a:ext uri="{FF2B5EF4-FFF2-40B4-BE49-F238E27FC236}">
              <a16:creationId xmlns:a16="http://schemas.microsoft.com/office/drawing/2014/main" id="{00000000-0008-0000-0900-00009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54" name="Picture 96" descr="QQ截图20141023141458">
          <a:extLst>
            <a:ext uri="{FF2B5EF4-FFF2-40B4-BE49-F238E27FC236}">
              <a16:creationId xmlns:a16="http://schemas.microsoft.com/office/drawing/2014/main" id="{00000000-0008-0000-0900-00009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55" name="Picture 97" descr="QQ截图20141023141502">
          <a:extLst>
            <a:ext uri="{FF2B5EF4-FFF2-40B4-BE49-F238E27FC236}">
              <a16:creationId xmlns:a16="http://schemas.microsoft.com/office/drawing/2014/main" id="{00000000-0008-0000-0900-00009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8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58" name="AutoShape 4">
          <a:extLst>
            <a:ext uri="{FF2B5EF4-FFF2-40B4-BE49-F238E27FC236}">
              <a16:creationId xmlns:a16="http://schemas.microsoft.com/office/drawing/2014/main" id="{00000000-0008-0000-0900-00009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59" name="Picture 96" descr="QQ截图20141023141458">
          <a:extLst>
            <a:ext uri="{FF2B5EF4-FFF2-40B4-BE49-F238E27FC236}">
              <a16:creationId xmlns:a16="http://schemas.microsoft.com/office/drawing/2014/main" id="{00000000-0008-0000-0900-00009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60" name="Picture 97" descr="QQ截图20141023141502">
          <a:extLst>
            <a:ext uri="{FF2B5EF4-FFF2-40B4-BE49-F238E27FC236}">
              <a16:creationId xmlns:a16="http://schemas.microsoft.com/office/drawing/2014/main" id="{00000000-0008-0000-0900-00009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61" name="Picture 96" descr="QQ截图20141023141458">
          <a:extLst>
            <a:ext uri="{FF2B5EF4-FFF2-40B4-BE49-F238E27FC236}">
              <a16:creationId xmlns:a16="http://schemas.microsoft.com/office/drawing/2014/main" id="{00000000-0008-0000-0900-00009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62" name="Picture 97" descr="QQ截图20141023141502">
          <a:extLst>
            <a:ext uri="{FF2B5EF4-FFF2-40B4-BE49-F238E27FC236}">
              <a16:creationId xmlns:a16="http://schemas.microsoft.com/office/drawing/2014/main" id="{00000000-0008-0000-0900-00009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F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0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65" name="AutoShape 4">
          <a:extLst>
            <a:ext uri="{FF2B5EF4-FFF2-40B4-BE49-F238E27FC236}">
              <a16:creationId xmlns:a16="http://schemas.microsoft.com/office/drawing/2014/main" id="{00000000-0008-0000-0900-0000A1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66" name="Picture 96" descr="QQ截图20141023141458">
          <a:extLst>
            <a:ext uri="{FF2B5EF4-FFF2-40B4-BE49-F238E27FC236}">
              <a16:creationId xmlns:a16="http://schemas.microsoft.com/office/drawing/2014/main" id="{00000000-0008-0000-0900-0000A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67" name="Picture 97" descr="QQ截图20141023141502">
          <a:extLst>
            <a:ext uri="{FF2B5EF4-FFF2-40B4-BE49-F238E27FC236}">
              <a16:creationId xmlns:a16="http://schemas.microsoft.com/office/drawing/2014/main" id="{00000000-0008-0000-0900-0000A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68" name="Picture 96" descr="QQ截图20141023141458">
          <a:extLst>
            <a:ext uri="{FF2B5EF4-FFF2-40B4-BE49-F238E27FC236}">
              <a16:creationId xmlns:a16="http://schemas.microsoft.com/office/drawing/2014/main" id="{00000000-0008-0000-0900-0000A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69" name="Picture 97" descr="QQ截图20141023141502">
          <a:extLst>
            <a:ext uri="{FF2B5EF4-FFF2-40B4-BE49-F238E27FC236}">
              <a16:creationId xmlns:a16="http://schemas.microsoft.com/office/drawing/2014/main" id="{00000000-0008-0000-0900-0000A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6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7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72" name="AutoShape 4">
          <a:extLst>
            <a:ext uri="{FF2B5EF4-FFF2-40B4-BE49-F238E27FC236}">
              <a16:creationId xmlns:a16="http://schemas.microsoft.com/office/drawing/2014/main" id="{00000000-0008-0000-0900-0000A8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73" name="Picture 96" descr="QQ截图20141023141458">
          <a:extLst>
            <a:ext uri="{FF2B5EF4-FFF2-40B4-BE49-F238E27FC236}">
              <a16:creationId xmlns:a16="http://schemas.microsoft.com/office/drawing/2014/main" id="{00000000-0008-0000-0900-0000A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74" name="Picture 97" descr="QQ截图20141023141502">
          <a:extLst>
            <a:ext uri="{FF2B5EF4-FFF2-40B4-BE49-F238E27FC236}">
              <a16:creationId xmlns:a16="http://schemas.microsoft.com/office/drawing/2014/main" id="{00000000-0008-0000-0900-0000A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75" name="Picture 96" descr="QQ截图20141023141458">
          <a:extLst>
            <a:ext uri="{FF2B5EF4-FFF2-40B4-BE49-F238E27FC236}">
              <a16:creationId xmlns:a16="http://schemas.microsoft.com/office/drawing/2014/main" id="{00000000-0008-0000-0900-0000A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76" name="Picture 97" descr="QQ截图20141023141502">
          <a:extLst>
            <a:ext uri="{FF2B5EF4-FFF2-40B4-BE49-F238E27FC236}">
              <a16:creationId xmlns:a16="http://schemas.microsoft.com/office/drawing/2014/main" id="{00000000-0008-0000-0900-0000A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D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E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79" name="AutoShape 4">
          <a:extLst>
            <a:ext uri="{FF2B5EF4-FFF2-40B4-BE49-F238E27FC236}">
              <a16:creationId xmlns:a16="http://schemas.microsoft.com/office/drawing/2014/main" id="{00000000-0008-0000-0900-0000AF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80" name="Picture 96" descr="QQ截图20141023141458">
          <a:extLst>
            <a:ext uri="{FF2B5EF4-FFF2-40B4-BE49-F238E27FC236}">
              <a16:creationId xmlns:a16="http://schemas.microsoft.com/office/drawing/2014/main" id="{00000000-0008-0000-0900-0000B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81" name="Picture 97" descr="QQ截图20141023141502">
          <a:extLst>
            <a:ext uri="{FF2B5EF4-FFF2-40B4-BE49-F238E27FC236}">
              <a16:creationId xmlns:a16="http://schemas.microsoft.com/office/drawing/2014/main" id="{00000000-0008-0000-0900-0000B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82" name="Picture 96" descr="QQ截图20141023141458">
          <a:extLst>
            <a:ext uri="{FF2B5EF4-FFF2-40B4-BE49-F238E27FC236}">
              <a16:creationId xmlns:a16="http://schemas.microsoft.com/office/drawing/2014/main" id="{00000000-0008-0000-0900-0000B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83" name="Picture 97" descr="QQ截图20141023141502">
          <a:extLst>
            <a:ext uri="{FF2B5EF4-FFF2-40B4-BE49-F238E27FC236}">
              <a16:creationId xmlns:a16="http://schemas.microsoft.com/office/drawing/2014/main" id="{00000000-0008-0000-0900-0000B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4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5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86" name="AutoShape 4">
          <a:extLst>
            <a:ext uri="{FF2B5EF4-FFF2-40B4-BE49-F238E27FC236}">
              <a16:creationId xmlns:a16="http://schemas.microsoft.com/office/drawing/2014/main" id="{00000000-0008-0000-0900-0000B6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87" name="Picture 96" descr="QQ截图20141023141458">
          <a:extLst>
            <a:ext uri="{FF2B5EF4-FFF2-40B4-BE49-F238E27FC236}">
              <a16:creationId xmlns:a16="http://schemas.microsoft.com/office/drawing/2014/main" id="{00000000-0008-0000-0900-0000B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88" name="Picture 97" descr="QQ截图20141023141502">
          <a:extLst>
            <a:ext uri="{FF2B5EF4-FFF2-40B4-BE49-F238E27FC236}">
              <a16:creationId xmlns:a16="http://schemas.microsoft.com/office/drawing/2014/main" id="{00000000-0008-0000-0900-0000B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89" name="Picture 96" descr="QQ截图20141023141458">
          <a:extLst>
            <a:ext uri="{FF2B5EF4-FFF2-40B4-BE49-F238E27FC236}">
              <a16:creationId xmlns:a16="http://schemas.microsoft.com/office/drawing/2014/main" id="{00000000-0008-0000-0900-0000B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90" name="Picture 97" descr="QQ截图20141023141502">
          <a:extLst>
            <a:ext uri="{FF2B5EF4-FFF2-40B4-BE49-F238E27FC236}">
              <a16:creationId xmlns:a16="http://schemas.microsoft.com/office/drawing/2014/main" id="{00000000-0008-0000-0900-0000B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93" name="AutoShape 4">
          <a:extLst>
            <a:ext uri="{FF2B5EF4-FFF2-40B4-BE49-F238E27FC236}">
              <a16:creationId xmlns:a16="http://schemas.microsoft.com/office/drawing/2014/main" id="{00000000-0008-0000-0900-0000BD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94" name="Picture 96" descr="QQ截图20141023141458">
          <a:extLst>
            <a:ext uri="{FF2B5EF4-FFF2-40B4-BE49-F238E27FC236}">
              <a16:creationId xmlns:a16="http://schemas.microsoft.com/office/drawing/2014/main" id="{00000000-0008-0000-0900-0000B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95" name="Picture 97" descr="QQ截图20141023141502">
          <a:extLst>
            <a:ext uri="{FF2B5EF4-FFF2-40B4-BE49-F238E27FC236}">
              <a16:creationId xmlns:a16="http://schemas.microsoft.com/office/drawing/2014/main" id="{00000000-0008-0000-0900-0000B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96" name="Picture 96" descr="QQ截图20141023141458">
          <a:extLst>
            <a:ext uri="{FF2B5EF4-FFF2-40B4-BE49-F238E27FC236}">
              <a16:creationId xmlns:a16="http://schemas.microsoft.com/office/drawing/2014/main" id="{00000000-0008-0000-0900-0000C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97" name="Picture 97" descr="QQ截图20141023141502">
          <a:extLst>
            <a:ext uri="{FF2B5EF4-FFF2-40B4-BE49-F238E27FC236}">
              <a16:creationId xmlns:a16="http://schemas.microsoft.com/office/drawing/2014/main" id="{00000000-0008-0000-0900-0000C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2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3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00" name="AutoShape 4">
          <a:extLst>
            <a:ext uri="{FF2B5EF4-FFF2-40B4-BE49-F238E27FC236}">
              <a16:creationId xmlns:a16="http://schemas.microsoft.com/office/drawing/2014/main" id="{00000000-0008-0000-0900-0000C4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01" name="Picture 96" descr="QQ截图20141023141458">
          <a:extLst>
            <a:ext uri="{FF2B5EF4-FFF2-40B4-BE49-F238E27FC236}">
              <a16:creationId xmlns:a16="http://schemas.microsoft.com/office/drawing/2014/main" id="{00000000-0008-0000-0900-0000C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02" name="Picture 97" descr="QQ截图20141023141502">
          <a:extLst>
            <a:ext uri="{FF2B5EF4-FFF2-40B4-BE49-F238E27FC236}">
              <a16:creationId xmlns:a16="http://schemas.microsoft.com/office/drawing/2014/main" id="{00000000-0008-0000-0900-0000C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03" name="Picture 96" descr="QQ截图20141023141458">
          <a:extLst>
            <a:ext uri="{FF2B5EF4-FFF2-40B4-BE49-F238E27FC236}">
              <a16:creationId xmlns:a16="http://schemas.microsoft.com/office/drawing/2014/main" id="{00000000-0008-0000-0900-0000C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04" name="Picture 97" descr="QQ截图20141023141502">
          <a:extLst>
            <a:ext uri="{FF2B5EF4-FFF2-40B4-BE49-F238E27FC236}">
              <a16:creationId xmlns:a16="http://schemas.microsoft.com/office/drawing/2014/main" id="{00000000-0008-0000-0900-0000C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07" name="AutoShape 4">
          <a:extLst>
            <a:ext uri="{FF2B5EF4-FFF2-40B4-BE49-F238E27FC236}">
              <a16:creationId xmlns:a16="http://schemas.microsoft.com/office/drawing/2014/main" id="{00000000-0008-0000-0900-0000C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08" name="Picture 96" descr="QQ截图20141023141458">
          <a:extLst>
            <a:ext uri="{FF2B5EF4-FFF2-40B4-BE49-F238E27FC236}">
              <a16:creationId xmlns:a16="http://schemas.microsoft.com/office/drawing/2014/main" id="{00000000-0008-0000-0900-0000C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09" name="Picture 97" descr="QQ截图20141023141502">
          <a:extLst>
            <a:ext uri="{FF2B5EF4-FFF2-40B4-BE49-F238E27FC236}">
              <a16:creationId xmlns:a16="http://schemas.microsoft.com/office/drawing/2014/main" id="{00000000-0008-0000-0900-0000C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10" name="Picture 96" descr="QQ截图20141023141458">
          <a:extLst>
            <a:ext uri="{FF2B5EF4-FFF2-40B4-BE49-F238E27FC236}">
              <a16:creationId xmlns:a16="http://schemas.microsoft.com/office/drawing/2014/main" id="{00000000-0008-0000-0900-0000C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11" name="Picture 97" descr="QQ截图20141023141502">
          <a:extLst>
            <a:ext uri="{FF2B5EF4-FFF2-40B4-BE49-F238E27FC236}">
              <a16:creationId xmlns:a16="http://schemas.microsoft.com/office/drawing/2014/main" id="{00000000-0008-0000-0900-0000C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0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1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14" name="AutoShape 4">
          <a:extLst>
            <a:ext uri="{FF2B5EF4-FFF2-40B4-BE49-F238E27FC236}">
              <a16:creationId xmlns:a16="http://schemas.microsoft.com/office/drawing/2014/main" id="{00000000-0008-0000-0900-0000D2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15" name="Picture 96" descr="QQ截图20141023141458">
          <a:extLst>
            <a:ext uri="{FF2B5EF4-FFF2-40B4-BE49-F238E27FC236}">
              <a16:creationId xmlns:a16="http://schemas.microsoft.com/office/drawing/2014/main" id="{00000000-0008-0000-0900-0000D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16" name="Picture 97" descr="QQ截图20141023141502">
          <a:extLst>
            <a:ext uri="{FF2B5EF4-FFF2-40B4-BE49-F238E27FC236}">
              <a16:creationId xmlns:a16="http://schemas.microsoft.com/office/drawing/2014/main" id="{00000000-0008-0000-0900-0000D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17" name="Picture 96" descr="QQ截图20141023141458">
          <a:extLst>
            <a:ext uri="{FF2B5EF4-FFF2-40B4-BE49-F238E27FC236}">
              <a16:creationId xmlns:a16="http://schemas.microsoft.com/office/drawing/2014/main" id="{00000000-0008-0000-0900-0000D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18" name="Picture 97" descr="QQ截图20141023141502">
          <a:extLst>
            <a:ext uri="{FF2B5EF4-FFF2-40B4-BE49-F238E27FC236}">
              <a16:creationId xmlns:a16="http://schemas.microsoft.com/office/drawing/2014/main" id="{00000000-0008-0000-0900-0000D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7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8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21" name="AutoShape 4">
          <a:extLst>
            <a:ext uri="{FF2B5EF4-FFF2-40B4-BE49-F238E27FC236}">
              <a16:creationId xmlns:a16="http://schemas.microsoft.com/office/drawing/2014/main" id="{00000000-0008-0000-0900-0000D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22" name="Picture 96" descr="QQ截图20141023141458">
          <a:extLst>
            <a:ext uri="{FF2B5EF4-FFF2-40B4-BE49-F238E27FC236}">
              <a16:creationId xmlns:a16="http://schemas.microsoft.com/office/drawing/2014/main" id="{00000000-0008-0000-0900-0000D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23" name="Picture 97" descr="QQ截图20141023141502">
          <a:extLst>
            <a:ext uri="{FF2B5EF4-FFF2-40B4-BE49-F238E27FC236}">
              <a16:creationId xmlns:a16="http://schemas.microsoft.com/office/drawing/2014/main" id="{00000000-0008-0000-0900-0000D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24" name="Picture 96" descr="QQ截图20141023141458">
          <a:extLst>
            <a:ext uri="{FF2B5EF4-FFF2-40B4-BE49-F238E27FC236}">
              <a16:creationId xmlns:a16="http://schemas.microsoft.com/office/drawing/2014/main" id="{00000000-0008-0000-0900-0000D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25" name="Picture 97" descr="QQ截图20141023141502">
          <a:extLst>
            <a:ext uri="{FF2B5EF4-FFF2-40B4-BE49-F238E27FC236}">
              <a16:creationId xmlns:a16="http://schemas.microsoft.com/office/drawing/2014/main" id="{00000000-0008-0000-0900-0000D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E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F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28" name="AutoShape 4">
          <a:extLst>
            <a:ext uri="{FF2B5EF4-FFF2-40B4-BE49-F238E27FC236}">
              <a16:creationId xmlns:a16="http://schemas.microsoft.com/office/drawing/2014/main" id="{00000000-0008-0000-0900-0000E0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29" name="Picture 96" descr="QQ截图20141023141458">
          <a:extLst>
            <a:ext uri="{FF2B5EF4-FFF2-40B4-BE49-F238E27FC236}">
              <a16:creationId xmlns:a16="http://schemas.microsoft.com/office/drawing/2014/main" id="{00000000-0008-0000-0900-0000E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30" name="Picture 97" descr="QQ截图20141023141502">
          <a:extLst>
            <a:ext uri="{FF2B5EF4-FFF2-40B4-BE49-F238E27FC236}">
              <a16:creationId xmlns:a16="http://schemas.microsoft.com/office/drawing/2014/main" id="{00000000-0008-0000-0900-0000E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31" name="Picture 96" descr="QQ截图20141023141458">
          <a:extLst>
            <a:ext uri="{FF2B5EF4-FFF2-40B4-BE49-F238E27FC236}">
              <a16:creationId xmlns:a16="http://schemas.microsoft.com/office/drawing/2014/main" id="{00000000-0008-0000-0900-0000E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32" name="Picture 97" descr="QQ截图20141023141502">
          <a:extLst>
            <a:ext uri="{FF2B5EF4-FFF2-40B4-BE49-F238E27FC236}">
              <a16:creationId xmlns:a16="http://schemas.microsoft.com/office/drawing/2014/main" id="{00000000-0008-0000-0900-0000E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5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6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35" name="AutoShape 4">
          <a:extLst>
            <a:ext uri="{FF2B5EF4-FFF2-40B4-BE49-F238E27FC236}">
              <a16:creationId xmlns:a16="http://schemas.microsoft.com/office/drawing/2014/main" id="{00000000-0008-0000-0900-0000E7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36" name="Picture 96" descr="QQ截图20141023141458">
          <a:extLst>
            <a:ext uri="{FF2B5EF4-FFF2-40B4-BE49-F238E27FC236}">
              <a16:creationId xmlns:a16="http://schemas.microsoft.com/office/drawing/2014/main" id="{00000000-0008-0000-0900-0000E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37" name="Picture 97" descr="QQ截图20141023141502">
          <a:extLst>
            <a:ext uri="{FF2B5EF4-FFF2-40B4-BE49-F238E27FC236}">
              <a16:creationId xmlns:a16="http://schemas.microsoft.com/office/drawing/2014/main" id="{00000000-0008-0000-0900-0000E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38" name="Picture 96" descr="QQ截图20141023141458">
          <a:extLst>
            <a:ext uri="{FF2B5EF4-FFF2-40B4-BE49-F238E27FC236}">
              <a16:creationId xmlns:a16="http://schemas.microsoft.com/office/drawing/2014/main" id="{00000000-0008-0000-0900-0000E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39" name="Picture 97" descr="QQ截图20141023141502">
          <a:extLst>
            <a:ext uri="{FF2B5EF4-FFF2-40B4-BE49-F238E27FC236}">
              <a16:creationId xmlns:a16="http://schemas.microsoft.com/office/drawing/2014/main" id="{00000000-0008-0000-0900-0000E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D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42" name="AutoShape 4">
          <a:extLst>
            <a:ext uri="{FF2B5EF4-FFF2-40B4-BE49-F238E27FC236}">
              <a16:creationId xmlns:a16="http://schemas.microsoft.com/office/drawing/2014/main" id="{00000000-0008-0000-0900-0000EE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43" name="AutoShape 1">
          <a:extLst>
            <a:ext uri="{FF2B5EF4-FFF2-40B4-BE49-F238E27FC236}">
              <a16:creationId xmlns:a16="http://schemas.microsoft.com/office/drawing/2014/main" id="{00000000-0008-0000-0900-0000EF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0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45" name="AutoShape 4">
          <a:extLst>
            <a:ext uri="{FF2B5EF4-FFF2-40B4-BE49-F238E27FC236}">
              <a16:creationId xmlns:a16="http://schemas.microsoft.com/office/drawing/2014/main" id="{00000000-0008-0000-0900-0000F1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46" name="Picture 96" descr="QQ截图20141023141458">
          <a:extLst>
            <a:ext uri="{FF2B5EF4-FFF2-40B4-BE49-F238E27FC236}">
              <a16:creationId xmlns:a16="http://schemas.microsoft.com/office/drawing/2014/main" id="{00000000-0008-0000-0900-0000F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47" name="Picture 97" descr="QQ截图20141023141502">
          <a:extLst>
            <a:ext uri="{FF2B5EF4-FFF2-40B4-BE49-F238E27FC236}">
              <a16:creationId xmlns:a16="http://schemas.microsoft.com/office/drawing/2014/main" id="{00000000-0008-0000-0900-0000F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48" name="Picture 96" descr="QQ截图20141023141458">
          <a:extLst>
            <a:ext uri="{FF2B5EF4-FFF2-40B4-BE49-F238E27FC236}">
              <a16:creationId xmlns:a16="http://schemas.microsoft.com/office/drawing/2014/main" id="{00000000-0008-0000-0900-0000F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49" name="Picture 97" descr="QQ截图20141023141502">
          <a:extLst>
            <a:ext uri="{FF2B5EF4-FFF2-40B4-BE49-F238E27FC236}">
              <a16:creationId xmlns:a16="http://schemas.microsoft.com/office/drawing/2014/main" id="{00000000-0008-0000-0900-0000F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6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7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8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3" name="AutoShape 4">
          <a:extLst>
            <a:ext uri="{FF2B5EF4-FFF2-40B4-BE49-F238E27FC236}">
              <a16:creationId xmlns:a16="http://schemas.microsoft.com/office/drawing/2014/main" id="{00000000-0008-0000-0900-0000F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6" name="AutoShape 4">
          <a:extLst>
            <a:ext uri="{FF2B5EF4-FFF2-40B4-BE49-F238E27FC236}">
              <a16:creationId xmlns:a16="http://schemas.microsoft.com/office/drawing/2014/main" id="{00000000-0008-0000-0900-0000F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D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E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9" name="AutoShape 4">
          <a:extLst>
            <a:ext uri="{FF2B5EF4-FFF2-40B4-BE49-F238E27FC236}">
              <a16:creationId xmlns:a16="http://schemas.microsoft.com/office/drawing/2014/main" id="{00000000-0008-0000-0900-0000FF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60" name="Picture 96" descr="QQ截图20141023141458">
          <a:extLst>
            <a:ext uri="{FF2B5EF4-FFF2-40B4-BE49-F238E27FC236}">
              <a16:creationId xmlns:a16="http://schemas.microsoft.com/office/drawing/2014/main" id="{00000000-0008-0000-0900-00000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61" name="Picture 97" descr="QQ截图20141023141502">
          <a:extLst>
            <a:ext uri="{FF2B5EF4-FFF2-40B4-BE49-F238E27FC236}">
              <a16:creationId xmlns:a16="http://schemas.microsoft.com/office/drawing/2014/main" id="{00000000-0008-0000-0900-00000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62" name="Picture 96" descr="QQ截图20141023141458">
          <a:extLst>
            <a:ext uri="{FF2B5EF4-FFF2-40B4-BE49-F238E27FC236}">
              <a16:creationId xmlns:a16="http://schemas.microsoft.com/office/drawing/2014/main" id="{00000000-0008-0000-0900-00000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63" name="Picture 97" descr="QQ截图20141023141502">
          <a:extLst>
            <a:ext uri="{FF2B5EF4-FFF2-40B4-BE49-F238E27FC236}">
              <a16:creationId xmlns:a16="http://schemas.microsoft.com/office/drawing/2014/main" id="{00000000-0008-0000-0900-00000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4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5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66" name="AutoShape 4">
          <a:extLst>
            <a:ext uri="{FF2B5EF4-FFF2-40B4-BE49-F238E27FC236}">
              <a16:creationId xmlns:a16="http://schemas.microsoft.com/office/drawing/2014/main" id="{00000000-0008-0000-0900-000006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67" name="Picture 96" descr="QQ截图20141023141458">
          <a:extLst>
            <a:ext uri="{FF2B5EF4-FFF2-40B4-BE49-F238E27FC236}">
              <a16:creationId xmlns:a16="http://schemas.microsoft.com/office/drawing/2014/main" id="{00000000-0008-0000-0900-00000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68" name="Picture 97" descr="QQ截图20141023141502">
          <a:extLst>
            <a:ext uri="{FF2B5EF4-FFF2-40B4-BE49-F238E27FC236}">
              <a16:creationId xmlns:a16="http://schemas.microsoft.com/office/drawing/2014/main" id="{00000000-0008-0000-0900-00000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69" name="Picture 96" descr="QQ截图20141023141458">
          <a:extLst>
            <a:ext uri="{FF2B5EF4-FFF2-40B4-BE49-F238E27FC236}">
              <a16:creationId xmlns:a16="http://schemas.microsoft.com/office/drawing/2014/main" id="{00000000-0008-0000-0900-00000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70" name="Picture 97" descr="QQ截图20141023141502">
          <a:extLst>
            <a:ext uri="{FF2B5EF4-FFF2-40B4-BE49-F238E27FC236}">
              <a16:creationId xmlns:a16="http://schemas.microsoft.com/office/drawing/2014/main" id="{00000000-0008-0000-0900-00000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73" name="AutoShape 4">
          <a:extLst>
            <a:ext uri="{FF2B5EF4-FFF2-40B4-BE49-F238E27FC236}">
              <a16:creationId xmlns:a16="http://schemas.microsoft.com/office/drawing/2014/main" id="{00000000-0008-0000-0900-00000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74" name="Picture 96" descr="QQ截图20141023141458">
          <a:extLst>
            <a:ext uri="{FF2B5EF4-FFF2-40B4-BE49-F238E27FC236}">
              <a16:creationId xmlns:a16="http://schemas.microsoft.com/office/drawing/2014/main" id="{00000000-0008-0000-0900-00000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75" name="Picture 97" descr="QQ截图20141023141502">
          <a:extLst>
            <a:ext uri="{FF2B5EF4-FFF2-40B4-BE49-F238E27FC236}">
              <a16:creationId xmlns:a16="http://schemas.microsoft.com/office/drawing/2014/main" id="{00000000-0008-0000-0900-00000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76" name="Picture 96" descr="QQ截图20141023141458">
          <a:extLst>
            <a:ext uri="{FF2B5EF4-FFF2-40B4-BE49-F238E27FC236}">
              <a16:creationId xmlns:a16="http://schemas.microsoft.com/office/drawing/2014/main" id="{00000000-0008-0000-0900-00001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77" name="Picture 97" descr="QQ截图20141023141502">
          <a:extLst>
            <a:ext uri="{FF2B5EF4-FFF2-40B4-BE49-F238E27FC236}">
              <a16:creationId xmlns:a16="http://schemas.microsoft.com/office/drawing/2014/main" id="{00000000-0008-0000-0900-00001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2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3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80" name="AutoShape 4">
          <a:extLst>
            <a:ext uri="{FF2B5EF4-FFF2-40B4-BE49-F238E27FC236}">
              <a16:creationId xmlns:a16="http://schemas.microsoft.com/office/drawing/2014/main" id="{00000000-0008-0000-0900-000014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8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5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6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7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84" name="AutoShape 4">
          <a:extLst>
            <a:ext uri="{FF2B5EF4-FFF2-40B4-BE49-F238E27FC236}">
              <a16:creationId xmlns:a16="http://schemas.microsoft.com/office/drawing/2014/main" id="{00000000-0008-0000-0900-000018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85" name="Picture 96" descr="QQ截图20141023141458">
          <a:extLst>
            <a:ext uri="{FF2B5EF4-FFF2-40B4-BE49-F238E27FC236}">
              <a16:creationId xmlns:a16="http://schemas.microsoft.com/office/drawing/2014/main" id="{00000000-0008-0000-0900-00001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86" name="Picture 97" descr="QQ截图20141023141502">
          <a:extLst>
            <a:ext uri="{FF2B5EF4-FFF2-40B4-BE49-F238E27FC236}">
              <a16:creationId xmlns:a16="http://schemas.microsoft.com/office/drawing/2014/main" id="{00000000-0008-0000-0900-00001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87" name="Picture 96" descr="QQ截图20141023141458">
          <a:extLst>
            <a:ext uri="{FF2B5EF4-FFF2-40B4-BE49-F238E27FC236}">
              <a16:creationId xmlns:a16="http://schemas.microsoft.com/office/drawing/2014/main" id="{00000000-0008-0000-0900-00001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88" name="Picture 97" descr="QQ截图20141023141502">
          <a:extLst>
            <a:ext uri="{FF2B5EF4-FFF2-40B4-BE49-F238E27FC236}">
              <a16:creationId xmlns:a16="http://schemas.microsoft.com/office/drawing/2014/main" id="{00000000-0008-0000-0900-00001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E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91" name="AutoShape 4">
          <a:extLst>
            <a:ext uri="{FF2B5EF4-FFF2-40B4-BE49-F238E27FC236}">
              <a16:creationId xmlns:a16="http://schemas.microsoft.com/office/drawing/2014/main" id="{00000000-0008-0000-0900-00001F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92" name="Picture 96" descr="QQ截图20141023141458">
          <a:extLst>
            <a:ext uri="{FF2B5EF4-FFF2-40B4-BE49-F238E27FC236}">
              <a16:creationId xmlns:a16="http://schemas.microsoft.com/office/drawing/2014/main" id="{00000000-0008-0000-0900-00002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93" name="Picture 97" descr="QQ截图20141023141502">
          <a:extLst>
            <a:ext uri="{FF2B5EF4-FFF2-40B4-BE49-F238E27FC236}">
              <a16:creationId xmlns:a16="http://schemas.microsoft.com/office/drawing/2014/main" id="{00000000-0008-0000-0900-00002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94" name="Picture 96" descr="QQ截图20141023141458">
          <a:extLst>
            <a:ext uri="{FF2B5EF4-FFF2-40B4-BE49-F238E27FC236}">
              <a16:creationId xmlns:a16="http://schemas.microsoft.com/office/drawing/2014/main" id="{00000000-0008-0000-0900-00002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95" name="Picture 97" descr="QQ截图20141023141502">
          <a:extLst>
            <a:ext uri="{FF2B5EF4-FFF2-40B4-BE49-F238E27FC236}">
              <a16:creationId xmlns:a16="http://schemas.microsoft.com/office/drawing/2014/main" id="{00000000-0008-0000-0900-00002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4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597" name="Picture 96" descr="QQ截图20141023141458">
          <a:extLst>
            <a:ext uri="{FF2B5EF4-FFF2-40B4-BE49-F238E27FC236}">
              <a16:creationId xmlns:a16="http://schemas.microsoft.com/office/drawing/2014/main" id="{00000000-0008-0000-0900-00002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598" name="Picture 97" descr="QQ截图20141023141502">
          <a:extLst>
            <a:ext uri="{FF2B5EF4-FFF2-40B4-BE49-F238E27FC236}">
              <a16:creationId xmlns:a16="http://schemas.microsoft.com/office/drawing/2014/main" id="{00000000-0008-0000-0900-00002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599" name="Picture 96" descr="QQ截图20141023141458">
          <a:extLst>
            <a:ext uri="{FF2B5EF4-FFF2-40B4-BE49-F238E27FC236}">
              <a16:creationId xmlns:a16="http://schemas.microsoft.com/office/drawing/2014/main" id="{00000000-0008-0000-0900-00002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00" name="Picture 97" descr="QQ截图20141023141502">
          <a:extLst>
            <a:ext uri="{FF2B5EF4-FFF2-40B4-BE49-F238E27FC236}">
              <a16:creationId xmlns:a16="http://schemas.microsoft.com/office/drawing/2014/main" id="{00000000-0008-0000-0900-00002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9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4" name="AutoShape 4">
          <a:extLst>
            <a:ext uri="{FF2B5EF4-FFF2-40B4-BE49-F238E27FC236}">
              <a16:creationId xmlns:a16="http://schemas.microsoft.com/office/drawing/2014/main" id="{00000000-0008-0000-0900-00002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7" name="AutoShape 4">
          <a:extLst>
            <a:ext uri="{FF2B5EF4-FFF2-40B4-BE49-F238E27FC236}">
              <a16:creationId xmlns:a16="http://schemas.microsoft.com/office/drawing/2014/main" id="{00000000-0008-0000-0900-00002F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0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10" name="AutoShape 4">
          <a:extLst>
            <a:ext uri="{FF2B5EF4-FFF2-40B4-BE49-F238E27FC236}">
              <a16:creationId xmlns:a16="http://schemas.microsoft.com/office/drawing/2014/main" id="{00000000-0008-0000-0900-000032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3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4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13" name="AutoShape 4">
          <a:extLst>
            <a:ext uri="{FF2B5EF4-FFF2-40B4-BE49-F238E27FC236}">
              <a16:creationId xmlns:a16="http://schemas.microsoft.com/office/drawing/2014/main" id="{00000000-0008-0000-0900-000035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14" name="Picture 96" descr="QQ截图20141023141458">
          <a:extLst>
            <a:ext uri="{FF2B5EF4-FFF2-40B4-BE49-F238E27FC236}">
              <a16:creationId xmlns:a16="http://schemas.microsoft.com/office/drawing/2014/main" id="{00000000-0008-0000-0900-00003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15" name="Picture 97" descr="QQ截图20141023141502">
          <a:extLst>
            <a:ext uri="{FF2B5EF4-FFF2-40B4-BE49-F238E27FC236}">
              <a16:creationId xmlns:a16="http://schemas.microsoft.com/office/drawing/2014/main" id="{00000000-0008-0000-0900-00003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16" name="Picture 96" descr="QQ截图20141023141458">
          <a:extLst>
            <a:ext uri="{FF2B5EF4-FFF2-40B4-BE49-F238E27FC236}">
              <a16:creationId xmlns:a16="http://schemas.microsoft.com/office/drawing/2014/main" id="{00000000-0008-0000-0900-00003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17" name="Picture 97" descr="QQ截图20141023141502">
          <a:extLst>
            <a:ext uri="{FF2B5EF4-FFF2-40B4-BE49-F238E27FC236}">
              <a16:creationId xmlns:a16="http://schemas.microsoft.com/office/drawing/2014/main" id="{00000000-0008-0000-0900-00003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20" name="AutoShape 4">
          <a:extLst>
            <a:ext uri="{FF2B5EF4-FFF2-40B4-BE49-F238E27FC236}">
              <a16:creationId xmlns:a16="http://schemas.microsoft.com/office/drawing/2014/main" id="{00000000-0008-0000-0900-00003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21" name="Picture 96" descr="QQ截图20141023141458">
          <a:extLst>
            <a:ext uri="{FF2B5EF4-FFF2-40B4-BE49-F238E27FC236}">
              <a16:creationId xmlns:a16="http://schemas.microsoft.com/office/drawing/2014/main" id="{00000000-0008-0000-0900-00003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22" name="Picture 97" descr="QQ截图20141023141502">
          <a:extLst>
            <a:ext uri="{FF2B5EF4-FFF2-40B4-BE49-F238E27FC236}">
              <a16:creationId xmlns:a16="http://schemas.microsoft.com/office/drawing/2014/main" id="{00000000-0008-0000-0900-00003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23" name="Picture 96" descr="QQ截图20141023141458">
          <a:extLst>
            <a:ext uri="{FF2B5EF4-FFF2-40B4-BE49-F238E27FC236}">
              <a16:creationId xmlns:a16="http://schemas.microsoft.com/office/drawing/2014/main" id="{00000000-0008-0000-0900-00003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24" name="Picture 97" descr="QQ截图20141023141502">
          <a:extLst>
            <a:ext uri="{FF2B5EF4-FFF2-40B4-BE49-F238E27FC236}">
              <a16:creationId xmlns:a16="http://schemas.microsoft.com/office/drawing/2014/main" id="{00000000-0008-0000-0900-00004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1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2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27" name="AutoShape 4">
          <a:extLst>
            <a:ext uri="{FF2B5EF4-FFF2-40B4-BE49-F238E27FC236}">
              <a16:creationId xmlns:a16="http://schemas.microsoft.com/office/drawing/2014/main" id="{00000000-0008-0000-0900-000043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28" name="Picture 96" descr="QQ截图20141023141458">
          <a:extLst>
            <a:ext uri="{FF2B5EF4-FFF2-40B4-BE49-F238E27FC236}">
              <a16:creationId xmlns:a16="http://schemas.microsoft.com/office/drawing/2014/main" id="{00000000-0008-0000-0900-00004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29" name="Picture 97" descr="QQ截图20141023141502">
          <a:extLst>
            <a:ext uri="{FF2B5EF4-FFF2-40B4-BE49-F238E27FC236}">
              <a16:creationId xmlns:a16="http://schemas.microsoft.com/office/drawing/2014/main" id="{00000000-0008-0000-0900-00004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30" name="Picture 96" descr="QQ截图20141023141458">
          <a:extLst>
            <a:ext uri="{FF2B5EF4-FFF2-40B4-BE49-F238E27FC236}">
              <a16:creationId xmlns:a16="http://schemas.microsoft.com/office/drawing/2014/main" id="{00000000-0008-0000-0900-00004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31" name="Picture 97" descr="QQ截图20141023141502">
          <a:extLst>
            <a:ext uri="{FF2B5EF4-FFF2-40B4-BE49-F238E27FC236}">
              <a16:creationId xmlns:a16="http://schemas.microsoft.com/office/drawing/2014/main" id="{00000000-0008-0000-0900-00004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8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9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34" name="AutoShape 4">
          <a:extLst>
            <a:ext uri="{FF2B5EF4-FFF2-40B4-BE49-F238E27FC236}">
              <a16:creationId xmlns:a16="http://schemas.microsoft.com/office/drawing/2014/main" id="{00000000-0008-0000-0900-00004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3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38" name="AutoShape 4">
          <a:extLst>
            <a:ext uri="{FF2B5EF4-FFF2-40B4-BE49-F238E27FC236}">
              <a16:creationId xmlns:a16="http://schemas.microsoft.com/office/drawing/2014/main" id="{00000000-0008-0000-0900-00004E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39" name="Picture 96" descr="QQ截图20141023141458">
          <a:extLst>
            <a:ext uri="{FF2B5EF4-FFF2-40B4-BE49-F238E27FC236}">
              <a16:creationId xmlns:a16="http://schemas.microsoft.com/office/drawing/2014/main" id="{00000000-0008-0000-0900-00004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40" name="Picture 97" descr="QQ截图20141023141502">
          <a:extLst>
            <a:ext uri="{FF2B5EF4-FFF2-40B4-BE49-F238E27FC236}">
              <a16:creationId xmlns:a16="http://schemas.microsoft.com/office/drawing/2014/main" id="{00000000-0008-0000-0900-00005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41" name="Picture 96" descr="QQ截图20141023141458">
          <a:extLst>
            <a:ext uri="{FF2B5EF4-FFF2-40B4-BE49-F238E27FC236}">
              <a16:creationId xmlns:a16="http://schemas.microsoft.com/office/drawing/2014/main" id="{00000000-0008-0000-0900-00005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42" name="Picture 97" descr="QQ截图20141023141502">
          <a:extLst>
            <a:ext uri="{FF2B5EF4-FFF2-40B4-BE49-F238E27FC236}">
              <a16:creationId xmlns:a16="http://schemas.microsoft.com/office/drawing/2014/main" id="{00000000-0008-0000-0900-00005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3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4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45" name="AutoShape 4">
          <a:extLst>
            <a:ext uri="{FF2B5EF4-FFF2-40B4-BE49-F238E27FC236}">
              <a16:creationId xmlns:a16="http://schemas.microsoft.com/office/drawing/2014/main" id="{00000000-0008-0000-0900-000055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46" name="Picture 96" descr="QQ截图20141023141458">
          <a:extLst>
            <a:ext uri="{FF2B5EF4-FFF2-40B4-BE49-F238E27FC236}">
              <a16:creationId xmlns:a16="http://schemas.microsoft.com/office/drawing/2014/main" id="{00000000-0008-0000-0900-00005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47" name="Picture 97" descr="QQ截图20141023141502">
          <a:extLst>
            <a:ext uri="{FF2B5EF4-FFF2-40B4-BE49-F238E27FC236}">
              <a16:creationId xmlns:a16="http://schemas.microsoft.com/office/drawing/2014/main" id="{00000000-0008-0000-0900-00005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48" name="Picture 96" descr="QQ截图20141023141458">
          <a:extLst>
            <a:ext uri="{FF2B5EF4-FFF2-40B4-BE49-F238E27FC236}">
              <a16:creationId xmlns:a16="http://schemas.microsoft.com/office/drawing/2014/main" id="{00000000-0008-0000-0900-00005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49" name="Picture 97" descr="QQ截图20141023141502">
          <a:extLst>
            <a:ext uri="{FF2B5EF4-FFF2-40B4-BE49-F238E27FC236}">
              <a16:creationId xmlns:a16="http://schemas.microsoft.com/office/drawing/2014/main" id="{00000000-0008-0000-0900-00005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52" name="AutoShape 4">
          <a:extLst>
            <a:ext uri="{FF2B5EF4-FFF2-40B4-BE49-F238E27FC236}">
              <a16:creationId xmlns:a16="http://schemas.microsoft.com/office/drawing/2014/main" id="{00000000-0008-0000-0900-00005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53" name="Picture 96" descr="QQ截图20141023141458">
          <a:extLst>
            <a:ext uri="{FF2B5EF4-FFF2-40B4-BE49-F238E27FC236}">
              <a16:creationId xmlns:a16="http://schemas.microsoft.com/office/drawing/2014/main" id="{00000000-0008-0000-0900-00005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54" name="Picture 97" descr="QQ截图20141023141502">
          <a:extLst>
            <a:ext uri="{FF2B5EF4-FFF2-40B4-BE49-F238E27FC236}">
              <a16:creationId xmlns:a16="http://schemas.microsoft.com/office/drawing/2014/main" id="{00000000-0008-0000-0900-00005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55" name="Picture 96" descr="QQ截图20141023141458">
          <a:extLst>
            <a:ext uri="{FF2B5EF4-FFF2-40B4-BE49-F238E27FC236}">
              <a16:creationId xmlns:a16="http://schemas.microsoft.com/office/drawing/2014/main" id="{00000000-0008-0000-0900-00005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56" name="Picture 97" descr="QQ截图20141023141502">
          <a:extLst>
            <a:ext uri="{FF2B5EF4-FFF2-40B4-BE49-F238E27FC236}">
              <a16:creationId xmlns:a16="http://schemas.microsoft.com/office/drawing/2014/main" id="{00000000-0008-0000-0900-00006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1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2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59" name="AutoShape 4">
          <a:extLst>
            <a:ext uri="{FF2B5EF4-FFF2-40B4-BE49-F238E27FC236}">
              <a16:creationId xmlns:a16="http://schemas.microsoft.com/office/drawing/2014/main" id="{00000000-0008-0000-0900-000063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60" name="Picture 96" descr="QQ截图20141023141458">
          <a:extLst>
            <a:ext uri="{FF2B5EF4-FFF2-40B4-BE49-F238E27FC236}">
              <a16:creationId xmlns:a16="http://schemas.microsoft.com/office/drawing/2014/main" id="{00000000-0008-0000-0900-00006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61" name="Picture 97" descr="QQ截图20141023141502">
          <a:extLst>
            <a:ext uri="{FF2B5EF4-FFF2-40B4-BE49-F238E27FC236}">
              <a16:creationId xmlns:a16="http://schemas.microsoft.com/office/drawing/2014/main" id="{00000000-0008-0000-0900-00006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62" name="Picture 96" descr="QQ截图20141023141458">
          <a:extLst>
            <a:ext uri="{FF2B5EF4-FFF2-40B4-BE49-F238E27FC236}">
              <a16:creationId xmlns:a16="http://schemas.microsoft.com/office/drawing/2014/main" id="{00000000-0008-0000-0900-00006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63" name="Picture 97" descr="QQ截图20141023141502">
          <a:extLst>
            <a:ext uri="{FF2B5EF4-FFF2-40B4-BE49-F238E27FC236}">
              <a16:creationId xmlns:a16="http://schemas.microsoft.com/office/drawing/2014/main" id="{00000000-0008-0000-0900-00006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8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9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66" name="AutoShape 4">
          <a:extLst>
            <a:ext uri="{FF2B5EF4-FFF2-40B4-BE49-F238E27FC236}">
              <a16:creationId xmlns:a16="http://schemas.microsoft.com/office/drawing/2014/main" id="{00000000-0008-0000-0900-00006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67" name="Picture 96" descr="QQ截图20141023141458">
          <a:extLst>
            <a:ext uri="{FF2B5EF4-FFF2-40B4-BE49-F238E27FC236}">
              <a16:creationId xmlns:a16="http://schemas.microsoft.com/office/drawing/2014/main" id="{00000000-0008-0000-0900-00006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68" name="Picture 97" descr="QQ截图20141023141502">
          <a:extLst>
            <a:ext uri="{FF2B5EF4-FFF2-40B4-BE49-F238E27FC236}">
              <a16:creationId xmlns:a16="http://schemas.microsoft.com/office/drawing/2014/main" id="{00000000-0008-0000-0900-00006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69" name="Picture 96" descr="QQ截图20141023141458">
          <a:extLst>
            <a:ext uri="{FF2B5EF4-FFF2-40B4-BE49-F238E27FC236}">
              <a16:creationId xmlns:a16="http://schemas.microsoft.com/office/drawing/2014/main" id="{00000000-0008-0000-0900-00006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70" name="Picture 97" descr="QQ截图20141023141502">
          <a:extLst>
            <a:ext uri="{FF2B5EF4-FFF2-40B4-BE49-F238E27FC236}">
              <a16:creationId xmlns:a16="http://schemas.microsoft.com/office/drawing/2014/main" id="{00000000-0008-0000-0900-00006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F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0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73" name="AutoShape 4">
          <a:extLst>
            <a:ext uri="{FF2B5EF4-FFF2-40B4-BE49-F238E27FC236}">
              <a16:creationId xmlns:a16="http://schemas.microsoft.com/office/drawing/2014/main" id="{00000000-0008-0000-0900-000071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74" name="Picture 96" descr="QQ截图20141023141458">
          <a:extLst>
            <a:ext uri="{FF2B5EF4-FFF2-40B4-BE49-F238E27FC236}">
              <a16:creationId xmlns:a16="http://schemas.microsoft.com/office/drawing/2014/main" id="{00000000-0008-0000-0900-00007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75" name="Picture 97" descr="QQ截图20141023141502">
          <a:extLst>
            <a:ext uri="{FF2B5EF4-FFF2-40B4-BE49-F238E27FC236}">
              <a16:creationId xmlns:a16="http://schemas.microsoft.com/office/drawing/2014/main" id="{00000000-0008-0000-0900-00007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76" name="Picture 96" descr="QQ截图20141023141458">
          <a:extLst>
            <a:ext uri="{FF2B5EF4-FFF2-40B4-BE49-F238E27FC236}">
              <a16:creationId xmlns:a16="http://schemas.microsoft.com/office/drawing/2014/main" id="{00000000-0008-0000-0900-00007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77" name="Picture 97" descr="QQ截图20141023141502">
          <a:extLst>
            <a:ext uri="{FF2B5EF4-FFF2-40B4-BE49-F238E27FC236}">
              <a16:creationId xmlns:a16="http://schemas.microsoft.com/office/drawing/2014/main" id="{00000000-0008-0000-0900-00007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6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7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80" name="AutoShape 4">
          <a:extLst>
            <a:ext uri="{FF2B5EF4-FFF2-40B4-BE49-F238E27FC236}">
              <a16:creationId xmlns:a16="http://schemas.microsoft.com/office/drawing/2014/main" id="{00000000-0008-0000-0900-000078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81" name="Picture 96" descr="QQ截图20141023141458">
          <a:extLst>
            <a:ext uri="{FF2B5EF4-FFF2-40B4-BE49-F238E27FC236}">
              <a16:creationId xmlns:a16="http://schemas.microsoft.com/office/drawing/2014/main" id="{00000000-0008-0000-0900-00007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82" name="Picture 97" descr="QQ截图20141023141502">
          <a:extLst>
            <a:ext uri="{FF2B5EF4-FFF2-40B4-BE49-F238E27FC236}">
              <a16:creationId xmlns:a16="http://schemas.microsoft.com/office/drawing/2014/main" id="{00000000-0008-0000-0900-00007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83" name="Picture 96" descr="QQ截图20141023141458">
          <a:extLst>
            <a:ext uri="{FF2B5EF4-FFF2-40B4-BE49-F238E27FC236}">
              <a16:creationId xmlns:a16="http://schemas.microsoft.com/office/drawing/2014/main" id="{00000000-0008-0000-0900-00007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84" name="Picture 97" descr="QQ截图20141023141502">
          <a:extLst>
            <a:ext uri="{FF2B5EF4-FFF2-40B4-BE49-F238E27FC236}">
              <a16:creationId xmlns:a16="http://schemas.microsoft.com/office/drawing/2014/main" id="{00000000-0008-0000-0900-00007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E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87" name="AutoShape 4">
          <a:extLst>
            <a:ext uri="{FF2B5EF4-FFF2-40B4-BE49-F238E27FC236}">
              <a16:creationId xmlns:a16="http://schemas.microsoft.com/office/drawing/2014/main" id="{00000000-0008-0000-0900-00007F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88" name="Picture 96" descr="QQ截图20141023141458">
          <a:extLst>
            <a:ext uri="{FF2B5EF4-FFF2-40B4-BE49-F238E27FC236}">
              <a16:creationId xmlns:a16="http://schemas.microsoft.com/office/drawing/2014/main" id="{00000000-0008-0000-0900-00008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89" name="Picture 97" descr="QQ截图20141023141502">
          <a:extLst>
            <a:ext uri="{FF2B5EF4-FFF2-40B4-BE49-F238E27FC236}">
              <a16:creationId xmlns:a16="http://schemas.microsoft.com/office/drawing/2014/main" id="{00000000-0008-0000-0900-00008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90" name="Picture 96" descr="QQ截图20141023141458">
          <a:extLst>
            <a:ext uri="{FF2B5EF4-FFF2-40B4-BE49-F238E27FC236}">
              <a16:creationId xmlns:a16="http://schemas.microsoft.com/office/drawing/2014/main" id="{00000000-0008-0000-0900-00008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91" name="Picture 97" descr="QQ截图20141023141502">
          <a:extLst>
            <a:ext uri="{FF2B5EF4-FFF2-40B4-BE49-F238E27FC236}">
              <a16:creationId xmlns:a16="http://schemas.microsoft.com/office/drawing/2014/main" id="{00000000-0008-0000-0900-00008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4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5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94" name="AutoShape 4">
          <a:extLst>
            <a:ext uri="{FF2B5EF4-FFF2-40B4-BE49-F238E27FC236}">
              <a16:creationId xmlns:a16="http://schemas.microsoft.com/office/drawing/2014/main" id="{00000000-0008-0000-0900-000086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95" name="Picture 96" descr="QQ截图20141023141458">
          <a:extLst>
            <a:ext uri="{FF2B5EF4-FFF2-40B4-BE49-F238E27FC236}">
              <a16:creationId xmlns:a16="http://schemas.microsoft.com/office/drawing/2014/main" id="{00000000-0008-0000-0900-00008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96" name="Picture 97" descr="QQ截图20141023141502">
          <a:extLst>
            <a:ext uri="{FF2B5EF4-FFF2-40B4-BE49-F238E27FC236}">
              <a16:creationId xmlns:a16="http://schemas.microsoft.com/office/drawing/2014/main" id="{00000000-0008-0000-0900-00008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97" name="Picture 96" descr="QQ截图20141023141458">
          <a:extLst>
            <a:ext uri="{FF2B5EF4-FFF2-40B4-BE49-F238E27FC236}">
              <a16:creationId xmlns:a16="http://schemas.microsoft.com/office/drawing/2014/main" id="{00000000-0008-0000-0900-00008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98" name="Picture 97" descr="QQ截图20141023141502">
          <a:extLst>
            <a:ext uri="{FF2B5EF4-FFF2-40B4-BE49-F238E27FC236}">
              <a16:creationId xmlns:a16="http://schemas.microsoft.com/office/drawing/2014/main" id="{00000000-0008-0000-0900-00008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01" name="AutoShape 4">
          <a:extLst>
            <a:ext uri="{FF2B5EF4-FFF2-40B4-BE49-F238E27FC236}">
              <a16:creationId xmlns:a16="http://schemas.microsoft.com/office/drawing/2014/main" id="{00000000-0008-0000-0900-00008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02" name="Picture 96" descr="QQ截图20141023141458">
          <a:extLst>
            <a:ext uri="{FF2B5EF4-FFF2-40B4-BE49-F238E27FC236}">
              <a16:creationId xmlns:a16="http://schemas.microsoft.com/office/drawing/2014/main" id="{00000000-0008-0000-0900-00008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03" name="Picture 97" descr="QQ截图20141023141502">
          <a:extLst>
            <a:ext uri="{FF2B5EF4-FFF2-40B4-BE49-F238E27FC236}">
              <a16:creationId xmlns:a16="http://schemas.microsoft.com/office/drawing/2014/main" id="{00000000-0008-0000-0900-00008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04" name="Picture 96" descr="QQ截图20141023141458">
          <a:extLst>
            <a:ext uri="{FF2B5EF4-FFF2-40B4-BE49-F238E27FC236}">
              <a16:creationId xmlns:a16="http://schemas.microsoft.com/office/drawing/2014/main" id="{00000000-0008-0000-0900-00009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05" name="Picture 97" descr="QQ截图20141023141502">
          <a:extLst>
            <a:ext uri="{FF2B5EF4-FFF2-40B4-BE49-F238E27FC236}">
              <a16:creationId xmlns:a16="http://schemas.microsoft.com/office/drawing/2014/main" id="{00000000-0008-0000-0900-00009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2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3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08" name="AutoShape 4">
          <a:extLst>
            <a:ext uri="{FF2B5EF4-FFF2-40B4-BE49-F238E27FC236}">
              <a16:creationId xmlns:a16="http://schemas.microsoft.com/office/drawing/2014/main" id="{00000000-0008-0000-0900-000094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09" name="Picture 96" descr="QQ截图20141023141458">
          <a:extLst>
            <a:ext uri="{FF2B5EF4-FFF2-40B4-BE49-F238E27FC236}">
              <a16:creationId xmlns:a16="http://schemas.microsoft.com/office/drawing/2014/main" id="{00000000-0008-0000-0900-00009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10" name="Picture 97" descr="QQ截图20141023141502">
          <a:extLst>
            <a:ext uri="{FF2B5EF4-FFF2-40B4-BE49-F238E27FC236}">
              <a16:creationId xmlns:a16="http://schemas.microsoft.com/office/drawing/2014/main" id="{00000000-0008-0000-0900-00009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11" name="Picture 96" descr="QQ截图20141023141458">
          <a:extLst>
            <a:ext uri="{FF2B5EF4-FFF2-40B4-BE49-F238E27FC236}">
              <a16:creationId xmlns:a16="http://schemas.microsoft.com/office/drawing/2014/main" id="{00000000-0008-0000-0900-00009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12" name="Picture 97" descr="QQ截图20141023141502">
          <a:extLst>
            <a:ext uri="{FF2B5EF4-FFF2-40B4-BE49-F238E27FC236}">
              <a16:creationId xmlns:a16="http://schemas.microsoft.com/office/drawing/2014/main" id="{00000000-0008-0000-0900-00009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9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15" name="AutoShape 4">
          <a:extLst>
            <a:ext uri="{FF2B5EF4-FFF2-40B4-BE49-F238E27FC236}">
              <a16:creationId xmlns:a16="http://schemas.microsoft.com/office/drawing/2014/main" id="{00000000-0008-0000-0900-00009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16" name="Picture 96" descr="QQ截图20141023141458">
          <a:extLst>
            <a:ext uri="{FF2B5EF4-FFF2-40B4-BE49-F238E27FC236}">
              <a16:creationId xmlns:a16="http://schemas.microsoft.com/office/drawing/2014/main" id="{00000000-0008-0000-0900-00009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17" name="Picture 97" descr="QQ截图20141023141502">
          <a:extLst>
            <a:ext uri="{FF2B5EF4-FFF2-40B4-BE49-F238E27FC236}">
              <a16:creationId xmlns:a16="http://schemas.microsoft.com/office/drawing/2014/main" id="{00000000-0008-0000-0900-00009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18" name="Picture 96" descr="QQ截图20141023141458">
          <a:extLst>
            <a:ext uri="{FF2B5EF4-FFF2-40B4-BE49-F238E27FC236}">
              <a16:creationId xmlns:a16="http://schemas.microsoft.com/office/drawing/2014/main" id="{00000000-0008-0000-0900-00009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19" name="Picture 97" descr="QQ截图20141023141502">
          <a:extLst>
            <a:ext uri="{FF2B5EF4-FFF2-40B4-BE49-F238E27FC236}">
              <a16:creationId xmlns:a16="http://schemas.microsoft.com/office/drawing/2014/main" id="{00000000-0008-0000-0900-00009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0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1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22" name="AutoShape 4">
          <a:extLst>
            <a:ext uri="{FF2B5EF4-FFF2-40B4-BE49-F238E27FC236}">
              <a16:creationId xmlns:a16="http://schemas.microsoft.com/office/drawing/2014/main" id="{00000000-0008-0000-0900-0000A2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23" name="Picture 96" descr="QQ截图20141023141458">
          <a:extLst>
            <a:ext uri="{FF2B5EF4-FFF2-40B4-BE49-F238E27FC236}">
              <a16:creationId xmlns:a16="http://schemas.microsoft.com/office/drawing/2014/main" id="{00000000-0008-0000-0900-0000A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24" name="Picture 97" descr="QQ截图20141023141502">
          <a:extLst>
            <a:ext uri="{FF2B5EF4-FFF2-40B4-BE49-F238E27FC236}">
              <a16:creationId xmlns:a16="http://schemas.microsoft.com/office/drawing/2014/main" id="{00000000-0008-0000-0900-0000A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25" name="Picture 96" descr="QQ截图20141023141458">
          <a:extLst>
            <a:ext uri="{FF2B5EF4-FFF2-40B4-BE49-F238E27FC236}">
              <a16:creationId xmlns:a16="http://schemas.microsoft.com/office/drawing/2014/main" id="{00000000-0008-0000-0900-0000A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26" name="Picture 97" descr="QQ截图20141023141502">
          <a:extLst>
            <a:ext uri="{FF2B5EF4-FFF2-40B4-BE49-F238E27FC236}">
              <a16:creationId xmlns:a16="http://schemas.microsoft.com/office/drawing/2014/main" id="{00000000-0008-0000-0900-0000A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7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8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29" name="AutoShape 4">
          <a:extLst>
            <a:ext uri="{FF2B5EF4-FFF2-40B4-BE49-F238E27FC236}">
              <a16:creationId xmlns:a16="http://schemas.microsoft.com/office/drawing/2014/main" id="{00000000-0008-0000-0900-0000A9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30" name="Picture 96" descr="QQ截图20141023141458">
          <a:extLst>
            <a:ext uri="{FF2B5EF4-FFF2-40B4-BE49-F238E27FC236}">
              <a16:creationId xmlns:a16="http://schemas.microsoft.com/office/drawing/2014/main" id="{00000000-0008-0000-0900-0000A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31" name="Picture 97" descr="QQ截图20141023141502">
          <a:extLst>
            <a:ext uri="{FF2B5EF4-FFF2-40B4-BE49-F238E27FC236}">
              <a16:creationId xmlns:a16="http://schemas.microsoft.com/office/drawing/2014/main" id="{00000000-0008-0000-0900-0000A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32" name="Picture 96" descr="QQ截图20141023141458">
          <a:extLst>
            <a:ext uri="{FF2B5EF4-FFF2-40B4-BE49-F238E27FC236}">
              <a16:creationId xmlns:a16="http://schemas.microsoft.com/office/drawing/2014/main" id="{00000000-0008-0000-0900-0000A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33" name="Picture 97" descr="QQ截图20141023141502">
          <a:extLst>
            <a:ext uri="{FF2B5EF4-FFF2-40B4-BE49-F238E27FC236}">
              <a16:creationId xmlns:a16="http://schemas.microsoft.com/office/drawing/2014/main" id="{00000000-0008-0000-0900-0000A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E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F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36" name="AutoShape 4">
          <a:extLst>
            <a:ext uri="{FF2B5EF4-FFF2-40B4-BE49-F238E27FC236}">
              <a16:creationId xmlns:a16="http://schemas.microsoft.com/office/drawing/2014/main" id="{00000000-0008-0000-0900-0000B0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37" name="Picture 96" descr="QQ截图20141023141458">
          <a:extLst>
            <a:ext uri="{FF2B5EF4-FFF2-40B4-BE49-F238E27FC236}">
              <a16:creationId xmlns:a16="http://schemas.microsoft.com/office/drawing/2014/main" id="{00000000-0008-0000-0900-0000B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38" name="Picture 97" descr="QQ截图20141023141502">
          <a:extLst>
            <a:ext uri="{FF2B5EF4-FFF2-40B4-BE49-F238E27FC236}">
              <a16:creationId xmlns:a16="http://schemas.microsoft.com/office/drawing/2014/main" id="{00000000-0008-0000-0900-0000B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39" name="Picture 96" descr="QQ截图20141023141458">
          <a:extLst>
            <a:ext uri="{FF2B5EF4-FFF2-40B4-BE49-F238E27FC236}">
              <a16:creationId xmlns:a16="http://schemas.microsoft.com/office/drawing/2014/main" id="{00000000-0008-0000-0900-0000B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40" name="Picture 97" descr="QQ截图20141023141502">
          <a:extLst>
            <a:ext uri="{FF2B5EF4-FFF2-40B4-BE49-F238E27FC236}">
              <a16:creationId xmlns:a16="http://schemas.microsoft.com/office/drawing/2014/main" id="{00000000-0008-0000-0900-0000B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5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6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43" name="AutoShape 4">
          <a:extLst>
            <a:ext uri="{FF2B5EF4-FFF2-40B4-BE49-F238E27FC236}">
              <a16:creationId xmlns:a16="http://schemas.microsoft.com/office/drawing/2014/main" id="{00000000-0008-0000-0900-0000B7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44" name="Picture 96" descr="QQ截图20141023141458">
          <a:extLst>
            <a:ext uri="{FF2B5EF4-FFF2-40B4-BE49-F238E27FC236}">
              <a16:creationId xmlns:a16="http://schemas.microsoft.com/office/drawing/2014/main" id="{00000000-0008-0000-0900-0000B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45" name="Picture 97" descr="QQ截图20141023141502">
          <a:extLst>
            <a:ext uri="{FF2B5EF4-FFF2-40B4-BE49-F238E27FC236}">
              <a16:creationId xmlns:a16="http://schemas.microsoft.com/office/drawing/2014/main" id="{00000000-0008-0000-0900-0000B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46" name="Picture 96" descr="QQ截图20141023141458">
          <a:extLst>
            <a:ext uri="{FF2B5EF4-FFF2-40B4-BE49-F238E27FC236}">
              <a16:creationId xmlns:a16="http://schemas.microsoft.com/office/drawing/2014/main" id="{00000000-0008-0000-0900-0000B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47" name="Picture 97" descr="QQ截图20141023141502">
          <a:extLst>
            <a:ext uri="{FF2B5EF4-FFF2-40B4-BE49-F238E27FC236}">
              <a16:creationId xmlns:a16="http://schemas.microsoft.com/office/drawing/2014/main" id="{00000000-0008-0000-0900-0000B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50" name="AutoShape 4">
          <a:extLst>
            <a:ext uri="{FF2B5EF4-FFF2-40B4-BE49-F238E27FC236}">
              <a16:creationId xmlns:a16="http://schemas.microsoft.com/office/drawing/2014/main" id="{00000000-0008-0000-0900-0000BE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51" name="Picture 96" descr="QQ截图20141023141458">
          <a:extLst>
            <a:ext uri="{FF2B5EF4-FFF2-40B4-BE49-F238E27FC236}">
              <a16:creationId xmlns:a16="http://schemas.microsoft.com/office/drawing/2014/main" id="{00000000-0008-0000-0900-0000B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52" name="Picture 97" descr="QQ截图20141023141502">
          <a:extLst>
            <a:ext uri="{FF2B5EF4-FFF2-40B4-BE49-F238E27FC236}">
              <a16:creationId xmlns:a16="http://schemas.microsoft.com/office/drawing/2014/main" id="{00000000-0008-0000-0900-0000C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53" name="Picture 96" descr="QQ截图20141023141458">
          <a:extLst>
            <a:ext uri="{FF2B5EF4-FFF2-40B4-BE49-F238E27FC236}">
              <a16:creationId xmlns:a16="http://schemas.microsoft.com/office/drawing/2014/main" id="{00000000-0008-0000-0900-0000C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54" name="Picture 97" descr="QQ截图20141023141502">
          <a:extLst>
            <a:ext uri="{FF2B5EF4-FFF2-40B4-BE49-F238E27FC236}">
              <a16:creationId xmlns:a16="http://schemas.microsoft.com/office/drawing/2014/main" id="{00000000-0008-0000-0900-0000C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3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4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57" name="AutoShape 4">
          <a:extLst>
            <a:ext uri="{FF2B5EF4-FFF2-40B4-BE49-F238E27FC236}">
              <a16:creationId xmlns:a16="http://schemas.microsoft.com/office/drawing/2014/main" id="{00000000-0008-0000-0900-0000C5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58" name="Picture 96" descr="QQ截图20141023141458">
          <a:extLst>
            <a:ext uri="{FF2B5EF4-FFF2-40B4-BE49-F238E27FC236}">
              <a16:creationId xmlns:a16="http://schemas.microsoft.com/office/drawing/2014/main" id="{00000000-0008-0000-0900-0000C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59" name="Picture 97" descr="QQ截图20141023141502">
          <a:extLst>
            <a:ext uri="{FF2B5EF4-FFF2-40B4-BE49-F238E27FC236}">
              <a16:creationId xmlns:a16="http://schemas.microsoft.com/office/drawing/2014/main" id="{00000000-0008-0000-0900-0000C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60" name="Picture 96" descr="QQ截图20141023141458">
          <a:extLst>
            <a:ext uri="{FF2B5EF4-FFF2-40B4-BE49-F238E27FC236}">
              <a16:creationId xmlns:a16="http://schemas.microsoft.com/office/drawing/2014/main" id="{00000000-0008-0000-0900-0000C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61" name="Picture 97" descr="QQ截图20141023141502">
          <a:extLst>
            <a:ext uri="{FF2B5EF4-FFF2-40B4-BE49-F238E27FC236}">
              <a16:creationId xmlns:a16="http://schemas.microsoft.com/office/drawing/2014/main" id="{00000000-0008-0000-0900-0000C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64" name="AutoShape 4">
          <a:extLst>
            <a:ext uri="{FF2B5EF4-FFF2-40B4-BE49-F238E27FC236}">
              <a16:creationId xmlns:a16="http://schemas.microsoft.com/office/drawing/2014/main" id="{00000000-0008-0000-0900-0000C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65" name="Picture 96" descr="QQ截图20141023141458">
          <a:extLst>
            <a:ext uri="{FF2B5EF4-FFF2-40B4-BE49-F238E27FC236}">
              <a16:creationId xmlns:a16="http://schemas.microsoft.com/office/drawing/2014/main" id="{00000000-0008-0000-0900-0000C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66" name="Picture 97" descr="QQ截图20141023141502">
          <a:extLst>
            <a:ext uri="{FF2B5EF4-FFF2-40B4-BE49-F238E27FC236}">
              <a16:creationId xmlns:a16="http://schemas.microsoft.com/office/drawing/2014/main" id="{00000000-0008-0000-0900-0000C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67" name="Picture 96" descr="QQ截图20141023141458">
          <a:extLst>
            <a:ext uri="{FF2B5EF4-FFF2-40B4-BE49-F238E27FC236}">
              <a16:creationId xmlns:a16="http://schemas.microsoft.com/office/drawing/2014/main" id="{00000000-0008-0000-0900-0000C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68" name="Picture 97" descr="QQ截图20141023141502">
          <a:extLst>
            <a:ext uri="{FF2B5EF4-FFF2-40B4-BE49-F238E27FC236}">
              <a16:creationId xmlns:a16="http://schemas.microsoft.com/office/drawing/2014/main" id="{00000000-0008-0000-0900-0000D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1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2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71" name="AutoShape 4">
          <a:extLst>
            <a:ext uri="{FF2B5EF4-FFF2-40B4-BE49-F238E27FC236}">
              <a16:creationId xmlns:a16="http://schemas.microsoft.com/office/drawing/2014/main" id="{00000000-0008-0000-0900-0000D3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72" name="Picture 96" descr="QQ截图20141023141458">
          <a:extLst>
            <a:ext uri="{FF2B5EF4-FFF2-40B4-BE49-F238E27FC236}">
              <a16:creationId xmlns:a16="http://schemas.microsoft.com/office/drawing/2014/main" id="{00000000-0008-0000-0900-0000D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73" name="Picture 97" descr="QQ截图20141023141502">
          <a:extLst>
            <a:ext uri="{FF2B5EF4-FFF2-40B4-BE49-F238E27FC236}">
              <a16:creationId xmlns:a16="http://schemas.microsoft.com/office/drawing/2014/main" id="{00000000-0008-0000-0900-0000D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74" name="Picture 96" descr="QQ截图20141023141458">
          <a:extLst>
            <a:ext uri="{FF2B5EF4-FFF2-40B4-BE49-F238E27FC236}">
              <a16:creationId xmlns:a16="http://schemas.microsoft.com/office/drawing/2014/main" id="{00000000-0008-0000-0900-0000D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75" name="Picture 97" descr="QQ截图20141023141502">
          <a:extLst>
            <a:ext uri="{FF2B5EF4-FFF2-40B4-BE49-F238E27FC236}">
              <a16:creationId xmlns:a16="http://schemas.microsoft.com/office/drawing/2014/main" id="{00000000-0008-0000-0900-0000D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8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9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78" name="AutoShape 4">
          <a:extLst>
            <a:ext uri="{FF2B5EF4-FFF2-40B4-BE49-F238E27FC236}">
              <a16:creationId xmlns:a16="http://schemas.microsoft.com/office/drawing/2014/main" id="{00000000-0008-0000-0900-0000D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79" name="Picture 96" descr="QQ截图20141023141458">
          <a:extLst>
            <a:ext uri="{FF2B5EF4-FFF2-40B4-BE49-F238E27FC236}">
              <a16:creationId xmlns:a16="http://schemas.microsoft.com/office/drawing/2014/main" id="{00000000-0008-0000-0900-0000D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80" name="Picture 97" descr="QQ截图20141023141502">
          <a:extLst>
            <a:ext uri="{FF2B5EF4-FFF2-40B4-BE49-F238E27FC236}">
              <a16:creationId xmlns:a16="http://schemas.microsoft.com/office/drawing/2014/main" id="{00000000-0008-0000-0900-0000D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81" name="Picture 96" descr="QQ截图20141023141458">
          <a:extLst>
            <a:ext uri="{FF2B5EF4-FFF2-40B4-BE49-F238E27FC236}">
              <a16:creationId xmlns:a16="http://schemas.microsoft.com/office/drawing/2014/main" id="{00000000-0008-0000-0900-0000D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82" name="Picture 97" descr="QQ截图20141023141502">
          <a:extLst>
            <a:ext uri="{FF2B5EF4-FFF2-40B4-BE49-F238E27FC236}">
              <a16:creationId xmlns:a16="http://schemas.microsoft.com/office/drawing/2014/main" id="{00000000-0008-0000-0900-0000D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F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0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85" name="AutoShape 4">
          <a:extLst>
            <a:ext uri="{FF2B5EF4-FFF2-40B4-BE49-F238E27FC236}">
              <a16:creationId xmlns:a16="http://schemas.microsoft.com/office/drawing/2014/main" id="{00000000-0008-0000-0900-0000E1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86" name="Picture 96" descr="QQ截图20141023141458">
          <a:extLst>
            <a:ext uri="{FF2B5EF4-FFF2-40B4-BE49-F238E27FC236}">
              <a16:creationId xmlns:a16="http://schemas.microsoft.com/office/drawing/2014/main" id="{00000000-0008-0000-0900-0000E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87" name="Picture 97" descr="QQ截图20141023141502">
          <a:extLst>
            <a:ext uri="{FF2B5EF4-FFF2-40B4-BE49-F238E27FC236}">
              <a16:creationId xmlns:a16="http://schemas.microsoft.com/office/drawing/2014/main" id="{00000000-0008-0000-0900-0000E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88" name="Picture 96" descr="QQ截图20141023141458">
          <a:extLst>
            <a:ext uri="{FF2B5EF4-FFF2-40B4-BE49-F238E27FC236}">
              <a16:creationId xmlns:a16="http://schemas.microsoft.com/office/drawing/2014/main" id="{00000000-0008-0000-0900-0000E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89" name="Picture 97" descr="QQ截图20141023141502">
          <a:extLst>
            <a:ext uri="{FF2B5EF4-FFF2-40B4-BE49-F238E27FC236}">
              <a16:creationId xmlns:a16="http://schemas.microsoft.com/office/drawing/2014/main" id="{00000000-0008-0000-0900-0000E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6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7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92" name="AutoShape 4">
          <a:extLst>
            <a:ext uri="{FF2B5EF4-FFF2-40B4-BE49-F238E27FC236}">
              <a16:creationId xmlns:a16="http://schemas.microsoft.com/office/drawing/2014/main" id="{00000000-0008-0000-0900-0000E8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93" name="Picture 96" descr="QQ截图20141023141458">
          <a:extLst>
            <a:ext uri="{FF2B5EF4-FFF2-40B4-BE49-F238E27FC236}">
              <a16:creationId xmlns:a16="http://schemas.microsoft.com/office/drawing/2014/main" id="{00000000-0008-0000-0900-0000E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94" name="Picture 97" descr="QQ截图20141023141502">
          <a:extLst>
            <a:ext uri="{FF2B5EF4-FFF2-40B4-BE49-F238E27FC236}">
              <a16:creationId xmlns:a16="http://schemas.microsoft.com/office/drawing/2014/main" id="{00000000-0008-0000-0900-0000E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95" name="Picture 96" descr="QQ截图20141023141458">
          <a:extLst>
            <a:ext uri="{FF2B5EF4-FFF2-40B4-BE49-F238E27FC236}">
              <a16:creationId xmlns:a16="http://schemas.microsoft.com/office/drawing/2014/main" id="{00000000-0008-0000-0900-0000E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96" name="Picture 97" descr="QQ截图20141023141502">
          <a:extLst>
            <a:ext uri="{FF2B5EF4-FFF2-40B4-BE49-F238E27FC236}">
              <a16:creationId xmlns:a16="http://schemas.microsoft.com/office/drawing/2014/main" id="{00000000-0008-0000-0900-0000E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E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99" name="AutoShape 4">
          <a:extLst>
            <a:ext uri="{FF2B5EF4-FFF2-40B4-BE49-F238E27FC236}">
              <a16:creationId xmlns:a16="http://schemas.microsoft.com/office/drawing/2014/main" id="{00000000-0008-0000-0900-0000EF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00" name="AutoShape 1">
          <a:extLst>
            <a:ext uri="{FF2B5EF4-FFF2-40B4-BE49-F238E27FC236}">
              <a16:creationId xmlns:a16="http://schemas.microsoft.com/office/drawing/2014/main" id="{00000000-0008-0000-0900-0000F0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1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02" name="AutoShape 4">
          <a:extLst>
            <a:ext uri="{FF2B5EF4-FFF2-40B4-BE49-F238E27FC236}">
              <a16:creationId xmlns:a16="http://schemas.microsoft.com/office/drawing/2014/main" id="{00000000-0008-0000-0900-0000F2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03" name="Picture 96" descr="QQ截图20141023141458">
          <a:extLst>
            <a:ext uri="{FF2B5EF4-FFF2-40B4-BE49-F238E27FC236}">
              <a16:creationId xmlns:a16="http://schemas.microsoft.com/office/drawing/2014/main" id="{00000000-0008-0000-0900-0000F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04" name="Picture 97" descr="QQ截图20141023141502">
          <a:extLst>
            <a:ext uri="{FF2B5EF4-FFF2-40B4-BE49-F238E27FC236}">
              <a16:creationId xmlns:a16="http://schemas.microsoft.com/office/drawing/2014/main" id="{00000000-0008-0000-0900-0000F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05" name="Picture 96" descr="QQ截图20141023141458">
          <a:extLst>
            <a:ext uri="{FF2B5EF4-FFF2-40B4-BE49-F238E27FC236}">
              <a16:creationId xmlns:a16="http://schemas.microsoft.com/office/drawing/2014/main" id="{00000000-0008-0000-0900-0000F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06" name="Picture 97" descr="QQ截图20141023141502">
          <a:extLst>
            <a:ext uri="{FF2B5EF4-FFF2-40B4-BE49-F238E27FC236}">
              <a16:creationId xmlns:a16="http://schemas.microsoft.com/office/drawing/2014/main" id="{00000000-0008-0000-0900-0000F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0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7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8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9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10" name="AutoShape 4">
          <a:extLst>
            <a:ext uri="{FF2B5EF4-FFF2-40B4-BE49-F238E27FC236}">
              <a16:creationId xmlns:a16="http://schemas.microsoft.com/office/drawing/2014/main" id="{00000000-0008-0000-0900-0000F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13" name="AutoShape 4">
          <a:extLst>
            <a:ext uri="{FF2B5EF4-FFF2-40B4-BE49-F238E27FC236}">
              <a16:creationId xmlns:a16="http://schemas.microsoft.com/office/drawing/2014/main" id="{00000000-0008-0000-0900-0000F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E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F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16" name="AutoShape 4">
          <a:extLst>
            <a:ext uri="{FF2B5EF4-FFF2-40B4-BE49-F238E27FC236}">
              <a16:creationId xmlns:a16="http://schemas.microsoft.com/office/drawing/2014/main" id="{00000000-0008-0000-0900-000000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17" name="Picture 96" descr="QQ截图20141023141458">
          <a:extLst>
            <a:ext uri="{FF2B5EF4-FFF2-40B4-BE49-F238E27FC236}">
              <a16:creationId xmlns:a16="http://schemas.microsoft.com/office/drawing/2014/main" id="{00000000-0008-0000-0900-00000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18" name="Picture 97" descr="QQ截图20141023141502">
          <a:extLst>
            <a:ext uri="{FF2B5EF4-FFF2-40B4-BE49-F238E27FC236}">
              <a16:creationId xmlns:a16="http://schemas.microsoft.com/office/drawing/2014/main" id="{00000000-0008-0000-0900-00000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19" name="Picture 96" descr="QQ截图20141023141458">
          <a:extLst>
            <a:ext uri="{FF2B5EF4-FFF2-40B4-BE49-F238E27FC236}">
              <a16:creationId xmlns:a16="http://schemas.microsoft.com/office/drawing/2014/main" id="{00000000-0008-0000-0900-00000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20" name="Picture 97" descr="QQ截图20141023141502">
          <a:extLst>
            <a:ext uri="{FF2B5EF4-FFF2-40B4-BE49-F238E27FC236}">
              <a16:creationId xmlns:a16="http://schemas.microsoft.com/office/drawing/2014/main" id="{00000000-0008-0000-0900-00000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5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6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23" name="AutoShape 4">
          <a:extLst>
            <a:ext uri="{FF2B5EF4-FFF2-40B4-BE49-F238E27FC236}">
              <a16:creationId xmlns:a16="http://schemas.microsoft.com/office/drawing/2014/main" id="{00000000-0008-0000-0900-000007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24" name="Picture 96" descr="QQ截图20141023141458">
          <a:extLst>
            <a:ext uri="{FF2B5EF4-FFF2-40B4-BE49-F238E27FC236}">
              <a16:creationId xmlns:a16="http://schemas.microsoft.com/office/drawing/2014/main" id="{00000000-0008-0000-0900-00000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25" name="Picture 97" descr="QQ截图20141023141502">
          <a:extLst>
            <a:ext uri="{FF2B5EF4-FFF2-40B4-BE49-F238E27FC236}">
              <a16:creationId xmlns:a16="http://schemas.microsoft.com/office/drawing/2014/main" id="{00000000-0008-0000-0900-00000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26" name="Picture 96" descr="QQ截图20141023141458">
          <a:extLst>
            <a:ext uri="{FF2B5EF4-FFF2-40B4-BE49-F238E27FC236}">
              <a16:creationId xmlns:a16="http://schemas.microsoft.com/office/drawing/2014/main" id="{00000000-0008-0000-0900-00000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27" name="Picture 97" descr="QQ截图20141023141502">
          <a:extLst>
            <a:ext uri="{FF2B5EF4-FFF2-40B4-BE49-F238E27FC236}">
              <a16:creationId xmlns:a16="http://schemas.microsoft.com/office/drawing/2014/main" id="{00000000-0008-0000-0900-00000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30" name="AutoShape 4">
          <a:extLst>
            <a:ext uri="{FF2B5EF4-FFF2-40B4-BE49-F238E27FC236}">
              <a16:creationId xmlns:a16="http://schemas.microsoft.com/office/drawing/2014/main" id="{00000000-0008-0000-0900-00000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31" name="Picture 96" descr="QQ截图20141023141458">
          <a:extLst>
            <a:ext uri="{FF2B5EF4-FFF2-40B4-BE49-F238E27FC236}">
              <a16:creationId xmlns:a16="http://schemas.microsoft.com/office/drawing/2014/main" id="{00000000-0008-0000-0900-00000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32" name="Picture 97" descr="QQ截图20141023141502">
          <a:extLst>
            <a:ext uri="{FF2B5EF4-FFF2-40B4-BE49-F238E27FC236}">
              <a16:creationId xmlns:a16="http://schemas.microsoft.com/office/drawing/2014/main" id="{00000000-0008-0000-0900-00001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33" name="Picture 96" descr="QQ截图20141023141458">
          <a:extLst>
            <a:ext uri="{FF2B5EF4-FFF2-40B4-BE49-F238E27FC236}">
              <a16:creationId xmlns:a16="http://schemas.microsoft.com/office/drawing/2014/main" id="{00000000-0008-0000-0900-00001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34" name="Picture 97" descr="QQ截图20141023141502">
          <a:extLst>
            <a:ext uri="{FF2B5EF4-FFF2-40B4-BE49-F238E27FC236}">
              <a16:creationId xmlns:a16="http://schemas.microsoft.com/office/drawing/2014/main" id="{00000000-0008-0000-0900-00001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3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4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37" name="AutoShape 4">
          <a:extLst>
            <a:ext uri="{FF2B5EF4-FFF2-40B4-BE49-F238E27FC236}">
              <a16:creationId xmlns:a16="http://schemas.microsoft.com/office/drawing/2014/main" id="{00000000-0008-0000-0900-000015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3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6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7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8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41" name="AutoShape 4">
          <a:extLst>
            <a:ext uri="{FF2B5EF4-FFF2-40B4-BE49-F238E27FC236}">
              <a16:creationId xmlns:a16="http://schemas.microsoft.com/office/drawing/2014/main" id="{00000000-0008-0000-0900-000019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42" name="Picture 96" descr="QQ截图20141023141458">
          <a:extLst>
            <a:ext uri="{FF2B5EF4-FFF2-40B4-BE49-F238E27FC236}">
              <a16:creationId xmlns:a16="http://schemas.microsoft.com/office/drawing/2014/main" id="{00000000-0008-0000-0900-00001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43" name="Picture 97" descr="QQ截图20141023141502">
          <a:extLst>
            <a:ext uri="{FF2B5EF4-FFF2-40B4-BE49-F238E27FC236}">
              <a16:creationId xmlns:a16="http://schemas.microsoft.com/office/drawing/2014/main" id="{00000000-0008-0000-0900-00001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44" name="Picture 96" descr="QQ截图20141023141458">
          <a:extLst>
            <a:ext uri="{FF2B5EF4-FFF2-40B4-BE49-F238E27FC236}">
              <a16:creationId xmlns:a16="http://schemas.microsoft.com/office/drawing/2014/main" id="{00000000-0008-0000-0900-00001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45" name="Picture 97" descr="QQ截图20141023141502">
          <a:extLst>
            <a:ext uri="{FF2B5EF4-FFF2-40B4-BE49-F238E27FC236}">
              <a16:creationId xmlns:a16="http://schemas.microsoft.com/office/drawing/2014/main" id="{00000000-0008-0000-0900-00001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F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48" name="AutoShape 4">
          <a:extLst>
            <a:ext uri="{FF2B5EF4-FFF2-40B4-BE49-F238E27FC236}">
              <a16:creationId xmlns:a16="http://schemas.microsoft.com/office/drawing/2014/main" id="{00000000-0008-0000-0900-000020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49" name="Picture 96" descr="QQ截图20141023141458">
          <a:extLst>
            <a:ext uri="{FF2B5EF4-FFF2-40B4-BE49-F238E27FC236}">
              <a16:creationId xmlns:a16="http://schemas.microsoft.com/office/drawing/2014/main" id="{00000000-0008-0000-0900-00002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50" name="Picture 97" descr="QQ截图20141023141502">
          <a:extLst>
            <a:ext uri="{FF2B5EF4-FFF2-40B4-BE49-F238E27FC236}">
              <a16:creationId xmlns:a16="http://schemas.microsoft.com/office/drawing/2014/main" id="{00000000-0008-0000-0900-00002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51" name="Picture 96" descr="QQ截图20141023141458">
          <a:extLst>
            <a:ext uri="{FF2B5EF4-FFF2-40B4-BE49-F238E27FC236}">
              <a16:creationId xmlns:a16="http://schemas.microsoft.com/office/drawing/2014/main" id="{00000000-0008-0000-0900-00002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52" name="Picture 97" descr="QQ截图20141023141502">
          <a:extLst>
            <a:ext uri="{FF2B5EF4-FFF2-40B4-BE49-F238E27FC236}">
              <a16:creationId xmlns:a16="http://schemas.microsoft.com/office/drawing/2014/main" id="{00000000-0008-0000-0900-00002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5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54" name="Picture 96" descr="QQ截图20141023141458">
          <a:extLst>
            <a:ext uri="{FF2B5EF4-FFF2-40B4-BE49-F238E27FC236}">
              <a16:creationId xmlns:a16="http://schemas.microsoft.com/office/drawing/2014/main" id="{00000000-0008-0000-0900-00002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55" name="Picture 97" descr="QQ截图20141023141502">
          <a:extLst>
            <a:ext uri="{FF2B5EF4-FFF2-40B4-BE49-F238E27FC236}">
              <a16:creationId xmlns:a16="http://schemas.microsoft.com/office/drawing/2014/main" id="{00000000-0008-0000-0900-00002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56" name="Picture 96" descr="QQ截图20141023141458">
          <a:extLst>
            <a:ext uri="{FF2B5EF4-FFF2-40B4-BE49-F238E27FC236}">
              <a16:creationId xmlns:a16="http://schemas.microsoft.com/office/drawing/2014/main" id="{00000000-0008-0000-0900-00002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57" name="Picture 97" descr="QQ截图20141023141502">
          <a:extLst>
            <a:ext uri="{FF2B5EF4-FFF2-40B4-BE49-F238E27FC236}">
              <a16:creationId xmlns:a16="http://schemas.microsoft.com/office/drawing/2014/main" id="{00000000-0008-0000-0900-00002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A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1" name="AutoShape 4">
          <a:extLst>
            <a:ext uri="{FF2B5EF4-FFF2-40B4-BE49-F238E27FC236}">
              <a16:creationId xmlns:a16="http://schemas.microsoft.com/office/drawing/2014/main" id="{00000000-0008-0000-0900-00002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F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4" name="AutoShape 4">
          <a:extLst>
            <a:ext uri="{FF2B5EF4-FFF2-40B4-BE49-F238E27FC236}">
              <a16:creationId xmlns:a16="http://schemas.microsoft.com/office/drawing/2014/main" id="{00000000-0008-0000-0900-000030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1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2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7" name="AutoShape 4">
          <a:extLst>
            <a:ext uri="{FF2B5EF4-FFF2-40B4-BE49-F238E27FC236}">
              <a16:creationId xmlns:a16="http://schemas.microsoft.com/office/drawing/2014/main" id="{00000000-0008-0000-0900-000033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4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5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70" name="AutoShape 4">
          <a:extLst>
            <a:ext uri="{FF2B5EF4-FFF2-40B4-BE49-F238E27FC236}">
              <a16:creationId xmlns:a16="http://schemas.microsoft.com/office/drawing/2014/main" id="{00000000-0008-0000-0900-000036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71" name="Picture 96" descr="QQ截图20141023141458">
          <a:extLst>
            <a:ext uri="{FF2B5EF4-FFF2-40B4-BE49-F238E27FC236}">
              <a16:creationId xmlns:a16="http://schemas.microsoft.com/office/drawing/2014/main" id="{00000000-0008-0000-0900-00003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72" name="Picture 97" descr="QQ截图20141023141502">
          <a:extLst>
            <a:ext uri="{FF2B5EF4-FFF2-40B4-BE49-F238E27FC236}">
              <a16:creationId xmlns:a16="http://schemas.microsoft.com/office/drawing/2014/main" id="{00000000-0008-0000-0900-00003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73" name="Picture 96" descr="QQ截图20141023141458">
          <a:extLst>
            <a:ext uri="{FF2B5EF4-FFF2-40B4-BE49-F238E27FC236}">
              <a16:creationId xmlns:a16="http://schemas.microsoft.com/office/drawing/2014/main" id="{00000000-0008-0000-0900-00003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74" name="Picture 97" descr="QQ截图20141023141502">
          <a:extLst>
            <a:ext uri="{FF2B5EF4-FFF2-40B4-BE49-F238E27FC236}">
              <a16:creationId xmlns:a16="http://schemas.microsoft.com/office/drawing/2014/main" id="{00000000-0008-0000-0900-00003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77" name="AutoShape 4">
          <a:extLst>
            <a:ext uri="{FF2B5EF4-FFF2-40B4-BE49-F238E27FC236}">
              <a16:creationId xmlns:a16="http://schemas.microsoft.com/office/drawing/2014/main" id="{00000000-0008-0000-0900-00003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78" name="Picture 96" descr="QQ截图20141023141458">
          <a:extLst>
            <a:ext uri="{FF2B5EF4-FFF2-40B4-BE49-F238E27FC236}">
              <a16:creationId xmlns:a16="http://schemas.microsoft.com/office/drawing/2014/main" id="{00000000-0008-0000-0900-00003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79" name="Picture 97" descr="QQ截图20141023141502">
          <a:extLst>
            <a:ext uri="{FF2B5EF4-FFF2-40B4-BE49-F238E27FC236}">
              <a16:creationId xmlns:a16="http://schemas.microsoft.com/office/drawing/2014/main" id="{00000000-0008-0000-0900-00003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80" name="Picture 96" descr="QQ截图20141023141458">
          <a:extLst>
            <a:ext uri="{FF2B5EF4-FFF2-40B4-BE49-F238E27FC236}">
              <a16:creationId xmlns:a16="http://schemas.microsoft.com/office/drawing/2014/main" id="{00000000-0008-0000-0900-00004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81" name="Picture 97" descr="QQ截图20141023141502">
          <a:extLst>
            <a:ext uri="{FF2B5EF4-FFF2-40B4-BE49-F238E27FC236}">
              <a16:creationId xmlns:a16="http://schemas.microsoft.com/office/drawing/2014/main" id="{00000000-0008-0000-0900-00004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2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3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84" name="AutoShape 4">
          <a:extLst>
            <a:ext uri="{FF2B5EF4-FFF2-40B4-BE49-F238E27FC236}">
              <a16:creationId xmlns:a16="http://schemas.microsoft.com/office/drawing/2014/main" id="{00000000-0008-0000-0900-000044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85" name="Picture 96" descr="QQ截图20141023141458">
          <a:extLst>
            <a:ext uri="{FF2B5EF4-FFF2-40B4-BE49-F238E27FC236}">
              <a16:creationId xmlns:a16="http://schemas.microsoft.com/office/drawing/2014/main" id="{00000000-0008-0000-0900-00004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86" name="Picture 97" descr="QQ截图20141023141502">
          <a:extLst>
            <a:ext uri="{FF2B5EF4-FFF2-40B4-BE49-F238E27FC236}">
              <a16:creationId xmlns:a16="http://schemas.microsoft.com/office/drawing/2014/main" id="{00000000-0008-0000-0900-00004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87" name="Picture 96" descr="QQ截图20141023141458">
          <a:extLst>
            <a:ext uri="{FF2B5EF4-FFF2-40B4-BE49-F238E27FC236}">
              <a16:creationId xmlns:a16="http://schemas.microsoft.com/office/drawing/2014/main" id="{00000000-0008-0000-0900-00004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88" name="Picture 97" descr="QQ截图20141023141502">
          <a:extLst>
            <a:ext uri="{FF2B5EF4-FFF2-40B4-BE49-F238E27FC236}">
              <a16:creationId xmlns:a16="http://schemas.microsoft.com/office/drawing/2014/main" id="{00000000-0008-0000-0900-00004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9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A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91" name="AutoShape 4">
          <a:extLst>
            <a:ext uri="{FF2B5EF4-FFF2-40B4-BE49-F238E27FC236}">
              <a16:creationId xmlns:a16="http://schemas.microsoft.com/office/drawing/2014/main" id="{00000000-0008-0000-0900-00004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9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95" name="AutoShape 4">
          <a:extLst>
            <a:ext uri="{FF2B5EF4-FFF2-40B4-BE49-F238E27FC236}">
              <a16:creationId xmlns:a16="http://schemas.microsoft.com/office/drawing/2014/main" id="{00000000-0008-0000-0900-00004F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96" name="Picture 96" descr="QQ截图20141023141458">
          <a:extLst>
            <a:ext uri="{FF2B5EF4-FFF2-40B4-BE49-F238E27FC236}">
              <a16:creationId xmlns:a16="http://schemas.microsoft.com/office/drawing/2014/main" id="{00000000-0008-0000-0900-00005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97" name="Picture 97" descr="QQ截图20141023141502">
          <a:extLst>
            <a:ext uri="{FF2B5EF4-FFF2-40B4-BE49-F238E27FC236}">
              <a16:creationId xmlns:a16="http://schemas.microsoft.com/office/drawing/2014/main" id="{00000000-0008-0000-0900-00005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98" name="Picture 96" descr="QQ截图20141023141458">
          <a:extLst>
            <a:ext uri="{FF2B5EF4-FFF2-40B4-BE49-F238E27FC236}">
              <a16:creationId xmlns:a16="http://schemas.microsoft.com/office/drawing/2014/main" id="{00000000-0008-0000-0900-00005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99" name="Picture 97" descr="QQ截图20141023141502">
          <a:extLst>
            <a:ext uri="{FF2B5EF4-FFF2-40B4-BE49-F238E27FC236}">
              <a16:creationId xmlns:a16="http://schemas.microsoft.com/office/drawing/2014/main" id="{00000000-0008-0000-0900-00005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4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5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02" name="AutoShape 4">
          <a:extLst>
            <a:ext uri="{FF2B5EF4-FFF2-40B4-BE49-F238E27FC236}">
              <a16:creationId xmlns:a16="http://schemas.microsoft.com/office/drawing/2014/main" id="{00000000-0008-0000-0900-000056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03" name="Picture 96" descr="QQ截图20141023141458">
          <a:extLst>
            <a:ext uri="{FF2B5EF4-FFF2-40B4-BE49-F238E27FC236}">
              <a16:creationId xmlns:a16="http://schemas.microsoft.com/office/drawing/2014/main" id="{00000000-0008-0000-0900-00005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04" name="Picture 97" descr="QQ截图20141023141502">
          <a:extLst>
            <a:ext uri="{FF2B5EF4-FFF2-40B4-BE49-F238E27FC236}">
              <a16:creationId xmlns:a16="http://schemas.microsoft.com/office/drawing/2014/main" id="{00000000-0008-0000-0900-00005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05" name="Picture 96" descr="QQ截图20141023141458">
          <a:extLst>
            <a:ext uri="{FF2B5EF4-FFF2-40B4-BE49-F238E27FC236}">
              <a16:creationId xmlns:a16="http://schemas.microsoft.com/office/drawing/2014/main" id="{00000000-0008-0000-0900-00005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06" name="Picture 97" descr="QQ截图20141023141502">
          <a:extLst>
            <a:ext uri="{FF2B5EF4-FFF2-40B4-BE49-F238E27FC236}">
              <a16:creationId xmlns:a16="http://schemas.microsoft.com/office/drawing/2014/main" id="{00000000-0008-0000-0900-00005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09" name="AutoShape 4">
          <a:extLst>
            <a:ext uri="{FF2B5EF4-FFF2-40B4-BE49-F238E27FC236}">
              <a16:creationId xmlns:a16="http://schemas.microsoft.com/office/drawing/2014/main" id="{00000000-0008-0000-0900-00005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10" name="Picture 96" descr="QQ截图20141023141458">
          <a:extLst>
            <a:ext uri="{FF2B5EF4-FFF2-40B4-BE49-F238E27FC236}">
              <a16:creationId xmlns:a16="http://schemas.microsoft.com/office/drawing/2014/main" id="{00000000-0008-0000-0900-00005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11" name="Picture 97" descr="QQ截图20141023141502">
          <a:extLst>
            <a:ext uri="{FF2B5EF4-FFF2-40B4-BE49-F238E27FC236}">
              <a16:creationId xmlns:a16="http://schemas.microsoft.com/office/drawing/2014/main" id="{00000000-0008-0000-0900-00005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12" name="Picture 96" descr="QQ截图20141023141458">
          <a:extLst>
            <a:ext uri="{FF2B5EF4-FFF2-40B4-BE49-F238E27FC236}">
              <a16:creationId xmlns:a16="http://schemas.microsoft.com/office/drawing/2014/main" id="{00000000-0008-0000-0900-00006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13" name="Picture 97" descr="QQ截图20141023141502">
          <a:extLst>
            <a:ext uri="{FF2B5EF4-FFF2-40B4-BE49-F238E27FC236}">
              <a16:creationId xmlns:a16="http://schemas.microsoft.com/office/drawing/2014/main" id="{00000000-0008-0000-0900-00006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2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3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16" name="AutoShape 4">
          <a:extLst>
            <a:ext uri="{FF2B5EF4-FFF2-40B4-BE49-F238E27FC236}">
              <a16:creationId xmlns:a16="http://schemas.microsoft.com/office/drawing/2014/main" id="{00000000-0008-0000-0900-000064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17" name="Picture 96" descr="QQ截图20141023141458">
          <a:extLst>
            <a:ext uri="{FF2B5EF4-FFF2-40B4-BE49-F238E27FC236}">
              <a16:creationId xmlns:a16="http://schemas.microsoft.com/office/drawing/2014/main" id="{00000000-0008-0000-0900-00006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18" name="Picture 97" descr="QQ截图20141023141502">
          <a:extLst>
            <a:ext uri="{FF2B5EF4-FFF2-40B4-BE49-F238E27FC236}">
              <a16:creationId xmlns:a16="http://schemas.microsoft.com/office/drawing/2014/main" id="{00000000-0008-0000-0900-00006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19" name="Picture 96" descr="QQ截图20141023141458">
          <a:extLst>
            <a:ext uri="{FF2B5EF4-FFF2-40B4-BE49-F238E27FC236}">
              <a16:creationId xmlns:a16="http://schemas.microsoft.com/office/drawing/2014/main" id="{00000000-0008-0000-0900-00006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20" name="Picture 97" descr="QQ截图20141023141502">
          <a:extLst>
            <a:ext uri="{FF2B5EF4-FFF2-40B4-BE49-F238E27FC236}">
              <a16:creationId xmlns:a16="http://schemas.microsoft.com/office/drawing/2014/main" id="{00000000-0008-0000-0900-00006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9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A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23" name="AutoShape 4">
          <a:extLst>
            <a:ext uri="{FF2B5EF4-FFF2-40B4-BE49-F238E27FC236}">
              <a16:creationId xmlns:a16="http://schemas.microsoft.com/office/drawing/2014/main" id="{00000000-0008-0000-0900-00006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24" name="Picture 96" descr="QQ截图20141023141458">
          <a:extLst>
            <a:ext uri="{FF2B5EF4-FFF2-40B4-BE49-F238E27FC236}">
              <a16:creationId xmlns:a16="http://schemas.microsoft.com/office/drawing/2014/main" id="{00000000-0008-0000-0900-00006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25" name="Picture 97" descr="QQ截图20141023141502">
          <a:extLst>
            <a:ext uri="{FF2B5EF4-FFF2-40B4-BE49-F238E27FC236}">
              <a16:creationId xmlns:a16="http://schemas.microsoft.com/office/drawing/2014/main" id="{00000000-0008-0000-0900-00006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26" name="Picture 96" descr="QQ截图20141023141458">
          <a:extLst>
            <a:ext uri="{FF2B5EF4-FFF2-40B4-BE49-F238E27FC236}">
              <a16:creationId xmlns:a16="http://schemas.microsoft.com/office/drawing/2014/main" id="{00000000-0008-0000-0900-00006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27" name="Picture 97" descr="QQ截图20141023141502">
          <a:extLst>
            <a:ext uri="{FF2B5EF4-FFF2-40B4-BE49-F238E27FC236}">
              <a16:creationId xmlns:a16="http://schemas.microsoft.com/office/drawing/2014/main" id="{00000000-0008-0000-0900-00006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0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1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30" name="AutoShape 4">
          <a:extLst>
            <a:ext uri="{FF2B5EF4-FFF2-40B4-BE49-F238E27FC236}">
              <a16:creationId xmlns:a16="http://schemas.microsoft.com/office/drawing/2014/main" id="{00000000-0008-0000-0900-000072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31" name="Picture 96" descr="QQ截图20141023141458">
          <a:extLst>
            <a:ext uri="{FF2B5EF4-FFF2-40B4-BE49-F238E27FC236}">
              <a16:creationId xmlns:a16="http://schemas.microsoft.com/office/drawing/2014/main" id="{00000000-0008-0000-0900-00007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32" name="Picture 97" descr="QQ截图20141023141502">
          <a:extLst>
            <a:ext uri="{FF2B5EF4-FFF2-40B4-BE49-F238E27FC236}">
              <a16:creationId xmlns:a16="http://schemas.microsoft.com/office/drawing/2014/main" id="{00000000-0008-0000-0900-00007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33" name="Picture 96" descr="QQ截图20141023141458">
          <a:extLst>
            <a:ext uri="{FF2B5EF4-FFF2-40B4-BE49-F238E27FC236}">
              <a16:creationId xmlns:a16="http://schemas.microsoft.com/office/drawing/2014/main" id="{00000000-0008-0000-0900-00007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34" name="Picture 97" descr="QQ截图20141023141502">
          <a:extLst>
            <a:ext uri="{FF2B5EF4-FFF2-40B4-BE49-F238E27FC236}">
              <a16:creationId xmlns:a16="http://schemas.microsoft.com/office/drawing/2014/main" id="{00000000-0008-0000-0900-00007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7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8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37" name="AutoShape 4">
          <a:extLst>
            <a:ext uri="{FF2B5EF4-FFF2-40B4-BE49-F238E27FC236}">
              <a16:creationId xmlns:a16="http://schemas.microsoft.com/office/drawing/2014/main" id="{00000000-0008-0000-0900-000079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38" name="Picture 96" descr="QQ截图20141023141458">
          <a:extLst>
            <a:ext uri="{FF2B5EF4-FFF2-40B4-BE49-F238E27FC236}">
              <a16:creationId xmlns:a16="http://schemas.microsoft.com/office/drawing/2014/main" id="{00000000-0008-0000-0900-00007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39" name="Picture 97" descr="QQ截图20141023141502">
          <a:extLst>
            <a:ext uri="{FF2B5EF4-FFF2-40B4-BE49-F238E27FC236}">
              <a16:creationId xmlns:a16="http://schemas.microsoft.com/office/drawing/2014/main" id="{00000000-0008-0000-0900-00007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40" name="Picture 96" descr="QQ截图20141023141458">
          <a:extLst>
            <a:ext uri="{FF2B5EF4-FFF2-40B4-BE49-F238E27FC236}">
              <a16:creationId xmlns:a16="http://schemas.microsoft.com/office/drawing/2014/main" id="{00000000-0008-0000-0900-00007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41" name="Picture 97" descr="QQ截图20141023141502">
          <a:extLst>
            <a:ext uri="{FF2B5EF4-FFF2-40B4-BE49-F238E27FC236}">
              <a16:creationId xmlns:a16="http://schemas.microsoft.com/office/drawing/2014/main" id="{00000000-0008-0000-0900-00007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F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44" name="AutoShape 4">
          <a:extLst>
            <a:ext uri="{FF2B5EF4-FFF2-40B4-BE49-F238E27FC236}">
              <a16:creationId xmlns:a16="http://schemas.microsoft.com/office/drawing/2014/main" id="{00000000-0008-0000-0900-000080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45" name="Picture 96" descr="QQ截图20141023141458">
          <a:extLst>
            <a:ext uri="{FF2B5EF4-FFF2-40B4-BE49-F238E27FC236}">
              <a16:creationId xmlns:a16="http://schemas.microsoft.com/office/drawing/2014/main" id="{00000000-0008-0000-0900-00008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46" name="Picture 97" descr="QQ截图20141023141502">
          <a:extLst>
            <a:ext uri="{FF2B5EF4-FFF2-40B4-BE49-F238E27FC236}">
              <a16:creationId xmlns:a16="http://schemas.microsoft.com/office/drawing/2014/main" id="{00000000-0008-0000-0900-00008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47" name="Picture 96" descr="QQ截图20141023141458">
          <a:extLst>
            <a:ext uri="{FF2B5EF4-FFF2-40B4-BE49-F238E27FC236}">
              <a16:creationId xmlns:a16="http://schemas.microsoft.com/office/drawing/2014/main" id="{00000000-0008-0000-0900-00008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48" name="Picture 97" descr="QQ截图20141023141502">
          <a:extLst>
            <a:ext uri="{FF2B5EF4-FFF2-40B4-BE49-F238E27FC236}">
              <a16:creationId xmlns:a16="http://schemas.microsoft.com/office/drawing/2014/main" id="{00000000-0008-0000-0900-00008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5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6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51" name="AutoShape 4">
          <a:extLst>
            <a:ext uri="{FF2B5EF4-FFF2-40B4-BE49-F238E27FC236}">
              <a16:creationId xmlns:a16="http://schemas.microsoft.com/office/drawing/2014/main" id="{00000000-0008-0000-0900-000087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52" name="Picture 96" descr="QQ截图20141023141458">
          <a:extLst>
            <a:ext uri="{FF2B5EF4-FFF2-40B4-BE49-F238E27FC236}">
              <a16:creationId xmlns:a16="http://schemas.microsoft.com/office/drawing/2014/main" id="{00000000-0008-0000-0900-00008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53" name="Picture 97" descr="QQ截图20141023141502">
          <a:extLst>
            <a:ext uri="{FF2B5EF4-FFF2-40B4-BE49-F238E27FC236}">
              <a16:creationId xmlns:a16="http://schemas.microsoft.com/office/drawing/2014/main" id="{00000000-0008-0000-0900-00008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54" name="Picture 96" descr="QQ截图20141023141458">
          <a:extLst>
            <a:ext uri="{FF2B5EF4-FFF2-40B4-BE49-F238E27FC236}">
              <a16:creationId xmlns:a16="http://schemas.microsoft.com/office/drawing/2014/main" id="{00000000-0008-0000-0900-00008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55" name="Picture 97" descr="QQ截图20141023141502">
          <a:extLst>
            <a:ext uri="{FF2B5EF4-FFF2-40B4-BE49-F238E27FC236}">
              <a16:creationId xmlns:a16="http://schemas.microsoft.com/office/drawing/2014/main" id="{00000000-0008-0000-0900-00008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58" name="AutoShape 4">
          <a:extLst>
            <a:ext uri="{FF2B5EF4-FFF2-40B4-BE49-F238E27FC236}">
              <a16:creationId xmlns:a16="http://schemas.microsoft.com/office/drawing/2014/main" id="{00000000-0008-0000-0900-00008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59" name="Picture 96" descr="QQ截图20141023141458">
          <a:extLst>
            <a:ext uri="{FF2B5EF4-FFF2-40B4-BE49-F238E27FC236}">
              <a16:creationId xmlns:a16="http://schemas.microsoft.com/office/drawing/2014/main" id="{00000000-0008-0000-0900-00008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60" name="Picture 97" descr="QQ截图20141023141502">
          <a:extLst>
            <a:ext uri="{FF2B5EF4-FFF2-40B4-BE49-F238E27FC236}">
              <a16:creationId xmlns:a16="http://schemas.microsoft.com/office/drawing/2014/main" id="{00000000-0008-0000-0900-00009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61" name="Picture 96" descr="QQ截图20141023141458">
          <a:extLst>
            <a:ext uri="{FF2B5EF4-FFF2-40B4-BE49-F238E27FC236}">
              <a16:creationId xmlns:a16="http://schemas.microsoft.com/office/drawing/2014/main" id="{00000000-0008-0000-0900-00009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62" name="Picture 97" descr="QQ截图20141023141502">
          <a:extLst>
            <a:ext uri="{FF2B5EF4-FFF2-40B4-BE49-F238E27FC236}">
              <a16:creationId xmlns:a16="http://schemas.microsoft.com/office/drawing/2014/main" id="{00000000-0008-0000-0900-00009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3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4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65" name="AutoShape 4">
          <a:extLst>
            <a:ext uri="{FF2B5EF4-FFF2-40B4-BE49-F238E27FC236}">
              <a16:creationId xmlns:a16="http://schemas.microsoft.com/office/drawing/2014/main" id="{00000000-0008-0000-0900-000095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66" name="Picture 96" descr="QQ截图20141023141458">
          <a:extLst>
            <a:ext uri="{FF2B5EF4-FFF2-40B4-BE49-F238E27FC236}">
              <a16:creationId xmlns:a16="http://schemas.microsoft.com/office/drawing/2014/main" id="{00000000-0008-0000-0900-00009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67" name="Picture 97" descr="QQ截图20141023141502">
          <a:extLst>
            <a:ext uri="{FF2B5EF4-FFF2-40B4-BE49-F238E27FC236}">
              <a16:creationId xmlns:a16="http://schemas.microsoft.com/office/drawing/2014/main" id="{00000000-0008-0000-0900-00009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68" name="Picture 96" descr="QQ截图20141023141458">
          <a:extLst>
            <a:ext uri="{FF2B5EF4-FFF2-40B4-BE49-F238E27FC236}">
              <a16:creationId xmlns:a16="http://schemas.microsoft.com/office/drawing/2014/main" id="{00000000-0008-0000-0900-00009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69" name="Picture 97" descr="QQ截图20141023141502">
          <a:extLst>
            <a:ext uri="{FF2B5EF4-FFF2-40B4-BE49-F238E27FC236}">
              <a16:creationId xmlns:a16="http://schemas.microsoft.com/office/drawing/2014/main" id="{00000000-0008-0000-0900-00009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A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72" name="AutoShape 4">
          <a:extLst>
            <a:ext uri="{FF2B5EF4-FFF2-40B4-BE49-F238E27FC236}">
              <a16:creationId xmlns:a16="http://schemas.microsoft.com/office/drawing/2014/main" id="{00000000-0008-0000-0900-00009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73" name="Picture 96" descr="QQ截图20141023141458">
          <a:extLst>
            <a:ext uri="{FF2B5EF4-FFF2-40B4-BE49-F238E27FC236}">
              <a16:creationId xmlns:a16="http://schemas.microsoft.com/office/drawing/2014/main" id="{00000000-0008-0000-0900-00009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74" name="Picture 97" descr="QQ截图20141023141502">
          <a:extLst>
            <a:ext uri="{FF2B5EF4-FFF2-40B4-BE49-F238E27FC236}">
              <a16:creationId xmlns:a16="http://schemas.microsoft.com/office/drawing/2014/main" id="{00000000-0008-0000-0900-00009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75" name="Picture 96" descr="QQ截图20141023141458">
          <a:extLst>
            <a:ext uri="{FF2B5EF4-FFF2-40B4-BE49-F238E27FC236}">
              <a16:creationId xmlns:a16="http://schemas.microsoft.com/office/drawing/2014/main" id="{00000000-0008-0000-0900-00009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76" name="Picture 97" descr="QQ截图20141023141502">
          <a:extLst>
            <a:ext uri="{FF2B5EF4-FFF2-40B4-BE49-F238E27FC236}">
              <a16:creationId xmlns:a16="http://schemas.microsoft.com/office/drawing/2014/main" id="{00000000-0008-0000-0900-0000A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1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2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79" name="AutoShape 4">
          <a:extLst>
            <a:ext uri="{FF2B5EF4-FFF2-40B4-BE49-F238E27FC236}">
              <a16:creationId xmlns:a16="http://schemas.microsoft.com/office/drawing/2014/main" id="{00000000-0008-0000-0900-0000A3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80" name="Picture 96" descr="QQ截图20141023141458">
          <a:extLst>
            <a:ext uri="{FF2B5EF4-FFF2-40B4-BE49-F238E27FC236}">
              <a16:creationId xmlns:a16="http://schemas.microsoft.com/office/drawing/2014/main" id="{00000000-0008-0000-0900-0000A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81" name="Picture 97" descr="QQ截图20141023141502">
          <a:extLst>
            <a:ext uri="{FF2B5EF4-FFF2-40B4-BE49-F238E27FC236}">
              <a16:creationId xmlns:a16="http://schemas.microsoft.com/office/drawing/2014/main" id="{00000000-0008-0000-0900-0000A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82" name="Picture 96" descr="QQ截图20141023141458">
          <a:extLst>
            <a:ext uri="{FF2B5EF4-FFF2-40B4-BE49-F238E27FC236}">
              <a16:creationId xmlns:a16="http://schemas.microsoft.com/office/drawing/2014/main" id="{00000000-0008-0000-0900-0000A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83" name="Picture 97" descr="QQ截图20141023141502">
          <a:extLst>
            <a:ext uri="{FF2B5EF4-FFF2-40B4-BE49-F238E27FC236}">
              <a16:creationId xmlns:a16="http://schemas.microsoft.com/office/drawing/2014/main" id="{00000000-0008-0000-0900-0000A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8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9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86" name="AutoShape 4">
          <a:extLst>
            <a:ext uri="{FF2B5EF4-FFF2-40B4-BE49-F238E27FC236}">
              <a16:creationId xmlns:a16="http://schemas.microsoft.com/office/drawing/2014/main" id="{00000000-0008-0000-0900-0000AA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87" name="Picture 96" descr="QQ截图20141023141458">
          <a:extLst>
            <a:ext uri="{FF2B5EF4-FFF2-40B4-BE49-F238E27FC236}">
              <a16:creationId xmlns:a16="http://schemas.microsoft.com/office/drawing/2014/main" id="{00000000-0008-0000-0900-0000A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88" name="Picture 97" descr="QQ截图20141023141502">
          <a:extLst>
            <a:ext uri="{FF2B5EF4-FFF2-40B4-BE49-F238E27FC236}">
              <a16:creationId xmlns:a16="http://schemas.microsoft.com/office/drawing/2014/main" id="{00000000-0008-0000-0900-0000A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89" name="Picture 96" descr="QQ截图20141023141458">
          <a:extLst>
            <a:ext uri="{FF2B5EF4-FFF2-40B4-BE49-F238E27FC236}">
              <a16:creationId xmlns:a16="http://schemas.microsoft.com/office/drawing/2014/main" id="{00000000-0008-0000-0900-0000A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90" name="Picture 97" descr="QQ截图20141023141502">
          <a:extLst>
            <a:ext uri="{FF2B5EF4-FFF2-40B4-BE49-F238E27FC236}">
              <a16:creationId xmlns:a16="http://schemas.microsoft.com/office/drawing/2014/main" id="{00000000-0008-0000-0900-0000A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F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0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93" name="AutoShape 4">
          <a:extLst>
            <a:ext uri="{FF2B5EF4-FFF2-40B4-BE49-F238E27FC236}">
              <a16:creationId xmlns:a16="http://schemas.microsoft.com/office/drawing/2014/main" id="{00000000-0008-0000-0900-0000B1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94" name="Picture 96" descr="QQ截图20141023141458">
          <a:extLst>
            <a:ext uri="{FF2B5EF4-FFF2-40B4-BE49-F238E27FC236}">
              <a16:creationId xmlns:a16="http://schemas.microsoft.com/office/drawing/2014/main" id="{00000000-0008-0000-0900-0000B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95" name="Picture 97" descr="QQ截图20141023141502">
          <a:extLst>
            <a:ext uri="{FF2B5EF4-FFF2-40B4-BE49-F238E27FC236}">
              <a16:creationId xmlns:a16="http://schemas.microsoft.com/office/drawing/2014/main" id="{00000000-0008-0000-0900-0000B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96" name="Picture 96" descr="QQ截图20141023141458">
          <a:extLst>
            <a:ext uri="{FF2B5EF4-FFF2-40B4-BE49-F238E27FC236}">
              <a16:creationId xmlns:a16="http://schemas.microsoft.com/office/drawing/2014/main" id="{00000000-0008-0000-0900-0000B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97" name="Picture 97" descr="QQ截图20141023141502">
          <a:extLst>
            <a:ext uri="{FF2B5EF4-FFF2-40B4-BE49-F238E27FC236}">
              <a16:creationId xmlns:a16="http://schemas.microsoft.com/office/drawing/2014/main" id="{00000000-0008-0000-0900-0000B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6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7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00" name="AutoShape 4">
          <a:extLst>
            <a:ext uri="{FF2B5EF4-FFF2-40B4-BE49-F238E27FC236}">
              <a16:creationId xmlns:a16="http://schemas.microsoft.com/office/drawing/2014/main" id="{00000000-0008-0000-0900-0000B8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01" name="Picture 96" descr="QQ截图20141023141458">
          <a:extLst>
            <a:ext uri="{FF2B5EF4-FFF2-40B4-BE49-F238E27FC236}">
              <a16:creationId xmlns:a16="http://schemas.microsoft.com/office/drawing/2014/main" id="{00000000-0008-0000-0900-0000B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02" name="Picture 97" descr="QQ截图20141023141502">
          <a:extLst>
            <a:ext uri="{FF2B5EF4-FFF2-40B4-BE49-F238E27FC236}">
              <a16:creationId xmlns:a16="http://schemas.microsoft.com/office/drawing/2014/main" id="{00000000-0008-0000-0900-0000B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03" name="Picture 96" descr="QQ截图20141023141458">
          <a:extLst>
            <a:ext uri="{FF2B5EF4-FFF2-40B4-BE49-F238E27FC236}">
              <a16:creationId xmlns:a16="http://schemas.microsoft.com/office/drawing/2014/main" id="{00000000-0008-0000-0900-0000B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04" name="Picture 97" descr="QQ截图20141023141502">
          <a:extLst>
            <a:ext uri="{FF2B5EF4-FFF2-40B4-BE49-F238E27FC236}">
              <a16:creationId xmlns:a16="http://schemas.microsoft.com/office/drawing/2014/main" id="{00000000-0008-0000-0900-0000B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07" name="AutoShape 4">
          <a:extLst>
            <a:ext uri="{FF2B5EF4-FFF2-40B4-BE49-F238E27FC236}">
              <a16:creationId xmlns:a16="http://schemas.microsoft.com/office/drawing/2014/main" id="{00000000-0008-0000-0900-0000BF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08" name="Picture 96" descr="QQ截图20141023141458">
          <a:extLst>
            <a:ext uri="{FF2B5EF4-FFF2-40B4-BE49-F238E27FC236}">
              <a16:creationId xmlns:a16="http://schemas.microsoft.com/office/drawing/2014/main" id="{00000000-0008-0000-0900-0000C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09" name="Picture 97" descr="QQ截图20141023141502">
          <a:extLst>
            <a:ext uri="{FF2B5EF4-FFF2-40B4-BE49-F238E27FC236}">
              <a16:creationId xmlns:a16="http://schemas.microsoft.com/office/drawing/2014/main" id="{00000000-0008-0000-0900-0000C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10" name="Picture 96" descr="QQ截图20141023141458">
          <a:extLst>
            <a:ext uri="{FF2B5EF4-FFF2-40B4-BE49-F238E27FC236}">
              <a16:creationId xmlns:a16="http://schemas.microsoft.com/office/drawing/2014/main" id="{00000000-0008-0000-0900-0000C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11" name="Picture 97" descr="QQ截图20141023141502">
          <a:extLst>
            <a:ext uri="{FF2B5EF4-FFF2-40B4-BE49-F238E27FC236}">
              <a16:creationId xmlns:a16="http://schemas.microsoft.com/office/drawing/2014/main" id="{00000000-0008-0000-0900-0000C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4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5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14" name="AutoShape 4">
          <a:extLst>
            <a:ext uri="{FF2B5EF4-FFF2-40B4-BE49-F238E27FC236}">
              <a16:creationId xmlns:a16="http://schemas.microsoft.com/office/drawing/2014/main" id="{00000000-0008-0000-0900-0000C6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15" name="Picture 96" descr="QQ截图20141023141458">
          <a:extLst>
            <a:ext uri="{FF2B5EF4-FFF2-40B4-BE49-F238E27FC236}">
              <a16:creationId xmlns:a16="http://schemas.microsoft.com/office/drawing/2014/main" id="{00000000-0008-0000-0900-0000C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16" name="Picture 97" descr="QQ截图20141023141502">
          <a:extLst>
            <a:ext uri="{FF2B5EF4-FFF2-40B4-BE49-F238E27FC236}">
              <a16:creationId xmlns:a16="http://schemas.microsoft.com/office/drawing/2014/main" id="{00000000-0008-0000-0900-0000C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17" name="Picture 96" descr="QQ截图20141023141458">
          <a:extLst>
            <a:ext uri="{FF2B5EF4-FFF2-40B4-BE49-F238E27FC236}">
              <a16:creationId xmlns:a16="http://schemas.microsoft.com/office/drawing/2014/main" id="{00000000-0008-0000-0900-0000C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18" name="Picture 97" descr="QQ截图20141023141502">
          <a:extLst>
            <a:ext uri="{FF2B5EF4-FFF2-40B4-BE49-F238E27FC236}">
              <a16:creationId xmlns:a16="http://schemas.microsoft.com/office/drawing/2014/main" id="{00000000-0008-0000-0900-0000C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21" name="AutoShape 4">
          <a:extLst>
            <a:ext uri="{FF2B5EF4-FFF2-40B4-BE49-F238E27FC236}">
              <a16:creationId xmlns:a16="http://schemas.microsoft.com/office/drawing/2014/main" id="{00000000-0008-0000-0900-0000C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22" name="Picture 96" descr="QQ截图20141023141458">
          <a:extLst>
            <a:ext uri="{FF2B5EF4-FFF2-40B4-BE49-F238E27FC236}">
              <a16:creationId xmlns:a16="http://schemas.microsoft.com/office/drawing/2014/main" id="{00000000-0008-0000-0900-0000C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23" name="Picture 97" descr="QQ截图20141023141502">
          <a:extLst>
            <a:ext uri="{FF2B5EF4-FFF2-40B4-BE49-F238E27FC236}">
              <a16:creationId xmlns:a16="http://schemas.microsoft.com/office/drawing/2014/main" id="{00000000-0008-0000-0900-0000C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24" name="Picture 96" descr="QQ截图20141023141458">
          <a:extLst>
            <a:ext uri="{FF2B5EF4-FFF2-40B4-BE49-F238E27FC236}">
              <a16:creationId xmlns:a16="http://schemas.microsoft.com/office/drawing/2014/main" id="{00000000-0008-0000-0900-0000D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25" name="Picture 97" descr="QQ截图20141023141502">
          <a:extLst>
            <a:ext uri="{FF2B5EF4-FFF2-40B4-BE49-F238E27FC236}">
              <a16:creationId xmlns:a16="http://schemas.microsoft.com/office/drawing/2014/main" id="{00000000-0008-0000-0900-0000D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2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3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28" name="AutoShape 4">
          <a:extLst>
            <a:ext uri="{FF2B5EF4-FFF2-40B4-BE49-F238E27FC236}">
              <a16:creationId xmlns:a16="http://schemas.microsoft.com/office/drawing/2014/main" id="{00000000-0008-0000-0900-0000D4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29" name="Picture 96" descr="QQ截图20141023141458">
          <a:extLst>
            <a:ext uri="{FF2B5EF4-FFF2-40B4-BE49-F238E27FC236}">
              <a16:creationId xmlns:a16="http://schemas.microsoft.com/office/drawing/2014/main" id="{00000000-0008-0000-0900-0000D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30" name="Picture 97" descr="QQ截图20141023141502">
          <a:extLst>
            <a:ext uri="{FF2B5EF4-FFF2-40B4-BE49-F238E27FC236}">
              <a16:creationId xmlns:a16="http://schemas.microsoft.com/office/drawing/2014/main" id="{00000000-0008-0000-0900-0000D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31" name="Picture 96" descr="QQ截图20141023141458">
          <a:extLst>
            <a:ext uri="{FF2B5EF4-FFF2-40B4-BE49-F238E27FC236}">
              <a16:creationId xmlns:a16="http://schemas.microsoft.com/office/drawing/2014/main" id="{00000000-0008-0000-0900-0000D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32" name="Picture 97" descr="QQ截图20141023141502">
          <a:extLst>
            <a:ext uri="{FF2B5EF4-FFF2-40B4-BE49-F238E27FC236}">
              <a16:creationId xmlns:a16="http://schemas.microsoft.com/office/drawing/2014/main" id="{00000000-0008-0000-0900-0000D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9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A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35" name="AutoShape 4">
          <a:extLst>
            <a:ext uri="{FF2B5EF4-FFF2-40B4-BE49-F238E27FC236}">
              <a16:creationId xmlns:a16="http://schemas.microsoft.com/office/drawing/2014/main" id="{00000000-0008-0000-0900-0000D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36" name="Picture 96" descr="QQ截图20141023141458">
          <a:extLst>
            <a:ext uri="{FF2B5EF4-FFF2-40B4-BE49-F238E27FC236}">
              <a16:creationId xmlns:a16="http://schemas.microsoft.com/office/drawing/2014/main" id="{00000000-0008-0000-0900-0000D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37" name="Picture 97" descr="QQ截图20141023141502">
          <a:extLst>
            <a:ext uri="{FF2B5EF4-FFF2-40B4-BE49-F238E27FC236}">
              <a16:creationId xmlns:a16="http://schemas.microsoft.com/office/drawing/2014/main" id="{00000000-0008-0000-0900-0000D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38" name="Picture 96" descr="QQ截图20141023141458">
          <a:extLst>
            <a:ext uri="{FF2B5EF4-FFF2-40B4-BE49-F238E27FC236}">
              <a16:creationId xmlns:a16="http://schemas.microsoft.com/office/drawing/2014/main" id="{00000000-0008-0000-0900-0000D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39" name="Picture 97" descr="QQ截图20141023141502">
          <a:extLst>
            <a:ext uri="{FF2B5EF4-FFF2-40B4-BE49-F238E27FC236}">
              <a16:creationId xmlns:a16="http://schemas.microsoft.com/office/drawing/2014/main" id="{00000000-0008-0000-0900-0000D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0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1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42" name="AutoShape 4">
          <a:extLst>
            <a:ext uri="{FF2B5EF4-FFF2-40B4-BE49-F238E27FC236}">
              <a16:creationId xmlns:a16="http://schemas.microsoft.com/office/drawing/2014/main" id="{00000000-0008-0000-0900-0000E2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43" name="Picture 96" descr="QQ截图20141023141458">
          <a:extLst>
            <a:ext uri="{FF2B5EF4-FFF2-40B4-BE49-F238E27FC236}">
              <a16:creationId xmlns:a16="http://schemas.microsoft.com/office/drawing/2014/main" id="{00000000-0008-0000-0900-0000E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44" name="Picture 97" descr="QQ截图20141023141502">
          <a:extLst>
            <a:ext uri="{FF2B5EF4-FFF2-40B4-BE49-F238E27FC236}">
              <a16:creationId xmlns:a16="http://schemas.microsoft.com/office/drawing/2014/main" id="{00000000-0008-0000-0900-0000E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45" name="Picture 96" descr="QQ截图20141023141458">
          <a:extLst>
            <a:ext uri="{FF2B5EF4-FFF2-40B4-BE49-F238E27FC236}">
              <a16:creationId xmlns:a16="http://schemas.microsoft.com/office/drawing/2014/main" id="{00000000-0008-0000-0900-0000E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46" name="Picture 97" descr="QQ截图20141023141502">
          <a:extLst>
            <a:ext uri="{FF2B5EF4-FFF2-40B4-BE49-F238E27FC236}">
              <a16:creationId xmlns:a16="http://schemas.microsoft.com/office/drawing/2014/main" id="{00000000-0008-0000-0900-0000E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7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8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49" name="AutoShape 4">
          <a:extLst>
            <a:ext uri="{FF2B5EF4-FFF2-40B4-BE49-F238E27FC236}">
              <a16:creationId xmlns:a16="http://schemas.microsoft.com/office/drawing/2014/main" id="{00000000-0008-0000-0900-0000E9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50" name="Picture 96" descr="QQ截图20141023141458">
          <a:extLst>
            <a:ext uri="{FF2B5EF4-FFF2-40B4-BE49-F238E27FC236}">
              <a16:creationId xmlns:a16="http://schemas.microsoft.com/office/drawing/2014/main" id="{00000000-0008-0000-0900-0000E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51" name="Picture 97" descr="QQ截图20141023141502">
          <a:extLst>
            <a:ext uri="{FF2B5EF4-FFF2-40B4-BE49-F238E27FC236}">
              <a16:creationId xmlns:a16="http://schemas.microsoft.com/office/drawing/2014/main" id="{00000000-0008-0000-0900-0000E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52" name="Picture 96" descr="QQ截图20141023141458">
          <a:extLst>
            <a:ext uri="{FF2B5EF4-FFF2-40B4-BE49-F238E27FC236}">
              <a16:creationId xmlns:a16="http://schemas.microsoft.com/office/drawing/2014/main" id="{00000000-0008-0000-0900-0000E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53" name="Picture 97" descr="QQ截图20141023141502">
          <a:extLst>
            <a:ext uri="{FF2B5EF4-FFF2-40B4-BE49-F238E27FC236}">
              <a16:creationId xmlns:a16="http://schemas.microsoft.com/office/drawing/2014/main" id="{00000000-0008-0000-0900-0000E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F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56" name="AutoShape 4">
          <a:extLst>
            <a:ext uri="{FF2B5EF4-FFF2-40B4-BE49-F238E27FC236}">
              <a16:creationId xmlns:a16="http://schemas.microsoft.com/office/drawing/2014/main" id="{00000000-0008-0000-0900-0000F0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57" name="AutoShape 1">
          <a:extLst>
            <a:ext uri="{FF2B5EF4-FFF2-40B4-BE49-F238E27FC236}">
              <a16:creationId xmlns:a16="http://schemas.microsoft.com/office/drawing/2014/main" id="{00000000-0008-0000-0900-0000F1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2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59" name="AutoShape 4">
          <a:extLst>
            <a:ext uri="{FF2B5EF4-FFF2-40B4-BE49-F238E27FC236}">
              <a16:creationId xmlns:a16="http://schemas.microsoft.com/office/drawing/2014/main" id="{00000000-0008-0000-0900-0000F3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60" name="Picture 96" descr="QQ截图20141023141458">
          <a:extLst>
            <a:ext uri="{FF2B5EF4-FFF2-40B4-BE49-F238E27FC236}">
              <a16:creationId xmlns:a16="http://schemas.microsoft.com/office/drawing/2014/main" id="{00000000-0008-0000-0900-0000F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61" name="Picture 97" descr="QQ截图20141023141502">
          <a:extLst>
            <a:ext uri="{FF2B5EF4-FFF2-40B4-BE49-F238E27FC236}">
              <a16:creationId xmlns:a16="http://schemas.microsoft.com/office/drawing/2014/main" id="{00000000-0008-0000-0900-0000F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62" name="Picture 96" descr="QQ截图20141023141458">
          <a:extLst>
            <a:ext uri="{FF2B5EF4-FFF2-40B4-BE49-F238E27FC236}">
              <a16:creationId xmlns:a16="http://schemas.microsoft.com/office/drawing/2014/main" id="{00000000-0008-0000-0900-0000F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63" name="Picture 97" descr="QQ截图20141023141502">
          <a:extLst>
            <a:ext uri="{FF2B5EF4-FFF2-40B4-BE49-F238E27FC236}">
              <a16:creationId xmlns:a16="http://schemas.microsoft.com/office/drawing/2014/main" id="{00000000-0008-0000-0900-0000F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6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8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9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A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67" name="AutoShape 4">
          <a:extLst>
            <a:ext uri="{FF2B5EF4-FFF2-40B4-BE49-F238E27FC236}">
              <a16:creationId xmlns:a16="http://schemas.microsoft.com/office/drawing/2014/main" id="{00000000-0008-0000-0900-0000F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70" name="AutoShape 4">
          <a:extLst>
            <a:ext uri="{FF2B5EF4-FFF2-40B4-BE49-F238E27FC236}">
              <a16:creationId xmlns:a16="http://schemas.microsoft.com/office/drawing/2014/main" id="{00000000-0008-0000-0900-0000F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F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0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73" name="AutoShape 4">
          <a:extLst>
            <a:ext uri="{FF2B5EF4-FFF2-40B4-BE49-F238E27FC236}">
              <a16:creationId xmlns:a16="http://schemas.microsoft.com/office/drawing/2014/main" id="{00000000-0008-0000-0900-000001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74" name="Picture 96" descr="QQ截图20141023141458">
          <a:extLst>
            <a:ext uri="{FF2B5EF4-FFF2-40B4-BE49-F238E27FC236}">
              <a16:creationId xmlns:a16="http://schemas.microsoft.com/office/drawing/2014/main" id="{00000000-0008-0000-0900-00000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75" name="Picture 97" descr="QQ截图20141023141502">
          <a:extLst>
            <a:ext uri="{FF2B5EF4-FFF2-40B4-BE49-F238E27FC236}">
              <a16:creationId xmlns:a16="http://schemas.microsoft.com/office/drawing/2014/main" id="{00000000-0008-0000-0900-00000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76" name="Picture 96" descr="QQ截图20141023141458">
          <a:extLst>
            <a:ext uri="{FF2B5EF4-FFF2-40B4-BE49-F238E27FC236}">
              <a16:creationId xmlns:a16="http://schemas.microsoft.com/office/drawing/2014/main" id="{00000000-0008-0000-0900-00000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77" name="Picture 97" descr="QQ截图20141023141502">
          <a:extLst>
            <a:ext uri="{FF2B5EF4-FFF2-40B4-BE49-F238E27FC236}">
              <a16:creationId xmlns:a16="http://schemas.microsoft.com/office/drawing/2014/main" id="{00000000-0008-0000-0900-00000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6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7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80" name="AutoShape 4">
          <a:extLst>
            <a:ext uri="{FF2B5EF4-FFF2-40B4-BE49-F238E27FC236}">
              <a16:creationId xmlns:a16="http://schemas.microsoft.com/office/drawing/2014/main" id="{00000000-0008-0000-0900-000008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81" name="Picture 96" descr="QQ截图20141023141458">
          <a:extLst>
            <a:ext uri="{FF2B5EF4-FFF2-40B4-BE49-F238E27FC236}">
              <a16:creationId xmlns:a16="http://schemas.microsoft.com/office/drawing/2014/main" id="{00000000-0008-0000-0900-00000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82" name="Picture 97" descr="QQ截图20141023141502">
          <a:extLst>
            <a:ext uri="{FF2B5EF4-FFF2-40B4-BE49-F238E27FC236}">
              <a16:creationId xmlns:a16="http://schemas.microsoft.com/office/drawing/2014/main" id="{00000000-0008-0000-0900-00000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83" name="Picture 96" descr="QQ截图20141023141458">
          <a:extLst>
            <a:ext uri="{FF2B5EF4-FFF2-40B4-BE49-F238E27FC236}">
              <a16:creationId xmlns:a16="http://schemas.microsoft.com/office/drawing/2014/main" id="{00000000-0008-0000-0900-00000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84" name="Picture 97" descr="QQ截图20141023141502">
          <a:extLst>
            <a:ext uri="{FF2B5EF4-FFF2-40B4-BE49-F238E27FC236}">
              <a16:creationId xmlns:a16="http://schemas.microsoft.com/office/drawing/2014/main" id="{00000000-0008-0000-0900-00000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87" name="AutoShape 4">
          <a:extLst>
            <a:ext uri="{FF2B5EF4-FFF2-40B4-BE49-F238E27FC236}">
              <a16:creationId xmlns:a16="http://schemas.microsoft.com/office/drawing/2014/main" id="{00000000-0008-0000-0900-00000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88" name="Picture 96" descr="QQ截图20141023141458">
          <a:extLst>
            <a:ext uri="{FF2B5EF4-FFF2-40B4-BE49-F238E27FC236}">
              <a16:creationId xmlns:a16="http://schemas.microsoft.com/office/drawing/2014/main" id="{00000000-0008-0000-0900-00001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89" name="Picture 97" descr="QQ截图20141023141502">
          <a:extLst>
            <a:ext uri="{FF2B5EF4-FFF2-40B4-BE49-F238E27FC236}">
              <a16:creationId xmlns:a16="http://schemas.microsoft.com/office/drawing/2014/main" id="{00000000-0008-0000-0900-00001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90" name="Picture 96" descr="QQ截图20141023141458">
          <a:extLst>
            <a:ext uri="{FF2B5EF4-FFF2-40B4-BE49-F238E27FC236}">
              <a16:creationId xmlns:a16="http://schemas.microsoft.com/office/drawing/2014/main" id="{00000000-0008-0000-0900-00001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91" name="Picture 97" descr="QQ截图20141023141502">
          <a:extLst>
            <a:ext uri="{FF2B5EF4-FFF2-40B4-BE49-F238E27FC236}">
              <a16:creationId xmlns:a16="http://schemas.microsoft.com/office/drawing/2014/main" id="{00000000-0008-0000-0900-00001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4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5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94" name="AutoShape 4">
          <a:extLst>
            <a:ext uri="{FF2B5EF4-FFF2-40B4-BE49-F238E27FC236}">
              <a16:creationId xmlns:a16="http://schemas.microsoft.com/office/drawing/2014/main" id="{00000000-0008-0000-0900-000016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9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7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8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9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98" name="AutoShape 4">
          <a:extLst>
            <a:ext uri="{FF2B5EF4-FFF2-40B4-BE49-F238E27FC236}">
              <a16:creationId xmlns:a16="http://schemas.microsoft.com/office/drawing/2014/main" id="{00000000-0008-0000-0900-00001A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99" name="Picture 96" descr="QQ截图20141023141458">
          <a:extLst>
            <a:ext uri="{FF2B5EF4-FFF2-40B4-BE49-F238E27FC236}">
              <a16:creationId xmlns:a16="http://schemas.microsoft.com/office/drawing/2014/main" id="{00000000-0008-0000-0900-00001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00" name="Picture 97" descr="QQ截图20141023141502">
          <a:extLst>
            <a:ext uri="{FF2B5EF4-FFF2-40B4-BE49-F238E27FC236}">
              <a16:creationId xmlns:a16="http://schemas.microsoft.com/office/drawing/2014/main" id="{00000000-0008-0000-0900-00001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01" name="Picture 96" descr="QQ截图20141023141458">
          <a:extLst>
            <a:ext uri="{FF2B5EF4-FFF2-40B4-BE49-F238E27FC236}">
              <a16:creationId xmlns:a16="http://schemas.microsoft.com/office/drawing/2014/main" id="{00000000-0008-0000-0900-00001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02" name="Picture 97" descr="QQ截图20141023141502">
          <a:extLst>
            <a:ext uri="{FF2B5EF4-FFF2-40B4-BE49-F238E27FC236}">
              <a16:creationId xmlns:a16="http://schemas.microsoft.com/office/drawing/2014/main" id="{00000000-0008-0000-0900-00001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0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05" name="AutoShape 4">
          <a:extLst>
            <a:ext uri="{FF2B5EF4-FFF2-40B4-BE49-F238E27FC236}">
              <a16:creationId xmlns:a16="http://schemas.microsoft.com/office/drawing/2014/main" id="{00000000-0008-0000-0900-000021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06" name="Picture 96" descr="QQ截图20141023141458">
          <a:extLst>
            <a:ext uri="{FF2B5EF4-FFF2-40B4-BE49-F238E27FC236}">
              <a16:creationId xmlns:a16="http://schemas.microsoft.com/office/drawing/2014/main" id="{00000000-0008-0000-0900-00002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07" name="Picture 97" descr="QQ截图20141023141502">
          <a:extLst>
            <a:ext uri="{FF2B5EF4-FFF2-40B4-BE49-F238E27FC236}">
              <a16:creationId xmlns:a16="http://schemas.microsoft.com/office/drawing/2014/main" id="{00000000-0008-0000-0900-00002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08" name="Picture 96" descr="QQ截图20141023141458">
          <a:extLst>
            <a:ext uri="{FF2B5EF4-FFF2-40B4-BE49-F238E27FC236}">
              <a16:creationId xmlns:a16="http://schemas.microsoft.com/office/drawing/2014/main" id="{00000000-0008-0000-0900-00002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09" name="Picture 97" descr="QQ截图20141023141502">
          <a:extLst>
            <a:ext uri="{FF2B5EF4-FFF2-40B4-BE49-F238E27FC236}">
              <a16:creationId xmlns:a16="http://schemas.microsoft.com/office/drawing/2014/main" id="{00000000-0008-0000-0900-00002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6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11" name="Picture 96" descr="QQ截图20141023141458">
          <a:extLst>
            <a:ext uri="{FF2B5EF4-FFF2-40B4-BE49-F238E27FC236}">
              <a16:creationId xmlns:a16="http://schemas.microsoft.com/office/drawing/2014/main" id="{00000000-0008-0000-0900-00002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12" name="Picture 97" descr="QQ截图20141023141502">
          <a:extLst>
            <a:ext uri="{FF2B5EF4-FFF2-40B4-BE49-F238E27FC236}">
              <a16:creationId xmlns:a16="http://schemas.microsoft.com/office/drawing/2014/main" id="{00000000-0008-0000-0900-00002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13" name="Picture 96" descr="QQ截图20141023141458">
          <a:extLst>
            <a:ext uri="{FF2B5EF4-FFF2-40B4-BE49-F238E27FC236}">
              <a16:creationId xmlns:a16="http://schemas.microsoft.com/office/drawing/2014/main" id="{00000000-0008-0000-0900-00002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14" name="Picture 97" descr="QQ截图20141023141502">
          <a:extLst>
            <a:ext uri="{FF2B5EF4-FFF2-40B4-BE49-F238E27FC236}">
              <a16:creationId xmlns:a16="http://schemas.microsoft.com/office/drawing/2014/main" id="{00000000-0008-0000-0900-00002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B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1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18" name="AutoShape 4">
          <a:extLst>
            <a:ext uri="{FF2B5EF4-FFF2-40B4-BE49-F238E27FC236}">
              <a16:creationId xmlns:a16="http://schemas.microsoft.com/office/drawing/2014/main" id="{00000000-0008-0000-0900-00002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0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21" name="AutoShape 4">
          <a:extLst>
            <a:ext uri="{FF2B5EF4-FFF2-40B4-BE49-F238E27FC236}">
              <a16:creationId xmlns:a16="http://schemas.microsoft.com/office/drawing/2014/main" id="{00000000-0008-0000-0900-000031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2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3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24" name="AutoShape 4">
          <a:extLst>
            <a:ext uri="{FF2B5EF4-FFF2-40B4-BE49-F238E27FC236}">
              <a16:creationId xmlns:a16="http://schemas.microsoft.com/office/drawing/2014/main" id="{00000000-0008-0000-0900-000034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5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6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27" name="AutoShape 4">
          <a:extLst>
            <a:ext uri="{FF2B5EF4-FFF2-40B4-BE49-F238E27FC236}">
              <a16:creationId xmlns:a16="http://schemas.microsoft.com/office/drawing/2014/main" id="{00000000-0008-0000-0900-000037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28" name="Picture 96" descr="QQ截图20141023141458">
          <a:extLst>
            <a:ext uri="{FF2B5EF4-FFF2-40B4-BE49-F238E27FC236}">
              <a16:creationId xmlns:a16="http://schemas.microsoft.com/office/drawing/2014/main" id="{00000000-0008-0000-0900-00003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29" name="Picture 97" descr="QQ截图20141023141502">
          <a:extLst>
            <a:ext uri="{FF2B5EF4-FFF2-40B4-BE49-F238E27FC236}">
              <a16:creationId xmlns:a16="http://schemas.microsoft.com/office/drawing/2014/main" id="{00000000-0008-0000-0900-00003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30" name="Picture 96" descr="QQ截图20141023141458">
          <a:extLst>
            <a:ext uri="{FF2B5EF4-FFF2-40B4-BE49-F238E27FC236}">
              <a16:creationId xmlns:a16="http://schemas.microsoft.com/office/drawing/2014/main" id="{00000000-0008-0000-0900-00003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31" name="Picture 97" descr="QQ截图20141023141502">
          <a:extLst>
            <a:ext uri="{FF2B5EF4-FFF2-40B4-BE49-F238E27FC236}">
              <a16:creationId xmlns:a16="http://schemas.microsoft.com/office/drawing/2014/main" id="{00000000-0008-0000-0900-00003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34" name="AutoShape 4">
          <a:extLst>
            <a:ext uri="{FF2B5EF4-FFF2-40B4-BE49-F238E27FC236}">
              <a16:creationId xmlns:a16="http://schemas.microsoft.com/office/drawing/2014/main" id="{00000000-0008-0000-0900-00003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35" name="Picture 96" descr="QQ截图20141023141458">
          <a:extLst>
            <a:ext uri="{FF2B5EF4-FFF2-40B4-BE49-F238E27FC236}">
              <a16:creationId xmlns:a16="http://schemas.microsoft.com/office/drawing/2014/main" id="{00000000-0008-0000-0900-00003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36" name="Picture 97" descr="QQ截图20141023141502">
          <a:extLst>
            <a:ext uri="{FF2B5EF4-FFF2-40B4-BE49-F238E27FC236}">
              <a16:creationId xmlns:a16="http://schemas.microsoft.com/office/drawing/2014/main" id="{00000000-0008-0000-0900-00004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37" name="Picture 96" descr="QQ截图20141023141458">
          <a:extLst>
            <a:ext uri="{FF2B5EF4-FFF2-40B4-BE49-F238E27FC236}">
              <a16:creationId xmlns:a16="http://schemas.microsoft.com/office/drawing/2014/main" id="{00000000-0008-0000-0900-00004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38" name="Picture 97" descr="QQ截图20141023141502">
          <a:extLst>
            <a:ext uri="{FF2B5EF4-FFF2-40B4-BE49-F238E27FC236}">
              <a16:creationId xmlns:a16="http://schemas.microsoft.com/office/drawing/2014/main" id="{00000000-0008-0000-0900-00004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3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4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41" name="AutoShape 4">
          <a:extLst>
            <a:ext uri="{FF2B5EF4-FFF2-40B4-BE49-F238E27FC236}">
              <a16:creationId xmlns:a16="http://schemas.microsoft.com/office/drawing/2014/main" id="{00000000-0008-0000-0900-000045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42" name="Picture 96" descr="QQ截图20141023141458">
          <a:extLst>
            <a:ext uri="{FF2B5EF4-FFF2-40B4-BE49-F238E27FC236}">
              <a16:creationId xmlns:a16="http://schemas.microsoft.com/office/drawing/2014/main" id="{00000000-0008-0000-0900-00004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43" name="Picture 97" descr="QQ截图20141023141502">
          <a:extLst>
            <a:ext uri="{FF2B5EF4-FFF2-40B4-BE49-F238E27FC236}">
              <a16:creationId xmlns:a16="http://schemas.microsoft.com/office/drawing/2014/main" id="{00000000-0008-0000-0900-00004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44" name="Picture 96" descr="QQ截图20141023141458">
          <a:extLst>
            <a:ext uri="{FF2B5EF4-FFF2-40B4-BE49-F238E27FC236}">
              <a16:creationId xmlns:a16="http://schemas.microsoft.com/office/drawing/2014/main" id="{00000000-0008-0000-0900-00004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45" name="Picture 97" descr="QQ截图20141023141502">
          <a:extLst>
            <a:ext uri="{FF2B5EF4-FFF2-40B4-BE49-F238E27FC236}">
              <a16:creationId xmlns:a16="http://schemas.microsoft.com/office/drawing/2014/main" id="{00000000-0008-0000-0900-00004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A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B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48" name="AutoShape 4">
          <a:extLst>
            <a:ext uri="{FF2B5EF4-FFF2-40B4-BE49-F238E27FC236}">
              <a16:creationId xmlns:a16="http://schemas.microsoft.com/office/drawing/2014/main" id="{00000000-0008-0000-0900-00004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4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52" name="AutoShape 4">
          <a:extLst>
            <a:ext uri="{FF2B5EF4-FFF2-40B4-BE49-F238E27FC236}">
              <a16:creationId xmlns:a16="http://schemas.microsoft.com/office/drawing/2014/main" id="{00000000-0008-0000-0900-000050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53" name="Picture 96" descr="QQ截图20141023141458">
          <a:extLst>
            <a:ext uri="{FF2B5EF4-FFF2-40B4-BE49-F238E27FC236}">
              <a16:creationId xmlns:a16="http://schemas.microsoft.com/office/drawing/2014/main" id="{00000000-0008-0000-0900-00005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54" name="Picture 97" descr="QQ截图20141023141502">
          <a:extLst>
            <a:ext uri="{FF2B5EF4-FFF2-40B4-BE49-F238E27FC236}">
              <a16:creationId xmlns:a16="http://schemas.microsoft.com/office/drawing/2014/main" id="{00000000-0008-0000-0900-00005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55" name="Picture 96" descr="QQ截图20141023141458">
          <a:extLst>
            <a:ext uri="{FF2B5EF4-FFF2-40B4-BE49-F238E27FC236}">
              <a16:creationId xmlns:a16="http://schemas.microsoft.com/office/drawing/2014/main" id="{00000000-0008-0000-0900-00005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56" name="Picture 97" descr="QQ截图20141023141502">
          <a:extLst>
            <a:ext uri="{FF2B5EF4-FFF2-40B4-BE49-F238E27FC236}">
              <a16:creationId xmlns:a16="http://schemas.microsoft.com/office/drawing/2014/main" id="{00000000-0008-0000-0900-00005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5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6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59" name="AutoShape 4">
          <a:extLst>
            <a:ext uri="{FF2B5EF4-FFF2-40B4-BE49-F238E27FC236}">
              <a16:creationId xmlns:a16="http://schemas.microsoft.com/office/drawing/2014/main" id="{00000000-0008-0000-0900-000057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60" name="Picture 96" descr="QQ截图20141023141458">
          <a:extLst>
            <a:ext uri="{FF2B5EF4-FFF2-40B4-BE49-F238E27FC236}">
              <a16:creationId xmlns:a16="http://schemas.microsoft.com/office/drawing/2014/main" id="{00000000-0008-0000-0900-00005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61" name="Picture 97" descr="QQ截图20141023141502">
          <a:extLst>
            <a:ext uri="{FF2B5EF4-FFF2-40B4-BE49-F238E27FC236}">
              <a16:creationId xmlns:a16="http://schemas.microsoft.com/office/drawing/2014/main" id="{00000000-0008-0000-0900-00005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62" name="Picture 96" descr="QQ截图20141023141458">
          <a:extLst>
            <a:ext uri="{FF2B5EF4-FFF2-40B4-BE49-F238E27FC236}">
              <a16:creationId xmlns:a16="http://schemas.microsoft.com/office/drawing/2014/main" id="{00000000-0008-0000-0900-00005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63" name="Picture 97" descr="QQ截图20141023141502">
          <a:extLst>
            <a:ext uri="{FF2B5EF4-FFF2-40B4-BE49-F238E27FC236}">
              <a16:creationId xmlns:a16="http://schemas.microsoft.com/office/drawing/2014/main" id="{00000000-0008-0000-0900-00005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66" name="AutoShape 4">
          <a:extLst>
            <a:ext uri="{FF2B5EF4-FFF2-40B4-BE49-F238E27FC236}">
              <a16:creationId xmlns:a16="http://schemas.microsoft.com/office/drawing/2014/main" id="{00000000-0008-0000-0900-00005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67" name="Picture 96" descr="QQ截图20141023141458">
          <a:extLst>
            <a:ext uri="{FF2B5EF4-FFF2-40B4-BE49-F238E27FC236}">
              <a16:creationId xmlns:a16="http://schemas.microsoft.com/office/drawing/2014/main" id="{00000000-0008-0000-0900-00005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68" name="Picture 97" descr="QQ截图20141023141502">
          <a:extLst>
            <a:ext uri="{FF2B5EF4-FFF2-40B4-BE49-F238E27FC236}">
              <a16:creationId xmlns:a16="http://schemas.microsoft.com/office/drawing/2014/main" id="{00000000-0008-0000-0900-00006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69" name="Picture 96" descr="QQ截图20141023141458">
          <a:extLst>
            <a:ext uri="{FF2B5EF4-FFF2-40B4-BE49-F238E27FC236}">
              <a16:creationId xmlns:a16="http://schemas.microsoft.com/office/drawing/2014/main" id="{00000000-0008-0000-0900-00006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70" name="Picture 97" descr="QQ截图20141023141502">
          <a:extLst>
            <a:ext uri="{FF2B5EF4-FFF2-40B4-BE49-F238E27FC236}">
              <a16:creationId xmlns:a16="http://schemas.microsoft.com/office/drawing/2014/main" id="{00000000-0008-0000-0900-00006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3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4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73" name="AutoShape 4">
          <a:extLst>
            <a:ext uri="{FF2B5EF4-FFF2-40B4-BE49-F238E27FC236}">
              <a16:creationId xmlns:a16="http://schemas.microsoft.com/office/drawing/2014/main" id="{00000000-0008-0000-0900-000065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74" name="Picture 96" descr="QQ截图20141023141458">
          <a:extLst>
            <a:ext uri="{FF2B5EF4-FFF2-40B4-BE49-F238E27FC236}">
              <a16:creationId xmlns:a16="http://schemas.microsoft.com/office/drawing/2014/main" id="{00000000-0008-0000-0900-00006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75" name="Picture 97" descr="QQ截图20141023141502">
          <a:extLst>
            <a:ext uri="{FF2B5EF4-FFF2-40B4-BE49-F238E27FC236}">
              <a16:creationId xmlns:a16="http://schemas.microsoft.com/office/drawing/2014/main" id="{00000000-0008-0000-0900-00006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76" name="Picture 96" descr="QQ截图20141023141458">
          <a:extLst>
            <a:ext uri="{FF2B5EF4-FFF2-40B4-BE49-F238E27FC236}">
              <a16:creationId xmlns:a16="http://schemas.microsoft.com/office/drawing/2014/main" id="{00000000-0008-0000-0900-00006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77" name="Picture 97" descr="QQ截图20141023141502">
          <a:extLst>
            <a:ext uri="{FF2B5EF4-FFF2-40B4-BE49-F238E27FC236}">
              <a16:creationId xmlns:a16="http://schemas.microsoft.com/office/drawing/2014/main" id="{00000000-0008-0000-0900-00006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A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B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80" name="AutoShape 4">
          <a:extLst>
            <a:ext uri="{FF2B5EF4-FFF2-40B4-BE49-F238E27FC236}">
              <a16:creationId xmlns:a16="http://schemas.microsoft.com/office/drawing/2014/main" id="{00000000-0008-0000-0900-00006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81" name="Picture 96" descr="QQ截图20141023141458">
          <a:extLst>
            <a:ext uri="{FF2B5EF4-FFF2-40B4-BE49-F238E27FC236}">
              <a16:creationId xmlns:a16="http://schemas.microsoft.com/office/drawing/2014/main" id="{00000000-0008-0000-0900-00006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82" name="Picture 97" descr="QQ截图20141023141502">
          <a:extLst>
            <a:ext uri="{FF2B5EF4-FFF2-40B4-BE49-F238E27FC236}">
              <a16:creationId xmlns:a16="http://schemas.microsoft.com/office/drawing/2014/main" id="{00000000-0008-0000-0900-00006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83" name="Picture 96" descr="QQ截图20141023141458">
          <a:extLst>
            <a:ext uri="{FF2B5EF4-FFF2-40B4-BE49-F238E27FC236}">
              <a16:creationId xmlns:a16="http://schemas.microsoft.com/office/drawing/2014/main" id="{00000000-0008-0000-0900-00006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84" name="Picture 97" descr="QQ截图20141023141502">
          <a:extLst>
            <a:ext uri="{FF2B5EF4-FFF2-40B4-BE49-F238E27FC236}">
              <a16:creationId xmlns:a16="http://schemas.microsoft.com/office/drawing/2014/main" id="{00000000-0008-0000-0900-00007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1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2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87" name="AutoShape 4">
          <a:extLst>
            <a:ext uri="{FF2B5EF4-FFF2-40B4-BE49-F238E27FC236}">
              <a16:creationId xmlns:a16="http://schemas.microsoft.com/office/drawing/2014/main" id="{00000000-0008-0000-0900-000073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88" name="Picture 96" descr="QQ截图20141023141458">
          <a:extLst>
            <a:ext uri="{FF2B5EF4-FFF2-40B4-BE49-F238E27FC236}">
              <a16:creationId xmlns:a16="http://schemas.microsoft.com/office/drawing/2014/main" id="{00000000-0008-0000-0900-00007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89" name="Picture 97" descr="QQ截图20141023141502">
          <a:extLst>
            <a:ext uri="{FF2B5EF4-FFF2-40B4-BE49-F238E27FC236}">
              <a16:creationId xmlns:a16="http://schemas.microsoft.com/office/drawing/2014/main" id="{00000000-0008-0000-0900-00007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90" name="Picture 96" descr="QQ截图20141023141458">
          <a:extLst>
            <a:ext uri="{FF2B5EF4-FFF2-40B4-BE49-F238E27FC236}">
              <a16:creationId xmlns:a16="http://schemas.microsoft.com/office/drawing/2014/main" id="{00000000-0008-0000-0900-00007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91" name="Picture 97" descr="QQ截图20141023141502">
          <a:extLst>
            <a:ext uri="{FF2B5EF4-FFF2-40B4-BE49-F238E27FC236}">
              <a16:creationId xmlns:a16="http://schemas.microsoft.com/office/drawing/2014/main" id="{00000000-0008-0000-0900-00007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8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9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94" name="AutoShape 4">
          <a:extLst>
            <a:ext uri="{FF2B5EF4-FFF2-40B4-BE49-F238E27FC236}">
              <a16:creationId xmlns:a16="http://schemas.microsoft.com/office/drawing/2014/main" id="{00000000-0008-0000-0900-00007A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95" name="Picture 96" descr="QQ截图20141023141458">
          <a:extLst>
            <a:ext uri="{FF2B5EF4-FFF2-40B4-BE49-F238E27FC236}">
              <a16:creationId xmlns:a16="http://schemas.microsoft.com/office/drawing/2014/main" id="{00000000-0008-0000-0900-00007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96" name="Picture 97" descr="QQ截图20141023141502">
          <a:extLst>
            <a:ext uri="{FF2B5EF4-FFF2-40B4-BE49-F238E27FC236}">
              <a16:creationId xmlns:a16="http://schemas.microsoft.com/office/drawing/2014/main" id="{00000000-0008-0000-0900-00007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97" name="Picture 96" descr="QQ截图20141023141458">
          <a:extLst>
            <a:ext uri="{FF2B5EF4-FFF2-40B4-BE49-F238E27FC236}">
              <a16:creationId xmlns:a16="http://schemas.microsoft.com/office/drawing/2014/main" id="{00000000-0008-0000-0900-00007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98" name="Picture 97" descr="QQ截图20141023141502">
          <a:extLst>
            <a:ext uri="{FF2B5EF4-FFF2-40B4-BE49-F238E27FC236}">
              <a16:creationId xmlns:a16="http://schemas.microsoft.com/office/drawing/2014/main" id="{00000000-0008-0000-0900-00007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0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01" name="AutoShape 4">
          <a:extLst>
            <a:ext uri="{FF2B5EF4-FFF2-40B4-BE49-F238E27FC236}">
              <a16:creationId xmlns:a16="http://schemas.microsoft.com/office/drawing/2014/main" id="{00000000-0008-0000-0900-000081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02" name="Picture 96" descr="QQ截图20141023141458">
          <a:extLst>
            <a:ext uri="{FF2B5EF4-FFF2-40B4-BE49-F238E27FC236}">
              <a16:creationId xmlns:a16="http://schemas.microsoft.com/office/drawing/2014/main" id="{00000000-0008-0000-0900-00008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03" name="Picture 97" descr="QQ截图20141023141502">
          <a:extLst>
            <a:ext uri="{FF2B5EF4-FFF2-40B4-BE49-F238E27FC236}">
              <a16:creationId xmlns:a16="http://schemas.microsoft.com/office/drawing/2014/main" id="{00000000-0008-0000-0900-00008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04" name="Picture 96" descr="QQ截图20141023141458">
          <a:extLst>
            <a:ext uri="{FF2B5EF4-FFF2-40B4-BE49-F238E27FC236}">
              <a16:creationId xmlns:a16="http://schemas.microsoft.com/office/drawing/2014/main" id="{00000000-0008-0000-0900-00008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05" name="Picture 97" descr="QQ截图20141023141502">
          <a:extLst>
            <a:ext uri="{FF2B5EF4-FFF2-40B4-BE49-F238E27FC236}">
              <a16:creationId xmlns:a16="http://schemas.microsoft.com/office/drawing/2014/main" id="{00000000-0008-0000-0900-00008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6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7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08" name="AutoShape 4">
          <a:extLst>
            <a:ext uri="{FF2B5EF4-FFF2-40B4-BE49-F238E27FC236}">
              <a16:creationId xmlns:a16="http://schemas.microsoft.com/office/drawing/2014/main" id="{00000000-0008-0000-0900-000088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09" name="Picture 96" descr="QQ截图20141023141458">
          <a:extLst>
            <a:ext uri="{FF2B5EF4-FFF2-40B4-BE49-F238E27FC236}">
              <a16:creationId xmlns:a16="http://schemas.microsoft.com/office/drawing/2014/main" id="{00000000-0008-0000-0900-00008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10" name="Picture 97" descr="QQ截图20141023141502">
          <a:extLst>
            <a:ext uri="{FF2B5EF4-FFF2-40B4-BE49-F238E27FC236}">
              <a16:creationId xmlns:a16="http://schemas.microsoft.com/office/drawing/2014/main" id="{00000000-0008-0000-0900-00008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11" name="Picture 96" descr="QQ截图20141023141458">
          <a:extLst>
            <a:ext uri="{FF2B5EF4-FFF2-40B4-BE49-F238E27FC236}">
              <a16:creationId xmlns:a16="http://schemas.microsoft.com/office/drawing/2014/main" id="{00000000-0008-0000-0900-00008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12" name="Picture 97" descr="QQ截图20141023141502">
          <a:extLst>
            <a:ext uri="{FF2B5EF4-FFF2-40B4-BE49-F238E27FC236}">
              <a16:creationId xmlns:a16="http://schemas.microsoft.com/office/drawing/2014/main" id="{00000000-0008-0000-0900-00008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15" name="AutoShape 4">
          <a:extLst>
            <a:ext uri="{FF2B5EF4-FFF2-40B4-BE49-F238E27FC236}">
              <a16:creationId xmlns:a16="http://schemas.microsoft.com/office/drawing/2014/main" id="{00000000-0008-0000-0900-00008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16" name="Picture 96" descr="QQ截图20141023141458">
          <a:extLst>
            <a:ext uri="{FF2B5EF4-FFF2-40B4-BE49-F238E27FC236}">
              <a16:creationId xmlns:a16="http://schemas.microsoft.com/office/drawing/2014/main" id="{00000000-0008-0000-0900-00009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17" name="Picture 97" descr="QQ截图20141023141502">
          <a:extLst>
            <a:ext uri="{FF2B5EF4-FFF2-40B4-BE49-F238E27FC236}">
              <a16:creationId xmlns:a16="http://schemas.microsoft.com/office/drawing/2014/main" id="{00000000-0008-0000-0900-00009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18" name="Picture 96" descr="QQ截图20141023141458">
          <a:extLst>
            <a:ext uri="{FF2B5EF4-FFF2-40B4-BE49-F238E27FC236}">
              <a16:creationId xmlns:a16="http://schemas.microsoft.com/office/drawing/2014/main" id="{00000000-0008-0000-0900-00009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19" name="Picture 97" descr="QQ截图20141023141502">
          <a:extLst>
            <a:ext uri="{FF2B5EF4-FFF2-40B4-BE49-F238E27FC236}">
              <a16:creationId xmlns:a16="http://schemas.microsoft.com/office/drawing/2014/main" id="{00000000-0008-0000-0900-00009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4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5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22" name="AutoShape 4">
          <a:extLst>
            <a:ext uri="{FF2B5EF4-FFF2-40B4-BE49-F238E27FC236}">
              <a16:creationId xmlns:a16="http://schemas.microsoft.com/office/drawing/2014/main" id="{00000000-0008-0000-0900-000096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23" name="Picture 96" descr="QQ截图20141023141458">
          <a:extLst>
            <a:ext uri="{FF2B5EF4-FFF2-40B4-BE49-F238E27FC236}">
              <a16:creationId xmlns:a16="http://schemas.microsoft.com/office/drawing/2014/main" id="{00000000-0008-0000-0900-00009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24" name="Picture 97" descr="QQ截图20141023141502">
          <a:extLst>
            <a:ext uri="{FF2B5EF4-FFF2-40B4-BE49-F238E27FC236}">
              <a16:creationId xmlns:a16="http://schemas.microsoft.com/office/drawing/2014/main" id="{00000000-0008-0000-0900-00009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25" name="Picture 96" descr="QQ截图20141023141458">
          <a:extLst>
            <a:ext uri="{FF2B5EF4-FFF2-40B4-BE49-F238E27FC236}">
              <a16:creationId xmlns:a16="http://schemas.microsoft.com/office/drawing/2014/main" id="{00000000-0008-0000-0900-00009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26" name="Picture 97" descr="QQ截图20141023141502">
          <a:extLst>
            <a:ext uri="{FF2B5EF4-FFF2-40B4-BE49-F238E27FC236}">
              <a16:creationId xmlns:a16="http://schemas.microsoft.com/office/drawing/2014/main" id="{00000000-0008-0000-0900-00009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B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29" name="AutoShape 4">
          <a:extLst>
            <a:ext uri="{FF2B5EF4-FFF2-40B4-BE49-F238E27FC236}">
              <a16:creationId xmlns:a16="http://schemas.microsoft.com/office/drawing/2014/main" id="{00000000-0008-0000-0900-00009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30" name="Picture 96" descr="QQ截图20141023141458">
          <a:extLst>
            <a:ext uri="{FF2B5EF4-FFF2-40B4-BE49-F238E27FC236}">
              <a16:creationId xmlns:a16="http://schemas.microsoft.com/office/drawing/2014/main" id="{00000000-0008-0000-0900-00009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31" name="Picture 97" descr="QQ截图20141023141502">
          <a:extLst>
            <a:ext uri="{FF2B5EF4-FFF2-40B4-BE49-F238E27FC236}">
              <a16:creationId xmlns:a16="http://schemas.microsoft.com/office/drawing/2014/main" id="{00000000-0008-0000-0900-00009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32" name="Picture 96" descr="QQ截图20141023141458">
          <a:extLst>
            <a:ext uri="{FF2B5EF4-FFF2-40B4-BE49-F238E27FC236}">
              <a16:creationId xmlns:a16="http://schemas.microsoft.com/office/drawing/2014/main" id="{00000000-0008-0000-0900-0000A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33" name="Picture 97" descr="QQ截图20141023141502">
          <a:extLst>
            <a:ext uri="{FF2B5EF4-FFF2-40B4-BE49-F238E27FC236}">
              <a16:creationId xmlns:a16="http://schemas.microsoft.com/office/drawing/2014/main" id="{00000000-0008-0000-0900-0000A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2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3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36" name="AutoShape 4">
          <a:extLst>
            <a:ext uri="{FF2B5EF4-FFF2-40B4-BE49-F238E27FC236}">
              <a16:creationId xmlns:a16="http://schemas.microsoft.com/office/drawing/2014/main" id="{00000000-0008-0000-0900-0000A4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37" name="Picture 96" descr="QQ截图20141023141458">
          <a:extLst>
            <a:ext uri="{FF2B5EF4-FFF2-40B4-BE49-F238E27FC236}">
              <a16:creationId xmlns:a16="http://schemas.microsoft.com/office/drawing/2014/main" id="{00000000-0008-0000-0900-0000A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38" name="Picture 97" descr="QQ截图20141023141502">
          <a:extLst>
            <a:ext uri="{FF2B5EF4-FFF2-40B4-BE49-F238E27FC236}">
              <a16:creationId xmlns:a16="http://schemas.microsoft.com/office/drawing/2014/main" id="{00000000-0008-0000-0900-0000A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39" name="Picture 96" descr="QQ截图20141023141458">
          <a:extLst>
            <a:ext uri="{FF2B5EF4-FFF2-40B4-BE49-F238E27FC236}">
              <a16:creationId xmlns:a16="http://schemas.microsoft.com/office/drawing/2014/main" id="{00000000-0008-0000-0900-0000A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40" name="Picture 97" descr="QQ截图20141023141502">
          <a:extLst>
            <a:ext uri="{FF2B5EF4-FFF2-40B4-BE49-F238E27FC236}">
              <a16:creationId xmlns:a16="http://schemas.microsoft.com/office/drawing/2014/main" id="{00000000-0008-0000-0900-0000A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9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A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43" name="AutoShape 4">
          <a:extLst>
            <a:ext uri="{FF2B5EF4-FFF2-40B4-BE49-F238E27FC236}">
              <a16:creationId xmlns:a16="http://schemas.microsoft.com/office/drawing/2014/main" id="{00000000-0008-0000-0900-0000AB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44" name="Picture 96" descr="QQ截图20141023141458">
          <a:extLst>
            <a:ext uri="{FF2B5EF4-FFF2-40B4-BE49-F238E27FC236}">
              <a16:creationId xmlns:a16="http://schemas.microsoft.com/office/drawing/2014/main" id="{00000000-0008-0000-0900-0000A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45" name="Picture 97" descr="QQ截图20141023141502">
          <a:extLst>
            <a:ext uri="{FF2B5EF4-FFF2-40B4-BE49-F238E27FC236}">
              <a16:creationId xmlns:a16="http://schemas.microsoft.com/office/drawing/2014/main" id="{00000000-0008-0000-0900-0000A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46" name="Picture 96" descr="QQ截图20141023141458">
          <a:extLst>
            <a:ext uri="{FF2B5EF4-FFF2-40B4-BE49-F238E27FC236}">
              <a16:creationId xmlns:a16="http://schemas.microsoft.com/office/drawing/2014/main" id="{00000000-0008-0000-0900-0000A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47" name="Picture 97" descr="QQ截图20141023141502">
          <a:extLst>
            <a:ext uri="{FF2B5EF4-FFF2-40B4-BE49-F238E27FC236}">
              <a16:creationId xmlns:a16="http://schemas.microsoft.com/office/drawing/2014/main" id="{00000000-0008-0000-0900-0000A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0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1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50" name="AutoShape 4">
          <a:extLst>
            <a:ext uri="{FF2B5EF4-FFF2-40B4-BE49-F238E27FC236}">
              <a16:creationId xmlns:a16="http://schemas.microsoft.com/office/drawing/2014/main" id="{00000000-0008-0000-0900-0000B2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51" name="Picture 96" descr="QQ截图20141023141458">
          <a:extLst>
            <a:ext uri="{FF2B5EF4-FFF2-40B4-BE49-F238E27FC236}">
              <a16:creationId xmlns:a16="http://schemas.microsoft.com/office/drawing/2014/main" id="{00000000-0008-0000-0900-0000B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52" name="Picture 97" descr="QQ截图20141023141502">
          <a:extLst>
            <a:ext uri="{FF2B5EF4-FFF2-40B4-BE49-F238E27FC236}">
              <a16:creationId xmlns:a16="http://schemas.microsoft.com/office/drawing/2014/main" id="{00000000-0008-0000-0900-0000B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53" name="Picture 96" descr="QQ截图20141023141458">
          <a:extLst>
            <a:ext uri="{FF2B5EF4-FFF2-40B4-BE49-F238E27FC236}">
              <a16:creationId xmlns:a16="http://schemas.microsoft.com/office/drawing/2014/main" id="{00000000-0008-0000-0900-0000B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54" name="Picture 97" descr="QQ截图20141023141502">
          <a:extLst>
            <a:ext uri="{FF2B5EF4-FFF2-40B4-BE49-F238E27FC236}">
              <a16:creationId xmlns:a16="http://schemas.microsoft.com/office/drawing/2014/main" id="{00000000-0008-0000-0900-0000B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7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8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57" name="AutoShape 4">
          <a:extLst>
            <a:ext uri="{FF2B5EF4-FFF2-40B4-BE49-F238E27FC236}">
              <a16:creationId xmlns:a16="http://schemas.microsoft.com/office/drawing/2014/main" id="{00000000-0008-0000-0900-0000B9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58" name="Picture 96" descr="QQ截图20141023141458">
          <a:extLst>
            <a:ext uri="{FF2B5EF4-FFF2-40B4-BE49-F238E27FC236}">
              <a16:creationId xmlns:a16="http://schemas.microsoft.com/office/drawing/2014/main" id="{00000000-0008-0000-0900-0000B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59" name="Picture 97" descr="QQ截图20141023141502">
          <a:extLst>
            <a:ext uri="{FF2B5EF4-FFF2-40B4-BE49-F238E27FC236}">
              <a16:creationId xmlns:a16="http://schemas.microsoft.com/office/drawing/2014/main" id="{00000000-0008-0000-0900-0000B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60" name="Picture 96" descr="QQ截图20141023141458">
          <a:extLst>
            <a:ext uri="{FF2B5EF4-FFF2-40B4-BE49-F238E27FC236}">
              <a16:creationId xmlns:a16="http://schemas.microsoft.com/office/drawing/2014/main" id="{00000000-0008-0000-0900-0000B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61" name="Picture 97" descr="QQ截图20141023141502">
          <a:extLst>
            <a:ext uri="{FF2B5EF4-FFF2-40B4-BE49-F238E27FC236}">
              <a16:creationId xmlns:a16="http://schemas.microsoft.com/office/drawing/2014/main" id="{00000000-0008-0000-0900-0000B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64" name="AutoShape 4">
          <a:extLst>
            <a:ext uri="{FF2B5EF4-FFF2-40B4-BE49-F238E27FC236}">
              <a16:creationId xmlns:a16="http://schemas.microsoft.com/office/drawing/2014/main" id="{00000000-0008-0000-0900-0000C0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65" name="Picture 96" descr="QQ截图20141023141458">
          <a:extLst>
            <a:ext uri="{FF2B5EF4-FFF2-40B4-BE49-F238E27FC236}">
              <a16:creationId xmlns:a16="http://schemas.microsoft.com/office/drawing/2014/main" id="{00000000-0008-0000-0900-0000C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66" name="Picture 97" descr="QQ截图20141023141502">
          <a:extLst>
            <a:ext uri="{FF2B5EF4-FFF2-40B4-BE49-F238E27FC236}">
              <a16:creationId xmlns:a16="http://schemas.microsoft.com/office/drawing/2014/main" id="{00000000-0008-0000-0900-0000C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67" name="Picture 96" descr="QQ截图20141023141458">
          <a:extLst>
            <a:ext uri="{FF2B5EF4-FFF2-40B4-BE49-F238E27FC236}">
              <a16:creationId xmlns:a16="http://schemas.microsoft.com/office/drawing/2014/main" id="{00000000-0008-0000-0900-0000C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68" name="Picture 97" descr="QQ截图20141023141502">
          <a:extLst>
            <a:ext uri="{FF2B5EF4-FFF2-40B4-BE49-F238E27FC236}">
              <a16:creationId xmlns:a16="http://schemas.microsoft.com/office/drawing/2014/main" id="{00000000-0008-0000-0900-0000C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5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6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71" name="AutoShape 4">
          <a:extLst>
            <a:ext uri="{FF2B5EF4-FFF2-40B4-BE49-F238E27FC236}">
              <a16:creationId xmlns:a16="http://schemas.microsoft.com/office/drawing/2014/main" id="{00000000-0008-0000-0900-0000C7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72" name="Picture 96" descr="QQ截图20141023141458">
          <a:extLst>
            <a:ext uri="{FF2B5EF4-FFF2-40B4-BE49-F238E27FC236}">
              <a16:creationId xmlns:a16="http://schemas.microsoft.com/office/drawing/2014/main" id="{00000000-0008-0000-0900-0000C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73" name="Picture 97" descr="QQ截图20141023141502">
          <a:extLst>
            <a:ext uri="{FF2B5EF4-FFF2-40B4-BE49-F238E27FC236}">
              <a16:creationId xmlns:a16="http://schemas.microsoft.com/office/drawing/2014/main" id="{00000000-0008-0000-0900-0000C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74" name="Picture 96" descr="QQ截图20141023141458">
          <a:extLst>
            <a:ext uri="{FF2B5EF4-FFF2-40B4-BE49-F238E27FC236}">
              <a16:creationId xmlns:a16="http://schemas.microsoft.com/office/drawing/2014/main" id="{00000000-0008-0000-0900-0000C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75" name="Picture 97" descr="QQ截图20141023141502">
          <a:extLst>
            <a:ext uri="{FF2B5EF4-FFF2-40B4-BE49-F238E27FC236}">
              <a16:creationId xmlns:a16="http://schemas.microsoft.com/office/drawing/2014/main" id="{00000000-0008-0000-0900-0000C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78" name="AutoShape 4">
          <a:extLst>
            <a:ext uri="{FF2B5EF4-FFF2-40B4-BE49-F238E27FC236}">
              <a16:creationId xmlns:a16="http://schemas.microsoft.com/office/drawing/2014/main" id="{00000000-0008-0000-0900-0000C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79" name="Picture 96" descr="QQ截图20141023141458">
          <a:extLst>
            <a:ext uri="{FF2B5EF4-FFF2-40B4-BE49-F238E27FC236}">
              <a16:creationId xmlns:a16="http://schemas.microsoft.com/office/drawing/2014/main" id="{00000000-0008-0000-0900-0000C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80" name="Picture 97" descr="QQ截图20141023141502">
          <a:extLst>
            <a:ext uri="{FF2B5EF4-FFF2-40B4-BE49-F238E27FC236}">
              <a16:creationId xmlns:a16="http://schemas.microsoft.com/office/drawing/2014/main" id="{00000000-0008-0000-0900-0000D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81" name="Picture 96" descr="QQ截图20141023141458">
          <a:extLst>
            <a:ext uri="{FF2B5EF4-FFF2-40B4-BE49-F238E27FC236}">
              <a16:creationId xmlns:a16="http://schemas.microsoft.com/office/drawing/2014/main" id="{00000000-0008-0000-0900-0000D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82" name="Picture 97" descr="QQ截图20141023141502">
          <a:extLst>
            <a:ext uri="{FF2B5EF4-FFF2-40B4-BE49-F238E27FC236}">
              <a16:creationId xmlns:a16="http://schemas.microsoft.com/office/drawing/2014/main" id="{00000000-0008-0000-0900-0000D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3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4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85" name="AutoShape 4">
          <a:extLst>
            <a:ext uri="{FF2B5EF4-FFF2-40B4-BE49-F238E27FC236}">
              <a16:creationId xmlns:a16="http://schemas.microsoft.com/office/drawing/2014/main" id="{00000000-0008-0000-0900-0000D5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86" name="Picture 96" descr="QQ截图20141023141458">
          <a:extLst>
            <a:ext uri="{FF2B5EF4-FFF2-40B4-BE49-F238E27FC236}">
              <a16:creationId xmlns:a16="http://schemas.microsoft.com/office/drawing/2014/main" id="{00000000-0008-0000-0900-0000D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87" name="Picture 97" descr="QQ截图20141023141502">
          <a:extLst>
            <a:ext uri="{FF2B5EF4-FFF2-40B4-BE49-F238E27FC236}">
              <a16:creationId xmlns:a16="http://schemas.microsoft.com/office/drawing/2014/main" id="{00000000-0008-0000-0900-0000D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88" name="Picture 96" descr="QQ截图20141023141458">
          <a:extLst>
            <a:ext uri="{FF2B5EF4-FFF2-40B4-BE49-F238E27FC236}">
              <a16:creationId xmlns:a16="http://schemas.microsoft.com/office/drawing/2014/main" id="{00000000-0008-0000-0900-0000D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89" name="Picture 97" descr="QQ截图20141023141502">
          <a:extLst>
            <a:ext uri="{FF2B5EF4-FFF2-40B4-BE49-F238E27FC236}">
              <a16:creationId xmlns:a16="http://schemas.microsoft.com/office/drawing/2014/main" id="{00000000-0008-0000-0900-0000D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A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B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92" name="AutoShape 4">
          <a:extLst>
            <a:ext uri="{FF2B5EF4-FFF2-40B4-BE49-F238E27FC236}">
              <a16:creationId xmlns:a16="http://schemas.microsoft.com/office/drawing/2014/main" id="{00000000-0008-0000-0900-0000D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93" name="Picture 96" descr="QQ截图20141023141458">
          <a:extLst>
            <a:ext uri="{FF2B5EF4-FFF2-40B4-BE49-F238E27FC236}">
              <a16:creationId xmlns:a16="http://schemas.microsoft.com/office/drawing/2014/main" id="{00000000-0008-0000-0900-0000D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94" name="Picture 97" descr="QQ截图20141023141502">
          <a:extLst>
            <a:ext uri="{FF2B5EF4-FFF2-40B4-BE49-F238E27FC236}">
              <a16:creationId xmlns:a16="http://schemas.microsoft.com/office/drawing/2014/main" id="{00000000-0008-0000-0900-0000D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95" name="Picture 96" descr="QQ截图20141023141458">
          <a:extLst>
            <a:ext uri="{FF2B5EF4-FFF2-40B4-BE49-F238E27FC236}">
              <a16:creationId xmlns:a16="http://schemas.microsoft.com/office/drawing/2014/main" id="{00000000-0008-0000-0900-0000D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96" name="Picture 97" descr="QQ截图20141023141502">
          <a:extLst>
            <a:ext uri="{FF2B5EF4-FFF2-40B4-BE49-F238E27FC236}">
              <a16:creationId xmlns:a16="http://schemas.microsoft.com/office/drawing/2014/main" id="{00000000-0008-0000-0900-0000E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1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2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99" name="AutoShape 4">
          <a:extLst>
            <a:ext uri="{FF2B5EF4-FFF2-40B4-BE49-F238E27FC236}">
              <a16:creationId xmlns:a16="http://schemas.microsoft.com/office/drawing/2014/main" id="{00000000-0008-0000-0900-0000E3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00" name="Picture 96" descr="QQ截图20141023141458">
          <a:extLst>
            <a:ext uri="{FF2B5EF4-FFF2-40B4-BE49-F238E27FC236}">
              <a16:creationId xmlns:a16="http://schemas.microsoft.com/office/drawing/2014/main" id="{00000000-0008-0000-0900-0000E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01" name="Picture 97" descr="QQ截图20141023141502">
          <a:extLst>
            <a:ext uri="{FF2B5EF4-FFF2-40B4-BE49-F238E27FC236}">
              <a16:creationId xmlns:a16="http://schemas.microsoft.com/office/drawing/2014/main" id="{00000000-0008-0000-0900-0000E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02" name="Picture 96" descr="QQ截图20141023141458">
          <a:extLst>
            <a:ext uri="{FF2B5EF4-FFF2-40B4-BE49-F238E27FC236}">
              <a16:creationId xmlns:a16="http://schemas.microsoft.com/office/drawing/2014/main" id="{00000000-0008-0000-0900-0000E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03" name="Picture 97" descr="QQ截图20141023141502">
          <a:extLst>
            <a:ext uri="{FF2B5EF4-FFF2-40B4-BE49-F238E27FC236}">
              <a16:creationId xmlns:a16="http://schemas.microsoft.com/office/drawing/2014/main" id="{00000000-0008-0000-0900-0000E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8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9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06" name="AutoShape 4">
          <a:extLst>
            <a:ext uri="{FF2B5EF4-FFF2-40B4-BE49-F238E27FC236}">
              <a16:creationId xmlns:a16="http://schemas.microsoft.com/office/drawing/2014/main" id="{00000000-0008-0000-0900-0000EA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07" name="Picture 96" descr="QQ截图20141023141458">
          <a:extLst>
            <a:ext uri="{FF2B5EF4-FFF2-40B4-BE49-F238E27FC236}">
              <a16:creationId xmlns:a16="http://schemas.microsoft.com/office/drawing/2014/main" id="{00000000-0008-0000-0900-0000E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08" name="Picture 97" descr="QQ截图20141023141502">
          <a:extLst>
            <a:ext uri="{FF2B5EF4-FFF2-40B4-BE49-F238E27FC236}">
              <a16:creationId xmlns:a16="http://schemas.microsoft.com/office/drawing/2014/main" id="{00000000-0008-0000-0900-0000E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09" name="Picture 96" descr="QQ截图20141023141458">
          <a:extLst>
            <a:ext uri="{FF2B5EF4-FFF2-40B4-BE49-F238E27FC236}">
              <a16:creationId xmlns:a16="http://schemas.microsoft.com/office/drawing/2014/main" id="{00000000-0008-0000-0900-0000E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10" name="Picture 97" descr="QQ截图20141023141502">
          <a:extLst>
            <a:ext uri="{FF2B5EF4-FFF2-40B4-BE49-F238E27FC236}">
              <a16:creationId xmlns:a16="http://schemas.microsoft.com/office/drawing/2014/main" id="{00000000-0008-0000-0900-0000E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0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13" name="AutoShape 4">
          <a:extLst>
            <a:ext uri="{FF2B5EF4-FFF2-40B4-BE49-F238E27FC236}">
              <a16:creationId xmlns:a16="http://schemas.microsoft.com/office/drawing/2014/main" id="{00000000-0008-0000-0900-0000F1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14" name="AutoShape 1">
          <a:extLst>
            <a:ext uri="{FF2B5EF4-FFF2-40B4-BE49-F238E27FC236}">
              <a16:creationId xmlns:a16="http://schemas.microsoft.com/office/drawing/2014/main" id="{00000000-0008-0000-0900-0000F2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3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16" name="AutoShape 4">
          <a:extLst>
            <a:ext uri="{FF2B5EF4-FFF2-40B4-BE49-F238E27FC236}">
              <a16:creationId xmlns:a16="http://schemas.microsoft.com/office/drawing/2014/main" id="{00000000-0008-0000-0900-0000F4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17" name="Picture 96" descr="QQ截图20141023141458">
          <a:extLst>
            <a:ext uri="{FF2B5EF4-FFF2-40B4-BE49-F238E27FC236}">
              <a16:creationId xmlns:a16="http://schemas.microsoft.com/office/drawing/2014/main" id="{00000000-0008-0000-0900-0000F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18" name="Picture 97" descr="QQ截图20141023141502">
          <a:extLst>
            <a:ext uri="{FF2B5EF4-FFF2-40B4-BE49-F238E27FC236}">
              <a16:creationId xmlns:a16="http://schemas.microsoft.com/office/drawing/2014/main" id="{00000000-0008-0000-0900-0000F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19" name="Picture 96" descr="QQ截图20141023141458">
          <a:extLst>
            <a:ext uri="{FF2B5EF4-FFF2-40B4-BE49-F238E27FC236}">
              <a16:creationId xmlns:a16="http://schemas.microsoft.com/office/drawing/2014/main" id="{00000000-0008-0000-0900-0000F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20" name="Picture 97" descr="QQ截图20141023141502">
          <a:extLst>
            <a:ext uri="{FF2B5EF4-FFF2-40B4-BE49-F238E27FC236}">
              <a16:creationId xmlns:a16="http://schemas.microsoft.com/office/drawing/2014/main" id="{00000000-0008-0000-0900-0000F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9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A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B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4" name="AutoShape 4">
          <a:extLst>
            <a:ext uri="{FF2B5EF4-FFF2-40B4-BE49-F238E27FC236}">
              <a16:creationId xmlns:a16="http://schemas.microsoft.com/office/drawing/2014/main" id="{00000000-0008-0000-0900-0000F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7" name="AutoShape 4">
          <a:extLst>
            <a:ext uri="{FF2B5EF4-FFF2-40B4-BE49-F238E27FC236}">
              <a16:creationId xmlns:a16="http://schemas.microsoft.com/office/drawing/2014/main" id="{00000000-0008-0000-0900-0000F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1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30" name="AutoShape 4">
          <a:extLst>
            <a:ext uri="{FF2B5EF4-FFF2-40B4-BE49-F238E27FC236}">
              <a16:creationId xmlns:a16="http://schemas.microsoft.com/office/drawing/2014/main" id="{00000000-0008-0000-0900-000002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31" name="Picture 96" descr="QQ截图20141023141458">
          <a:extLst>
            <a:ext uri="{FF2B5EF4-FFF2-40B4-BE49-F238E27FC236}">
              <a16:creationId xmlns:a16="http://schemas.microsoft.com/office/drawing/2014/main" id="{00000000-0008-0000-0900-00000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32" name="Picture 97" descr="QQ截图20141023141502">
          <a:extLst>
            <a:ext uri="{FF2B5EF4-FFF2-40B4-BE49-F238E27FC236}">
              <a16:creationId xmlns:a16="http://schemas.microsoft.com/office/drawing/2014/main" id="{00000000-0008-0000-0900-00000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33" name="Picture 96" descr="QQ截图20141023141458">
          <a:extLst>
            <a:ext uri="{FF2B5EF4-FFF2-40B4-BE49-F238E27FC236}">
              <a16:creationId xmlns:a16="http://schemas.microsoft.com/office/drawing/2014/main" id="{00000000-0008-0000-0900-00000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34" name="Picture 97" descr="QQ截图20141023141502">
          <a:extLst>
            <a:ext uri="{FF2B5EF4-FFF2-40B4-BE49-F238E27FC236}">
              <a16:creationId xmlns:a16="http://schemas.microsoft.com/office/drawing/2014/main" id="{00000000-0008-0000-0900-00000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7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8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37" name="AutoShape 4">
          <a:extLst>
            <a:ext uri="{FF2B5EF4-FFF2-40B4-BE49-F238E27FC236}">
              <a16:creationId xmlns:a16="http://schemas.microsoft.com/office/drawing/2014/main" id="{00000000-0008-0000-0900-000009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38" name="Picture 96" descr="QQ截图20141023141458">
          <a:extLst>
            <a:ext uri="{FF2B5EF4-FFF2-40B4-BE49-F238E27FC236}">
              <a16:creationId xmlns:a16="http://schemas.microsoft.com/office/drawing/2014/main" id="{00000000-0008-0000-0900-00000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39" name="Picture 97" descr="QQ截图20141023141502">
          <a:extLst>
            <a:ext uri="{FF2B5EF4-FFF2-40B4-BE49-F238E27FC236}">
              <a16:creationId xmlns:a16="http://schemas.microsoft.com/office/drawing/2014/main" id="{00000000-0008-0000-0900-00000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40" name="Picture 96" descr="QQ截图20141023141458">
          <a:extLst>
            <a:ext uri="{FF2B5EF4-FFF2-40B4-BE49-F238E27FC236}">
              <a16:creationId xmlns:a16="http://schemas.microsoft.com/office/drawing/2014/main" id="{00000000-0008-0000-0900-00000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41" name="Picture 97" descr="QQ截图20141023141502">
          <a:extLst>
            <a:ext uri="{FF2B5EF4-FFF2-40B4-BE49-F238E27FC236}">
              <a16:creationId xmlns:a16="http://schemas.microsoft.com/office/drawing/2014/main" id="{00000000-0008-0000-0900-00000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44" name="AutoShape 4">
          <a:extLst>
            <a:ext uri="{FF2B5EF4-FFF2-40B4-BE49-F238E27FC236}">
              <a16:creationId xmlns:a16="http://schemas.microsoft.com/office/drawing/2014/main" id="{00000000-0008-0000-0900-00001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45" name="Picture 96" descr="QQ截图20141023141458">
          <a:extLst>
            <a:ext uri="{FF2B5EF4-FFF2-40B4-BE49-F238E27FC236}">
              <a16:creationId xmlns:a16="http://schemas.microsoft.com/office/drawing/2014/main" id="{00000000-0008-0000-0900-00001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46" name="Picture 97" descr="QQ截图20141023141502">
          <a:extLst>
            <a:ext uri="{FF2B5EF4-FFF2-40B4-BE49-F238E27FC236}">
              <a16:creationId xmlns:a16="http://schemas.microsoft.com/office/drawing/2014/main" id="{00000000-0008-0000-0900-00001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47" name="Picture 96" descr="QQ截图20141023141458">
          <a:extLst>
            <a:ext uri="{FF2B5EF4-FFF2-40B4-BE49-F238E27FC236}">
              <a16:creationId xmlns:a16="http://schemas.microsoft.com/office/drawing/2014/main" id="{00000000-0008-0000-0900-00001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48" name="Picture 97" descr="QQ截图20141023141502">
          <a:extLst>
            <a:ext uri="{FF2B5EF4-FFF2-40B4-BE49-F238E27FC236}">
              <a16:creationId xmlns:a16="http://schemas.microsoft.com/office/drawing/2014/main" id="{00000000-0008-0000-0900-00001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5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6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51" name="AutoShape 4">
          <a:extLst>
            <a:ext uri="{FF2B5EF4-FFF2-40B4-BE49-F238E27FC236}">
              <a16:creationId xmlns:a16="http://schemas.microsoft.com/office/drawing/2014/main" id="{00000000-0008-0000-0900-000017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5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8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9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A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55" name="AutoShape 4">
          <a:extLst>
            <a:ext uri="{FF2B5EF4-FFF2-40B4-BE49-F238E27FC236}">
              <a16:creationId xmlns:a16="http://schemas.microsoft.com/office/drawing/2014/main" id="{00000000-0008-0000-0900-00001B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56" name="Picture 96" descr="QQ截图20141023141458">
          <a:extLst>
            <a:ext uri="{FF2B5EF4-FFF2-40B4-BE49-F238E27FC236}">
              <a16:creationId xmlns:a16="http://schemas.microsoft.com/office/drawing/2014/main" id="{00000000-0008-0000-0900-00001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57" name="Picture 97" descr="QQ截图20141023141502">
          <a:extLst>
            <a:ext uri="{FF2B5EF4-FFF2-40B4-BE49-F238E27FC236}">
              <a16:creationId xmlns:a16="http://schemas.microsoft.com/office/drawing/2014/main" id="{00000000-0008-0000-0900-00001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58" name="Picture 96" descr="QQ截图20141023141458">
          <a:extLst>
            <a:ext uri="{FF2B5EF4-FFF2-40B4-BE49-F238E27FC236}">
              <a16:creationId xmlns:a16="http://schemas.microsoft.com/office/drawing/2014/main" id="{00000000-0008-0000-0900-00001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59" name="Picture 97" descr="QQ截图20141023141502">
          <a:extLst>
            <a:ext uri="{FF2B5EF4-FFF2-40B4-BE49-F238E27FC236}">
              <a16:creationId xmlns:a16="http://schemas.microsoft.com/office/drawing/2014/main" id="{00000000-0008-0000-0900-00001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1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62" name="AutoShape 4">
          <a:extLst>
            <a:ext uri="{FF2B5EF4-FFF2-40B4-BE49-F238E27FC236}">
              <a16:creationId xmlns:a16="http://schemas.microsoft.com/office/drawing/2014/main" id="{00000000-0008-0000-0900-000022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63" name="Picture 96" descr="QQ截图20141023141458">
          <a:extLst>
            <a:ext uri="{FF2B5EF4-FFF2-40B4-BE49-F238E27FC236}">
              <a16:creationId xmlns:a16="http://schemas.microsoft.com/office/drawing/2014/main" id="{00000000-0008-0000-0900-00002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64" name="Picture 97" descr="QQ截图20141023141502">
          <a:extLst>
            <a:ext uri="{FF2B5EF4-FFF2-40B4-BE49-F238E27FC236}">
              <a16:creationId xmlns:a16="http://schemas.microsoft.com/office/drawing/2014/main" id="{00000000-0008-0000-0900-00002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65" name="Picture 96" descr="QQ截图20141023141458">
          <a:extLst>
            <a:ext uri="{FF2B5EF4-FFF2-40B4-BE49-F238E27FC236}">
              <a16:creationId xmlns:a16="http://schemas.microsoft.com/office/drawing/2014/main" id="{00000000-0008-0000-0900-00002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66" name="Picture 97" descr="QQ截图20141023141502">
          <a:extLst>
            <a:ext uri="{FF2B5EF4-FFF2-40B4-BE49-F238E27FC236}">
              <a16:creationId xmlns:a16="http://schemas.microsoft.com/office/drawing/2014/main" id="{00000000-0008-0000-0900-00002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7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368" name="Picture 96" descr="QQ截图20141023141458">
          <a:extLst>
            <a:ext uri="{FF2B5EF4-FFF2-40B4-BE49-F238E27FC236}">
              <a16:creationId xmlns:a16="http://schemas.microsoft.com/office/drawing/2014/main" id="{00000000-0008-0000-0900-00002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369" name="Picture 97" descr="QQ截图20141023141502">
          <a:extLst>
            <a:ext uri="{FF2B5EF4-FFF2-40B4-BE49-F238E27FC236}">
              <a16:creationId xmlns:a16="http://schemas.microsoft.com/office/drawing/2014/main" id="{00000000-0008-0000-0900-00002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370" name="Picture 96" descr="QQ截图20141023141458">
          <a:extLst>
            <a:ext uri="{FF2B5EF4-FFF2-40B4-BE49-F238E27FC236}">
              <a16:creationId xmlns:a16="http://schemas.microsoft.com/office/drawing/2014/main" id="{00000000-0008-0000-0900-00002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371" name="Picture 97" descr="QQ截图20141023141502">
          <a:extLst>
            <a:ext uri="{FF2B5EF4-FFF2-40B4-BE49-F238E27FC236}">
              <a16:creationId xmlns:a16="http://schemas.microsoft.com/office/drawing/2014/main" id="{00000000-0008-0000-0900-00002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7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75" name="AutoShape 4">
          <a:extLst>
            <a:ext uri="{FF2B5EF4-FFF2-40B4-BE49-F238E27FC236}">
              <a16:creationId xmlns:a16="http://schemas.microsoft.com/office/drawing/2014/main" id="{00000000-0008-0000-0900-00002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78" name="AutoShape 4">
          <a:extLst>
            <a:ext uri="{FF2B5EF4-FFF2-40B4-BE49-F238E27FC236}">
              <a16:creationId xmlns:a16="http://schemas.microsoft.com/office/drawing/2014/main" id="{00000000-0008-0000-0900-000032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3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4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81" name="AutoShape 4">
          <a:extLst>
            <a:ext uri="{FF2B5EF4-FFF2-40B4-BE49-F238E27FC236}">
              <a16:creationId xmlns:a16="http://schemas.microsoft.com/office/drawing/2014/main" id="{00000000-0008-0000-0900-000035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6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7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84" name="AutoShape 4">
          <a:extLst>
            <a:ext uri="{FF2B5EF4-FFF2-40B4-BE49-F238E27FC236}">
              <a16:creationId xmlns:a16="http://schemas.microsoft.com/office/drawing/2014/main" id="{00000000-0008-0000-0900-000038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385" name="Picture 96" descr="QQ截图20141023141458">
          <a:extLst>
            <a:ext uri="{FF2B5EF4-FFF2-40B4-BE49-F238E27FC236}">
              <a16:creationId xmlns:a16="http://schemas.microsoft.com/office/drawing/2014/main" id="{00000000-0008-0000-0900-00003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386" name="Picture 97" descr="QQ截图20141023141502">
          <a:extLst>
            <a:ext uri="{FF2B5EF4-FFF2-40B4-BE49-F238E27FC236}">
              <a16:creationId xmlns:a16="http://schemas.microsoft.com/office/drawing/2014/main" id="{00000000-0008-0000-0900-00003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387" name="Picture 96" descr="QQ截图20141023141458">
          <a:extLst>
            <a:ext uri="{FF2B5EF4-FFF2-40B4-BE49-F238E27FC236}">
              <a16:creationId xmlns:a16="http://schemas.microsoft.com/office/drawing/2014/main" id="{00000000-0008-0000-0900-00003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388" name="Picture 97" descr="QQ截图20141023141502">
          <a:extLst>
            <a:ext uri="{FF2B5EF4-FFF2-40B4-BE49-F238E27FC236}">
              <a16:creationId xmlns:a16="http://schemas.microsoft.com/office/drawing/2014/main" id="{00000000-0008-0000-0900-00003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91" name="AutoShape 4">
          <a:extLst>
            <a:ext uri="{FF2B5EF4-FFF2-40B4-BE49-F238E27FC236}">
              <a16:creationId xmlns:a16="http://schemas.microsoft.com/office/drawing/2014/main" id="{00000000-0008-0000-0900-00003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392" name="Picture 96" descr="QQ截图20141023141458">
          <a:extLst>
            <a:ext uri="{FF2B5EF4-FFF2-40B4-BE49-F238E27FC236}">
              <a16:creationId xmlns:a16="http://schemas.microsoft.com/office/drawing/2014/main" id="{00000000-0008-0000-0900-00004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393" name="Picture 97" descr="QQ截图20141023141502">
          <a:extLst>
            <a:ext uri="{FF2B5EF4-FFF2-40B4-BE49-F238E27FC236}">
              <a16:creationId xmlns:a16="http://schemas.microsoft.com/office/drawing/2014/main" id="{00000000-0008-0000-0900-00004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394" name="Picture 96" descr="QQ截图20141023141458">
          <a:extLst>
            <a:ext uri="{FF2B5EF4-FFF2-40B4-BE49-F238E27FC236}">
              <a16:creationId xmlns:a16="http://schemas.microsoft.com/office/drawing/2014/main" id="{00000000-0008-0000-0900-00004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395" name="Picture 97" descr="QQ截图20141023141502">
          <a:extLst>
            <a:ext uri="{FF2B5EF4-FFF2-40B4-BE49-F238E27FC236}">
              <a16:creationId xmlns:a16="http://schemas.microsoft.com/office/drawing/2014/main" id="{00000000-0008-0000-0900-00004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4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5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98" name="AutoShape 4">
          <a:extLst>
            <a:ext uri="{FF2B5EF4-FFF2-40B4-BE49-F238E27FC236}">
              <a16:creationId xmlns:a16="http://schemas.microsoft.com/office/drawing/2014/main" id="{00000000-0008-0000-0900-000046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399" name="Picture 96" descr="QQ截图20141023141458">
          <a:extLst>
            <a:ext uri="{FF2B5EF4-FFF2-40B4-BE49-F238E27FC236}">
              <a16:creationId xmlns:a16="http://schemas.microsoft.com/office/drawing/2014/main" id="{00000000-0008-0000-0900-00004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00" name="Picture 97" descr="QQ截图20141023141502">
          <a:extLst>
            <a:ext uri="{FF2B5EF4-FFF2-40B4-BE49-F238E27FC236}">
              <a16:creationId xmlns:a16="http://schemas.microsoft.com/office/drawing/2014/main" id="{00000000-0008-0000-0900-00004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01" name="Picture 96" descr="QQ截图20141023141458">
          <a:extLst>
            <a:ext uri="{FF2B5EF4-FFF2-40B4-BE49-F238E27FC236}">
              <a16:creationId xmlns:a16="http://schemas.microsoft.com/office/drawing/2014/main" id="{00000000-0008-0000-0900-00004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02" name="Picture 97" descr="QQ截图20141023141502">
          <a:extLst>
            <a:ext uri="{FF2B5EF4-FFF2-40B4-BE49-F238E27FC236}">
              <a16:creationId xmlns:a16="http://schemas.microsoft.com/office/drawing/2014/main" id="{00000000-0008-0000-0900-00004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B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C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05" name="AutoShape 4">
          <a:extLst>
            <a:ext uri="{FF2B5EF4-FFF2-40B4-BE49-F238E27FC236}">
              <a16:creationId xmlns:a16="http://schemas.microsoft.com/office/drawing/2014/main" id="{00000000-0008-0000-0900-00004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0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09" name="AutoShape 4">
          <a:extLst>
            <a:ext uri="{FF2B5EF4-FFF2-40B4-BE49-F238E27FC236}">
              <a16:creationId xmlns:a16="http://schemas.microsoft.com/office/drawing/2014/main" id="{00000000-0008-0000-0900-000051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10" name="Picture 96" descr="QQ截图20141023141458">
          <a:extLst>
            <a:ext uri="{FF2B5EF4-FFF2-40B4-BE49-F238E27FC236}">
              <a16:creationId xmlns:a16="http://schemas.microsoft.com/office/drawing/2014/main" id="{00000000-0008-0000-0900-00005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11" name="Picture 97" descr="QQ截图20141023141502">
          <a:extLst>
            <a:ext uri="{FF2B5EF4-FFF2-40B4-BE49-F238E27FC236}">
              <a16:creationId xmlns:a16="http://schemas.microsoft.com/office/drawing/2014/main" id="{00000000-0008-0000-0900-00005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12" name="Picture 96" descr="QQ截图20141023141458">
          <a:extLst>
            <a:ext uri="{FF2B5EF4-FFF2-40B4-BE49-F238E27FC236}">
              <a16:creationId xmlns:a16="http://schemas.microsoft.com/office/drawing/2014/main" id="{00000000-0008-0000-0900-00005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13" name="Picture 97" descr="QQ截图20141023141502">
          <a:extLst>
            <a:ext uri="{FF2B5EF4-FFF2-40B4-BE49-F238E27FC236}">
              <a16:creationId xmlns:a16="http://schemas.microsoft.com/office/drawing/2014/main" id="{00000000-0008-0000-0900-00005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6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7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16" name="AutoShape 4">
          <a:extLst>
            <a:ext uri="{FF2B5EF4-FFF2-40B4-BE49-F238E27FC236}">
              <a16:creationId xmlns:a16="http://schemas.microsoft.com/office/drawing/2014/main" id="{00000000-0008-0000-0900-000058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17" name="Picture 96" descr="QQ截图20141023141458">
          <a:extLst>
            <a:ext uri="{FF2B5EF4-FFF2-40B4-BE49-F238E27FC236}">
              <a16:creationId xmlns:a16="http://schemas.microsoft.com/office/drawing/2014/main" id="{00000000-0008-0000-0900-00005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18" name="Picture 97" descr="QQ截图20141023141502">
          <a:extLst>
            <a:ext uri="{FF2B5EF4-FFF2-40B4-BE49-F238E27FC236}">
              <a16:creationId xmlns:a16="http://schemas.microsoft.com/office/drawing/2014/main" id="{00000000-0008-0000-0900-00005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19" name="Picture 96" descr="QQ截图20141023141458">
          <a:extLst>
            <a:ext uri="{FF2B5EF4-FFF2-40B4-BE49-F238E27FC236}">
              <a16:creationId xmlns:a16="http://schemas.microsoft.com/office/drawing/2014/main" id="{00000000-0008-0000-0900-00005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20" name="Picture 97" descr="QQ截图20141023141502">
          <a:extLst>
            <a:ext uri="{FF2B5EF4-FFF2-40B4-BE49-F238E27FC236}">
              <a16:creationId xmlns:a16="http://schemas.microsoft.com/office/drawing/2014/main" id="{00000000-0008-0000-0900-00005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23" name="AutoShape 4">
          <a:extLst>
            <a:ext uri="{FF2B5EF4-FFF2-40B4-BE49-F238E27FC236}">
              <a16:creationId xmlns:a16="http://schemas.microsoft.com/office/drawing/2014/main" id="{00000000-0008-0000-0900-00005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24" name="Picture 96" descr="QQ截图20141023141458">
          <a:extLst>
            <a:ext uri="{FF2B5EF4-FFF2-40B4-BE49-F238E27FC236}">
              <a16:creationId xmlns:a16="http://schemas.microsoft.com/office/drawing/2014/main" id="{00000000-0008-0000-0900-00006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25" name="Picture 97" descr="QQ截图20141023141502">
          <a:extLst>
            <a:ext uri="{FF2B5EF4-FFF2-40B4-BE49-F238E27FC236}">
              <a16:creationId xmlns:a16="http://schemas.microsoft.com/office/drawing/2014/main" id="{00000000-0008-0000-0900-00006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26" name="Picture 96" descr="QQ截图20141023141458">
          <a:extLst>
            <a:ext uri="{FF2B5EF4-FFF2-40B4-BE49-F238E27FC236}">
              <a16:creationId xmlns:a16="http://schemas.microsoft.com/office/drawing/2014/main" id="{00000000-0008-0000-0900-00006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27" name="Picture 97" descr="QQ截图20141023141502">
          <a:extLst>
            <a:ext uri="{FF2B5EF4-FFF2-40B4-BE49-F238E27FC236}">
              <a16:creationId xmlns:a16="http://schemas.microsoft.com/office/drawing/2014/main" id="{00000000-0008-0000-0900-00006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4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5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30" name="AutoShape 4">
          <a:extLst>
            <a:ext uri="{FF2B5EF4-FFF2-40B4-BE49-F238E27FC236}">
              <a16:creationId xmlns:a16="http://schemas.microsoft.com/office/drawing/2014/main" id="{00000000-0008-0000-0900-000066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31" name="Picture 96" descr="QQ截图20141023141458">
          <a:extLst>
            <a:ext uri="{FF2B5EF4-FFF2-40B4-BE49-F238E27FC236}">
              <a16:creationId xmlns:a16="http://schemas.microsoft.com/office/drawing/2014/main" id="{00000000-0008-0000-0900-00006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32" name="Picture 97" descr="QQ截图20141023141502">
          <a:extLst>
            <a:ext uri="{FF2B5EF4-FFF2-40B4-BE49-F238E27FC236}">
              <a16:creationId xmlns:a16="http://schemas.microsoft.com/office/drawing/2014/main" id="{00000000-0008-0000-0900-00006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33" name="Picture 96" descr="QQ截图20141023141458">
          <a:extLst>
            <a:ext uri="{FF2B5EF4-FFF2-40B4-BE49-F238E27FC236}">
              <a16:creationId xmlns:a16="http://schemas.microsoft.com/office/drawing/2014/main" id="{00000000-0008-0000-0900-00006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34" name="Picture 97" descr="QQ截图20141023141502">
          <a:extLst>
            <a:ext uri="{FF2B5EF4-FFF2-40B4-BE49-F238E27FC236}">
              <a16:creationId xmlns:a16="http://schemas.microsoft.com/office/drawing/2014/main" id="{00000000-0008-0000-0900-00006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B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C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37" name="AutoShape 4">
          <a:extLst>
            <a:ext uri="{FF2B5EF4-FFF2-40B4-BE49-F238E27FC236}">
              <a16:creationId xmlns:a16="http://schemas.microsoft.com/office/drawing/2014/main" id="{00000000-0008-0000-0900-00006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38" name="Picture 96" descr="QQ截图20141023141458">
          <a:extLst>
            <a:ext uri="{FF2B5EF4-FFF2-40B4-BE49-F238E27FC236}">
              <a16:creationId xmlns:a16="http://schemas.microsoft.com/office/drawing/2014/main" id="{00000000-0008-0000-0900-00006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39" name="Picture 97" descr="QQ截图20141023141502">
          <a:extLst>
            <a:ext uri="{FF2B5EF4-FFF2-40B4-BE49-F238E27FC236}">
              <a16:creationId xmlns:a16="http://schemas.microsoft.com/office/drawing/2014/main" id="{00000000-0008-0000-0900-00006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40" name="Picture 96" descr="QQ截图20141023141458">
          <a:extLst>
            <a:ext uri="{FF2B5EF4-FFF2-40B4-BE49-F238E27FC236}">
              <a16:creationId xmlns:a16="http://schemas.microsoft.com/office/drawing/2014/main" id="{00000000-0008-0000-0900-00007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41" name="Picture 97" descr="QQ截图20141023141502">
          <a:extLst>
            <a:ext uri="{FF2B5EF4-FFF2-40B4-BE49-F238E27FC236}">
              <a16:creationId xmlns:a16="http://schemas.microsoft.com/office/drawing/2014/main" id="{00000000-0008-0000-0900-00007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2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3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44" name="AutoShape 4">
          <a:extLst>
            <a:ext uri="{FF2B5EF4-FFF2-40B4-BE49-F238E27FC236}">
              <a16:creationId xmlns:a16="http://schemas.microsoft.com/office/drawing/2014/main" id="{00000000-0008-0000-0900-000074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45" name="Picture 96" descr="QQ截图20141023141458">
          <a:extLst>
            <a:ext uri="{FF2B5EF4-FFF2-40B4-BE49-F238E27FC236}">
              <a16:creationId xmlns:a16="http://schemas.microsoft.com/office/drawing/2014/main" id="{00000000-0008-0000-0900-00007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46" name="Picture 97" descr="QQ截图20141023141502">
          <a:extLst>
            <a:ext uri="{FF2B5EF4-FFF2-40B4-BE49-F238E27FC236}">
              <a16:creationId xmlns:a16="http://schemas.microsoft.com/office/drawing/2014/main" id="{00000000-0008-0000-0900-00007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47" name="Picture 96" descr="QQ截图20141023141458">
          <a:extLst>
            <a:ext uri="{FF2B5EF4-FFF2-40B4-BE49-F238E27FC236}">
              <a16:creationId xmlns:a16="http://schemas.microsoft.com/office/drawing/2014/main" id="{00000000-0008-0000-0900-00007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48" name="Picture 97" descr="QQ截图20141023141502">
          <a:extLst>
            <a:ext uri="{FF2B5EF4-FFF2-40B4-BE49-F238E27FC236}">
              <a16:creationId xmlns:a16="http://schemas.microsoft.com/office/drawing/2014/main" id="{00000000-0008-0000-0900-00007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9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A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51" name="AutoShape 4">
          <a:extLst>
            <a:ext uri="{FF2B5EF4-FFF2-40B4-BE49-F238E27FC236}">
              <a16:creationId xmlns:a16="http://schemas.microsoft.com/office/drawing/2014/main" id="{00000000-0008-0000-0900-00007B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52" name="Picture 96" descr="QQ截图20141023141458">
          <a:extLst>
            <a:ext uri="{FF2B5EF4-FFF2-40B4-BE49-F238E27FC236}">
              <a16:creationId xmlns:a16="http://schemas.microsoft.com/office/drawing/2014/main" id="{00000000-0008-0000-0900-00007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53" name="Picture 97" descr="QQ截图20141023141502">
          <a:extLst>
            <a:ext uri="{FF2B5EF4-FFF2-40B4-BE49-F238E27FC236}">
              <a16:creationId xmlns:a16="http://schemas.microsoft.com/office/drawing/2014/main" id="{00000000-0008-0000-0900-00007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54" name="Picture 96" descr="QQ截图20141023141458">
          <a:extLst>
            <a:ext uri="{FF2B5EF4-FFF2-40B4-BE49-F238E27FC236}">
              <a16:creationId xmlns:a16="http://schemas.microsoft.com/office/drawing/2014/main" id="{00000000-0008-0000-0900-00007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55" name="Picture 97" descr="QQ截图20141023141502">
          <a:extLst>
            <a:ext uri="{FF2B5EF4-FFF2-40B4-BE49-F238E27FC236}">
              <a16:creationId xmlns:a16="http://schemas.microsoft.com/office/drawing/2014/main" id="{00000000-0008-0000-0900-00007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1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58" name="AutoShape 4">
          <a:extLst>
            <a:ext uri="{FF2B5EF4-FFF2-40B4-BE49-F238E27FC236}">
              <a16:creationId xmlns:a16="http://schemas.microsoft.com/office/drawing/2014/main" id="{00000000-0008-0000-0900-000082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59" name="Picture 96" descr="QQ截图20141023141458">
          <a:extLst>
            <a:ext uri="{FF2B5EF4-FFF2-40B4-BE49-F238E27FC236}">
              <a16:creationId xmlns:a16="http://schemas.microsoft.com/office/drawing/2014/main" id="{00000000-0008-0000-0900-00008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60" name="Picture 97" descr="QQ截图20141023141502">
          <a:extLst>
            <a:ext uri="{FF2B5EF4-FFF2-40B4-BE49-F238E27FC236}">
              <a16:creationId xmlns:a16="http://schemas.microsoft.com/office/drawing/2014/main" id="{00000000-0008-0000-0900-00008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61" name="Picture 96" descr="QQ截图20141023141458">
          <a:extLst>
            <a:ext uri="{FF2B5EF4-FFF2-40B4-BE49-F238E27FC236}">
              <a16:creationId xmlns:a16="http://schemas.microsoft.com/office/drawing/2014/main" id="{00000000-0008-0000-0900-00008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62" name="Picture 97" descr="QQ截图20141023141502">
          <a:extLst>
            <a:ext uri="{FF2B5EF4-FFF2-40B4-BE49-F238E27FC236}">
              <a16:creationId xmlns:a16="http://schemas.microsoft.com/office/drawing/2014/main" id="{00000000-0008-0000-0900-00008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7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8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65" name="AutoShape 4">
          <a:extLst>
            <a:ext uri="{FF2B5EF4-FFF2-40B4-BE49-F238E27FC236}">
              <a16:creationId xmlns:a16="http://schemas.microsoft.com/office/drawing/2014/main" id="{00000000-0008-0000-0900-000089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66" name="Picture 96" descr="QQ截图20141023141458">
          <a:extLst>
            <a:ext uri="{FF2B5EF4-FFF2-40B4-BE49-F238E27FC236}">
              <a16:creationId xmlns:a16="http://schemas.microsoft.com/office/drawing/2014/main" id="{00000000-0008-0000-0900-00008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67" name="Picture 97" descr="QQ截图20141023141502">
          <a:extLst>
            <a:ext uri="{FF2B5EF4-FFF2-40B4-BE49-F238E27FC236}">
              <a16:creationId xmlns:a16="http://schemas.microsoft.com/office/drawing/2014/main" id="{00000000-0008-0000-0900-00008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68" name="Picture 96" descr="QQ截图20141023141458">
          <a:extLst>
            <a:ext uri="{FF2B5EF4-FFF2-40B4-BE49-F238E27FC236}">
              <a16:creationId xmlns:a16="http://schemas.microsoft.com/office/drawing/2014/main" id="{00000000-0008-0000-0900-00008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69" name="Picture 97" descr="QQ截图20141023141502">
          <a:extLst>
            <a:ext uri="{FF2B5EF4-FFF2-40B4-BE49-F238E27FC236}">
              <a16:creationId xmlns:a16="http://schemas.microsoft.com/office/drawing/2014/main" id="{00000000-0008-0000-0900-00008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72" name="AutoShape 4">
          <a:extLst>
            <a:ext uri="{FF2B5EF4-FFF2-40B4-BE49-F238E27FC236}">
              <a16:creationId xmlns:a16="http://schemas.microsoft.com/office/drawing/2014/main" id="{00000000-0008-0000-0900-00009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73" name="Picture 96" descr="QQ截图20141023141458">
          <a:extLst>
            <a:ext uri="{FF2B5EF4-FFF2-40B4-BE49-F238E27FC236}">
              <a16:creationId xmlns:a16="http://schemas.microsoft.com/office/drawing/2014/main" id="{00000000-0008-0000-0900-00009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74" name="Picture 97" descr="QQ截图20141023141502">
          <a:extLst>
            <a:ext uri="{FF2B5EF4-FFF2-40B4-BE49-F238E27FC236}">
              <a16:creationId xmlns:a16="http://schemas.microsoft.com/office/drawing/2014/main" id="{00000000-0008-0000-0900-00009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75" name="Picture 96" descr="QQ截图20141023141458">
          <a:extLst>
            <a:ext uri="{FF2B5EF4-FFF2-40B4-BE49-F238E27FC236}">
              <a16:creationId xmlns:a16="http://schemas.microsoft.com/office/drawing/2014/main" id="{00000000-0008-0000-0900-00009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76" name="Picture 97" descr="QQ截图20141023141502">
          <a:extLst>
            <a:ext uri="{FF2B5EF4-FFF2-40B4-BE49-F238E27FC236}">
              <a16:creationId xmlns:a16="http://schemas.microsoft.com/office/drawing/2014/main" id="{00000000-0008-0000-0900-00009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5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6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79" name="AutoShape 4">
          <a:extLst>
            <a:ext uri="{FF2B5EF4-FFF2-40B4-BE49-F238E27FC236}">
              <a16:creationId xmlns:a16="http://schemas.microsoft.com/office/drawing/2014/main" id="{00000000-0008-0000-0900-000097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80" name="Picture 96" descr="QQ截图20141023141458">
          <a:extLst>
            <a:ext uri="{FF2B5EF4-FFF2-40B4-BE49-F238E27FC236}">
              <a16:creationId xmlns:a16="http://schemas.microsoft.com/office/drawing/2014/main" id="{00000000-0008-0000-0900-00009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81" name="Picture 97" descr="QQ截图20141023141502">
          <a:extLst>
            <a:ext uri="{FF2B5EF4-FFF2-40B4-BE49-F238E27FC236}">
              <a16:creationId xmlns:a16="http://schemas.microsoft.com/office/drawing/2014/main" id="{00000000-0008-0000-0900-00009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82" name="Picture 96" descr="QQ截图20141023141458">
          <a:extLst>
            <a:ext uri="{FF2B5EF4-FFF2-40B4-BE49-F238E27FC236}">
              <a16:creationId xmlns:a16="http://schemas.microsoft.com/office/drawing/2014/main" id="{00000000-0008-0000-0900-00009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83" name="Picture 97" descr="QQ截图20141023141502">
          <a:extLst>
            <a:ext uri="{FF2B5EF4-FFF2-40B4-BE49-F238E27FC236}">
              <a16:creationId xmlns:a16="http://schemas.microsoft.com/office/drawing/2014/main" id="{00000000-0008-0000-0900-00009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C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86" name="AutoShape 4">
          <a:extLst>
            <a:ext uri="{FF2B5EF4-FFF2-40B4-BE49-F238E27FC236}">
              <a16:creationId xmlns:a16="http://schemas.microsoft.com/office/drawing/2014/main" id="{00000000-0008-0000-0900-00009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87" name="Picture 96" descr="QQ截图20141023141458">
          <a:extLst>
            <a:ext uri="{FF2B5EF4-FFF2-40B4-BE49-F238E27FC236}">
              <a16:creationId xmlns:a16="http://schemas.microsoft.com/office/drawing/2014/main" id="{00000000-0008-0000-0900-00009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88" name="Picture 97" descr="QQ截图20141023141502">
          <a:extLst>
            <a:ext uri="{FF2B5EF4-FFF2-40B4-BE49-F238E27FC236}">
              <a16:creationId xmlns:a16="http://schemas.microsoft.com/office/drawing/2014/main" id="{00000000-0008-0000-0900-0000A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89" name="Picture 96" descr="QQ截图20141023141458">
          <a:extLst>
            <a:ext uri="{FF2B5EF4-FFF2-40B4-BE49-F238E27FC236}">
              <a16:creationId xmlns:a16="http://schemas.microsoft.com/office/drawing/2014/main" id="{00000000-0008-0000-0900-0000A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90" name="Picture 97" descr="QQ截图20141023141502">
          <a:extLst>
            <a:ext uri="{FF2B5EF4-FFF2-40B4-BE49-F238E27FC236}">
              <a16:creationId xmlns:a16="http://schemas.microsoft.com/office/drawing/2014/main" id="{00000000-0008-0000-0900-0000A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3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4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93" name="AutoShape 4">
          <a:extLst>
            <a:ext uri="{FF2B5EF4-FFF2-40B4-BE49-F238E27FC236}">
              <a16:creationId xmlns:a16="http://schemas.microsoft.com/office/drawing/2014/main" id="{00000000-0008-0000-0900-0000A5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94" name="Picture 96" descr="QQ截图20141023141458">
          <a:extLst>
            <a:ext uri="{FF2B5EF4-FFF2-40B4-BE49-F238E27FC236}">
              <a16:creationId xmlns:a16="http://schemas.microsoft.com/office/drawing/2014/main" id="{00000000-0008-0000-0900-0000A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95" name="Picture 97" descr="QQ截图20141023141502">
          <a:extLst>
            <a:ext uri="{FF2B5EF4-FFF2-40B4-BE49-F238E27FC236}">
              <a16:creationId xmlns:a16="http://schemas.microsoft.com/office/drawing/2014/main" id="{00000000-0008-0000-0900-0000A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96" name="Picture 96" descr="QQ截图20141023141458">
          <a:extLst>
            <a:ext uri="{FF2B5EF4-FFF2-40B4-BE49-F238E27FC236}">
              <a16:creationId xmlns:a16="http://schemas.microsoft.com/office/drawing/2014/main" id="{00000000-0008-0000-0900-0000A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97" name="Picture 97" descr="QQ截图20141023141502">
          <a:extLst>
            <a:ext uri="{FF2B5EF4-FFF2-40B4-BE49-F238E27FC236}">
              <a16:creationId xmlns:a16="http://schemas.microsoft.com/office/drawing/2014/main" id="{00000000-0008-0000-0900-0000A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A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B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00" name="AutoShape 4">
          <a:extLst>
            <a:ext uri="{FF2B5EF4-FFF2-40B4-BE49-F238E27FC236}">
              <a16:creationId xmlns:a16="http://schemas.microsoft.com/office/drawing/2014/main" id="{00000000-0008-0000-0900-0000AC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01" name="Picture 96" descr="QQ截图20141023141458">
          <a:extLst>
            <a:ext uri="{FF2B5EF4-FFF2-40B4-BE49-F238E27FC236}">
              <a16:creationId xmlns:a16="http://schemas.microsoft.com/office/drawing/2014/main" id="{00000000-0008-0000-0900-0000A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02" name="Picture 97" descr="QQ截图20141023141502">
          <a:extLst>
            <a:ext uri="{FF2B5EF4-FFF2-40B4-BE49-F238E27FC236}">
              <a16:creationId xmlns:a16="http://schemas.microsoft.com/office/drawing/2014/main" id="{00000000-0008-0000-0900-0000A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03" name="Picture 96" descr="QQ截图20141023141458">
          <a:extLst>
            <a:ext uri="{FF2B5EF4-FFF2-40B4-BE49-F238E27FC236}">
              <a16:creationId xmlns:a16="http://schemas.microsoft.com/office/drawing/2014/main" id="{00000000-0008-0000-0900-0000A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04" name="Picture 97" descr="QQ截图20141023141502">
          <a:extLst>
            <a:ext uri="{FF2B5EF4-FFF2-40B4-BE49-F238E27FC236}">
              <a16:creationId xmlns:a16="http://schemas.microsoft.com/office/drawing/2014/main" id="{00000000-0008-0000-0900-0000B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1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2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07" name="AutoShape 4">
          <a:extLst>
            <a:ext uri="{FF2B5EF4-FFF2-40B4-BE49-F238E27FC236}">
              <a16:creationId xmlns:a16="http://schemas.microsoft.com/office/drawing/2014/main" id="{00000000-0008-0000-0900-0000B3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08" name="Picture 96" descr="QQ截图20141023141458">
          <a:extLst>
            <a:ext uri="{FF2B5EF4-FFF2-40B4-BE49-F238E27FC236}">
              <a16:creationId xmlns:a16="http://schemas.microsoft.com/office/drawing/2014/main" id="{00000000-0008-0000-0900-0000B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09" name="Picture 97" descr="QQ截图20141023141502">
          <a:extLst>
            <a:ext uri="{FF2B5EF4-FFF2-40B4-BE49-F238E27FC236}">
              <a16:creationId xmlns:a16="http://schemas.microsoft.com/office/drawing/2014/main" id="{00000000-0008-0000-0900-0000B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10" name="Picture 96" descr="QQ截图20141023141458">
          <a:extLst>
            <a:ext uri="{FF2B5EF4-FFF2-40B4-BE49-F238E27FC236}">
              <a16:creationId xmlns:a16="http://schemas.microsoft.com/office/drawing/2014/main" id="{00000000-0008-0000-0900-0000B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11" name="Picture 97" descr="QQ截图20141023141502">
          <a:extLst>
            <a:ext uri="{FF2B5EF4-FFF2-40B4-BE49-F238E27FC236}">
              <a16:creationId xmlns:a16="http://schemas.microsoft.com/office/drawing/2014/main" id="{00000000-0008-0000-0900-0000B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8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9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14" name="AutoShape 4">
          <a:extLst>
            <a:ext uri="{FF2B5EF4-FFF2-40B4-BE49-F238E27FC236}">
              <a16:creationId xmlns:a16="http://schemas.microsoft.com/office/drawing/2014/main" id="{00000000-0008-0000-0900-0000BA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15" name="Picture 96" descr="QQ截图20141023141458">
          <a:extLst>
            <a:ext uri="{FF2B5EF4-FFF2-40B4-BE49-F238E27FC236}">
              <a16:creationId xmlns:a16="http://schemas.microsoft.com/office/drawing/2014/main" id="{00000000-0008-0000-0900-0000B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16" name="Picture 97" descr="QQ截图20141023141502">
          <a:extLst>
            <a:ext uri="{FF2B5EF4-FFF2-40B4-BE49-F238E27FC236}">
              <a16:creationId xmlns:a16="http://schemas.microsoft.com/office/drawing/2014/main" id="{00000000-0008-0000-0900-0000B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17" name="Picture 96" descr="QQ截图20141023141458">
          <a:extLst>
            <a:ext uri="{FF2B5EF4-FFF2-40B4-BE49-F238E27FC236}">
              <a16:creationId xmlns:a16="http://schemas.microsoft.com/office/drawing/2014/main" id="{00000000-0008-0000-0900-0000B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18" name="Picture 97" descr="QQ截图20141023141502">
          <a:extLst>
            <a:ext uri="{FF2B5EF4-FFF2-40B4-BE49-F238E27FC236}">
              <a16:creationId xmlns:a16="http://schemas.microsoft.com/office/drawing/2014/main" id="{00000000-0008-0000-0900-0000B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21" name="AutoShape 4">
          <a:extLst>
            <a:ext uri="{FF2B5EF4-FFF2-40B4-BE49-F238E27FC236}">
              <a16:creationId xmlns:a16="http://schemas.microsoft.com/office/drawing/2014/main" id="{00000000-0008-0000-0900-0000C1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22" name="Picture 96" descr="QQ截图20141023141458">
          <a:extLst>
            <a:ext uri="{FF2B5EF4-FFF2-40B4-BE49-F238E27FC236}">
              <a16:creationId xmlns:a16="http://schemas.microsoft.com/office/drawing/2014/main" id="{00000000-0008-0000-0900-0000C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23" name="Picture 97" descr="QQ截图20141023141502">
          <a:extLst>
            <a:ext uri="{FF2B5EF4-FFF2-40B4-BE49-F238E27FC236}">
              <a16:creationId xmlns:a16="http://schemas.microsoft.com/office/drawing/2014/main" id="{00000000-0008-0000-0900-0000C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24" name="Picture 96" descr="QQ截图20141023141458">
          <a:extLst>
            <a:ext uri="{FF2B5EF4-FFF2-40B4-BE49-F238E27FC236}">
              <a16:creationId xmlns:a16="http://schemas.microsoft.com/office/drawing/2014/main" id="{00000000-0008-0000-0900-0000C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25" name="Picture 97" descr="QQ截图20141023141502">
          <a:extLst>
            <a:ext uri="{FF2B5EF4-FFF2-40B4-BE49-F238E27FC236}">
              <a16:creationId xmlns:a16="http://schemas.microsoft.com/office/drawing/2014/main" id="{00000000-0008-0000-0900-0000C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6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7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28" name="AutoShape 4">
          <a:extLst>
            <a:ext uri="{FF2B5EF4-FFF2-40B4-BE49-F238E27FC236}">
              <a16:creationId xmlns:a16="http://schemas.microsoft.com/office/drawing/2014/main" id="{00000000-0008-0000-0900-0000C8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29" name="Picture 96" descr="QQ截图20141023141458">
          <a:extLst>
            <a:ext uri="{FF2B5EF4-FFF2-40B4-BE49-F238E27FC236}">
              <a16:creationId xmlns:a16="http://schemas.microsoft.com/office/drawing/2014/main" id="{00000000-0008-0000-0900-0000C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30" name="Picture 97" descr="QQ截图20141023141502">
          <a:extLst>
            <a:ext uri="{FF2B5EF4-FFF2-40B4-BE49-F238E27FC236}">
              <a16:creationId xmlns:a16="http://schemas.microsoft.com/office/drawing/2014/main" id="{00000000-0008-0000-0900-0000C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31" name="Picture 96" descr="QQ截图20141023141458">
          <a:extLst>
            <a:ext uri="{FF2B5EF4-FFF2-40B4-BE49-F238E27FC236}">
              <a16:creationId xmlns:a16="http://schemas.microsoft.com/office/drawing/2014/main" id="{00000000-0008-0000-0900-0000C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32" name="Picture 97" descr="QQ截图20141023141502">
          <a:extLst>
            <a:ext uri="{FF2B5EF4-FFF2-40B4-BE49-F238E27FC236}">
              <a16:creationId xmlns:a16="http://schemas.microsoft.com/office/drawing/2014/main" id="{00000000-0008-0000-0900-0000C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35" name="AutoShape 4">
          <a:extLst>
            <a:ext uri="{FF2B5EF4-FFF2-40B4-BE49-F238E27FC236}">
              <a16:creationId xmlns:a16="http://schemas.microsoft.com/office/drawing/2014/main" id="{00000000-0008-0000-0900-0000C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36" name="Picture 96" descr="QQ截图20141023141458">
          <a:extLst>
            <a:ext uri="{FF2B5EF4-FFF2-40B4-BE49-F238E27FC236}">
              <a16:creationId xmlns:a16="http://schemas.microsoft.com/office/drawing/2014/main" id="{00000000-0008-0000-0900-0000D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37" name="Picture 97" descr="QQ截图20141023141502">
          <a:extLst>
            <a:ext uri="{FF2B5EF4-FFF2-40B4-BE49-F238E27FC236}">
              <a16:creationId xmlns:a16="http://schemas.microsoft.com/office/drawing/2014/main" id="{00000000-0008-0000-0900-0000D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38" name="Picture 96" descr="QQ截图20141023141458">
          <a:extLst>
            <a:ext uri="{FF2B5EF4-FFF2-40B4-BE49-F238E27FC236}">
              <a16:creationId xmlns:a16="http://schemas.microsoft.com/office/drawing/2014/main" id="{00000000-0008-0000-0900-0000D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39" name="Picture 97" descr="QQ截图20141023141502">
          <a:extLst>
            <a:ext uri="{FF2B5EF4-FFF2-40B4-BE49-F238E27FC236}">
              <a16:creationId xmlns:a16="http://schemas.microsoft.com/office/drawing/2014/main" id="{00000000-0008-0000-0900-0000D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4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5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42" name="AutoShape 4">
          <a:extLst>
            <a:ext uri="{FF2B5EF4-FFF2-40B4-BE49-F238E27FC236}">
              <a16:creationId xmlns:a16="http://schemas.microsoft.com/office/drawing/2014/main" id="{00000000-0008-0000-0900-0000D6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43" name="Picture 96" descr="QQ截图20141023141458">
          <a:extLst>
            <a:ext uri="{FF2B5EF4-FFF2-40B4-BE49-F238E27FC236}">
              <a16:creationId xmlns:a16="http://schemas.microsoft.com/office/drawing/2014/main" id="{00000000-0008-0000-0900-0000D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44" name="Picture 97" descr="QQ截图20141023141502">
          <a:extLst>
            <a:ext uri="{FF2B5EF4-FFF2-40B4-BE49-F238E27FC236}">
              <a16:creationId xmlns:a16="http://schemas.microsoft.com/office/drawing/2014/main" id="{00000000-0008-0000-0900-0000D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45" name="Picture 96" descr="QQ截图20141023141458">
          <a:extLst>
            <a:ext uri="{FF2B5EF4-FFF2-40B4-BE49-F238E27FC236}">
              <a16:creationId xmlns:a16="http://schemas.microsoft.com/office/drawing/2014/main" id="{00000000-0008-0000-0900-0000D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46" name="Picture 97" descr="QQ截图20141023141502">
          <a:extLst>
            <a:ext uri="{FF2B5EF4-FFF2-40B4-BE49-F238E27FC236}">
              <a16:creationId xmlns:a16="http://schemas.microsoft.com/office/drawing/2014/main" id="{00000000-0008-0000-0900-0000D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B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C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49" name="AutoShape 4">
          <a:extLst>
            <a:ext uri="{FF2B5EF4-FFF2-40B4-BE49-F238E27FC236}">
              <a16:creationId xmlns:a16="http://schemas.microsoft.com/office/drawing/2014/main" id="{00000000-0008-0000-0900-0000D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50" name="Picture 96" descr="QQ截图20141023141458">
          <a:extLst>
            <a:ext uri="{FF2B5EF4-FFF2-40B4-BE49-F238E27FC236}">
              <a16:creationId xmlns:a16="http://schemas.microsoft.com/office/drawing/2014/main" id="{00000000-0008-0000-0900-0000D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51" name="Picture 97" descr="QQ截图20141023141502">
          <a:extLst>
            <a:ext uri="{FF2B5EF4-FFF2-40B4-BE49-F238E27FC236}">
              <a16:creationId xmlns:a16="http://schemas.microsoft.com/office/drawing/2014/main" id="{00000000-0008-0000-0900-0000D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52" name="Picture 96" descr="QQ截图20141023141458">
          <a:extLst>
            <a:ext uri="{FF2B5EF4-FFF2-40B4-BE49-F238E27FC236}">
              <a16:creationId xmlns:a16="http://schemas.microsoft.com/office/drawing/2014/main" id="{00000000-0008-0000-0900-0000E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53" name="Picture 97" descr="QQ截图20141023141502">
          <a:extLst>
            <a:ext uri="{FF2B5EF4-FFF2-40B4-BE49-F238E27FC236}">
              <a16:creationId xmlns:a16="http://schemas.microsoft.com/office/drawing/2014/main" id="{00000000-0008-0000-0900-0000E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2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3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56" name="AutoShape 4">
          <a:extLst>
            <a:ext uri="{FF2B5EF4-FFF2-40B4-BE49-F238E27FC236}">
              <a16:creationId xmlns:a16="http://schemas.microsoft.com/office/drawing/2014/main" id="{00000000-0008-0000-0900-0000E4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57" name="Picture 96" descr="QQ截图20141023141458">
          <a:extLst>
            <a:ext uri="{FF2B5EF4-FFF2-40B4-BE49-F238E27FC236}">
              <a16:creationId xmlns:a16="http://schemas.microsoft.com/office/drawing/2014/main" id="{00000000-0008-0000-0900-0000E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58" name="Picture 97" descr="QQ截图20141023141502">
          <a:extLst>
            <a:ext uri="{FF2B5EF4-FFF2-40B4-BE49-F238E27FC236}">
              <a16:creationId xmlns:a16="http://schemas.microsoft.com/office/drawing/2014/main" id="{00000000-0008-0000-0900-0000E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59" name="Picture 96" descr="QQ截图20141023141458">
          <a:extLst>
            <a:ext uri="{FF2B5EF4-FFF2-40B4-BE49-F238E27FC236}">
              <a16:creationId xmlns:a16="http://schemas.microsoft.com/office/drawing/2014/main" id="{00000000-0008-0000-0900-0000E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60" name="Picture 97" descr="QQ截图20141023141502">
          <a:extLst>
            <a:ext uri="{FF2B5EF4-FFF2-40B4-BE49-F238E27FC236}">
              <a16:creationId xmlns:a16="http://schemas.microsoft.com/office/drawing/2014/main" id="{00000000-0008-0000-0900-0000E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9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A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63" name="AutoShape 4">
          <a:extLst>
            <a:ext uri="{FF2B5EF4-FFF2-40B4-BE49-F238E27FC236}">
              <a16:creationId xmlns:a16="http://schemas.microsoft.com/office/drawing/2014/main" id="{00000000-0008-0000-0900-0000EB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64" name="Picture 96" descr="QQ截图20141023141458">
          <a:extLst>
            <a:ext uri="{FF2B5EF4-FFF2-40B4-BE49-F238E27FC236}">
              <a16:creationId xmlns:a16="http://schemas.microsoft.com/office/drawing/2014/main" id="{00000000-0008-0000-0900-0000E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65" name="Picture 97" descr="QQ截图20141023141502">
          <a:extLst>
            <a:ext uri="{FF2B5EF4-FFF2-40B4-BE49-F238E27FC236}">
              <a16:creationId xmlns:a16="http://schemas.microsoft.com/office/drawing/2014/main" id="{00000000-0008-0000-0900-0000E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66" name="Picture 96" descr="QQ截图20141023141458">
          <a:extLst>
            <a:ext uri="{FF2B5EF4-FFF2-40B4-BE49-F238E27FC236}">
              <a16:creationId xmlns:a16="http://schemas.microsoft.com/office/drawing/2014/main" id="{00000000-0008-0000-0900-0000E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67" name="Picture 97" descr="QQ截图20141023141502">
          <a:extLst>
            <a:ext uri="{FF2B5EF4-FFF2-40B4-BE49-F238E27FC236}">
              <a16:creationId xmlns:a16="http://schemas.microsoft.com/office/drawing/2014/main" id="{00000000-0008-0000-0900-0000E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1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70" name="AutoShape 4">
          <a:extLst>
            <a:ext uri="{FF2B5EF4-FFF2-40B4-BE49-F238E27FC236}">
              <a16:creationId xmlns:a16="http://schemas.microsoft.com/office/drawing/2014/main" id="{00000000-0008-0000-0900-0000F2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71" name="AutoShape 1">
          <a:extLst>
            <a:ext uri="{FF2B5EF4-FFF2-40B4-BE49-F238E27FC236}">
              <a16:creationId xmlns:a16="http://schemas.microsoft.com/office/drawing/2014/main" id="{00000000-0008-0000-0900-0000F3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4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73" name="AutoShape 4">
          <a:extLst>
            <a:ext uri="{FF2B5EF4-FFF2-40B4-BE49-F238E27FC236}">
              <a16:creationId xmlns:a16="http://schemas.microsoft.com/office/drawing/2014/main" id="{00000000-0008-0000-0900-0000F5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74" name="Picture 96" descr="QQ截图20141023141458">
          <a:extLst>
            <a:ext uri="{FF2B5EF4-FFF2-40B4-BE49-F238E27FC236}">
              <a16:creationId xmlns:a16="http://schemas.microsoft.com/office/drawing/2014/main" id="{00000000-0008-0000-0900-0000F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75" name="Picture 97" descr="QQ截图20141023141502">
          <a:extLst>
            <a:ext uri="{FF2B5EF4-FFF2-40B4-BE49-F238E27FC236}">
              <a16:creationId xmlns:a16="http://schemas.microsoft.com/office/drawing/2014/main" id="{00000000-0008-0000-0900-0000F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76" name="Picture 96" descr="QQ截图20141023141458">
          <a:extLst>
            <a:ext uri="{FF2B5EF4-FFF2-40B4-BE49-F238E27FC236}">
              <a16:creationId xmlns:a16="http://schemas.microsoft.com/office/drawing/2014/main" id="{00000000-0008-0000-0900-0000F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77" name="Picture 97" descr="QQ截图20141023141502">
          <a:extLst>
            <a:ext uri="{FF2B5EF4-FFF2-40B4-BE49-F238E27FC236}">
              <a16:creationId xmlns:a16="http://schemas.microsoft.com/office/drawing/2014/main" id="{00000000-0008-0000-0900-0000F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7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A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B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C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81" name="AutoShape 4">
          <a:extLst>
            <a:ext uri="{FF2B5EF4-FFF2-40B4-BE49-F238E27FC236}">
              <a16:creationId xmlns:a16="http://schemas.microsoft.com/office/drawing/2014/main" id="{00000000-0008-0000-0900-0000F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84" name="AutoShape 4">
          <a:extLst>
            <a:ext uri="{FF2B5EF4-FFF2-40B4-BE49-F238E27FC236}">
              <a16:creationId xmlns:a16="http://schemas.microsoft.com/office/drawing/2014/main" id="{00000000-0008-0000-0900-00000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2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87" name="AutoShape 4">
          <a:extLst>
            <a:ext uri="{FF2B5EF4-FFF2-40B4-BE49-F238E27FC236}">
              <a16:creationId xmlns:a16="http://schemas.microsoft.com/office/drawing/2014/main" id="{00000000-0008-0000-0900-000003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88" name="Picture 96" descr="QQ截图20141023141458">
          <a:extLst>
            <a:ext uri="{FF2B5EF4-FFF2-40B4-BE49-F238E27FC236}">
              <a16:creationId xmlns:a16="http://schemas.microsoft.com/office/drawing/2014/main" id="{00000000-0008-0000-0900-00000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89" name="Picture 97" descr="QQ截图20141023141502">
          <a:extLst>
            <a:ext uri="{FF2B5EF4-FFF2-40B4-BE49-F238E27FC236}">
              <a16:creationId xmlns:a16="http://schemas.microsoft.com/office/drawing/2014/main" id="{00000000-0008-0000-0900-00000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90" name="Picture 96" descr="QQ截图20141023141458">
          <a:extLst>
            <a:ext uri="{FF2B5EF4-FFF2-40B4-BE49-F238E27FC236}">
              <a16:creationId xmlns:a16="http://schemas.microsoft.com/office/drawing/2014/main" id="{00000000-0008-0000-0900-00000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91" name="Picture 97" descr="QQ截图20141023141502">
          <a:extLst>
            <a:ext uri="{FF2B5EF4-FFF2-40B4-BE49-F238E27FC236}">
              <a16:creationId xmlns:a16="http://schemas.microsoft.com/office/drawing/2014/main" id="{00000000-0008-0000-0900-00000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8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9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94" name="AutoShape 4">
          <a:extLst>
            <a:ext uri="{FF2B5EF4-FFF2-40B4-BE49-F238E27FC236}">
              <a16:creationId xmlns:a16="http://schemas.microsoft.com/office/drawing/2014/main" id="{00000000-0008-0000-0900-00000A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95" name="Picture 96" descr="QQ截图20141023141458">
          <a:extLst>
            <a:ext uri="{FF2B5EF4-FFF2-40B4-BE49-F238E27FC236}">
              <a16:creationId xmlns:a16="http://schemas.microsoft.com/office/drawing/2014/main" id="{00000000-0008-0000-0900-00000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96" name="Picture 97" descr="QQ截图20141023141502">
          <a:extLst>
            <a:ext uri="{FF2B5EF4-FFF2-40B4-BE49-F238E27FC236}">
              <a16:creationId xmlns:a16="http://schemas.microsoft.com/office/drawing/2014/main" id="{00000000-0008-0000-0900-00000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97" name="Picture 96" descr="QQ截图20141023141458">
          <a:extLst>
            <a:ext uri="{FF2B5EF4-FFF2-40B4-BE49-F238E27FC236}">
              <a16:creationId xmlns:a16="http://schemas.microsoft.com/office/drawing/2014/main" id="{00000000-0008-0000-0900-00000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98" name="Picture 97" descr="QQ截图20141023141502">
          <a:extLst>
            <a:ext uri="{FF2B5EF4-FFF2-40B4-BE49-F238E27FC236}">
              <a16:creationId xmlns:a16="http://schemas.microsoft.com/office/drawing/2014/main" id="{00000000-0008-0000-0900-00000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01" name="AutoShape 4">
          <a:extLst>
            <a:ext uri="{FF2B5EF4-FFF2-40B4-BE49-F238E27FC236}">
              <a16:creationId xmlns:a16="http://schemas.microsoft.com/office/drawing/2014/main" id="{00000000-0008-0000-0900-00001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02" name="Picture 96" descr="QQ截图20141023141458">
          <a:extLst>
            <a:ext uri="{FF2B5EF4-FFF2-40B4-BE49-F238E27FC236}">
              <a16:creationId xmlns:a16="http://schemas.microsoft.com/office/drawing/2014/main" id="{00000000-0008-0000-0900-00001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03" name="Picture 97" descr="QQ截图20141023141502">
          <a:extLst>
            <a:ext uri="{FF2B5EF4-FFF2-40B4-BE49-F238E27FC236}">
              <a16:creationId xmlns:a16="http://schemas.microsoft.com/office/drawing/2014/main" id="{00000000-0008-0000-0900-00001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04" name="Picture 96" descr="QQ截图20141023141458">
          <a:extLst>
            <a:ext uri="{FF2B5EF4-FFF2-40B4-BE49-F238E27FC236}">
              <a16:creationId xmlns:a16="http://schemas.microsoft.com/office/drawing/2014/main" id="{00000000-0008-0000-0900-00001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05" name="Picture 97" descr="QQ截图20141023141502">
          <a:extLst>
            <a:ext uri="{FF2B5EF4-FFF2-40B4-BE49-F238E27FC236}">
              <a16:creationId xmlns:a16="http://schemas.microsoft.com/office/drawing/2014/main" id="{00000000-0008-0000-0900-00001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6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7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08" name="AutoShape 4">
          <a:extLst>
            <a:ext uri="{FF2B5EF4-FFF2-40B4-BE49-F238E27FC236}">
              <a16:creationId xmlns:a16="http://schemas.microsoft.com/office/drawing/2014/main" id="{00000000-0008-0000-0900-000018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0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9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A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B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12" name="AutoShape 4">
          <a:extLst>
            <a:ext uri="{FF2B5EF4-FFF2-40B4-BE49-F238E27FC236}">
              <a16:creationId xmlns:a16="http://schemas.microsoft.com/office/drawing/2014/main" id="{00000000-0008-0000-0900-00001C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13" name="Picture 96" descr="QQ截图20141023141458">
          <a:extLst>
            <a:ext uri="{FF2B5EF4-FFF2-40B4-BE49-F238E27FC236}">
              <a16:creationId xmlns:a16="http://schemas.microsoft.com/office/drawing/2014/main" id="{00000000-0008-0000-0900-00001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14" name="Picture 97" descr="QQ截图20141023141502">
          <a:extLst>
            <a:ext uri="{FF2B5EF4-FFF2-40B4-BE49-F238E27FC236}">
              <a16:creationId xmlns:a16="http://schemas.microsoft.com/office/drawing/2014/main" id="{00000000-0008-0000-0900-00001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15" name="Picture 96" descr="QQ截图20141023141458">
          <a:extLst>
            <a:ext uri="{FF2B5EF4-FFF2-40B4-BE49-F238E27FC236}">
              <a16:creationId xmlns:a16="http://schemas.microsoft.com/office/drawing/2014/main" id="{00000000-0008-0000-0900-00001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16" name="Picture 97" descr="QQ截图20141023141502">
          <a:extLst>
            <a:ext uri="{FF2B5EF4-FFF2-40B4-BE49-F238E27FC236}">
              <a16:creationId xmlns:a16="http://schemas.microsoft.com/office/drawing/2014/main" id="{00000000-0008-0000-0900-00002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2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19" name="AutoShape 4">
          <a:extLst>
            <a:ext uri="{FF2B5EF4-FFF2-40B4-BE49-F238E27FC236}">
              <a16:creationId xmlns:a16="http://schemas.microsoft.com/office/drawing/2014/main" id="{00000000-0008-0000-0900-000023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20" name="Picture 96" descr="QQ截图20141023141458">
          <a:extLst>
            <a:ext uri="{FF2B5EF4-FFF2-40B4-BE49-F238E27FC236}">
              <a16:creationId xmlns:a16="http://schemas.microsoft.com/office/drawing/2014/main" id="{00000000-0008-0000-0900-00002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21" name="Picture 97" descr="QQ截图20141023141502">
          <a:extLst>
            <a:ext uri="{FF2B5EF4-FFF2-40B4-BE49-F238E27FC236}">
              <a16:creationId xmlns:a16="http://schemas.microsoft.com/office/drawing/2014/main" id="{00000000-0008-0000-0900-00002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22" name="Picture 96" descr="QQ截图20141023141458">
          <a:extLst>
            <a:ext uri="{FF2B5EF4-FFF2-40B4-BE49-F238E27FC236}">
              <a16:creationId xmlns:a16="http://schemas.microsoft.com/office/drawing/2014/main" id="{00000000-0008-0000-0900-00002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23" name="Picture 97" descr="QQ截图20141023141502">
          <a:extLst>
            <a:ext uri="{FF2B5EF4-FFF2-40B4-BE49-F238E27FC236}">
              <a16:creationId xmlns:a16="http://schemas.microsoft.com/office/drawing/2014/main" id="{00000000-0008-0000-0900-00002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8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25" name="Picture 96" descr="QQ截图20141023141458">
          <a:extLst>
            <a:ext uri="{FF2B5EF4-FFF2-40B4-BE49-F238E27FC236}">
              <a16:creationId xmlns:a16="http://schemas.microsoft.com/office/drawing/2014/main" id="{00000000-0008-0000-0900-00002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26" name="Picture 97" descr="QQ截图20141023141502">
          <a:extLst>
            <a:ext uri="{FF2B5EF4-FFF2-40B4-BE49-F238E27FC236}">
              <a16:creationId xmlns:a16="http://schemas.microsoft.com/office/drawing/2014/main" id="{00000000-0008-0000-0900-00002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27" name="Picture 96" descr="QQ截图20141023141458">
          <a:extLst>
            <a:ext uri="{FF2B5EF4-FFF2-40B4-BE49-F238E27FC236}">
              <a16:creationId xmlns:a16="http://schemas.microsoft.com/office/drawing/2014/main" id="{00000000-0008-0000-0900-00002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28" name="Picture 97" descr="QQ截图20141023141502">
          <a:extLst>
            <a:ext uri="{FF2B5EF4-FFF2-40B4-BE49-F238E27FC236}">
              <a16:creationId xmlns:a16="http://schemas.microsoft.com/office/drawing/2014/main" id="{00000000-0008-0000-0900-00002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2" name="AutoShape 4">
          <a:extLst>
            <a:ext uri="{FF2B5EF4-FFF2-40B4-BE49-F238E27FC236}">
              <a16:creationId xmlns:a16="http://schemas.microsoft.com/office/drawing/2014/main" id="{00000000-0008-0000-0900-00003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2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5" name="AutoShape 4">
          <a:extLst>
            <a:ext uri="{FF2B5EF4-FFF2-40B4-BE49-F238E27FC236}">
              <a16:creationId xmlns:a16="http://schemas.microsoft.com/office/drawing/2014/main" id="{00000000-0008-0000-0900-000033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4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5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8" name="AutoShape 4">
          <a:extLst>
            <a:ext uri="{FF2B5EF4-FFF2-40B4-BE49-F238E27FC236}">
              <a16:creationId xmlns:a16="http://schemas.microsoft.com/office/drawing/2014/main" id="{00000000-0008-0000-0900-000036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7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8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41" name="AutoShape 4">
          <a:extLst>
            <a:ext uri="{FF2B5EF4-FFF2-40B4-BE49-F238E27FC236}">
              <a16:creationId xmlns:a16="http://schemas.microsoft.com/office/drawing/2014/main" id="{00000000-0008-0000-0900-000039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42" name="Picture 96" descr="QQ截图20141023141458">
          <a:extLst>
            <a:ext uri="{FF2B5EF4-FFF2-40B4-BE49-F238E27FC236}">
              <a16:creationId xmlns:a16="http://schemas.microsoft.com/office/drawing/2014/main" id="{00000000-0008-0000-0900-00003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43" name="Picture 97" descr="QQ截图20141023141502">
          <a:extLst>
            <a:ext uri="{FF2B5EF4-FFF2-40B4-BE49-F238E27FC236}">
              <a16:creationId xmlns:a16="http://schemas.microsoft.com/office/drawing/2014/main" id="{00000000-0008-0000-0900-00003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44" name="Picture 96" descr="QQ截图20141023141458">
          <a:extLst>
            <a:ext uri="{FF2B5EF4-FFF2-40B4-BE49-F238E27FC236}">
              <a16:creationId xmlns:a16="http://schemas.microsoft.com/office/drawing/2014/main" id="{00000000-0008-0000-0900-00003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45" name="Picture 97" descr="QQ截图20141023141502">
          <a:extLst>
            <a:ext uri="{FF2B5EF4-FFF2-40B4-BE49-F238E27FC236}">
              <a16:creationId xmlns:a16="http://schemas.microsoft.com/office/drawing/2014/main" id="{00000000-0008-0000-0900-00003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48" name="AutoShape 4">
          <a:extLst>
            <a:ext uri="{FF2B5EF4-FFF2-40B4-BE49-F238E27FC236}">
              <a16:creationId xmlns:a16="http://schemas.microsoft.com/office/drawing/2014/main" id="{00000000-0008-0000-0900-00004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49" name="Picture 96" descr="QQ截图20141023141458">
          <a:extLst>
            <a:ext uri="{FF2B5EF4-FFF2-40B4-BE49-F238E27FC236}">
              <a16:creationId xmlns:a16="http://schemas.microsoft.com/office/drawing/2014/main" id="{00000000-0008-0000-0900-00004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50" name="Picture 97" descr="QQ截图20141023141502">
          <a:extLst>
            <a:ext uri="{FF2B5EF4-FFF2-40B4-BE49-F238E27FC236}">
              <a16:creationId xmlns:a16="http://schemas.microsoft.com/office/drawing/2014/main" id="{00000000-0008-0000-0900-00004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51" name="Picture 96" descr="QQ截图20141023141458">
          <a:extLst>
            <a:ext uri="{FF2B5EF4-FFF2-40B4-BE49-F238E27FC236}">
              <a16:creationId xmlns:a16="http://schemas.microsoft.com/office/drawing/2014/main" id="{00000000-0008-0000-0900-00004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52" name="Picture 97" descr="QQ截图20141023141502">
          <a:extLst>
            <a:ext uri="{FF2B5EF4-FFF2-40B4-BE49-F238E27FC236}">
              <a16:creationId xmlns:a16="http://schemas.microsoft.com/office/drawing/2014/main" id="{00000000-0008-0000-0900-00004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5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6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55" name="AutoShape 4">
          <a:extLst>
            <a:ext uri="{FF2B5EF4-FFF2-40B4-BE49-F238E27FC236}">
              <a16:creationId xmlns:a16="http://schemas.microsoft.com/office/drawing/2014/main" id="{00000000-0008-0000-0900-000047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56" name="Picture 96" descr="QQ截图20141023141458">
          <a:extLst>
            <a:ext uri="{FF2B5EF4-FFF2-40B4-BE49-F238E27FC236}">
              <a16:creationId xmlns:a16="http://schemas.microsoft.com/office/drawing/2014/main" id="{00000000-0008-0000-0900-00004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57" name="Picture 97" descr="QQ截图20141023141502">
          <a:extLst>
            <a:ext uri="{FF2B5EF4-FFF2-40B4-BE49-F238E27FC236}">
              <a16:creationId xmlns:a16="http://schemas.microsoft.com/office/drawing/2014/main" id="{00000000-0008-0000-0900-00004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58" name="Picture 96" descr="QQ截图20141023141458">
          <a:extLst>
            <a:ext uri="{FF2B5EF4-FFF2-40B4-BE49-F238E27FC236}">
              <a16:creationId xmlns:a16="http://schemas.microsoft.com/office/drawing/2014/main" id="{00000000-0008-0000-0900-00004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59" name="Picture 97" descr="QQ截图20141023141502">
          <a:extLst>
            <a:ext uri="{FF2B5EF4-FFF2-40B4-BE49-F238E27FC236}">
              <a16:creationId xmlns:a16="http://schemas.microsoft.com/office/drawing/2014/main" id="{00000000-0008-0000-0900-00004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C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D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62" name="AutoShape 4">
          <a:extLst>
            <a:ext uri="{FF2B5EF4-FFF2-40B4-BE49-F238E27FC236}">
              <a16:creationId xmlns:a16="http://schemas.microsoft.com/office/drawing/2014/main" id="{00000000-0008-0000-0900-00004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6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66" name="AutoShape 4">
          <a:extLst>
            <a:ext uri="{FF2B5EF4-FFF2-40B4-BE49-F238E27FC236}">
              <a16:creationId xmlns:a16="http://schemas.microsoft.com/office/drawing/2014/main" id="{00000000-0008-0000-0900-000052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67" name="Picture 96" descr="QQ截图20141023141458">
          <a:extLst>
            <a:ext uri="{FF2B5EF4-FFF2-40B4-BE49-F238E27FC236}">
              <a16:creationId xmlns:a16="http://schemas.microsoft.com/office/drawing/2014/main" id="{00000000-0008-0000-0900-00005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68" name="Picture 97" descr="QQ截图20141023141502">
          <a:extLst>
            <a:ext uri="{FF2B5EF4-FFF2-40B4-BE49-F238E27FC236}">
              <a16:creationId xmlns:a16="http://schemas.microsoft.com/office/drawing/2014/main" id="{00000000-0008-0000-0900-00005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69" name="Picture 96" descr="QQ截图20141023141458">
          <a:extLst>
            <a:ext uri="{FF2B5EF4-FFF2-40B4-BE49-F238E27FC236}">
              <a16:creationId xmlns:a16="http://schemas.microsoft.com/office/drawing/2014/main" id="{00000000-0008-0000-0900-00005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70" name="Picture 97" descr="QQ截图20141023141502">
          <a:extLst>
            <a:ext uri="{FF2B5EF4-FFF2-40B4-BE49-F238E27FC236}">
              <a16:creationId xmlns:a16="http://schemas.microsoft.com/office/drawing/2014/main" id="{00000000-0008-0000-0900-00005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7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8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73" name="AutoShape 4">
          <a:extLst>
            <a:ext uri="{FF2B5EF4-FFF2-40B4-BE49-F238E27FC236}">
              <a16:creationId xmlns:a16="http://schemas.microsoft.com/office/drawing/2014/main" id="{00000000-0008-0000-0900-000059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74" name="Picture 96" descr="QQ截图20141023141458">
          <a:extLst>
            <a:ext uri="{FF2B5EF4-FFF2-40B4-BE49-F238E27FC236}">
              <a16:creationId xmlns:a16="http://schemas.microsoft.com/office/drawing/2014/main" id="{00000000-0008-0000-0900-00005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75" name="Picture 97" descr="QQ截图20141023141502">
          <a:extLst>
            <a:ext uri="{FF2B5EF4-FFF2-40B4-BE49-F238E27FC236}">
              <a16:creationId xmlns:a16="http://schemas.microsoft.com/office/drawing/2014/main" id="{00000000-0008-0000-0900-00005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76" name="Picture 96" descr="QQ截图20141023141458">
          <a:extLst>
            <a:ext uri="{FF2B5EF4-FFF2-40B4-BE49-F238E27FC236}">
              <a16:creationId xmlns:a16="http://schemas.microsoft.com/office/drawing/2014/main" id="{00000000-0008-0000-0900-00005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77" name="Picture 97" descr="QQ截图20141023141502">
          <a:extLst>
            <a:ext uri="{FF2B5EF4-FFF2-40B4-BE49-F238E27FC236}">
              <a16:creationId xmlns:a16="http://schemas.microsoft.com/office/drawing/2014/main" id="{00000000-0008-0000-0900-00005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80" name="AutoShape 4">
          <a:extLst>
            <a:ext uri="{FF2B5EF4-FFF2-40B4-BE49-F238E27FC236}">
              <a16:creationId xmlns:a16="http://schemas.microsoft.com/office/drawing/2014/main" id="{00000000-0008-0000-0900-00006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81" name="Picture 96" descr="QQ截图20141023141458">
          <a:extLst>
            <a:ext uri="{FF2B5EF4-FFF2-40B4-BE49-F238E27FC236}">
              <a16:creationId xmlns:a16="http://schemas.microsoft.com/office/drawing/2014/main" id="{00000000-0008-0000-0900-00006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82" name="Picture 97" descr="QQ截图20141023141502">
          <a:extLst>
            <a:ext uri="{FF2B5EF4-FFF2-40B4-BE49-F238E27FC236}">
              <a16:creationId xmlns:a16="http://schemas.microsoft.com/office/drawing/2014/main" id="{00000000-0008-0000-0900-00006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83" name="Picture 96" descr="QQ截图20141023141458">
          <a:extLst>
            <a:ext uri="{FF2B5EF4-FFF2-40B4-BE49-F238E27FC236}">
              <a16:creationId xmlns:a16="http://schemas.microsoft.com/office/drawing/2014/main" id="{00000000-0008-0000-0900-00006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84" name="Picture 97" descr="QQ截图20141023141502">
          <a:extLst>
            <a:ext uri="{FF2B5EF4-FFF2-40B4-BE49-F238E27FC236}">
              <a16:creationId xmlns:a16="http://schemas.microsoft.com/office/drawing/2014/main" id="{00000000-0008-0000-0900-00006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5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6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87" name="AutoShape 4">
          <a:extLst>
            <a:ext uri="{FF2B5EF4-FFF2-40B4-BE49-F238E27FC236}">
              <a16:creationId xmlns:a16="http://schemas.microsoft.com/office/drawing/2014/main" id="{00000000-0008-0000-0900-000067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88" name="Picture 96" descr="QQ截图20141023141458">
          <a:extLst>
            <a:ext uri="{FF2B5EF4-FFF2-40B4-BE49-F238E27FC236}">
              <a16:creationId xmlns:a16="http://schemas.microsoft.com/office/drawing/2014/main" id="{00000000-0008-0000-0900-00006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89" name="Picture 97" descr="QQ截图20141023141502">
          <a:extLst>
            <a:ext uri="{FF2B5EF4-FFF2-40B4-BE49-F238E27FC236}">
              <a16:creationId xmlns:a16="http://schemas.microsoft.com/office/drawing/2014/main" id="{00000000-0008-0000-0900-00006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90" name="Picture 96" descr="QQ截图20141023141458">
          <a:extLst>
            <a:ext uri="{FF2B5EF4-FFF2-40B4-BE49-F238E27FC236}">
              <a16:creationId xmlns:a16="http://schemas.microsoft.com/office/drawing/2014/main" id="{00000000-0008-0000-0900-00006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91" name="Picture 97" descr="QQ截图20141023141502">
          <a:extLst>
            <a:ext uri="{FF2B5EF4-FFF2-40B4-BE49-F238E27FC236}">
              <a16:creationId xmlns:a16="http://schemas.microsoft.com/office/drawing/2014/main" id="{00000000-0008-0000-0900-00006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C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D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94" name="AutoShape 4">
          <a:extLst>
            <a:ext uri="{FF2B5EF4-FFF2-40B4-BE49-F238E27FC236}">
              <a16:creationId xmlns:a16="http://schemas.microsoft.com/office/drawing/2014/main" id="{00000000-0008-0000-0900-00006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95" name="Picture 96" descr="QQ截图20141023141458">
          <a:extLst>
            <a:ext uri="{FF2B5EF4-FFF2-40B4-BE49-F238E27FC236}">
              <a16:creationId xmlns:a16="http://schemas.microsoft.com/office/drawing/2014/main" id="{00000000-0008-0000-0900-00006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96" name="Picture 97" descr="QQ截图20141023141502">
          <a:extLst>
            <a:ext uri="{FF2B5EF4-FFF2-40B4-BE49-F238E27FC236}">
              <a16:creationId xmlns:a16="http://schemas.microsoft.com/office/drawing/2014/main" id="{00000000-0008-0000-0900-00007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97" name="Picture 96" descr="QQ截图20141023141458">
          <a:extLst>
            <a:ext uri="{FF2B5EF4-FFF2-40B4-BE49-F238E27FC236}">
              <a16:creationId xmlns:a16="http://schemas.microsoft.com/office/drawing/2014/main" id="{00000000-0008-0000-0900-00007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98" name="Picture 97" descr="QQ截图20141023141502">
          <a:extLst>
            <a:ext uri="{FF2B5EF4-FFF2-40B4-BE49-F238E27FC236}">
              <a16:creationId xmlns:a16="http://schemas.microsoft.com/office/drawing/2014/main" id="{00000000-0008-0000-0900-00007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3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4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01" name="AutoShape 4">
          <a:extLst>
            <a:ext uri="{FF2B5EF4-FFF2-40B4-BE49-F238E27FC236}">
              <a16:creationId xmlns:a16="http://schemas.microsoft.com/office/drawing/2014/main" id="{00000000-0008-0000-0900-000075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02" name="Picture 96" descr="QQ截图20141023141458">
          <a:extLst>
            <a:ext uri="{FF2B5EF4-FFF2-40B4-BE49-F238E27FC236}">
              <a16:creationId xmlns:a16="http://schemas.microsoft.com/office/drawing/2014/main" id="{00000000-0008-0000-0900-00007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03" name="Picture 97" descr="QQ截图20141023141502">
          <a:extLst>
            <a:ext uri="{FF2B5EF4-FFF2-40B4-BE49-F238E27FC236}">
              <a16:creationId xmlns:a16="http://schemas.microsoft.com/office/drawing/2014/main" id="{00000000-0008-0000-0900-00007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04" name="Picture 96" descr="QQ截图20141023141458">
          <a:extLst>
            <a:ext uri="{FF2B5EF4-FFF2-40B4-BE49-F238E27FC236}">
              <a16:creationId xmlns:a16="http://schemas.microsoft.com/office/drawing/2014/main" id="{00000000-0008-0000-0900-00007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05" name="Picture 97" descr="QQ截图20141023141502">
          <a:extLst>
            <a:ext uri="{FF2B5EF4-FFF2-40B4-BE49-F238E27FC236}">
              <a16:creationId xmlns:a16="http://schemas.microsoft.com/office/drawing/2014/main" id="{00000000-0008-0000-0900-00007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A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B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08" name="AutoShape 4">
          <a:extLst>
            <a:ext uri="{FF2B5EF4-FFF2-40B4-BE49-F238E27FC236}">
              <a16:creationId xmlns:a16="http://schemas.microsoft.com/office/drawing/2014/main" id="{00000000-0008-0000-0900-00007C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09" name="Picture 96" descr="QQ截图20141023141458">
          <a:extLst>
            <a:ext uri="{FF2B5EF4-FFF2-40B4-BE49-F238E27FC236}">
              <a16:creationId xmlns:a16="http://schemas.microsoft.com/office/drawing/2014/main" id="{00000000-0008-0000-0900-00007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10" name="Picture 97" descr="QQ截图20141023141502">
          <a:extLst>
            <a:ext uri="{FF2B5EF4-FFF2-40B4-BE49-F238E27FC236}">
              <a16:creationId xmlns:a16="http://schemas.microsoft.com/office/drawing/2014/main" id="{00000000-0008-0000-0900-00007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11" name="Picture 96" descr="QQ截图20141023141458">
          <a:extLst>
            <a:ext uri="{FF2B5EF4-FFF2-40B4-BE49-F238E27FC236}">
              <a16:creationId xmlns:a16="http://schemas.microsoft.com/office/drawing/2014/main" id="{00000000-0008-0000-0900-00007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12" name="Picture 97" descr="QQ截图20141023141502">
          <a:extLst>
            <a:ext uri="{FF2B5EF4-FFF2-40B4-BE49-F238E27FC236}">
              <a16:creationId xmlns:a16="http://schemas.microsoft.com/office/drawing/2014/main" id="{00000000-0008-0000-0900-00008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2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15" name="AutoShape 4">
          <a:extLst>
            <a:ext uri="{FF2B5EF4-FFF2-40B4-BE49-F238E27FC236}">
              <a16:creationId xmlns:a16="http://schemas.microsoft.com/office/drawing/2014/main" id="{00000000-0008-0000-0900-000083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16" name="Picture 96" descr="QQ截图20141023141458">
          <a:extLst>
            <a:ext uri="{FF2B5EF4-FFF2-40B4-BE49-F238E27FC236}">
              <a16:creationId xmlns:a16="http://schemas.microsoft.com/office/drawing/2014/main" id="{00000000-0008-0000-0900-00008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17" name="Picture 97" descr="QQ截图20141023141502">
          <a:extLst>
            <a:ext uri="{FF2B5EF4-FFF2-40B4-BE49-F238E27FC236}">
              <a16:creationId xmlns:a16="http://schemas.microsoft.com/office/drawing/2014/main" id="{00000000-0008-0000-0900-00008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18" name="Picture 96" descr="QQ截图20141023141458">
          <a:extLst>
            <a:ext uri="{FF2B5EF4-FFF2-40B4-BE49-F238E27FC236}">
              <a16:creationId xmlns:a16="http://schemas.microsoft.com/office/drawing/2014/main" id="{00000000-0008-0000-0900-00008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19" name="Picture 97" descr="QQ截图20141023141502">
          <a:extLst>
            <a:ext uri="{FF2B5EF4-FFF2-40B4-BE49-F238E27FC236}">
              <a16:creationId xmlns:a16="http://schemas.microsoft.com/office/drawing/2014/main" id="{00000000-0008-0000-0900-00008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8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9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22" name="AutoShape 4">
          <a:extLst>
            <a:ext uri="{FF2B5EF4-FFF2-40B4-BE49-F238E27FC236}">
              <a16:creationId xmlns:a16="http://schemas.microsoft.com/office/drawing/2014/main" id="{00000000-0008-0000-0900-00008A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23" name="Picture 96" descr="QQ截图20141023141458">
          <a:extLst>
            <a:ext uri="{FF2B5EF4-FFF2-40B4-BE49-F238E27FC236}">
              <a16:creationId xmlns:a16="http://schemas.microsoft.com/office/drawing/2014/main" id="{00000000-0008-0000-0900-00008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24" name="Picture 97" descr="QQ截图20141023141502">
          <a:extLst>
            <a:ext uri="{FF2B5EF4-FFF2-40B4-BE49-F238E27FC236}">
              <a16:creationId xmlns:a16="http://schemas.microsoft.com/office/drawing/2014/main" id="{00000000-0008-0000-0900-00008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25" name="Picture 96" descr="QQ截图20141023141458">
          <a:extLst>
            <a:ext uri="{FF2B5EF4-FFF2-40B4-BE49-F238E27FC236}">
              <a16:creationId xmlns:a16="http://schemas.microsoft.com/office/drawing/2014/main" id="{00000000-0008-0000-0900-00008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26" name="Picture 97" descr="QQ截图20141023141502">
          <a:extLst>
            <a:ext uri="{FF2B5EF4-FFF2-40B4-BE49-F238E27FC236}">
              <a16:creationId xmlns:a16="http://schemas.microsoft.com/office/drawing/2014/main" id="{00000000-0008-0000-0900-00008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29" name="AutoShape 4">
          <a:extLst>
            <a:ext uri="{FF2B5EF4-FFF2-40B4-BE49-F238E27FC236}">
              <a16:creationId xmlns:a16="http://schemas.microsoft.com/office/drawing/2014/main" id="{00000000-0008-0000-0900-00009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30" name="Picture 96" descr="QQ截图20141023141458">
          <a:extLst>
            <a:ext uri="{FF2B5EF4-FFF2-40B4-BE49-F238E27FC236}">
              <a16:creationId xmlns:a16="http://schemas.microsoft.com/office/drawing/2014/main" id="{00000000-0008-0000-0900-00009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31" name="Picture 97" descr="QQ截图20141023141502">
          <a:extLst>
            <a:ext uri="{FF2B5EF4-FFF2-40B4-BE49-F238E27FC236}">
              <a16:creationId xmlns:a16="http://schemas.microsoft.com/office/drawing/2014/main" id="{00000000-0008-0000-0900-00009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32" name="Picture 96" descr="QQ截图20141023141458">
          <a:extLst>
            <a:ext uri="{FF2B5EF4-FFF2-40B4-BE49-F238E27FC236}">
              <a16:creationId xmlns:a16="http://schemas.microsoft.com/office/drawing/2014/main" id="{00000000-0008-0000-0900-00009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33" name="Picture 97" descr="QQ截图20141023141502">
          <a:extLst>
            <a:ext uri="{FF2B5EF4-FFF2-40B4-BE49-F238E27FC236}">
              <a16:creationId xmlns:a16="http://schemas.microsoft.com/office/drawing/2014/main" id="{00000000-0008-0000-0900-00009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6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7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36" name="AutoShape 4">
          <a:extLst>
            <a:ext uri="{FF2B5EF4-FFF2-40B4-BE49-F238E27FC236}">
              <a16:creationId xmlns:a16="http://schemas.microsoft.com/office/drawing/2014/main" id="{00000000-0008-0000-0900-000098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37" name="Picture 96" descr="QQ截图20141023141458">
          <a:extLst>
            <a:ext uri="{FF2B5EF4-FFF2-40B4-BE49-F238E27FC236}">
              <a16:creationId xmlns:a16="http://schemas.microsoft.com/office/drawing/2014/main" id="{00000000-0008-0000-0900-00009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38" name="Picture 97" descr="QQ截图20141023141502">
          <a:extLst>
            <a:ext uri="{FF2B5EF4-FFF2-40B4-BE49-F238E27FC236}">
              <a16:creationId xmlns:a16="http://schemas.microsoft.com/office/drawing/2014/main" id="{00000000-0008-0000-0900-00009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39" name="Picture 96" descr="QQ截图20141023141458">
          <a:extLst>
            <a:ext uri="{FF2B5EF4-FFF2-40B4-BE49-F238E27FC236}">
              <a16:creationId xmlns:a16="http://schemas.microsoft.com/office/drawing/2014/main" id="{00000000-0008-0000-0900-00009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40" name="Picture 97" descr="QQ截图20141023141502">
          <a:extLst>
            <a:ext uri="{FF2B5EF4-FFF2-40B4-BE49-F238E27FC236}">
              <a16:creationId xmlns:a16="http://schemas.microsoft.com/office/drawing/2014/main" id="{00000000-0008-0000-0900-00009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D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43" name="AutoShape 4">
          <a:extLst>
            <a:ext uri="{FF2B5EF4-FFF2-40B4-BE49-F238E27FC236}">
              <a16:creationId xmlns:a16="http://schemas.microsoft.com/office/drawing/2014/main" id="{00000000-0008-0000-0900-00009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44" name="Picture 96" descr="QQ截图20141023141458">
          <a:extLst>
            <a:ext uri="{FF2B5EF4-FFF2-40B4-BE49-F238E27FC236}">
              <a16:creationId xmlns:a16="http://schemas.microsoft.com/office/drawing/2014/main" id="{00000000-0008-0000-0900-0000A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45" name="Picture 97" descr="QQ截图20141023141502">
          <a:extLst>
            <a:ext uri="{FF2B5EF4-FFF2-40B4-BE49-F238E27FC236}">
              <a16:creationId xmlns:a16="http://schemas.microsoft.com/office/drawing/2014/main" id="{00000000-0008-0000-0900-0000A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46" name="Picture 96" descr="QQ截图20141023141458">
          <a:extLst>
            <a:ext uri="{FF2B5EF4-FFF2-40B4-BE49-F238E27FC236}">
              <a16:creationId xmlns:a16="http://schemas.microsoft.com/office/drawing/2014/main" id="{00000000-0008-0000-0900-0000A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47" name="Picture 97" descr="QQ截图20141023141502">
          <a:extLst>
            <a:ext uri="{FF2B5EF4-FFF2-40B4-BE49-F238E27FC236}">
              <a16:creationId xmlns:a16="http://schemas.microsoft.com/office/drawing/2014/main" id="{00000000-0008-0000-0900-0000A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4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5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50" name="AutoShape 4">
          <a:extLst>
            <a:ext uri="{FF2B5EF4-FFF2-40B4-BE49-F238E27FC236}">
              <a16:creationId xmlns:a16="http://schemas.microsoft.com/office/drawing/2014/main" id="{00000000-0008-0000-0900-0000A6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51" name="Picture 96" descr="QQ截图20141023141458">
          <a:extLst>
            <a:ext uri="{FF2B5EF4-FFF2-40B4-BE49-F238E27FC236}">
              <a16:creationId xmlns:a16="http://schemas.microsoft.com/office/drawing/2014/main" id="{00000000-0008-0000-0900-0000A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52" name="Picture 97" descr="QQ截图20141023141502">
          <a:extLst>
            <a:ext uri="{FF2B5EF4-FFF2-40B4-BE49-F238E27FC236}">
              <a16:creationId xmlns:a16="http://schemas.microsoft.com/office/drawing/2014/main" id="{00000000-0008-0000-0900-0000A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53" name="Picture 96" descr="QQ截图20141023141458">
          <a:extLst>
            <a:ext uri="{FF2B5EF4-FFF2-40B4-BE49-F238E27FC236}">
              <a16:creationId xmlns:a16="http://schemas.microsoft.com/office/drawing/2014/main" id="{00000000-0008-0000-0900-0000A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54" name="Picture 97" descr="QQ截图20141023141502">
          <a:extLst>
            <a:ext uri="{FF2B5EF4-FFF2-40B4-BE49-F238E27FC236}">
              <a16:creationId xmlns:a16="http://schemas.microsoft.com/office/drawing/2014/main" id="{00000000-0008-0000-0900-0000A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B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C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57" name="AutoShape 4">
          <a:extLst>
            <a:ext uri="{FF2B5EF4-FFF2-40B4-BE49-F238E27FC236}">
              <a16:creationId xmlns:a16="http://schemas.microsoft.com/office/drawing/2014/main" id="{00000000-0008-0000-0900-0000AD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58" name="Picture 96" descr="QQ截图20141023141458">
          <a:extLst>
            <a:ext uri="{FF2B5EF4-FFF2-40B4-BE49-F238E27FC236}">
              <a16:creationId xmlns:a16="http://schemas.microsoft.com/office/drawing/2014/main" id="{00000000-0008-0000-0900-0000A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59" name="Picture 97" descr="QQ截图20141023141502">
          <a:extLst>
            <a:ext uri="{FF2B5EF4-FFF2-40B4-BE49-F238E27FC236}">
              <a16:creationId xmlns:a16="http://schemas.microsoft.com/office/drawing/2014/main" id="{00000000-0008-0000-0900-0000A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60" name="Picture 96" descr="QQ截图20141023141458">
          <a:extLst>
            <a:ext uri="{FF2B5EF4-FFF2-40B4-BE49-F238E27FC236}">
              <a16:creationId xmlns:a16="http://schemas.microsoft.com/office/drawing/2014/main" id="{00000000-0008-0000-0900-0000B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61" name="Picture 97" descr="QQ截图20141023141502">
          <a:extLst>
            <a:ext uri="{FF2B5EF4-FFF2-40B4-BE49-F238E27FC236}">
              <a16:creationId xmlns:a16="http://schemas.microsoft.com/office/drawing/2014/main" id="{00000000-0008-0000-0900-0000B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2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3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64" name="AutoShape 4">
          <a:extLst>
            <a:ext uri="{FF2B5EF4-FFF2-40B4-BE49-F238E27FC236}">
              <a16:creationId xmlns:a16="http://schemas.microsoft.com/office/drawing/2014/main" id="{00000000-0008-0000-0900-0000B4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65" name="Picture 96" descr="QQ截图20141023141458">
          <a:extLst>
            <a:ext uri="{FF2B5EF4-FFF2-40B4-BE49-F238E27FC236}">
              <a16:creationId xmlns:a16="http://schemas.microsoft.com/office/drawing/2014/main" id="{00000000-0008-0000-0900-0000B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66" name="Picture 97" descr="QQ截图20141023141502">
          <a:extLst>
            <a:ext uri="{FF2B5EF4-FFF2-40B4-BE49-F238E27FC236}">
              <a16:creationId xmlns:a16="http://schemas.microsoft.com/office/drawing/2014/main" id="{00000000-0008-0000-0900-0000B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67" name="Picture 96" descr="QQ截图20141023141458">
          <a:extLst>
            <a:ext uri="{FF2B5EF4-FFF2-40B4-BE49-F238E27FC236}">
              <a16:creationId xmlns:a16="http://schemas.microsoft.com/office/drawing/2014/main" id="{00000000-0008-0000-0900-0000B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68" name="Picture 97" descr="QQ截图20141023141502">
          <a:extLst>
            <a:ext uri="{FF2B5EF4-FFF2-40B4-BE49-F238E27FC236}">
              <a16:creationId xmlns:a16="http://schemas.microsoft.com/office/drawing/2014/main" id="{00000000-0008-0000-0900-0000B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9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A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71" name="AutoShape 4">
          <a:extLst>
            <a:ext uri="{FF2B5EF4-FFF2-40B4-BE49-F238E27FC236}">
              <a16:creationId xmlns:a16="http://schemas.microsoft.com/office/drawing/2014/main" id="{00000000-0008-0000-0900-0000BB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72" name="Picture 96" descr="QQ截图20141023141458">
          <a:extLst>
            <a:ext uri="{FF2B5EF4-FFF2-40B4-BE49-F238E27FC236}">
              <a16:creationId xmlns:a16="http://schemas.microsoft.com/office/drawing/2014/main" id="{00000000-0008-0000-0900-0000B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73" name="Picture 97" descr="QQ截图20141023141502">
          <a:extLst>
            <a:ext uri="{FF2B5EF4-FFF2-40B4-BE49-F238E27FC236}">
              <a16:creationId xmlns:a16="http://schemas.microsoft.com/office/drawing/2014/main" id="{00000000-0008-0000-0900-0000B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74" name="Picture 96" descr="QQ截图20141023141458">
          <a:extLst>
            <a:ext uri="{FF2B5EF4-FFF2-40B4-BE49-F238E27FC236}">
              <a16:creationId xmlns:a16="http://schemas.microsoft.com/office/drawing/2014/main" id="{00000000-0008-0000-0900-0000B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75" name="Picture 97" descr="QQ截图20141023141502">
          <a:extLst>
            <a:ext uri="{FF2B5EF4-FFF2-40B4-BE49-F238E27FC236}">
              <a16:creationId xmlns:a16="http://schemas.microsoft.com/office/drawing/2014/main" id="{00000000-0008-0000-0900-0000B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78" name="AutoShape 4">
          <a:extLst>
            <a:ext uri="{FF2B5EF4-FFF2-40B4-BE49-F238E27FC236}">
              <a16:creationId xmlns:a16="http://schemas.microsoft.com/office/drawing/2014/main" id="{00000000-0008-0000-0900-0000C2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79" name="Picture 96" descr="QQ截图20141023141458">
          <a:extLst>
            <a:ext uri="{FF2B5EF4-FFF2-40B4-BE49-F238E27FC236}">
              <a16:creationId xmlns:a16="http://schemas.microsoft.com/office/drawing/2014/main" id="{00000000-0008-0000-0900-0000C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80" name="Picture 97" descr="QQ截图20141023141502">
          <a:extLst>
            <a:ext uri="{FF2B5EF4-FFF2-40B4-BE49-F238E27FC236}">
              <a16:creationId xmlns:a16="http://schemas.microsoft.com/office/drawing/2014/main" id="{00000000-0008-0000-0900-0000C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81" name="Picture 96" descr="QQ截图20141023141458">
          <a:extLst>
            <a:ext uri="{FF2B5EF4-FFF2-40B4-BE49-F238E27FC236}">
              <a16:creationId xmlns:a16="http://schemas.microsoft.com/office/drawing/2014/main" id="{00000000-0008-0000-0900-0000C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82" name="Picture 97" descr="QQ截图20141023141502">
          <a:extLst>
            <a:ext uri="{FF2B5EF4-FFF2-40B4-BE49-F238E27FC236}">
              <a16:creationId xmlns:a16="http://schemas.microsoft.com/office/drawing/2014/main" id="{00000000-0008-0000-0900-0000C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7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8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85" name="AutoShape 4">
          <a:extLst>
            <a:ext uri="{FF2B5EF4-FFF2-40B4-BE49-F238E27FC236}">
              <a16:creationId xmlns:a16="http://schemas.microsoft.com/office/drawing/2014/main" id="{00000000-0008-0000-0900-0000C9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86" name="Picture 96" descr="QQ截图20141023141458">
          <a:extLst>
            <a:ext uri="{FF2B5EF4-FFF2-40B4-BE49-F238E27FC236}">
              <a16:creationId xmlns:a16="http://schemas.microsoft.com/office/drawing/2014/main" id="{00000000-0008-0000-0900-0000C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87" name="Picture 97" descr="QQ截图20141023141502">
          <a:extLst>
            <a:ext uri="{FF2B5EF4-FFF2-40B4-BE49-F238E27FC236}">
              <a16:creationId xmlns:a16="http://schemas.microsoft.com/office/drawing/2014/main" id="{00000000-0008-0000-0900-0000C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88" name="Picture 96" descr="QQ截图20141023141458">
          <a:extLst>
            <a:ext uri="{FF2B5EF4-FFF2-40B4-BE49-F238E27FC236}">
              <a16:creationId xmlns:a16="http://schemas.microsoft.com/office/drawing/2014/main" id="{00000000-0008-0000-0900-0000C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89" name="Picture 97" descr="QQ截图20141023141502">
          <a:extLst>
            <a:ext uri="{FF2B5EF4-FFF2-40B4-BE49-F238E27FC236}">
              <a16:creationId xmlns:a16="http://schemas.microsoft.com/office/drawing/2014/main" id="{00000000-0008-0000-0900-0000C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92" name="AutoShape 4">
          <a:extLst>
            <a:ext uri="{FF2B5EF4-FFF2-40B4-BE49-F238E27FC236}">
              <a16:creationId xmlns:a16="http://schemas.microsoft.com/office/drawing/2014/main" id="{00000000-0008-0000-0900-0000D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93" name="Picture 96" descr="QQ截图20141023141458">
          <a:extLst>
            <a:ext uri="{FF2B5EF4-FFF2-40B4-BE49-F238E27FC236}">
              <a16:creationId xmlns:a16="http://schemas.microsoft.com/office/drawing/2014/main" id="{00000000-0008-0000-0900-0000D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94" name="Picture 97" descr="QQ截图20141023141502">
          <a:extLst>
            <a:ext uri="{FF2B5EF4-FFF2-40B4-BE49-F238E27FC236}">
              <a16:creationId xmlns:a16="http://schemas.microsoft.com/office/drawing/2014/main" id="{00000000-0008-0000-0900-0000D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95" name="Picture 96" descr="QQ截图20141023141458">
          <a:extLst>
            <a:ext uri="{FF2B5EF4-FFF2-40B4-BE49-F238E27FC236}">
              <a16:creationId xmlns:a16="http://schemas.microsoft.com/office/drawing/2014/main" id="{00000000-0008-0000-0900-0000D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96" name="Picture 97" descr="QQ截图20141023141502">
          <a:extLst>
            <a:ext uri="{FF2B5EF4-FFF2-40B4-BE49-F238E27FC236}">
              <a16:creationId xmlns:a16="http://schemas.microsoft.com/office/drawing/2014/main" id="{00000000-0008-0000-0900-0000D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5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6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99" name="AutoShape 4">
          <a:extLst>
            <a:ext uri="{FF2B5EF4-FFF2-40B4-BE49-F238E27FC236}">
              <a16:creationId xmlns:a16="http://schemas.microsoft.com/office/drawing/2014/main" id="{00000000-0008-0000-0900-0000D7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00" name="Picture 96" descr="QQ截图20141023141458">
          <a:extLst>
            <a:ext uri="{FF2B5EF4-FFF2-40B4-BE49-F238E27FC236}">
              <a16:creationId xmlns:a16="http://schemas.microsoft.com/office/drawing/2014/main" id="{00000000-0008-0000-0900-0000D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01" name="Picture 97" descr="QQ截图20141023141502">
          <a:extLst>
            <a:ext uri="{FF2B5EF4-FFF2-40B4-BE49-F238E27FC236}">
              <a16:creationId xmlns:a16="http://schemas.microsoft.com/office/drawing/2014/main" id="{00000000-0008-0000-0900-0000D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02" name="Picture 96" descr="QQ截图20141023141458">
          <a:extLst>
            <a:ext uri="{FF2B5EF4-FFF2-40B4-BE49-F238E27FC236}">
              <a16:creationId xmlns:a16="http://schemas.microsoft.com/office/drawing/2014/main" id="{00000000-0008-0000-0900-0000D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03" name="Picture 97" descr="QQ截图20141023141502">
          <a:extLst>
            <a:ext uri="{FF2B5EF4-FFF2-40B4-BE49-F238E27FC236}">
              <a16:creationId xmlns:a16="http://schemas.microsoft.com/office/drawing/2014/main" id="{00000000-0008-0000-0900-0000D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C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D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06" name="AutoShape 4">
          <a:extLst>
            <a:ext uri="{FF2B5EF4-FFF2-40B4-BE49-F238E27FC236}">
              <a16:creationId xmlns:a16="http://schemas.microsoft.com/office/drawing/2014/main" id="{00000000-0008-0000-0900-0000D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07" name="Picture 96" descr="QQ截图20141023141458">
          <a:extLst>
            <a:ext uri="{FF2B5EF4-FFF2-40B4-BE49-F238E27FC236}">
              <a16:creationId xmlns:a16="http://schemas.microsoft.com/office/drawing/2014/main" id="{00000000-0008-0000-0900-0000D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08" name="Picture 97" descr="QQ截图20141023141502">
          <a:extLst>
            <a:ext uri="{FF2B5EF4-FFF2-40B4-BE49-F238E27FC236}">
              <a16:creationId xmlns:a16="http://schemas.microsoft.com/office/drawing/2014/main" id="{00000000-0008-0000-0900-0000E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09" name="Picture 96" descr="QQ截图20141023141458">
          <a:extLst>
            <a:ext uri="{FF2B5EF4-FFF2-40B4-BE49-F238E27FC236}">
              <a16:creationId xmlns:a16="http://schemas.microsoft.com/office/drawing/2014/main" id="{00000000-0008-0000-0900-0000E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10" name="Picture 97" descr="QQ截图20141023141502">
          <a:extLst>
            <a:ext uri="{FF2B5EF4-FFF2-40B4-BE49-F238E27FC236}">
              <a16:creationId xmlns:a16="http://schemas.microsoft.com/office/drawing/2014/main" id="{00000000-0008-0000-0900-0000E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3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4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13" name="AutoShape 4">
          <a:extLst>
            <a:ext uri="{FF2B5EF4-FFF2-40B4-BE49-F238E27FC236}">
              <a16:creationId xmlns:a16="http://schemas.microsoft.com/office/drawing/2014/main" id="{00000000-0008-0000-0900-0000E5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14" name="Picture 96" descr="QQ截图20141023141458">
          <a:extLst>
            <a:ext uri="{FF2B5EF4-FFF2-40B4-BE49-F238E27FC236}">
              <a16:creationId xmlns:a16="http://schemas.microsoft.com/office/drawing/2014/main" id="{00000000-0008-0000-0900-0000E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15" name="Picture 97" descr="QQ截图20141023141502">
          <a:extLst>
            <a:ext uri="{FF2B5EF4-FFF2-40B4-BE49-F238E27FC236}">
              <a16:creationId xmlns:a16="http://schemas.microsoft.com/office/drawing/2014/main" id="{00000000-0008-0000-0900-0000E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16" name="Picture 96" descr="QQ截图20141023141458">
          <a:extLst>
            <a:ext uri="{FF2B5EF4-FFF2-40B4-BE49-F238E27FC236}">
              <a16:creationId xmlns:a16="http://schemas.microsoft.com/office/drawing/2014/main" id="{00000000-0008-0000-0900-0000E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17" name="Picture 97" descr="QQ截图20141023141502">
          <a:extLst>
            <a:ext uri="{FF2B5EF4-FFF2-40B4-BE49-F238E27FC236}">
              <a16:creationId xmlns:a16="http://schemas.microsoft.com/office/drawing/2014/main" id="{00000000-0008-0000-0900-0000E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A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B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20" name="AutoShape 4">
          <a:extLst>
            <a:ext uri="{FF2B5EF4-FFF2-40B4-BE49-F238E27FC236}">
              <a16:creationId xmlns:a16="http://schemas.microsoft.com/office/drawing/2014/main" id="{00000000-0008-0000-0900-0000EC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21" name="Picture 96" descr="QQ截图20141023141458">
          <a:extLst>
            <a:ext uri="{FF2B5EF4-FFF2-40B4-BE49-F238E27FC236}">
              <a16:creationId xmlns:a16="http://schemas.microsoft.com/office/drawing/2014/main" id="{00000000-0008-0000-0900-0000E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22" name="Picture 97" descr="QQ截图20141023141502">
          <a:extLst>
            <a:ext uri="{FF2B5EF4-FFF2-40B4-BE49-F238E27FC236}">
              <a16:creationId xmlns:a16="http://schemas.microsoft.com/office/drawing/2014/main" id="{00000000-0008-0000-0900-0000E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23" name="Picture 96" descr="QQ截图20141023141458">
          <a:extLst>
            <a:ext uri="{FF2B5EF4-FFF2-40B4-BE49-F238E27FC236}">
              <a16:creationId xmlns:a16="http://schemas.microsoft.com/office/drawing/2014/main" id="{00000000-0008-0000-0900-0000E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24" name="Picture 97" descr="QQ截图20141023141502">
          <a:extLst>
            <a:ext uri="{FF2B5EF4-FFF2-40B4-BE49-F238E27FC236}">
              <a16:creationId xmlns:a16="http://schemas.microsoft.com/office/drawing/2014/main" id="{00000000-0008-0000-0900-0000F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2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27" name="AutoShape 4">
          <a:extLst>
            <a:ext uri="{FF2B5EF4-FFF2-40B4-BE49-F238E27FC236}">
              <a16:creationId xmlns:a16="http://schemas.microsoft.com/office/drawing/2014/main" id="{00000000-0008-0000-0900-0000F3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28" name="AutoShape 1">
          <a:extLst>
            <a:ext uri="{FF2B5EF4-FFF2-40B4-BE49-F238E27FC236}">
              <a16:creationId xmlns:a16="http://schemas.microsoft.com/office/drawing/2014/main" id="{00000000-0008-0000-0900-0000F4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5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30" name="AutoShape 4">
          <a:extLst>
            <a:ext uri="{FF2B5EF4-FFF2-40B4-BE49-F238E27FC236}">
              <a16:creationId xmlns:a16="http://schemas.microsoft.com/office/drawing/2014/main" id="{00000000-0008-0000-0900-0000F6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31" name="Picture 96" descr="QQ截图20141023141458">
          <a:extLst>
            <a:ext uri="{FF2B5EF4-FFF2-40B4-BE49-F238E27FC236}">
              <a16:creationId xmlns:a16="http://schemas.microsoft.com/office/drawing/2014/main" id="{00000000-0008-0000-0900-0000F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32" name="Picture 97" descr="QQ截图20141023141502">
          <a:extLst>
            <a:ext uri="{FF2B5EF4-FFF2-40B4-BE49-F238E27FC236}">
              <a16:creationId xmlns:a16="http://schemas.microsoft.com/office/drawing/2014/main" id="{00000000-0008-0000-0900-0000F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33" name="Picture 96" descr="QQ截图20141023141458">
          <a:extLst>
            <a:ext uri="{FF2B5EF4-FFF2-40B4-BE49-F238E27FC236}">
              <a16:creationId xmlns:a16="http://schemas.microsoft.com/office/drawing/2014/main" id="{00000000-0008-0000-0900-0000F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34" name="Picture 97" descr="QQ截图20141023141502">
          <a:extLst>
            <a:ext uri="{FF2B5EF4-FFF2-40B4-BE49-F238E27FC236}">
              <a16:creationId xmlns:a16="http://schemas.microsoft.com/office/drawing/2014/main" id="{00000000-0008-0000-0900-0000F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3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B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C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D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38" name="AutoShape 4">
          <a:extLst>
            <a:ext uri="{FF2B5EF4-FFF2-40B4-BE49-F238E27FC236}">
              <a16:creationId xmlns:a16="http://schemas.microsoft.com/office/drawing/2014/main" id="{00000000-0008-0000-0900-0000F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41" name="AutoShape 4">
          <a:extLst>
            <a:ext uri="{FF2B5EF4-FFF2-40B4-BE49-F238E27FC236}">
              <a16:creationId xmlns:a16="http://schemas.microsoft.com/office/drawing/2014/main" id="{00000000-0008-0000-0900-00000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3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44" name="AutoShape 4">
          <a:extLst>
            <a:ext uri="{FF2B5EF4-FFF2-40B4-BE49-F238E27FC236}">
              <a16:creationId xmlns:a16="http://schemas.microsoft.com/office/drawing/2014/main" id="{00000000-0008-0000-0900-000004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45" name="Picture 96" descr="QQ截图20141023141458">
          <a:extLst>
            <a:ext uri="{FF2B5EF4-FFF2-40B4-BE49-F238E27FC236}">
              <a16:creationId xmlns:a16="http://schemas.microsoft.com/office/drawing/2014/main" id="{00000000-0008-0000-0900-00000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46" name="Picture 97" descr="QQ截图20141023141502">
          <a:extLst>
            <a:ext uri="{FF2B5EF4-FFF2-40B4-BE49-F238E27FC236}">
              <a16:creationId xmlns:a16="http://schemas.microsoft.com/office/drawing/2014/main" id="{00000000-0008-0000-0900-00000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47" name="Picture 96" descr="QQ截图20141023141458">
          <a:extLst>
            <a:ext uri="{FF2B5EF4-FFF2-40B4-BE49-F238E27FC236}">
              <a16:creationId xmlns:a16="http://schemas.microsoft.com/office/drawing/2014/main" id="{00000000-0008-0000-0900-00000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48" name="Picture 97" descr="QQ截图20141023141502">
          <a:extLst>
            <a:ext uri="{FF2B5EF4-FFF2-40B4-BE49-F238E27FC236}">
              <a16:creationId xmlns:a16="http://schemas.microsoft.com/office/drawing/2014/main" id="{00000000-0008-0000-0900-00000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9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A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51" name="AutoShape 4">
          <a:extLst>
            <a:ext uri="{FF2B5EF4-FFF2-40B4-BE49-F238E27FC236}">
              <a16:creationId xmlns:a16="http://schemas.microsoft.com/office/drawing/2014/main" id="{00000000-0008-0000-0900-00000B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52" name="Picture 96" descr="QQ截图20141023141458">
          <a:extLst>
            <a:ext uri="{FF2B5EF4-FFF2-40B4-BE49-F238E27FC236}">
              <a16:creationId xmlns:a16="http://schemas.microsoft.com/office/drawing/2014/main" id="{00000000-0008-0000-0900-00000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53" name="Picture 97" descr="QQ截图20141023141502">
          <a:extLst>
            <a:ext uri="{FF2B5EF4-FFF2-40B4-BE49-F238E27FC236}">
              <a16:creationId xmlns:a16="http://schemas.microsoft.com/office/drawing/2014/main" id="{00000000-0008-0000-0900-00000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54" name="Picture 96" descr="QQ截图20141023141458">
          <a:extLst>
            <a:ext uri="{FF2B5EF4-FFF2-40B4-BE49-F238E27FC236}">
              <a16:creationId xmlns:a16="http://schemas.microsoft.com/office/drawing/2014/main" id="{00000000-0008-0000-0900-00000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55" name="Picture 97" descr="QQ截图20141023141502">
          <a:extLst>
            <a:ext uri="{FF2B5EF4-FFF2-40B4-BE49-F238E27FC236}">
              <a16:creationId xmlns:a16="http://schemas.microsoft.com/office/drawing/2014/main" id="{00000000-0008-0000-0900-00000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58" name="AutoShape 4">
          <a:extLst>
            <a:ext uri="{FF2B5EF4-FFF2-40B4-BE49-F238E27FC236}">
              <a16:creationId xmlns:a16="http://schemas.microsoft.com/office/drawing/2014/main" id="{00000000-0008-0000-0900-00001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59" name="Picture 96" descr="QQ截图20141023141458">
          <a:extLst>
            <a:ext uri="{FF2B5EF4-FFF2-40B4-BE49-F238E27FC236}">
              <a16:creationId xmlns:a16="http://schemas.microsoft.com/office/drawing/2014/main" id="{00000000-0008-0000-0900-00001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60" name="Picture 97" descr="QQ截图20141023141502">
          <a:extLst>
            <a:ext uri="{FF2B5EF4-FFF2-40B4-BE49-F238E27FC236}">
              <a16:creationId xmlns:a16="http://schemas.microsoft.com/office/drawing/2014/main" id="{00000000-0008-0000-0900-00001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61" name="Picture 96" descr="QQ截图20141023141458">
          <a:extLst>
            <a:ext uri="{FF2B5EF4-FFF2-40B4-BE49-F238E27FC236}">
              <a16:creationId xmlns:a16="http://schemas.microsoft.com/office/drawing/2014/main" id="{00000000-0008-0000-0900-00001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62" name="Picture 97" descr="QQ截图20141023141502">
          <a:extLst>
            <a:ext uri="{FF2B5EF4-FFF2-40B4-BE49-F238E27FC236}">
              <a16:creationId xmlns:a16="http://schemas.microsoft.com/office/drawing/2014/main" id="{00000000-0008-0000-0900-00001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7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8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65" name="AutoShape 4">
          <a:extLst>
            <a:ext uri="{FF2B5EF4-FFF2-40B4-BE49-F238E27FC236}">
              <a16:creationId xmlns:a16="http://schemas.microsoft.com/office/drawing/2014/main" id="{00000000-0008-0000-0900-000019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6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A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B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C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69" name="AutoShape 4">
          <a:extLst>
            <a:ext uri="{FF2B5EF4-FFF2-40B4-BE49-F238E27FC236}">
              <a16:creationId xmlns:a16="http://schemas.microsoft.com/office/drawing/2014/main" id="{00000000-0008-0000-0900-00001D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70" name="Picture 96" descr="QQ截图20141023141458">
          <a:extLst>
            <a:ext uri="{FF2B5EF4-FFF2-40B4-BE49-F238E27FC236}">
              <a16:creationId xmlns:a16="http://schemas.microsoft.com/office/drawing/2014/main" id="{00000000-0008-0000-0900-00001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71" name="Picture 97" descr="QQ截图20141023141502">
          <a:extLst>
            <a:ext uri="{FF2B5EF4-FFF2-40B4-BE49-F238E27FC236}">
              <a16:creationId xmlns:a16="http://schemas.microsoft.com/office/drawing/2014/main" id="{00000000-0008-0000-0900-00001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72" name="Picture 96" descr="QQ截图20141023141458">
          <a:extLst>
            <a:ext uri="{FF2B5EF4-FFF2-40B4-BE49-F238E27FC236}">
              <a16:creationId xmlns:a16="http://schemas.microsoft.com/office/drawing/2014/main" id="{00000000-0008-0000-0900-00002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73" name="Picture 97" descr="QQ截图20141023141502">
          <a:extLst>
            <a:ext uri="{FF2B5EF4-FFF2-40B4-BE49-F238E27FC236}">
              <a16:creationId xmlns:a16="http://schemas.microsoft.com/office/drawing/2014/main" id="{00000000-0008-0000-0900-00002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3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76" name="AutoShape 4">
          <a:extLst>
            <a:ext uri="{FF2B5EF4-FFF2-40B4-BE49-F238E27FC236}">
              <a16:creationId xmlns:a16="http://schemas.microsoft.com/office/drawing/2014/main" id="{00000000-0008-0000-0900-000024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77" name="Picture 96" descr="QQ截图20141023141458">
          <a:extLst>
            <a:ext uri="{FF2B5EF4-FFF2-40B4-BE49-F238E27FC236}">
              <a16:creationId xmlns:a16="http://schemas.microsoft.com/office/drawing/2014/main" id="{00000000-0008-0000-0900-00002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78" name="Picture 97" descr="QQ截图20141023141502">
          <a:extLst>
            <a:ext uri="{FF2B5EF4-FFF2-40B4-BE49-F238E27FC236}">
              <a16:creationId xmlns:a16="http://schemas.microsoft.com/office/drawing/2014/main" id="{00000000-0008-0000-0900-00002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79" name="Picture 96" descr="QQ截图20141023141458">
          <a:extLst>
            <a:ext uri="{FF2B5EF4-FFF2-40B4-BE49-F238E27FC236}">
              <a16:creationId xmlns:a16="http://schemas.microsoft.com/office/drawing/2014/main" id="{00000000-0008-0000-0900-00002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80" name="Picture 97" descr="QQ截图20141023141502">
          <a:extLst>
            <a:ext uri="{FF2B5EF4-FFF2-40B4-BE49-F238E27FC236}">
              <a16:creationId xmlns:a16="http://schemas.microsoft.com/office/drawing/2014/main" id="{00000000-0008-0000-0900-00002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9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82" name="Picture 96" descr="QQ截图20141023141458">
          <a:extLst>
            <a:ext uri="{FF2B5EF4-FFF2-40B4-BE49-F238E27FC236}">
              <a16:creationId xmlns:a16="http://schemas.microsoft.com/office/drawing/2014/main" id="{00000000-0008-0000-0900-00002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83" name="Picture 97" descr="QQ截图20141023141502">
          <a:extLst>
            <a:ext uri="{FF2B5EF4-FFF2-40B4-BE49-F238E27FC236}">
              <a16:creationId xmlns:a16="http://schemas.microsoft.com/office/drawing/2014/main" id="{00000000-0008-0000-0900-00002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84" name="Picture 96" descr="QQ截图20141023141458">
          <a:extLst>
            <a:ext uri="{FF2B5EF4-FFF2-40B4-BE49-F238E27FC236}">
              <a16:creationId xmlns:a16="http://schemas.microsoft.com/office/drawing/2014/main" id="{00000000-0008-0000-0900-00002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85" name="Picture 97" descr="QQ截图20141023141502">
          <a:extLst>
            <a:ext uri="{FF2B5EF4-FFF2-40B4-BE49-F238E27FC236}">
              <a16:creationId xmlns:a16="http://schemas.microsoft.com/office/drawing/2014/main" id="{00000000-0008-0000-0900-00002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E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8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89" name="AutoShape 4">
          <a:extLst>
            <a:ext uri="{FF2B5EF4-FFF2-40B4-BE49-F238E27FC236}">
              <a16:creationId xmlns:a16="http://schemas.microsoft.com/office/drawing/2014/main" id="{00000000-0008-0000-0900-00003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3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2" name="AutoShape 4">
          <a:extLst>
            <a:ext uri="{FF2B5EF4-FFF2-40B4-BE49-F238E27FC236}">
              <a16:creationId xmlns:a16="http://schemas.microsoft.com/office/drawing/2014/main" id="{00000000-0008-0000-0900-000034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5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6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5" name="AutoShape 4">
          <a:extLst>
            <a:ext uri="{FF2B5EF4-FFF2-40B4-BE49-F238E27FC236}">
              <a16:creationId xmlns:a16="http://schemas.microsoft.com/office/drawing/2014/main" id="{00000000-0008-0000-0900-000037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8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9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8" name="AutoShape 4">
          <a:extLst>
            <a:ext uri="{FF2B5EF4-FFF2-40B4-BE49-F238E27FC236}">
              <a16:creationId xmlns:a16="http://schemas.microsoft.com/office/drawing/2014/main" id="{00000000-0008-0000-0900-00003A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99" name="Picture 96" descr="QQ截图20141023141458">
          <a:extLst>
            <a:ext uri="{FF2B5EF4-FFF2-40B4-BE49-F238E27FC236}">
              <a16:creationId xmlns:a16="http://schemas.microsoft.com/office/drawing/2014/main" id="{00000000-0008-0000-0900-00003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00" name="Picture 97" descr="QQ截图20141023141502">
          <a:extLst>
            <a:ext uri="{FF2B5EF4-FFF2-40B4-BE49-F238E27FC236}">
              <a16:creationId xmlns:a16="http://schemas.microsoft.com/office/drawing/2014/main" id="{00000000-0008-0000-0900-00003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01" name="Picture 96" descr="QQ截图20141023141458">
          <a:extLst>
            <a:ext uri="{FF2B5EF4-FFF2-40B4-BE49-F238E27FC236}">
              <a16:creationId xmlns:a16="http://schemas.microsoft.com/office/drawing/2014/main" id="{00000000-0008-0000-0900-00003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02" name="Picture 97" descr="QQ截图20141023141502">
          <a:extLst>
            <a:ext uri="{FF2B5EF4-FFF2-40B4-BE49-F238E27FC236}">
              <a16:creationId xmlns:a16="http://schemas.microsoft.com/office/drawing/2014/main" id="{00000000-0008-0000-0900-00003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05" name="AutoShape 4">
          <a:extLst>
            <a:ext uri="{FF2B5EF4-FFF2-40B4-BE49-F238E27FC236}">
              <a16:creationId xmlns:a16="http://schemas.microsoft.com/office/drawing/2014/main" id="{00000000-0008-0000-0900-00004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06" name="Picture 96" descr="QQ截图20141023141458">
          <a:extLst>
            <a:ext uri="{FF2B5EF4-FFF2-40B4-BE49-F238E27FC236}">
              <a16:creationId xmlns:a16="http://schemas.microsoft.com/office/drawing/2014/main" id="{00000000-0008-0000-0900-00004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07" name="Picture 97" descr="QQ截图20141023141502">
          <a:extLst>
            <a:ext uri="{FF2B5EF4-FFF2-40B4-BE49-F238E27FC236}">
              <a16:creationId xmlns:a16="http://schemas.microsoft.com/office/drawing/2014/main" id="{00000000-0008-0000-0900-00004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08" name="Picture 96" descr="QQ截图20141023141458">
          <a:extLst>
            <a:ext uri="{FF2B5EF4-FFF2-40B4-BE49-F238E27FC236}">
              <a16:creationId xmlns:a16="http://schemas.microsoft.com/office/drawing/2014/main" id="{00000000-0008-0000-0900-00004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09" name="Picture 97" descr="QQ截图20141023141502">
          <a:extLst>
            <a:ext uri="{FF2B5EF4-FFF2-40B4-BE49-F238E27FC236}">
              <a16:creationId xmlns:a16="http://schemas.microsoft.com/office/drawing/2014/main" id="{00000000-0008-0000-0900-00004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6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7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12" name="AutoShape 4">
          <a:extLst>
            <a:ext uri="{FF2B5EF4-FFF2-40B4-BE49-F238E27FC236}">
              <a16:creationId xmlns:a16="http://schemas.microsoft.com/office/drawing/2014/main" id="{00000000-0008-0000-0900-000048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13" name="Picture 96" descr="QQ截图20141023141458">
          <a:extLst>
            <a:ext uri="{FF2B5EF4-FFF2-40B4-BE49-F238E27FC236}">
              <a16:creationId xmlns:a16="http://schemas.microsoft.com/office/drawing/2014/main" id="{00000000-0008-0000-0900-00004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14" name="Picture 97" descr="QQ截图20141023141502">
          <a:extLst>
            <a:ext uri="{FF2B5EF4-FFF2-40B4-BE49-F238E27FC236}">
              <a16:creationId xmlns:a16="http://schemas.microsoft.com/office/drawing/2014/main" id="{00000000-0008-0000-0900-00004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15" name="Picture 96" descr="QQ截图20141023141458">
          <a:extLst>
            <a:ext uri="{FF2B5EF4-FFF2-40B4-BE49-F238E27FC236}">
              <a16:creationId xmlns:a16="http://schemas.microsoft.com/office/drawing/2014/main" id="{00000000-0008-0000-0900-00004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16" name="Picture 97" descr="QQ截图20141023141502">
          <a:extLst>
            <a:ext uri="{FF2B5EF4-FFF2-40B4-BE49-F238E27FC236}">
              <a16:creationId xmlns:a16="http://schemas.microsoft.com/office/drawing/2014/main" id="{00000000-0008-0000-0900-00004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D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E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19" name="AutoShape 4">
          <a:extLst>
            <a:ext uri="{FF2B5EF4-FFF2-40B4-BE49-F238E27FC236}">
              <a16:creationId xmlns:a16="http://schemas.microsoft.com/office/drawing/2014/main" id="{00000000-0008-0000-0900-00004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2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23" name="AutoShape 4">
          <a:extLst>
            <a:ext uri="{FF2B5EF4-FFF2-40B4-BE49-F238E27FC236}">
              <a16:creationId xmlns:a16="http://schemas.microsoft.com/office/drawing/2014/main" id="{00000000-0008-0000-0900-000053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24" name="Picture 96" descr="QQ截图20141023141458">
          <a:extLst>
            <a:ext uri="{FF2B5EF4-FFF2-40B4-BE49-F238E27FC236}">
              <a16:creationId xmlns:a16="http://schemas.microsoft.com/office/drawing/2014/main" id="{00000000-0008-0000-0900-00005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25" name="Picture 97" descr="QQ截图20141023141502">
          <a:extLst>
            <a:ext uri="{FF2B5EF4-FFF2-40B4-BE49-F238E27FC236}">
              <a16:creationId xmlns:a16="http://schemas.microsoft.com/office/drawing/2014/main" id="{00000000-0008-0000-0900-00005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26" name="Picture 96" descr="QQ截图20141023141458">
          <a:extLst>
            <a:ext uri="{FF2B5EF4-FFF2-40B4-BE49-F238E27FC236}">
              <a16:creationId xmlns:a16="http://schemas.microsoft.com/office/drawing/2014/main" id="{00000000-0008-0000-0900-00005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27" name="Picture 97" descr="QQ截图20141023141502">
          <a:extLst>
            <a:ext uri="{FF2B5EF4-FFF2-40B4-BE49-F238E27FC236}">
              <a16:creationId xmlns:a16="http://schemas.microsoft.com/office/drawing/2014/main" id="{00000000-0008-0000-0900-00005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8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9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30" name="AutoShape 4">
          <a:extLst>
            <a:ext uri="{FF2B5EF4-FFF2-40B4-BE49-F238E27FC236}">
              <a16:creationId xmlns:a16="http://schemas.microsoft.com/office/drawing/2014/main" id="{00000000-0008-0000-0900-00005A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31" name="Picture 96" descr="QQ截图20141023141458">
          <a:extLst>
            <a:ext uri="{FF2B5EF4-FFF2-40B4-BE49-F238E27FC236}">
              <a16:creationId xmlns:a16="http://schemas.microsoft.com/office/drawing/2014/main" id="{00000000-0008-0000-0900-00005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32" name="Picture 97" descr="QQ截图20141023141502">
          <a:extLst>
            <a:ext uri="{FF2B5EF4-FFF2-40B4-BE49-F238E27FC236}">
              <a16:creationId xmlns:a16="http://schemas.microsoft.com/office/drawing/2014/main" id="{00000000-0008-0000-0900-00005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33" name="Picture 96" descr="QQ截图20141023141458">
          <a:extLst>
            <a:ext uri="{FF2B5EF4-FFF2-40B4-BE49-F238E27FC236}">
              <a16:creationId xmlns:a16="http://schemas.microsoft.com/office/drawing/2014/main" id="{00000000-0008-0000-0900-00005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34" name="Picture 97" descr="QQ截图20141023141502">
          <a:extLst>
            <a:ext uri="{FF2B5EF4-FFF2-40B4-BE49-F238E27FC236}">
              <a16:creationId xmlns:a16="http://schemas.microsoft.com/office/drawing/2014/main" id="{00000000-0008-0000-0900-00005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37" name="AutoShape 4">
          <a:extLst>
            <a:ext uri="{FF2B5EF4-FFF2-40B4-BE49-F238E27FC236}">
              <a16:creationId xmlns:a16="http://schemas.microsoft.com/office/drawing/2014/main" id="{00000000-0008-0000-0900-00006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38" name="Picture 96" descr="QQ截图20141023141458">
          <a:extLst>
            <a:ext uri="{FF2B5EF4-FFF2-40B4-BE49-F238E27FC236}">
              <a16:creationId xmlns:a16="http://schemas.microsoft.com/office/drawing/2014/main" id="{00000000-0008-0000-0900-00006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39" name="Picture 97" descr="QQ截图20141023141502">
          <a:extLst>
            <a:ext uri="{FF2B5EF4-FFF2-40B4-BE49-F238E27FC236}">
              <a16:creationId xmlns:a16="http://schemas.microsoft.com/office/drawing/2014/main" id="{00000000-0008-0000-0900-00006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40" name="Picture 96" descr="QQ截图20141023141458">
          <a:extLst>
            <a:ext uri="{FF2B5EF4-FFF2-40B4-BE49-F238E27FC236}">
              <a16:creationId xmlns:a16="http://schemas.microsoft.com/office/drawing/2014/main" id="{00000000-0008-0000-0900-00006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41" name="Picture 97" descr="QQ截图20141023141502">
          <a:extLst>
            <a:ext uri="{FF2B5EF4-FFF2-40B4-BE49-F238E27FC236}">
              <a16:creationId xmlns:a16="http://schemas.microsoft.com/office/drawing/2014/main" id="{00000000-0008-0000-0900-00006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6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7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44" name="AutoShape 4">
          <a:extLst>
            <a:ext uri="{FF2B5EF4-FFF2-40B4-BE49-F238E27FC236}">
              <a16:creationId xmlns:a16="http://schemas.microsoft.com/office/drawing/2014/main" id="{00000000-0008-0000-0900-000068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45" name="Picture 96" descr="QQ截图20141023141458">
          <a:extLst>
            <a:ext uri="{FF2B5EF4-FFF2-40B4-BE49-F238E27FC236}">
              <a16:creationId xmlns:a16="http://schemas.microsoft.com/office/drawing/2014/main" id="{00000000-0008-0000-0900-00006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46" name="Picture 97" descr="QQ截图20141023141502">
          <a:extLst>
            <a:ext uri="{FF2B5EF4-FFF2-40B4-BE49-F238E27FC236}">
              <a16:creationId xmlns:a16="http://schemas.microsoft.com/office/drawing/2014/main" id="{00000000-0008-0000-0900-00006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47" name="Picture 96" descr="QQ截图20141023141458">
          <a:extLst>
            <a:ext uri="{FF2B5EF4-FFF2-40B4-BE49-F238E27FC236}">
              <a16:creationId xmlns:a16="http://schemas.microsoft.com/office/drawing/2014/main" id="{00000000-0008-0000-0900-00006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48" name="Picture 97" descr="QQ截图20141023141502">
          <a:extLst>
            <a:ext uri="{FF2B5EF4-FFF2-40B4-BE49-F238E27FC236}">
              <a16:creationId xmlns:a16="http://schemas.microsoft.com/office/drawing/2014/main" id="{00000000-0008-0000-0900-00006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D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E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51" name="AutoShape 4">
          <a:extLst>
            <a:ext uri="{FF2B5EF4-FFF2-40B4-BE49-F238E27FC236}">
              <a16:creationId xmlns:a16="http://schemas.microsoft.com/office/drawing/2014/main" id="{00000000-0008-0000-0900-00006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52" name="Picture 96" descr="QQ截图20141023141458">
          <a:extLst>
            <a:ext uri="{FF2B5EF4-FFF2-40B4-BE49-F238E27FC236}">
              <a16:creationId xmlns:a16="http://schemas.microsoft.com/office/drawing/2014/main" id="{00000000-0008-0000-0900-00007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53" name="Picture 97" descr="QQ截图20141023141502">
          <a:extLst>
            <a:ext uri="{FF2B5EF4-FFF2-40B4-BE49-F238E27FC236}">
              <a16:creationId xmlns:a16="http://schemas.microsoft.com/office/drawing/2014/main" id="{00000000-0008-0000-0900-00007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54" name="Picture 96" descr="QQ截图20141023141458">
          <a:extLst>
            <a:ext uri="{FF2B5EF4-FFF2-40B4-BE49-F238E27FC236}">
              <a16:creationId xmlns:a16="http://schemas.microsoft.com/office/drawing/2014/main" id="{00000000-0008-0000-0900-00007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55" name="Picture 97" descr="QQ截图20141023141502">
          <a:extLst>
            <a:ext uri="{FF2B5EF4-FFF2-40B4-BE49-F238E27FC236}">
              <a16:creationId xmlns:a16="http://schemas.microsoft.com/office/drawing/2014/main" id="{00000000-0008-0000-0900-00007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4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5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58" name="AutoShape 4">
          <a:extLst>
            <a:ext uri="{FF2B5EF4-FFF2-40B4-BE49-F238E27FC236}">
              <a16:creationId xmlns:a16="http://schemas.microsoft.com/office/drawing/2014/main" id="{00000000-0008-0000-0900-000076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59" name="Picture 96" descr="QQ截图20141023141458">
          <a:extLst>
            <a:ext uri="{FF2B5EF4-FFF2-40B4-BE49-F238E27FC236}">
              <a16:creationId xmlns:a16="http://schemas.microsoft.com/office/drawing/2014/main" id="{00000000-0008-0000-0900-00007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60" name="Picture 97" descr="QQ截图20141023141502">
          <a:extLst>
            <a:ext uri="{FF2B5EF4-FFF2-40B4-BE49-F238E27FC236}">
              <a16:creationId xmlns:a16="http://schemas.microsoft.com/office/drawing/2014/main" id="{00000000-0008-0000-0900-00007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61" name="Picture 96" descr="QQ截图20141023141458">
          <a:extLst>
            <a:ext uri="{FF2B5EF4-FFF2-40B4-BE49-F238E27FC236}">
              <a16:creationId xmlns:a16="http://schemas.microsoft.com/office/drawing/2014/main" id="{00000000-0008-0000-0900-00007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62" name="Picture 97" descr="QQ截图20141023141502">
          <a:extLst>
            <a:ext uri="{FF2B5EF4-FFF2-40B4-BE49-F238E27FC236}">
              <a16:creationId xmlns:a16="http://schemas.microsoft.com/office/drawing/2014/main" id="{00000000-0008-0000-0900-00007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B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C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65" name="AutoShape 4">
          <a:extLst>
            <a:ext uri="{FF2B5EF4-FFF2-40B4-BE49-F238E27FC236}">
              <a16:creationId xmlns:a16="http://schemas.microsoft.com/office/drawing/2014/main" id="{00000000-0008-0000-0900-00007D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66" name="Picture 96" descr="QQ截图20141023141458">
          <a:extLst>
            <a:ext uri="{FF2B5EF4-FFF2-40B4-BE49-F238E27FC236}">
              <a16:creationId xmlns:a16="http://schemas.microsoft.com/office/drawing/2014/main" id="{00000000-0008-0000-0900-00007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67" name="Picture 97" descr="QQ截图20141023141502">
          <a:extLst>
            <a:ext uri="{FF2B5EF4-FFF2-40B4-BE49-F238E27FC236}">
              <a16:creationId xmlns:a16="http://schemas.microsoft.com/office/drawing/2014/main" id="{00000000-0008-0000-0900-00007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68" name="Picture 96" descr="QQ截图20141023141458">
          <a:extLst>
            <a:ext uri="{FF2B5EF4-FFF2-40B4-BE49-F238E27FC236}">
              <a16:creationId xmlns:a16="http://schemas.microsoft.com/office/drawing/2014/main" id="{00000000-0008-0000-0900-00008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69" name="Picture 97" descr="QQ截图20141023141502">
          <a:extLst>
            <a:ext uri="{FF2B5EF4-FFF2-40B4-BE49-F238E27FC236}">
              <a16:creationId xmlns:a16="http://schemas.microsoft.com/office/drawing/2014/main" id="{00000000-0008-0000-0900-00008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3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72" name="AutoShape 4">
          <a:extLst>
            <a:ext uri="{FF2B5EF4-FFF2-40B4-BE49-F238E27FC236}">
              <a16:creationId xmlns:a16="http://schemas.microsoft.com/office/drawing/2014/main" id="{00000000-0008-0000-0900-000084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73" name="Picture 96" descr="QQ截图20141023141458">
          <a:extLst>
            <a:ext uri="{FF2B5EF4-FFF2-40B4-BE49-F238E27FC236}">
              <a16:creationId xmlns:a16="http://schemas.microsoft.com/office/drawing/2014/main" id="{00000000-0008-0000-0900-00008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74" name="Picture 97" descr="QQ截图20141023141502">
          <a:extLst>
            <a:ext uri="{FF2B5EF4-FFF2-40B4-BE49-F238E27FC236}">
              <a16:creationId xmlns:a16="http://schemas.microsoft.com/office/drawing/2014/main" id="{00000000-0008-0000-0900-00008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75" name="Picture 96" descr="QQ截图20141023141458">
          <a:extLst>
            <a:ext uri="{FF2B5EF4-FFF2-40B4-BE49-F238E27FC236}">
              <a16:creationId xmlns:a16="http://schemas.microsoft.com/office/drawing/2014/main" id="{00000000-0008-0000-0900-00008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76" name="Picture 97" descr="QQ截图20141023141502">
          <a:extLst>
            <a:ext uri="{FF2B5EF4-FFF2-40B4-BE49-F238E27FC236}">
              <a16:creationId xmlns:a16="http://schemas.microsoft.com/office/drawing/2014/main" id="{00000000-0008-0000-0900-00008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9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A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79" name="AutoShape 4">
          <a:extLst>
            <a:ext uri="{FF2B5EF4-FFF2-40B4-BE49-F238E27FC236}">
              <a16:creationId xmlns:a16="http://schemas.microsoft.com/office/drawing/2014/main" id="{00000000-0008-0000-0900-00008B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80" name="Picture 96" descr="QQ截图20141023141458">
          <a:extLst>
            <a:ext uri="{FF2B5EF4-FFF2-40B4-BE49-F238E27FC236}">
              <a16:creationId xmlns:a16="http://schemas.microsoft.com/office/drawing/2014/main" id="{00000000-0008-0000-0900-00008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81" name="Picture 97" descr="QQ截图20141023141502">
          <a:extLst>
            <a:ext uri="{FF2B5EF4-FFF2-40B4-BE49-F238E27FC236}">
              <a16:creationId xmlns:a16="http://schemas.microsoft.com/office/drawing/2014/main" id="{00000000-0008-0000-0900-00008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82" name="Picture 96" descr="QQ截图20141023141458">
          <a:extLst>
            <a:ext uri="{FF2B5EF4-FFF2-40B4-BE49-F238E27FC236}">
              <a16:creationId xmlns:a16="http://schemas.microsoft.com/office/drawing/2014/main" id="{00000000-0008-0000-0900-00008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83" name="Picture 97" descr="QQ截图20141023141502">
          <a:extLst>
            <a:ext uri="{FF2B5EF4-FFF2-40B4-BE49-F238E27FC236}">
              <a16:creationId xmlns:a16="http://schemas.microsoft.com/office/drawing/2014/main" id="{00000000-0008-0000-0900-00008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86" name="AutoShape 4">
          <a:extLst>
            <a:ext uri="{FF2B5EF4-FFF2-40B4-BE49-F238E27FC236}">
              <a16:creationId xmlns:a16="http://schemas.microsoft.com/office/drawing/2014/main" id="{00000000-0008-0000-0900-00009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87" name="Picture 96" descr="QQ截图20141023141458">
          <a:extLst>
            <a:ext uri="{FF2B5EF4-FFF2-40B4-BE49-F238E27FC236}">
              <a16:creationId xmlns:a16="http://schemas.microsoft.com/office/drawing/2014/main" id="{00000000-0008-0000-0900-00009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88" name="Picture 97" descr="QQ截图20141023141502">
          <a:extLst>
            <a:ext uri="{FF2B5EF4-FFF2-40B4-BE49-F238E27FC236}">
              <a16:creationId xmlns:a16="http://schemas.microsoft.com/office/drawing/2014/main" id="{00000000-0008-0000-0900-00009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89" name="Picture 96" descr="QQ截图20141023141458">
          <a:extLst>
            <a:ext uri="{FF2B5EF4-FFF2-40B4-BE49-F238E27FC236}">
              <a16:creationId xmlns:a16="http://schemas.microsoft.com/office/drawing/2014/main" id="{00000000-0008-0000-0900-00009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90" name="Picture 97" descr="QQ截图20141023141502">
          <a:extLst>
            <a:ext uri="{FF2B5EF4-FFF2-40B4-BE49-F238E27FC236}">
              <a16:creationId xmlns:a16="http://schemas.microsoft.com/office/drawing/2014/main" id="{00000000-0008-0000-0900-00009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7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8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93" name="AutoShape 4">
          <a:extLst>
            <a:ext uri="{FF2B5EF4-FFF2-40B4-BE49-F238E27FC236}">
              <a16:creationId xmlns:a16="http://schemas.microsoft.com/office/drawing/2014/main" id="{00000000-0008-0000-0900-000099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94" name="Picture 96" descr="QQ截图20141023141458">
          <a:extLst>
            <a:ext uri="{FF2B5EF4-FFF2-40B4-BE49-F238E27FC236}">
              <a16:creationId xmlns:a16="http://schemas.microsoft.com/office/drawing/2014/main" id="{00000000-0008-0000-0900-00009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95" name="Picture 97" descr="QQ截图20141023141502">
          <a:extLst>
            <a:ext uri="{FF2B5EF4-FFF2-40B4-BE49-F238E27FC236}">
              <a16:creationId xmlns:a16="http://schemas.microsoft.com/office/drawing/2014/main" id="{00000000-0008-0000-0900-00009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96" name="Picture 96" descr="QQ截图20141023141458">
          <a:extLst>
            <a:ext uri="{FF2B5EF4-FFF2-40B4-BE49-F238E27FC236}">
              <a16:creationId xmlns:a16="http://schemas.microsoft.com/office/drawing/2014/main" id="{00000000-0008-0000-0900-00009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97" name="Picture 97" descr="QQ截图20141023141502">
          <a:extLst>
            <a:ext uri="{FF2B5EF4-FFF2-40B4-BE49-F238E27FC236}">
              <a16:creationId xmlns:a16="http://schemas.microsoft.com/office/drawing/2014/main" id="{00000000-0008-0000-0900-00009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E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00" name="AutoShape 4">
          <a:extLst>
            <a:ext uri="{FF2B5EF4-FFF2-40B4-BE49-F238E27FC236}">
              <a16:creationId xmlns:a16="http://schemas.microsoft.com/office/drawing/2014/main" id="{00000000-0008-0000-0900-0000A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01" name="Picture 96" descr="QQ截图20141023141458">
          <a:extLst>
            <a:ext uri="{FF2B5EF4-FFF2-40B4-BE49-F238E27FC236}">
              <a16:creationId xmlns:a16="http://schemas.microsoft.com/office/drawing/2014/main" id="{00000000-0008-0000-0900-0000A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02" name="Picture 97" descr="QQ截图20141023141502">
          <a:extLst>
            <a:ext uri="{FF2B5EF4-FFF2-40B4-BE49-F238E27FC236}">
              <a16:creationId xmlns:a16="http://schemas.microsoft.com/office/drawing/2014/main" id="{00000000-0008-0000-0900-0000A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03" name="Picture 96" descr="QQ截图20141023141458">
          <a:extLst>
            <a:ext uri="{FF2B5EF4-FFF2-40B4-BE49-F238E27FC236}">
              <a16:creationId xmlns:a16="http://schemas.microsoft.com/office/drawing/2014/main" id="{00000000-0008-0000-0900-0000A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04" name="Picture 97" descr="QQ截图20141023141502">
          <a:extLst>
            <a:ext uri="{FF2B5EF4-FFF2-40B4-BE49-F238E27FC236}">
              <a16:creationId xmlns:a16="http://schemas.microsoft.com/office/drawing/2014/main" id="{00000000-0008-0000-0900-0000A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5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6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07" name="AutoShape 4">
          <a:extLst>
            <a:ext uri="{FF2B5EF4-FFF2-40B4-BE49-F238E27FC236}">
              <a16:creationId xmlns:a16="http://schemas.microsoft.com/office/drawing/2014/main" id="{00000000-0008-0000-0900-0000A7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08" name="Picture 96" descr="QQ截图20141023141458">
          <a:extLst>
            <a:ext uri="{FF2B5EF4-FFF2-40B4-BE49-F238E27FC236}">
              <a16:creationId xmlns:a16="http://schemas.microsoft.com/office/drawing/2014/main" id="{00000000-0008-0000-0900-0000A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09" name="Picture 97" descr="QQ截图20141023141502">
          <a:extLst>
            <a:ext uri="{FF2B5EF4-FFF2-40B4-BE49-F238E27FC236}">
              <a16:creationId xmlns:a16="http://schemas.microsoft.com/office/drawing/2014/main" id="{00000000-0008-0000-0900-0000A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10" name="Picture 96" descr="QQ截图20141023141458">
          <a:extLst>
            <a:ext uri="{FF2B5EF4-FFF2-40B4-BE49-F238E27FC236}">
              <a16:creationId xmlns:a16="http://schemas.microsoft.com/office/drawing/2014/main" id="{00000000-0008-0000-0900-0000A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11" name="Picture 97" descr="QQ截图20141023141502">
          <a:extLst>
            <a:ext uri="{FF2B5EF4-FFF2-40B4-BE49-F238E27FC236}">
              <a16:creationId xmlns:a16="http://schemas.microsoft.com/office/drawing/2014/main" id="{00000000-0008-0000-0900-0000A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C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D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14" name="AutoShape 4">
          <a:extLst>
            <a:ext uri="{FF2B5EF4-FFF2-40B4-BE49-F238E27FC236}">
              <a16:creationId xmlns:a16="http://schemas.microsoft.com/office/drawing/2014/main" id="{00000000-0008-0000-0900-0000AE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15" name="Picture 96" descr="QQ截图20141023141458">
          <a:extLst>
            <a:ext uri="{FF2B5EF4-FFF2-40B4-BE49-F238E27FC236}">
              <a16:creationId xmlns:a16="http://schemas.microsoft.com/office/drawing/2014/main" id="{00000000-0008-0000-0900-0000A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16" name="Picture 97" descr="QQ截图20141023141502">
          <a:extLst>
            <a:ext uri="{FF2B5EF4-FFF2-40B4-BE49-F238E27FC236}">
              <a16:creationId xmlns:a16="http://schemas.microsoft.com/office/drawing/2014/main" id="{00000000-0008-0000-0900-0000B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17" name="Picture 96" descr="QQ截图20141023141458">
          <a:extLst>
            <a:ext uri="{FF2B5EF4-FFF2-40B4-BE49-F238E27FC236}">
              <a16:creationId xmlns:a16="http://schemas.microsoft.com/office/drawing/2014/main" id="{00000000-0008-0000-0900-0000B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18" name="Picture 97" descr="QQ截图20141023141502">
          <a:extLst>
            <a:ext uri="{FF2B5EF4-FFF2-40B4-BE49-F238E27FC236}">
              <a16:creationId xmlns:a16="http://schemas.microsoft.com/office/drawing/2014/main" id="{00000000-0008-0000-0900-0000B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3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4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21" name="AutoShape 4">
          <a:extLst>
            <a:ext uri="{FF2B5EF4-FFF2-40B4-BE49-F238E27FC236}">
              <a16:creationId xmlns:a16="http://schemas.microsoft.com/office/drawing/2014/main" id="{00000000-0008-0000-0900-0000B5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22" name="Picture 96" descr="QQ截图20141023141458">
          <a:extLst>
            <a:ext uri="{FF2B5EF4-FFF2-40B4-BE49-F238E27FC236}">
              <a16:creationId xmlns:a16="http://schemas.microsoft.com/office/drawing/2014/main" id="{00000000-0008-0000-0900-0000B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23" name="Picture 97" descr="QQ截图20141023141502">
          <a:extLst>
            <a:ext uri="{FF2B5EF4-FFF2-40B4-BE49-F238E27FC236}">
              <a16:creationId xmlns:a16="http://schemas.microsoft.com/office/drawing/2014/main" id="{00000000-0008-0000-0900-0000B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24" name="Picture 96" descr="QQ截图20141023141458">
          <a:extLst>
            <a:ext uri="{FF2B5EF4-FFF2-40B4-BE49-F238E27FC236}">
              <a16:creationId xmlns:a16="http://schemas.microsoft.com/office/drawing/2014/main" id="{00000000-0008-0000-0900-0000B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25" name="Picture 97" descr="QQ截图20141023141502">
          <a:extLst>
            <a:ext uri="{FF2B5EF4-FFF2-40B4-BE49-F238E27FC236}">
              <a16:creationId xmlns:a16="http://schemas.microsoft.com/office/drawing/2014/main" id="{00000000-0008-0000-0900-0000B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A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B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28" name="AutoShape 4">
          <a:extLst>
            <a:ext uri="{FF2B5EF4-FFF2-40B4-BE49-F238E27FC236}">
              <a16:creationId xmlns:a16="http://schemas.microsoft.com/office/drawing/2014/main" id="{00000000-0008-0000-0900-0000BC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29" name="Picture 96" descr="QQ截图20141023141458">
          <a:extLst>
            <a:ext uri="{FF2B5EF4-FFF2-40B4-BE49-F238E27FC236}">
              <a16:creationId xmlns:a16="http://schemas.microsoft.com/office/drawing/2014/main" id="{00000000-0008-0000-0900-0000B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30" name="Picture 97" descr="QQ截图20141023141502">
          <a:extLst>
            <a:ext uri="{FF2B5EF4-FFF2-40B4-BE49-F238E27FC236}">
              <a16:creationId xmlns:a16="http://schemas.microsoft.com/office/drawing/2014/main" id="{00000000-0008-0000-0900-0000B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31" name="Picture 96" descr="QQ截图20141023141458">
          <a:extLst>
            <a:ext uri="{FF2B5EF4-FFF2-40B4-BE49-F238E27FC236}">
              <a16:creationId xmlns:a16="http://schemas.microsoft.com/office/drawing/2014/main" id="{00000000-0008-0000-0900-0000B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32" name="Picture 97" descr="QQ截图20141023141502">
          <a:extLst>
            <a:ext uri="{FF2B5EF4-FFF2-40B4-BE49-F238E27FC236}">
              <a16:creationId xmlns:a16="http://schemas.microsoft.com/office/drawing/2014/main" id="{00000000-0008-0000-0900-0000C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35" name="AutoShape 4">
          <a:extLst>
            <a:ext uri="{FF2B5EF4-FFF2-40B4-BE49-F238E27FC236}">
              <a16:creationId xmlns:a16="http://schemas.microsoft.com/office/drawing/2014/main" id="{00000000-0008-0000-0900-0000C3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36" name="Picture 96" descr="QQ截图20141023141458">
          <a:extLst>
            <a:ext uri="{FF2B5EF4-FFF2-40B4-BE49-F238E27FC236}">
              <a16:creationId xmlns:a16="http://schemas.microsoft.com/office/drawing/2014/main" id="{00000000-0008-0000-0900-0000C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37" name="Picture 97" descr="QQ截图20141023141502">
          <a:extLst>
            <a:ext uri="{FF2B5EF4-FFF2-40B4-BE49-F238E27FC236}">
              <a16:creationId xmlns:a16="http://schemas.microsoft.com/office/drawing/2014/main" id="{00000000-0008-0000-0900-0000C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38" name="Picture 96" descr="QQ截图20141023141458">
          <a:extLst>
            <a:ext uri="{FF2B5EF4-FFF2-40B4-BE49-F238E27FC236}">
              <a16:creationId xmlns:a16="http://schemas.microsoft.com/office/drawing/2014/main" id="{00000000-0008-0000-0900-0000C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39" name="Picture 97" descr="QQ截图20141023141502">
          <a:extLst>
            <a:ext uri="{FF2B5EF4-FFF2-40B4-BE49-F238E27FC236}">
              <a16:creationId xmlns:a16="http://schemas.microsoft.com/office/drawing/2014/main" id="{00000000-0008-0000-0900-0000C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8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9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42" name="AutoShape 4">
          <a:extLst>
            <a:ext uri="{FF2B5EF4-FFF2-40B4-BE49-F238E27FC236}">
              <a16:creationId xmlns:a16="http://schemas.microsoft.com/office/drawing/2014/main" id="{00000000-0008-0000-0900-0000CA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43" name="Picture 96" descr="QQ截图20141023141458">
          <a:extLst>
            <a:ext uri="{FF2B5EF4-FFF2-40B4-BE49-F238E27FC236}">
              <a16:creationId xmlns:a16="http://schemas.microsoft.com/office/drawing/2014/main" id="{00000000-0008-0000-0900-0000C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44" name="Picture 97" descr="QQ截图20141023141502">
          <a:extLst>
            <a:ext uri="{FF2B5EF4-FFF2-40B4-BE49-F238E27FC236}">
              <a16:creationId xmlns:a16="http://schemas.microsoft.com/office/drawing/2014/main" id="{00000000-0008-0000-0900-0000C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45" name="Picture 96" descr="QQ截图20141023141458">
          <a:extLst>
            <a:ext uri="{FF2B5EF4-FFF2-40B4-BE49-F238E27FC236}">
              <a16:creationId xmlns:a16="http://schemas.microsoft.com/office/drawing/2014/main" id="{00000000-0008-0000-0900-0000C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46" name="Picture 97" descr="QQ截图20141023141502">
          <a:extLst>
            <a:ext uri="{FF2B5EF4-FFF2-40B4-BE49-F238E27FC236}">
              <a16:creationId xmlns:a16="http://schemas.microsoft.com/office/drawing/2014/main" id="{00000000-0008-0000-0900-0000C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49" name="AutoShape 4">
          <a:extLst>
            <a:ext uri="{FF2B5EF4-FFF2-40B4-BE49-F238E27FC236}">
              <a16:creationId xmlns:a16="http://schemas.microsoft.com/office/drawing/2014/main" id="{00000000-0008-0000-0900-0000D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50" name="Picture 96" descr="QQ截图20141023141458">
          <a:extLst>
            <a:ext uri="{FF2B5EF4-FFF2-40B4-BE49-F238E27FC236}">
              <a16:creationId xmlns:a16="http://schemas.microsoft.com/office/drawing/2014/main" id="{00000000-0008-0000-0900-0000D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51" name="Picture 97" descr="QQ截图20141023141502">
          <a:extLst>
            <a:ext uri="{FF2B5EF4-FFF2-40B4-BE49-F238E27FC236}">
              <a16:creationId xmlns:a16="http://schemas.microsoft.com/office/drawing/2014/main" id="{00000000-0008-0000-0900-0000D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52" name="Picture 96" descr="QQ截图20141023141458">
          <a:extLst>
            <a:ext uri="{FF2B5EF4-FFF2-40B4-BE49-F238E27FC236}">
              <a16:creationId xmlns:a16="http://schemas.microsoft.com/office/drawing/2014/main" id="{00000000-0008-0000-0900-0000D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53" name="Picture 97" descr="QQ截图20141023141502">
          <a:extLst>
            <a:ext uri="{FF2B5EF4-FFF2-40B4-BE49-F238E27FC236}">
              <a16:creationId xmlns:a16="http://schemas.microsoft.com/office/drawing/2014/main" id="{00000000-0008-0000-0900-0000D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6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7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56" name="AutoShape 4">
          <a:extLst>
            <a:ext uri="{FF2B5EF4-FFF2-40B4-BE49-F238E27FC236}">
              <a16:creationId xmlns:a16="http://schemas.microsoft.com/office/drawing/2014/main" id="{00000000-0008-0000-0900-0000D8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57" name="Picture 96" descr="QQ截图20141023141458">
          <a:extLst>
            <a:ext uri="{FF2B5EF4-FFF2-40B4-BE49-F238E27FC236}">
              <a16:creationId xmlns:a16="http://schemas.microsoft.com/office/drawing/2014/main" id="{00000000-0008-0000-0900-0000D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58" name="Picture 97" descr="QQ截图20141023141502">
          <a:extLst>
            <a:ext uri="{FF2B5EF4-FFF2-40B4-BE49-F238E27FC236}">
              <a16:creationId xmlns:a16="http://schemas.microsoft.com/office/drawing/2014/main" id="{00000000-0008-0000-0900-0000D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59" name="Picture 96" descr="QQ截图20141023141458">
          <a:extLst>
            <a:ext uri="{FF2B5EF4-FFF2-40B4-BE49-F238E27FC236}">
              <a16:creationId xmlns:a16="http://schemas.microsoft.com/office/drawing/2014/main" id="{00000000-0008-0000-0900-0000D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60" name="Picture 97" descr="QQ截图20141023141502">
          <a:extLst>
            <a:ext uri="{FF2B5EF4-FFF2-40B4-BE49-F238E27FC236}">
              <a16:creationId xmlns:a16="http://schemas.microsoft.com/office/drawing/2014/main" id="{00000000-0008-0000-0900-0000D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D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E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63" name="AutoShape 4">
          <a:extLst>
            <a:ext uri="{FF2B5EF4-FFF2-40B4-BE49-F238E27FC236}">
              <a16:creationId xmlns:a16="http://schemas.microsoft.com/office/drawing/2014/main" id="{00000000-0008-0000-0900-0000D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64" name="Picture 96" descr="QQ截图20141023141458">
          <a:extLst>
            <a:ext uri="{FF2B5EF4-FFF2-40B4-BE49-F238E27FC236}">
              <a16:creationId xmlns:a16="http://schemas.microsoft.com/office/drawing/2014/main" id="{00000000-0008-0000-0900-0000E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65" name="Picture 97" descr="QQ截图20141023141502">
          <a:extLst>
            <a:ext uri="{FF2B5EF4-FFF2-40B4-BE49-F238E27FC236}">
              <a16:creationId xmlns:a16="http://schemas.microsoft.com/office/drawing/2014/main" id="{00000000-0008-0000-0900-0000E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66" name="Picture 96" descr="QQ截图20141023141458">
          <a:extLst>
            <a:ext uri="{FF2B5EF4-FFF2-40B4-BE49-F238E27FC236}">
              <a16:creationId xmlns:a16="http://schemas.microsoft.com/office/drawing/2014/main" id="{00000000-0008-0000-0900-0000E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67" name="Picture 97" descr="QQ截图20141023141502">
          <a:extLst>
            <a:ext uri="{FF2B5EF4-FFF2-40B4-BE49-F238E27FC236}">
              <a16:creationId xmlns:a16="http://schemas.microsoft.com/office/drawing/2014/main" id="{00000000-0008-0000-0900-0000E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4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5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70" name="AutoShape 4">
          <a:extLst>
            <a:ext uri="{FF2B5EF4-FFF2-40B4-BE49-F238E27FC236}">
              <a16:creationId xmlns:a16="http://schemas.microsoft.com/office/drawing/2014/main" id="{00000000-0008-0000-0900-0000E6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71" name="Picture 96" descr="QQ截图20141023141458">
          <a:extLst>
            <a:ext uri="{FF2B5EF4-FFF2-40B4-BE49-F238E27FC236}">
              <a16:creationId xmlns:a16="http://schemas.microsoft.com/office/drawing/2014/main" id="{00000000-0008-0000-0900-0000E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72" name="Picture 97" descr="QQ截图20141023141502">
          <a:extLst>
            <a:ext uri="{FF2B5EF4-FFF2-40B4-BE49-F238E27FC236}">
              <a16:creationId xmlns:a16="http://schemas.microsoft.com/office/drawing/2014/main" id="{00000000-0008-0000-0900-0000E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73" name="Picture 96" descr="QQ截图20141023141458">
          <a:extLst>
            <a:ext uri="{FF2B5EF4-FFF2-40B4-BE49-F238E27FC236}">
              <a16:creationId xmlns:a16="http://schemas.microsoft.com/office/drawing/2014/main" id="{00000000-0008-0000-0900-0000E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74" name="Picture 97" descr="QQ截图20141023141502">
          <a:extLst>
            <a:ext uri="{FF2B5EF4-FFF2-40B4-BE49-F238E27FC236}">
              <a16:creationId xmlns:a16="http://schemas.microsoft.com/office/drawing/2014/main" id="{00000000-0008-0000-0900-0000E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B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C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77" name="AutoShape 4">
          <a:extLst>
            <a:ext uri="{FF2B5EF4-FFF2-40B4-BE49-F238E27FC236}">
              <a16:creationId xmlns:a16="http://schemas.microsoft.com/office/drawing/2014/main" id="{00000000-0008-0000-0900-0000ED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78" name="Picture 96" descr="QQ截图20141023141458">
          <a:extLst>
            <a:ext uri="{FF2B5EF4-FFF2-40B4-BE49-F238E27FC236}">
              <a16:creationId xmlns:a16="http://schemas.microsoft.com/office/drawing/2014/main" id="{00000000-0008-0000-0900-0000E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79" name="Picture 97" descr="QQ截图20141023141502">
          <a:extLst>
            <a:ext uri="{FF2B5EF4-FFF2-40B4-BE49-F238E27FC236}">
              <a16:creationId xmlns:a16="http://schemas.microsoft.com/office/drawing/2014/main" id="{00000000-0008-0000-0900-0000E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80" name="Picture 96" descr="QQ截图20141023141458">
          <a:extLst>
            <a:ext uri="{FF2B5EF4-FFF2-40B4-BE49-F238E27FC236}">
              <a16:creationId xmlns:a16="http://schemas.microsoft.com/office/drawing/2014/main" id="{00000000-0008-0000-0900-0000F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81" name="Picture 97" descr="QQ截图20141023141502">
          <a:extLst>
            <a:ext uri="{FF2B5EF4-FFF2-40B4-BE49-F238E27FC236}">
              <a16:creationId xmlns:a16="http://schemas.microsoft.com/office/drawing/2014/main" id="{00000000-0008-0000-0900-0000F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3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84" name="AutoShape 4">
          <a:extLst>
            <a:ext uri="{FF2B5EF4-FFF2-40B4-BE49-F238E27FC236}">
              <a16:creationId xmlns:a16="http://schemas.microsoft.com/office/drawing/2014/main" id="{00000000-0008-0000-0900-0000F4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85" name="AutoShape 1">
          <a:extLst>
            <a:ext uri="{FF2B5EF4-FFF2-40B4-BE49-F238E27FC236}">
              <a16:creationId xmlns:a16="http://schemas.microsoft.com/office/drawing/2014/main" id="{00000000-0008-0000-0900-0000F5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6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87" name="AutoShape 4">
          <a:extLst>
            <a:ext uri="{FF2B5EF4-FFF2-40B4-BE49-F238E27FC236}">
              <a16:creationId xmlns:a16="http://schemas.microsoft.com/office/drawing/2014/main" id="{00000000-0008-0000-0900-0000F7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88" name="Picture 96" descr="QQ截图20141023141458">
          <a:extLst>
            <a:ext uri="{FF2B5EF4-FFF2-40B4-BE49-F238E27FC236}">
              <a16:creationId xmlns:a16="http://schemas.microsoft.com/office/drawing/2014/main" id="{00000000-0008-0000-0900-0000F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89" name="Picture 97" descr="QQ截图20141023141502">
          <a:extLst>
            <a:ext uri="{FF2B5EF4-FFF2-40B4-BE49-F238E27FC236}">
              <a16:creationId xmlns:a16="http://schemas.microsoft.com/office/drawing/2014/main" id="{00000000-0008-0000-0900-0000F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90" name="Picture 96" descr="QQ截图20141023141458">
          <a:extLst>
            <a:ext uri="{FF2B5EF4-FFF2-40B4-BE49-F238E27FC236}">
              <a16:creationId xmlns:a16="http://schemas.microsoft.com/office/drawing/2014/main" id="{00000000-0008-0000-0900-0000F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91" name="Picture 97" descr="QQ截图20141023141502">
          <a:extLst>
            <a:ext uri="{FF2B5EF4-FFF2-40B4-BE49-F238E27FC236}">
              <a16:creationId xmlns:a16="http://schemas.microsoft.com/office/drawing/2014/main" id="{00000000-0008-0000-0900-0000F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9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C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D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E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95" name="AutoShape 4">
          <a:extLst>
            <a:ext uri="{FF2B5EF4-FFF2-40B4-BE49-F238E27FC236}">
              <a16:creationId xmlns:a16="http://schemas.microsoft.com/office/drawing/2014/main" id="{00000000-0008-0000-0900-0000F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98" name="AutoShape 4">
          <a:extLst>
            <a:ext uri="{FF2B5EF4-FFF2-40B4-BE49-F238E27FC236}">
              <a16:creationId xmlns:a16="http://schemas.microsoft.com/office/drawing/2014/main" id="{00000000-0008-0000-0900-00000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4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01" name="AutoShape 4">
          <a:extLst>
            <a:ext uri="{FF2B5EF4-FFF2-40B4-BE49-F238E27FC236}">
              <a16:creationId xmlns:a16="http://schemas.microsoft.com/office/drawing/2014/main" id="{00000000-0008-0000-0900-000005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02" name="Picture 96" descr="QQ截图20141023141458">
          <a:extLst>
            <a:ext uri="{FF2B5EF4-FFF2-40B4-BE49-F238E27FC236}">
              <a16:creationId xmlns:a16="http://schemas.microsoft.com/office/drawing/2014/main" id="{00000000-0008-0000-0900-00000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03" name="Picture 97" descr="QQ截图20141023141502">
          <a:extLst>
            <a:ext uri="{FF2B5EF4-FFF2-40B4-BE49-F238E27FC236}">
              <a16:creationId xmlns:a16="http://schemas.microsoft.com/office/drawing/2014/main" id="{00000000-0008-0000-0900-00000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04" name="Picture 96" descr="QQ截图20141023141458">
          <a:extLst>
            <a:ext uri="{FF2B5EF4-FFF2-40B4-BE49-F238E27FC236}">
              <a16:creationId xmlns:a16="http://schemas.microsoft.com/office/drawing/2014/main" id="{00000000-0008-0000-0900-00000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05" name="Picture 97" descr="QQ截图20141023141502">
          <a:extLst>
            <a:ext uri="{FF2B5EF4-FFF2-40B4-BE49-F238E27FC236}">
              <a16:creationId xmlns:a16="http://schemas.microsoft.com/office/drawing/2014/main" id="{00000000-0008-0000-0900-00000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A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B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08" name="AutoShape 4">
          <a:extLst>
            <a:ext uri="{FF2B5EF4-FFF2-40B4-BE49-F238E27FC236}">
              <a16:creationId xmlns:a16="http://schemas.microsoft.com/office/drawing/2014/main" id="{00000000-0008-0000-0900-00000C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09" name="Picture 96" descr="QQ截图20141023141458">
          <a:extLst>
            <a:ext uri="{FF2B5EF4-FFF2-40B4-BE49-F238E27FC236}">
              <a16:creationId xmlns:a16="http://schemas.microsoft.com/office/drawing/2014/main" id="{00000000-0008-0000-0900-00000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10" name="Picture 97" descr="QQ截图20141023141502">
          <a:extLst>
            <a:ext uri="{FF2B5EF4-FFF2-40B4-BE49-F238E27FC236}">
              <a16:creationId xmlns:a16="http://schemas.microsoft.com/office/drawing/2014/main" id="{00000000-0008-0000-0900-00000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11" name="Picture 96" descr="QQ截图20141023141458">
          <a:extLst>
            <a:ext uri="{FF2B5EF4-FFF2-40B4-BE49-F238E27FC236}">
              <a16:creationId xmlns:a16="http://schemas.microsoft.com/office/drawing/2014/main" id="{00000000-0008-0000-0900-00000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12" name="Picture 97" descr="QQ截图20141023141502">
          <a:extLst>
            <a:ext uri="{FF2B5EF4-FFF2-40B4-BE49-F238E27FC236}">
              <a16:creationId xmlns:a16="http://schemas.microsoft.com/office/drawing/2014/main" id="{00000000-0008-0000-0900-00001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15" name="AutoShape 4">
          <a:extLst>
            <a:ext uri="{FF2B5EF4-FFF2-40B4-BE49-F238E27FC236}">
              <a16:creationId xmlns:a16="http://schemas.microsoft.com/office/drawing/2014/main" id="{00000000-0008-0000-0900-00001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16" name="Picture 96" descr="QQ截图20141023141458">
          <a:extLst>
            <a:ext uri="{FF2B5EF4-FFF2-40B4-BE49-F238E27FC236}">
              <a16:creationId xmlns:a16="http://schemas.microsoft.com/office/drawing/2014/main" id="{00000000-0008-0000-0900-00001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17" name="Picture 97" descr="QQ截图20141023141502">
          <a:extLst>
            <a:ext uri="{FF2B5EF4-FFF2-40B4-BE49-F238E27FC236}">
              <a16:creationId xmlns:a16="http://schemas.microsoft.com/office/drawing/2014/main" id="{00000000-0008-0000-0900-00001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18" name="Picture 96" descr="QQ截图20141023141458">
          <a:extLst>
            <a:ext uri="{FF2B5EF4-FFF2-40B4-BE49-F238E27FC236}">
              <a16:creationId xmlns:a16="http://schemas.microsoft.com/office/drawing/2014/main" id="{00000000-0008-0000-0900-00001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19" name="Picture 97" descr="QQ截图20141023141502">
          <a:extLst>
            <a:ext uri="{FF2B5EF4-FFF2-40B4-BE49-F238E27FC236}">
              <a16:creationId xmlns:a16="http://schemas.microsoft.com/office/drawing/2014/main" id="{00000000-0008-0000-0900-00001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8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9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22" name="AutoShape 4">
          <a:extLst>
            <a:ext uri="{FF2B5EF4-FFF2-40B4-BE49-F238E27FC236}">
              <a16:creationId xmlns:a16="http://schemas.microsoft.com/office/drawing/2014/main" id="{00000000-0008-0000-0900-00001A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2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B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C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D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26" name="AutoShape 4">
          <a:extLst>
            <a:ext uri="{FF2B5EF4-FFF2-40B4-BE49-F238E27FC236}">
              <a16:creationId xmlns:a16="http://schemas.microsoft.com/office/drawing/2014/main" id="{00000000-0008-0000-0900-00001E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27" name="Picture 96" descr="QQ截图20141023141458">
          <a:extLst>
            <a:ext uri="{FF2B5EF4-FFF2-40B4-BE49-F238E27FC236}">
              <a16:creationId xmlns:a16="http://schemas.microsoft.com/office/drawing/2014/main" id="{00000000-0008-0000-0900-00001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28" name="Picture 97" descr="QQ截图20141023141502">
          <a:extLst>
            <a:ext uri="{FF2B5EF4-FFF2-40B4-BE49-F238E27FC236}">
              <a16:creationId xmlns:a16="http://schemas.microsoft.com/office/drawing/2014/main" id="{00000000-0008-0000-0900-00002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29" name="Picture 96" descr="QQ截图20141023141458">
          <a:extLst>
            <a:ext uri="{FF2B5EF4-FFF2-40B4-BE49-F238E27FC236}">
              <a16:creationId xmlns:a16="http://schemas.microsoft.com/office/drawing/2014/main" id="{00000000-0008-0000-0900-00002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30" name="Picture 97" descr="QQ截图20141023141502">
          <a:extLst>
            <a:ext uri="{FF2B5EF4-FFF2-40B4-BE49-F238E27FC236}">
              <a16:creationId xmlns:a16="http://schemas.microsoft.com/office/drawing/2014/main" id="{00000000-0008-0000-0900-00002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4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33" name="AutoShape 4">
          <a:extLst>
            <a:ext uri="{FF2B5EF4-FFF2-40B4-BE49-F238E27FC236}">
              <a16:creationId xmlns:a16="http://schemas.microsoft.com/office/drawing/2014/main" id="{00000000-0008-0000-0900-000025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34" name="Picture 96" descr="QQ截图20141023141458">
          <a:extLst>
            <a:ext uri="{FF2B5EF4-FFF2-40B4-BE49-F238E27FC236}">
              <a16:creationId xmlns:a16="http://schemas.microsoft.com/office/drawing/2014/main" id="{00000000-0008-0000-0900-00002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35" name="Picture 97" descr="QQ截图20141023141502">
          <a:extLst>
            <a:ext uri="{FF2B5EF4-FFF2-40B4-BE49-F238E27FC236}">
              <a16:creationId xmlns:a16="http://schemas.microsoft.com/office/drawing/2014/main" id="{00000000-0008-0000-0900-00002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36" name="Picture 96" descr="QQ截图20141023141458">
          <a:extLst>
            <a:ext uri="{FF2B5EF4-FFF2-40B4-BE49-F238E27FC236}">
              <a16:creationId xmlns:a16="http://schemas.microsoft.com/office/drawing/2014/main" id="{00000000-0008-0000-0900-00002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37" name="Picture 97" descr="QQ截图20141023141502">
          <a:extLst>
            <a:ext uri="{FF2B5EF4-FFF2-40B4-BE49-F238E27FC236}">
              <a16:creationId xmlns:a16="http://schemas.microsoft.com/office/drawing/2014/main" id="{00000000-0008-0000-0900-00002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A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39" name="Picture 96" descr="QQ截图20141023141458">
          <a:extLst>
            <a:ext uri="{FF2B5EF4-FFF2-40B4-BE49-F238E27FC236}">
              <a16:creationId xmlns:a16="http://schemas.microsoft.com/office/drawing/2014/main" id="{00000000-0008-0000-0900-00002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40" name="Picture 97" descr="QQ截图20141023141502">
          <a:extLst>
            <a:ext uri="{FF2B5EF4-FFF2-40B4-BE49-F238E27FC236}">
              <a16:creationId xmlns:a16="http://schemas.microsoft.com/office/drawing/2014/main" id="{00000000-0008-0000-0900-00002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41" name="Picture 96" descr="QQ截图20141023141458">
          <a:extLst>
            <a:ext uri="{FF2B5EF4-FFF2-40B4-BE49-F238E27FC236}">
              <a16:creationId xmlns:a16="http://schemas.microsoft.com/office/drawing/2014/main" id="{00000000-0008-0000-0900-00002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42" name="Picture 97" descr="QQ截图20141023141502">
          <a:extLst>
            <a:ext uri="{FF2B5EF4-FFF2-40B4-BE49-F238E27FC236}">
              <a16:creationId xmlns:a16="http://schemas.microsoft.com/office/drawing/2014/main" id="{00000000-0008-0000-0900-00002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F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4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46" name="AutoShape 4">
          <a:extLst>
            <a:ext uri="{FF2B5EF4-FFF2-40B4-BE49-F238E27FC236}">
              <a16:creationId xmlns:a16="http://schemas.microsoft.com/office/drawing/2014/main" id="{00000000-0008-0000-0900-00003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4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49" name="AutoShape 4">
          <a:extLst>
            <a:ext uri="{FF2B5EF4-FFF2-40B4-BE49-F238E27FC236}">
              <a16:creationId xmlns:a16="http://schemas.microsoft.com/office/drawing/2014/main" id="{00000000-0008-0000-0900-000035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6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7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52" name="AutoShape 4">
          <a:extLst>
            <a:ext uri="{FF2B5EF4-FFF2-40B4-BE49-F238E27FC236}">
              <a16:creationId xmlns:a16="http://schemas.microsoft.com/office/drawing/2014/main" id="{00000000-0008-0000-0900-000038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9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A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55" name="AutoShape 4">
          <a:extLst>
            <a:ext uri="{FF2B5EF4-FFF2-40B4-BE49-F238E27FC236}">
              <a16:creationId xmlns:a16="http://schemas.microsoft.com/office/drawing/2014/main" id="{00000000-0008-0000-0900-00003B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56" name="Picture 96" descr="QQ截图20141023141458">
          <a:extLst>
            <a:ext uri="{FF2B5EF4-FFF2-40B4-BE49-F238E27FC236}">
              <a16:creationId xmlns:a16="http://schemas.microsoft.com/office/drawing/2014/main" id="{00000000-0008-0000-0900-00003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57" name="Picture 97" descr="QQ截图20141023141502">
          <a:extLst>
            <a:ext uri="{FF2B5EF4-FFF2-40B4-BE49-F238E27FC236}">
              <a16:creationId xmlns:a16="http://schemas.microsoft.com/office/drawing/2014/main" id="{00000000-0008-0000-0900-00003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58" name="Picture 96" descr="QQ截图20141023141458">
          <a:extLst>
            <a:ext uri="{FF2B5EF4-FFF2-40B4-BE49-F238E27FC236}">
              <a16:creationId xmlns:a16="http://schemas.microsoft.com/office/drawing/2014/main" id="{00000000-0008-0000-0900-00003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59" name="Picture 97" descr="QQ截图20141023141502">
          <a:extLst>
            <a:ext uri="{FF2B5EF4-FFF2-40B4-BE49-F238E27FC236}">
              <a16:creationId xmlns:a16="http://schemas.microsoft.com/office/drawing/2014/main" id="{00000000-0008-0000-0900-00003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62" name="AutoShape 4">
          <a:extLst>
            <a:ext uri="{FF2B5EF4-FFF2-40B4-BE49-F238E27FC236}">
              <a16:creationId xmlns:a16="http://schemas.microsoft.com/office/drawing/2014/main" id="{00000000-0008-0000-0900-00004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63" name="Picture 96" descr="QQ截图20141023141458">
          <a:extLst>
            <a:ext uri="{FF2B5EF4-FFF2-40B4-BE49-F238E27FC236}">
              <a16:creationId xmlns:a16="http://schemas.microsoft.com/office/drawing/2014/main" id="{00000000-0008-0000-0900-00004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64" name="Picture 97" descr="QQ截图20141023141502">
          <a:extLst>
            <a:ext uri="{FF2B5EF4-FFF2-40B4-BE49-F238E27FC236}">
              <a16:creationId xmlns:a16="http://schemas.microsoft.com/office/drawing/2014/main" id="{00000000-0008-0000-0900-00004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65" name="Picture 96" descr="QQ截图20141023141458">
          <a:extLst>
            <a:ext uri="{FF2B5EF4-FFF2-40B4-BE49-F238E27FC236}">
              <a16:creationId xmlns:a16="http://schemas.microsoft.com/office/drawing/2014/main" id="{00000000-0008-0000-0900-00004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66" name="Picture 97" descr="QQ截图20141023141502">
          <a:extLst>
            <a:ext uri="{FF2B5EF4-FFF2-40B4-BE49-F238E27FC236}">
              <a16:creationId xmlns:a16="http://schemas.microsoft.com/office/drawing/2014/main" id="{00000000-0008-0000-0900-00004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7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8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69" name="AutoShape 4">
          <a:extLst>
            <a:ext uri="{FF2B5EF4-FFF2-40B4-BE49-F238E27FC236}">
              <a16:creationId xmlns:a16="http://schemas.microsoft.com/office/drawing/2014/main" id="{00000000-0008-0000-0900-000049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70" name="Picture 96" descr="QQ截图20141023141458">
          <a:extLst>
            <a:ext uri="{FF2B5EF4-FFF2-40B4-BE49-F238E27FC236}">
              <a16:creationId xmlns:a16="http://schemas.microsoft.com/office/drawing/2014/main" id="{00000000-0008-0000-0900-00004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71" name="Picture 97" descr="QQ截图20141023141502">
          <a:extLst>
            <a:ext uri="{FF2B5EF4-FFF2-40B4-BE49-F238E27FC236}">
              <a16:creationId xmlns:a16="http://schemas.microsoft.com/office/drawing/2014/main" id="{00000000-0008-0000-0900-00004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72" name="Picture 96" descr="QQ截图20141023141458">
          <a:extLst>
            <a:ext uri="{FF2B5EF4-FFF2-40B4-BE49-F238E27FC236}">
              <a16:creationId xmlns:a16="http://schemas.microsoft.com/office/drawing/2014/main" id="{00000000-0008-0000-0900-00004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73" name="Picture 97" descr="QQ截图20141023141502">
          <a:extLst>
            <a:ext uri="{FF2B5EF4-FFF2-40B4-BE49-F238E27FC236}">
              <a16:creationId xmlns:a16="http://schemas.microsoft.com/office/drawing/2014/main" id="{00000000-0008-0000-0900-00004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E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F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76" name="AutoShape 4">
          <a:extLst>
            <a:ext uri="{FF2B5EF4-FFF2-40B4-BE49-F238E27FC236}">
              <a16:creationId xmlns:a16="http://schemas.microsoft.com/office/drawing/2014/main" id="{00000000-0008-0000-0900-00005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7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80" name="AutoShape 4">
          <a:extLst>
            <a:ext uri="{FF2B5EF4-FFF2-40B4-BE49-F238E27FC236}">
              <a16:creationId xmlns:a16="http://schemas.microsoft.com/office/drawing/2014/main" id="{00000000-0008-0000-0900-000054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81" name="Picture 96" descr="QQ截图20141023141458">
          <a:extLst>
            <a:ext uri="{FF2B5EF4-FFF2-40B4-BE49-F238E27FC236}">
              <a16:creationId xmlns:a16="http://schemas.microsoft.com/office/drawing/2014/main" id="{00000000-0008-0000-0900-00005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82" name="Picture 97" descr="QQ截图20141023141502">
          <a:extLst>
            <a:ext uri="{FF2B5EF4-FFF2-40B4-BE49-F238E27FC236}">
              <a16:creationId xmlns:a16="http://schemas.microsoft.com/office/drawing/2014/main" id="{00000000-0008-0000-0900-00005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83" name="Picture 96" descr="QQ截图20141023141458">
          <a:extLst>
            <a:ext uri="{FF2B5EF4-FFF2-40B4-BE49-F238E27FC236}">
              <a16:creationId xmlns:a16="http://schemas.microsoft.com/office/drawing/2014/main" id="{00000000-0008-0000-0900-00005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84" name="Picture 97" descr="QQ截图20141023141502">
          <a:extLst>
            <a:ext uri="{FF2B5EF4-FFF2-40B4-BE49-F238E27FC236}">
              <a16:creationId xmlns:a16="http://schemas.microsoft.com/office/drawing/2014/main" id="{00000000-0008-0000-0900-00005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9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A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87" name="AutoShape 4">
          <a:extLst>
            <a:ext uri="{FF2B5EF4-FFF2-40B4-BE49-F238E27FC236}">
              <a16:creationId xmlns:a16="http://schemas.microsoft.com/office/drawing/2014/main" id="{00000000-0008-0000-0900-00005B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88" name="Picture 96" descr="QQ截图20141023141458">
          <a:extLst>
            <a:ext uri="{FF2B5EF4-FFF2-40B4-BE49-F238E27FC236}">
              <a16:creationId xmlns:a16="http://schemas.microsoft.com/office/drawing/2014/main" id="{00000000-0008-0000-0900-00005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89" name="Picture 97" descr="QQ截图20141023141502">
          <a:extLst>
            <a:ext uri="{FF2B5EF4-FFF2-40B4-BE49-F238E27FC236}">
              <a16:creationId xmlns:a16="http://schemas.microsoft.com/office/drawing/2014/main" id="{00000000-0008-0000-0900-00005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90" name="Picture 96" descr="QQ截图20141023141458">
          <a:extLst>
            <a:ext uri="{FF2B5EF4-FFF2-40B4-BE49-F238E27FC236}">
              <a16:creationId xmlns:a16="http://schemas.microsoft.com/office/drawing/2014/main" id="{00000000-0008-0000-0900-00005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91" name="Picture 97" descr="QQ截图20141023141502">
          <a:extLst>
            <a:ext uri="{FF2B5EF4-FFF2-40B4-BE49-F238E27FC236}">
              <a16:creationId xmlns:a16="http://schemas.microsoft.com/office/drawing/2014/main" id="{00000000-0008-0000-0900-00005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94" name="AutoShape 4">
          <a:extLst>
            <a:ext uri="{FF2B5EF4-FFF2-40B4-BE49-F238E27FC236}">
              <a16:creationId xmlns:a16="http://schemas.microsoft.com/office/drawing/2014/main" id="{00000000-0008-0000-0900-00006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95" name="Picture 96" descr="QQ截图20141023141458">
          <a:extLst>
            <a:ext uri="{FF2B5EF4-FFF2-40B4-BE49-F238E27FC236}">
              <a16:creationId xmlns:a16="http://schemas.microsoft.com/office/drawing/2014/main" id="{00000000-0008-0000-0900-00006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96" name="Picture 97" descr="QQ截图20141023141502">
          <a:extLst>
            <a:ext uri="{FF2B5EF4-FFF2-40B4-BE49-F238E27FC236}">
              <a16:creationId xmlns:a16="http://schemas.microsoft.com/office/drawing/2014/main" id="{00000000-0008-0000-0900-00006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97" name="Picture 96" descr="QQ截图20141023141458">
          <a:extLst>
            <a:ext uri="{FF2B5EF4-FFF2-40B4-BE49-F238E27FC236}">
              <a16:creationId xmlns:a16="http://schemas.microsoft.com/office/drawing/2014/main" id="{00000000-0008-0000-0900-00006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98" name="Picture 97" descr="QQ截图20141023141502">
          <a:extLst>
            <a:ext uri="{FF2B5EF4-FFF2-40B4-BE49-F238E27FC236}">
              <a16:creationId xmlns:a16="http://schemas.microsoft.com/office/drawing/2014/main" id="{00000000-0008-0000-0900-00006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7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8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01" name="AutoShape 4">
          <a:extLst>
            <a:ext uri="{FF2B5EF4-FFF2-40B4-BE49-F238E27FC236}">
              <a16:creationId xmlns:a16="http://schemas.microsoft.com/office/drawing/2014/main" id="{00000000-0008-0000-0900-000069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02" name="Picture 96" descr="QQ截图20141023141458">
          <a:extLst>
            <a:ext uri="{FF2B5EF4-FFF2-40B4-BE49-F238E27FC236}">
              <a16:creationId xmlns:a16="http://schemas.microsoft.com/office/drawing/2014/main" id="{00000000-0008-0000-0900-00006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03" name="Picture 97" descr="QQ截图20141023141502">
          <a:extLst>
            <a:ext uri="{FF2B5EF4-FFF2-40B4-BE49-F238E27FC236}">
              <a16:creationId xmlns:a16="http://schemas.microsoft.com/office/drawing/2014/main" id="{00000000-0008-0000-0900-00006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04" name="Picture 96" descr="QQ截图20141023141458">
          <a:extLst>
            <a:ext uri="{FF2B5EF4-FFF2-40B4-BE49-F238E27FC236}">
              <a16:creationId xmlns:a16="http://schemas.microsoft.com/office/drawing/2014/main" id="{00000000-0008-0000-0900-00006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05" name="Picture 97" descr="QQ截图20141023141502">
          <a:extLst>
            <a:ext uri="{FF2B5EF4-FFF2-40B4-BE49-F238E27FC236}">
              <a16:creationId xmlns:a16="http://schemas.microsoft.com/office/drawing/2014/main" id="{00000000-0008-0000-0900-00006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E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F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08" name="AutoShape 4">
          <a:extLst>
            <a:ext uri="{FF2B5EF4-FFF2-40B4-BE49-F238E27FC236}">
              <a16:creationId xmlns:a16="http://schemas.microsoft.com/office/drawing/2014/main" id="{00000000-0008-0000-0900-00007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09" name="Picture 96" descr="QQ截图20141023141458">
          <a:extLst>
            <a:ext uri="{FF2B5EF4-FFF2-40B4-BE49-F238E27FC236}">
              <a16:creationId xmlns:a16="http://schemas.microsoft.com/office/drawing/2014/main" id="{00000000-0008-0000-0900-00007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10" name="Picture 97" descr="QQ截图20141023141502">
          <a:extLst>
            <a:ext uri="{FF2B5EF4-FFF2-40B4-BE49-F238E27FC236}">
              <a16:creationId xmlns:a16="http://schemas.microsoft.com/office/drawing/2014/main" id="{00000000-0008-0000-0900-00007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11" name="Picture 96" descr="QQ截图20141023141458">
          <a:extLst>
            <a:ext uri="{FF2B5EF4-FFF2-40B4-BE49-F238E27FC236}">
              <a16:creationId xmlns:a16="http://schemas.microsoft.com/office/drawing/2014/main" id="{00000000-0008-0000-0900-00007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12" name="Picture 97" descr="QQ截图20141023141502">
          <a:extLst>
            <a:ext uri="{FF2B5EF4-FFF2-40B4-BE49-F238E27FC236}">
              <a16:creationId xmlns:a16="http://schemas.microsoft.com/office/drawing/2014/main" id="{00000000-0008-0000-0900-00007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5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6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15" name="AutoShape 4">
          <a:extLst>
            <a:ext uri="{FF2B5EF4-FFF2-40B4-BE49-F238E27FC236}">
              <a16:creationId xmlns:a16="http://schemas.microsoft.com/office/drawing/2014/main" id="{00000000-0008-0000-0900-000077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16" name="Picture 96" descr="QQ截图20141023141458">
          <a:extLst>
            <a:ext uri="{FF2B5EF4-FFF2-40B4-BE49-F238E27FC236}">
              <a16:creationId xmlns:a16="http://schemas.microsoft.com/office/drawing/2014/main" id="{00000000-0008-0000-0900-00007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17" name="Picture 97" descr="QQ截图20141023141502">
          <a:extLst>
            <a:ext uri="{FF2B5EF4-FFF2-40B4-BE49-F238E27FC236}">
              <a16:creationId xmlns:a16="http://schemas.microsoft.com/office/drawing/2014/main" id="{00000000-0008-0000-0900-00007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18" name="Picture 96" descr="QQ截图20141023141458">
          <a:extLst>
            <a:ext uri="{FF2B5EF4-FFF2-40B4-BE49-F238E27FC236}">
              <a16:creationId xmlns:a16="http://schemas.microsoft.com/office/drawing/2014/main" id="{00000000-0008-0000-0900-00007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19" name="Picture 97" descr="QQ截图20141023141502">
          <a:extLst>
            <a:ext uri="{FF2B5EF4-FFF2-40B4-BE49-F238E27FC236}">
              <a16:creationId xmlns:a16="http://schemas.microsoft.com/office/drawing/2014/main" id="{00000000-0008-0000-0900-00007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C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D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22" name="AutoShape 4">
          <a:extLst>
            <a:ext uri="{FF2B5EF4-FFF2-40B4-BE49-F238E27FC236}">
              <a16:creationId xmlns:a16="http://schemas.microsoft.com/office/drawing/2014/main" id="{00000000-0008-0000-0900-00007E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23" name="Picture 96" descr="QQ截图20141023141458">
          <a:extLst>
            <a:ext uri="{FF2B5EF4-FFF2-40B4-BE49-F238E27FC236}">
              <a16:creationId xmlns:a16="http://schemas.microsoft.com/office/drawing/2014/main" id="{00000000-0008-0000-0900-00007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24" name="Picture 97" descr="QQ截图20141023141502">
          <a:extLst>
            <a:ext uri="{FF2B5EF4-FFF2-40B4-BE49-F238E27FC236}">
              <a16:creationId xmlns:a16="http://schemas.microsoft.com/office/drawing/2014/main" id="{00000000-0008-0000-0900-00008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25" name="Picture 96" descr="QQ截图20141023141458">
          <a:extLst>
            <a:ext uri="{FF2B5EF4-FFF2-40B4-BE49-F238E27FC236}">
              <a16:creationId xmlns:a16="http://schemas.microsoft.com/office/drawing/2014/main" id="{00000000-0008-0000-0900-00008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26" name="Picture 97" descr="QQ截图20141023141502">
          <a:extLst>
            <a:ext uri="{FF2B5EF4-FFF2-40B4-BE49-F238E27FC236}">
              <a16:creationId xmlns:a16="http://schemas.microsoft.com/office/drawing/2014/main" id="{00000000-0008-0000-0900-00008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4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29" name="AutoShape 4">
          <a:extLst>
            <a:ext uri="{FF2B5EF4-FFF2-40B4-BE49-F238E27FC236}">
              <a16:creationId xmlns:a16="http://schemas.microsoft.com/office/drawing/2014/main" id="{00000000-0008-0000-0900-000085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30" name="Picture 96" descr="QQ截图20141023141458">
          <a:extLst>
            <a:ext uri="{FF2B5EF4-FFF2-40B4-BE49-F238E27FC236}">
              <a16:creationId xmlns:a16="http://schemas.microsoft.com/office/drawing/2014/main" id="{00000000-0008-0000-0900-00008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31" name="Picture 97" descr="QQ截图20141023141502">
          <a:extLst>
            <a:ext uri="{FF2B5EF4-FFF2-40B4-BE49-F238E27FC236}">
              <a16:creationId xmlns:a16="http://schemas.microsoft.com/office/drawing/2014/main" id="{00000000-0008-0000-0900-00008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32" name="Picture 96" descr="QQ截图20141023141458">
          <a:extLst>
            <a:ext uri="{FF2B5EF4-FFF2-40B4-BE49-F238E27FC236}">
              <a16:creationId xmlns:a16="http://schemas.microsoft.com/office/drawing/2014/main" id="{00000000-0008-0000-0900-00008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33" name="Picture 97" descr="QQ截图20141023141502">
          <a:extLst>
            <a:ext uri="{FF2B5EF4-FFF2-40B4-BE49-F238E27FC236}">
              <a16:creationId xmlns:a16="http://schemas.microsoft.com/office/drawing/2014/main" id="{00000000-0008-0000-0900-00008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A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B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36" name="AutoShape 4">
          <a:extLst>
            <a:ext uri="{FF2B5EF4-FFF2-40B4-BE49-F238E27FC236}">
              <a16:creationId xmlns:a16="http://schemas.microsoft.com/office/drawing/2014/main" id="{00000000-0008-0000-0900-00008C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37" name="Picture 96" descr="QQ截图20141023141458">
          <a:extLst>
            <a:ext uri="{FF2B5EF4-FFF2-40B4-BE49-F238E27FC236}">
              <a16:creationId xmlns:a16="http://schemas.microsoft.com/office/drawing/2014/main" id="{00000000-0008-0000-0900-00008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38" name="Picture 97" descr="QQ截图20141023141502">
          <a:extLst>
            <a:ext uri="{FF2B5EF4-FFF2-40B4-BE49-F238E27FC236}">
              <a16:creationId xmlns:a16="http://schemas.microsoft.com/office/drawing/2014/main" id="{00000000-0008-0000-0900-00008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39" name="Picture 96" descr="QQ截图20141023141458">
          <a:extLst>
            <a:ext uri="{FF2B5EF4-FFF2-40B4-BE49-F238E27FC236}">
              <a16:creationId xmlns:a16="http://schemas.microsoft.com/office/drawing/2014/main" id="{00000000-0008-0000-0900-00008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40" name="Picture 97" descr="QQ截图20141023141502">
          <a:extLst>
            <a:ext uri="{FF2B5EF4-FFF2-40B4-BE49-F238E27FC236}">
              <a16:creationId xmlns:a16="http://schemas.microsoft.com/office/drawing/2014/main" id="{00000000-0008-0000-0900-00009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43" name="AutoShape 4">
          <a:extLst>
            <a:ext uri="{FF2B5EF4-FFF2-40B4-BE49-F238E27FC236}">
              <a16:creationId xmlns:a16="http://schemas.microsoft.com/office/drawing/2014/main" id="{00000000-0008-0000-0900-00009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44" name="Picture 96" descr="QQ截图20141023141458">
          <a:extLst>
            <a:ext uri="{FF2B5EF4-FFF2-40B4-BE49-F238E27FC236}">
              <a16:creationId xmlns:a16="http://schemas.microsoft.com/office/drawing/2014/main" id="{00000000-0008-0000-0900-00009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45" name="Picture 97" descr="QQ截图20141023141502">
          <a:extLst>
            <a:ext uri="{FF2B5EF4-FFF2-40B4-BE49-F238E27FC236}">
              <a16:creationId xmlns:a16="http://schemas.microsoft.com/office/drawing/2014/main" id="{00000000-0008-0000-0900-00009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46" name="Picture 96" descr="QQ截图20141023141458">
          <a:extLst>
            <a:ext uri="{FF2B5EF4-FFF2-40B4-BE49-F238E27FC236}">
              <a16:creationId xmlns:a16="http://schemas.microsoft.com/office/drawing/2014/main" id="{00000000-0008-0000-0900-00009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47" name="Picture 97" descr="QQ截图20141023141502">
          <a:extLst>
            <a:ext uri="{FF2B5EF4-FFF2-40B4-BE49-F238E27FC236}">
              <a16:creationId xmlns:a16="http://schemas.microsoft.com/office/drawing/2014/main" id="{00000000-0008-0000-0900-00009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8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9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50" name="AutoShape 4">
          <a:extLst>
            <a:ext uri="{FF2B5EF4-FFF2-40B4-BE49-F238E27FC236}">
              <a16:creationId xmlns:a16="http://schemas.microsoft.com/office/drawing/2014/main" id="{00000000-0008-0000-0900-00009A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51" name="Picture 96" descr="QQ截图20141023141458">
          <a:extLst>
            <a:ext uri="{FF2B5EF4-FFF2-40B4-BE49-F238E27FC236}">
              <a16:creationId xmlns:a16="http://schemas.microsoft.com/office/drawing/2014/main" id="{00000000-0008-0000-0900-00009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52" name="Picture 97" descr="QQ截图20141023141502">
          <a:extLst>
            <a:ext uri="{FF2B5EF4-FFF2-40B4-BE49-F238E27FC236}">
              <a16:creationId xmlns:a16="http://schemas.microsoft.com/office/drawing/2014/main" id="{00000000-0008-0000-0900-00009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53" name="Picture 96" descr="QQ截图20141023141458">
          <a:extLst>
            <a:ext uri="{FF2B5EF4-FFF2-40B4-BE49-F238E27FC236}">
              <a16:creationId xmlns:a16="http://schemas.microsoft.com/office/drawing/2014/main" id="{00000000-0008-0000-0900-00009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54" name="Picture 97" descr="QQ截图20141023141502">
          <a:extLst>
            <a:ext uri="{FF2B5EF4-FFF2-40B4-BE49-F238E27FC236}">
              <a16:creationId xmlns:a16="http://schemas.microsoft.com/office/drawing/2014/main" id="{00000000-0008-0000-0900-00009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F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57" name="AutoShape 4">
          <a:extLst>
            <a:ext uri="{FF2B5EF4-FFF2-40B4-BE49-F238E27FC236}">
              <a16:creationId xmlns:a16="http://schemas.microsoft.com/office/drawing/2014/main" id="{00000000-0008-0000-0900-0000A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58" name="Picture 96" descr="QQ截图20141023141458">
          <a:extLst>
            <a:ext uri="{FF2B5EF4-FFF2-40B4-BE49-F238E27FC236}">
              <a16:creationId xmlns:a16="http://schemas.microsoft.com/office/drawing/2014/main" id="{00000000-0008-0000-0900-0000A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59" name="Picture 97" descr="QQ截图20141023141502">
          <a:extLst>
            <a:ext uri="{FF2B5EF4-FFF2-40B4-BE49-F238E27FC236}">
              <a16:creationId xmlns:a16="http://schemas.microsoft.com/office/drawing/2014/main" id="{00000000-0008-0000-0900-0000A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60" name="Picture 96" descr="QQ截图20141023141458">
          <a:extLst>
            <a:ext uri="{FF2B5EF4-FFF2-40B4-BE49-F238E27FC236}">
              <a16:creationId xmlns:a16="http://schemas.microsoft.com/office/drawing/2014/main" id="{00000000-0008-0000-0900-0000A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61" name="Picture 97" descr="QQ截图20141023141502">
          <a:extLst>
            <a:ext uri="{FF2B5EF4-FFF2-40B4-BE49-F238E27FC236}">
              <a16:creationId xmlns:a16="http://schemas.microsoft.com/office/drawing/2014/main" id="{00000000-0008-0000-0900-0000A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6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7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64" name="AutoShape 4">
          <a:extLst>
            <a:ext uri="{FF2B5EF4-FFF2-40B4-BE49-F238E27FC236}">
              <a16:creationId xmlns:a16="http://schemas.microsoft.com/office/drawing/2014/main" id="{00000000-0008-0000-0900-0000A8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65" name="Picture 96" descr="QQ截图20141023141458">
          <a:extLst>
            <a:ext uri="{FF2B5EF4-FFF2-40B4-BE49-F238E27FC236}">
              <a16:creationId xmlns:a16="http://schemas.microsoft.com/office/drawing/2014/main" id="{00000000-0008-0000-0900-0000A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66" name="Picture 97" descr="QQ截图20141023141502">
          <a:extLst>
            <a:ext uri="{FF2B5EF4-FFF2-40B4-BE49-F238E27FC236}">
              <a16:creationId xmlns:a16="http://schemas.microsoft.com/office/drawing/2014/main" id="{00000000-0008-0000-0900-0000A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67" name="Picture 96" descr="QQ截图20141023141458">
          <a:extLst>
            <a:ext uri="{FF2B5EF4-FFF2-40B4-BE49-F238E27FC236}">
              <a16:creationId xmlns:a16="http://schemas.microsoft.com/office/drawing/2014/main" id="{00000000-0008-0000-0900-0000A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68" name="Picture 97" descr="QQ截图20141023141502">
          <a:extLst>
            <a:ext uri="{FF2B5EF4-FFF2-40B4-BE49-F238E27FC236}">
              <a16:creationId xmlns:a16="http://schemas.microsoft.com/office/drawing/2014/main" id="{00000000-0008-0000-0900-0000A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D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E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71" name="AutoShape 4">
          <a:extLst>
            <a:ext uri="{FF2B5EF4-FFF2-40B4-BE49-F238E27FC236}">
              <a16:creationId xmlns:a16="http://schemas.microsoft.com/office/drawing/2014/main" id="{00000000-0008-0000-0900-0000AF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72" name="Picture 96" descr="QQ截图20141023141458">
          <a:extLst>
            <a:ext uri="{FF2B5EF4-FFF2-40B4-BE49-F238E27FC236}">
              <a16:creationId xmlns:a16="http://schemas.microsoft.com/office/drawing/2014/main" id="{00000000-0008-0000-0900-0000B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73" name="Picture 97" descr="QQ截图20141023141502">
          <a:extLst>
            <a:ext uri="{FF2B5EF4-FFF2-40B4-BE49-F238E27FC236}">
              <a16:creationId xmlns:a16="http://schemas.microsoft.com/office/drawing/2014/main" id="{00000000-0008-0000-0900-0000B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74" name="Picture 96" descr="QQ截图20141023141458">
          <a:extLst>
            <a:ext uri="{FF2B5EF4-FFF2-40B4-BE49-F238E27FC236}">
              <a16:creationId xmlns:a16="http://schemas.microsoft.com/office/drawing/2014/main" id="{00000000-0008-0000-0900-0000B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75" name="Picture 97" descr="QQ截图20141023141502">
          <a:extLst>
            <a:ext uri="{FF2B5EF4-FFF2-40B4-BE49-F238E27FC236}">
              <a16:creationId xmlns:a16="http://schemas.microsoft.com/office/drawing/2014/main" id="{00000000-0008-0000-0900-0000B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4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5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78" name="AutoShape 4">
          <a:extLst>
            <a:ext uri="{FF2B5EF4-FFF2-40B4-BE49-F238E27FC236}">
              <a16:creationId xmlns:a16="http://schemas.microsoft.com/office/drawing/2014/main" id="{00000000-0008-0000-0900-0000B6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79" name="Picture 96" descr="QQ截图20141023141458">
          <a:extLst>
            <a:ext uri="{FF2B5EF4-FFF2-40B4-BE49-F238E27FC236}">
              <a16:creationId xmlns:a16="http://schemas.microsoft.com/office/drawing/2014/main" id="{00000000-0008-0000-0900-0000B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80" name="Picture 97" descr="QQ截图20141023141502">
          <a:extLst>
            <a:ext uri="{FF2B5EF4-FFF2-40B4-BE49-F238E27FC236}">
              <a16:creationId xmlns:a16="http://schemas.microsoft.com/office/drawing/2014/main" id="{00000000-0008-0000-0900-0000B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81" name="Picture 96" descr="QQ截图20141023141458">
          <a:extLst>
            <a:ext uri="{FF2B5EF4-FFF2-40B4-BE49-F238E27FC236}">
              <a16:creationId xmlns:a16="http://schemas.microsoft.com/office/drawing/2014/main" id="{00000000-0008-0000-0900-0000B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82" name="Picture 97" descr="QQ截图20141023141502">
          <a:extLst>
            <a:ext uri="{FF2B5EF4-FFF2-40B4-BE49-F238E27FC236}">
              <a16:creationId xmlns:a16="http://schemas.microsoft.com/office/drawing/2014/main" id="{00000000-0008-0000-0900-0000B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B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C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85" name="AutoShape 4">
          <a:extLst>
            <a:ext uri="{FF2B5EF4-FFF2-40B4-BE49-F238E27FC236}">
              <a16:creationId xmlns:a16="http://schemas.microsoft.com/office/drawing/2014/main" id="{00000000-0008-0000-0900-0000BD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86" name="Picture 96" descr="QQ截图20141023141458">
          <a:extLst>
            <a:ext uri="{FF2B5EF4-FFF2-40B4-BE49-F238E27FC236}">
              <a16:creationId xmlns:a16="http://schemas.microsoft.com/office/drawing/2014/main" id="{00000000-0008-0000-0900-0000B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87" name="Picture 97" descr="QQ截图20141023141502">
          <a:extLst>
            <a:ext uri="{FF2B5EF4-FFF2-40B4-BE49-F238E27FC236}">
              <a16:creationId xmlns:a16="http://schemas.microsoft.com/office/drawing/2014/main" id="{00000000-0008-0000-0900-0000B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88" name="Picture 96" descr="QQ截图20141023141458">
          <a:extLst>
            <a:ext uri="{FF2B5EF4-FFF2-40B4-BE49-F238E27FC236}">
              <a16:creationId xmlns:a16="http://schemas.microsoft.com/office/drawing/2014/main" id="{00000000-0008-0000-0900-0000C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89" name="Picture 97" descr="QQ截图20141023141502">
          <a:extLst>
            <a:ext uri="{FF2B5EF4-FFF2-40B4-BE49-F238E27FC236}">
              <a16:creationId xmlns:a16="http://schemas.microsoft.com/office/drawing/2014/main" id="{00000000-0008-0000-0900-0000C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92" name="AutoShape 4">
          <a:extLst>
            <a:ext uri="{FF2B5EF4-FFF2-40B4-BE49-F238E27FC236}">
              <a16:creationId xmlns:a16="http://schemas.microsoft.com/office/drawing/2014/main" id="{00000000-0008-0000-0900-0000C4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93" name="Picture 96" descr="QQ截图20141023141458">
          <a:extLst>
            <a:ext uri="{FF2B5EF4-FFF2-40B4-BE49-F238E27FC236}">
              <a16:creationId xmlns:a16="http://schemas.microsoft.com/office/drawing/2014/main" id="{00000000-0008-0000-0900-0000C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94" name="Picture 97" descr="QQ截图20141023141502">
          <a:extLst>
            <a:ext uri="{FF2B5EF4-FFF2-40B4-BE49-F238E27FC236}">
              <a16:creationId xmlns:a16="http://schemas.microsoft.com/office/drawing/2014/main" id="{00000000-0008-0000-0900-0000C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95" name="Picture 96" descr="QQ截图20141023141458">
          <a:extLst>
            <a:ext uri="{FF2B5EF4-FFF2-40B4-BE49-F238E27FC236}">
              <a16:creationId xmlns:a16="http://schemas.microsoft.com/office/drawing/2014/main" id="{00000000-0008-0000-0900-0000C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96" name="Picture 97" descr="QQ截图20141023141502">
          <a:extLst>
            <a:ext uri="{FF2B5EF4-FFF2-40B4-BE49-F238E27FC236}">
              <a16:creationId xmlns:a16="http://schemas.microsoft.com/office/drawing/2014/main" id="{00000000-0008-0000-0900-0000C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9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A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99" name="AutoShape 4">
          <a:extLst>
            <a:ext uri="{FF2B5EF4-FFF2-40B4-BE49-F238E27FC236}">
              <a16:creationId xmlns:a16="http://schemas.microsoft.com/office/drawing/2014/main" id="{00000000-0008-0000-0900-0000CB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00" name="Picture 96" descr="QQ截图20141023141458">
          <a:extLst>
            <a:ext uri="{FF2B5EF4-FFF2-40B4-BE49-F238E27FC236}">
              <a16:creationId xmlns:a16="http://schemas.microsoft.com/office/drawing/2014/main" id="{00000000-0008-0000-0900-0000C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01" name="Picture 97" descr="QQ截图20141023141502">
          <a:extLst>
            <a:ext uri="{FF2B5EF4-FFF2-40B4-BE49-F238E27FC236}">
              <a16:creationId xmlns:a16="http://schemas.microsoft.com/office/drawing/2014/main" id="{00000000-0008-0000-0900-0000C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02" name="Picture 96" descr="QQ截图20141023141458">
          <a:extLst>
            <a:ext uri="{FF2B5EF4-FFF2-40B4-BE49-F238E27FC236}">
              <a16:creationId xmlns:a16="http://schemas.microsoft.com/office/drawing/2014/main" id="{00000000-0008-0000-0900-0000C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03" name="Picture 97" descr="QQ截图20141023141502">
          <a:extLst>
            <a:ext uri="{FF2B5EF4-FFF2-40B4-BE49-F238E27FC236}">
              <a16:creationId xmlns:a16="http://schemas.microsoft.com/office/drawing/2014/main" id="{00000000-0008-0000-0900-0000C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06" name="AutoShape 4">
          <a:extLst>
            <a:ext uri="{FF2B5EF4-FFF2-40B4-BE49-F238E27FC236}">
              <a16:creationId xmlns:a16="http://schemas.microsoft.com/office/drawing/2014/main" id="{00000000-0008-0000-0900-0000D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07" name="Picture 96" descr="QQ截图20141023141458">
          <a:extLst>
            <a:ext uri="{FF2B5EF4-FFF2-40B4-BE49-F238E27FC236}">
              <a16:creationId xmlns:a16="http://schemas.microsoft.com/office/drawing/2014/main" id="{00000000-0008-0000-0900-0000D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08" name="Picture 97" descr="QQ截图20141023141502">
          <a:extLst>
            <a:ext uri="{FF2B5EF4-FFF2-40B4-BE49-F238E27FC236}">
              <a16:creationId xmlns:a16="http://schemas.microsoft.com/office/drawing/2014/main" id="{00000000-0008-0000-0900-0000D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09" name="Picture 96" descr="QQ截图20141023141458">
          <a:extLst>
            <a:ext uri="{FF2B5EF4-FFF2-40B4-BE49-F238E27FC236}">
              <a16:creationId xmlns:a16="http://schemas.microsoft.com/office/drawing/2014/main" id="{00000000-0008-0000-0900-0000D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10" name="Picture 97" descr="QQ截图20141023141502">
          <a:extLst>
            <a:ext uri="{FF2B5EF4-FFF2-40B4-BE49-F238E27FC236}">
              <a16:creationId xmlns:a16="http://schemas.microsoft.com/office/drawing/2014/main" id="{00000000-0008-0000-0900-0000D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7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8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13" name="AutoShape 4">
          <a:extLst>
            <a:ext uri="{FF2B5EF4-FFF2-40B4-BE49-F238E27FC236}">
              <a16:creationId xmlns:a16="http://schemas.microsoft.com/office/drawing/2014/main" id="{00000000-0008-0000-0900-0000D9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14" name="Picture 96" descr="QQ截图20141023141458">
          <a:extLst>
            <a:ext uri="{FF2B5EF4-FFF2-40B4-BE49-F238E27FC236}">
              <a16:creationId xmlns:a16="http://schemas.microsoft.com/office/drawing/2014/main" id="{00000000-0008-0000-0900-0000D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15" name="Picture 97" descr="QQ截图20141023141502">
          <a:extLst>
            <a:ext uri="{FF2B5EF4-FFF2-40B4-BE49-F238E27FC236}">
              <a16:creationId xmlns:a16="http://schemas.microsoft.com/office/drawing/2014/main" id="{00000000-0008-0000-0900-0000D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16" name="Picture 96" descr="QQ截图20141023141458">
          <a:extLst>
            <a:ext uri="{FF2B5EF4-FFF2-40B4-BE49-F238E27FC236}">
              <a16:creationId xmlns:a16="http://schemas.microsoft.com/office/drawing/2014/main" id="{00000000-0008-0000-0900-0000D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17" name="Picture 97" descr="QQ截图20141023141502">
          <a:extLst>
            <a:ext uri="{FF2B5EF4-FFF2-40B4-BE49-F238E27FC236}">
              <a16:creationId xmlns:a16="http://schemas.microsoft.com/office/drawing/2014/main" id="{00000000-0008-0000-0900-0000D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E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F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20" name="AutoShape 4">
          <a:extLst>
            <a:ext uri="{FF2B5EF4-FFF2-40B4-BE49-F238E27FC236}">
              <a16:creationId xmlns:a16="http://schemas.microsoft.com/office/drawing/2014/main" id="{00000000-0008-0000-0900-0000E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21" name="Picture 96" descr="QQ截图20141023141458">
          <a:extLst>
            <a:ext uri="{FF2B5EF4-FFF2-40B4-BE49-F238E27FC236}">
              <a16:creationId xmlns:a16="http://schemas.microsoft.com/office/drawing/2014/main" id="{00000000-0008-0000-0900-0000E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22" name="Picture 97" descr="QQ截图20141023141502">
          <a:extLst>
            <a:ext uri="{FF2B5EF4-FFF2-40B4-BE49-F238E27FC236}">
              <a16:creationId xmlns:a16="http://schemas.microsoft.com/office/drawing/2014/main" id="{00000000-0008-0000-0900-0000E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23" name="Picture 96" descr="QQ截图20141023141458">
          <a:extLst>
            <a:ext uri="{FF2B5EF4-FFF2-40B4-BE49-F238E27FC236}">
              <a16:creationId xmlns:a16="http://schemas.microsoft.com/office/drawing/2014/main" id="{00000000-0008-0000-0900-0000E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24" name="Picture 97" descr="QQ截图20141023141502">
          <a:extLst>
            <a:ext uri="{FF2B5EF4-FFF2-40B4-BE49-F238E27FC236}">
              <a16:creationId xmlns:a16="http://schemas.microsoft.com/office/drawing/2014/main" id="{00000000-0008-0000-0900-0000E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5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6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27" name="AutoShape 4">
          <a:extLst>
            <a:ext uri="{FF2B5EF4-FFF2-40B4-BE49-F238E27FC236}">
              <a16:creationId xmlns:a16="http://schemas.microsoft.com/office/drawing/2014/main" id="{00000000-0008-0000-0900-0000E7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28" name="Picture 96" descr="QQ截图20141023141458">
          <a:extLst>
            <a:ext uri="{FF2B5EF4-FFF2-40B4-BE49-F238E27FC236}">
              <a16:creationId xmlns:a16="http://schemas.microsoft.com/office/drawing/2014/main" id="{00000000-0008-0000-0900-0000E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29" name="Picture 97" descr="QQ截图20141023141502">
          <a:extLst>
            <a:ext uri="{FF2B5EF4-FFF2-40B4-BE49-F238E27FC236}">
              <a16:creationId xmlns:a16="http://schemas.microsoft.com/office/drawing/2014/main" id="{00000000-0008-0000-0900-0000E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30" name="Picture 96" descr="QQ截图20141023141458">
          <a:extLst>
            <a:ext uri="{FF2B5EF4-FFF2-40B4-BE49-F238E27FC236}">
              <a16:creationId xmlns:a16="http://schemas.microsoft.com/office/drawing/2014/main" id="{00000000-0008-0000-0900-0000E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31" name="Picture 97" descr="QQ截图20141023141502">
          <a:extLst>
            <a:ext uri="{FF2B5EF4-FFF2-40B4-BE49-F238E27FC236}">
              <a16:creationId xmlns:a16="http://schemas.microsoft.com/office/drawing/2014/main" id="{00000000-0008-0000-0900-0000E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C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D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34" name="AutoShape 4">
          <a:extLst>
            <a:ext uri="{FF2B5EF4-FFF2-40B4-BE49-F238E27FC236}">
              <a16:creationId xmlns:a16="http://schemas.microsoft.com/office/drawing/2014/main" id="{00000000-0008-0000-0900-0000EE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35" name="Picture 96" descr="QQ截图20141023141458">
          <a:extLst>
            <a:ext uri="{FF2B5EF4-FFF2-40B4-BE49-F238E27FC236}">
              <a16:creationId xmlns:a16="http://schemas.microsoft.com/office/drawing/2014/main" id="{00000000-0008-0000-0900-0000E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36" name="Picture 97" descr="QQ截图20141023141502">
          <a:extLst>
            <a:ext uri="{FF2B5EF4-FFF2-40B4-BE49-F238E27FC236}">
              <a16:creationId xmlns:a16="http://schemas.microsoft.com/office/drawing/2014/main" id="{00000000-0008-0000-0900-0000F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37" name="Picture 96" descr="QQ截图20141023141458">
          <a:extLst>
            <a:ext uri="{FF2B5EF4-FFF2-40B4-BE49-F238E27FC236}">
              <a16:creationId xmlns:a16="http://schemas.microsoft.com/office/drawing/2014/main" id="{00000000-0008-0000-0900-0000F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38" name="Picture 97" descr="QQ截图20141023141502">
          <a:extLst>
            <a:ext uri="{FF2B5EF4-FFF2-40B4-BE49-F238E27FC236}">
              <a16:creationId xmlns:a16="http://schemas.microsoft.com/office/drawing/2014/main" id="{00000000-0008-0000-0900-0000F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4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41" name="AutoShape 4">
          <a:extLst>
            <a:ext uri="{FF2B5EF4-FFF2-40B4-BE49-F238E27FC236}">
              <a16:creationId xmlns:a16="http://schemas.microsoft.com/office/drawing/2014/main" id="{00000000-0008-0000-0900-0000F5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42" name="AutoShape 1">
          <a:extLst>
            <a:ext uri="{FF2B5EF4-FFF2-40B4-BE49-F238E27FC236}">
              <a16:creationId xmlns:a16="http://schemas.microsoft.com/office/drawing/2014/main" id="{00000000-0008-0000-0900-0000F6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7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44" name="AutoShape 4">
          <a:extLst>
            <a:ext uri="{FF2B5EF4-FFF2-40B4-BE49-F238E27FC236}">
              <a16:creationId xmlns:a16="http://schemas.microsoft.com/office/drawing/2014/main" id="{00000000-0008-0000-0900-0000F8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45" name="Picture 96" descr="QQ截图20141023141458">
          <a:extLst>
            <a:ext uri="{FF2B5EF4-FFF2-40B4-BE49-F238E27FC236}">
              <a16:creationId xmlns:a16="http://schemas.microsoft.com/office/drawing/2014/main" id="{00000000-0008-0000-0900-0000F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46" name="Picture 97" descr="QQ截图20141023141502">
          <a:extLst>
            <a:ext uri="{FF2B5EF4-FFF2-40B4-BE49-F238E27FC236}">
              <a16:creationId xmlns:a16="http://schemas.microsoft.com/office/drawing/2014/main" id="{00000000-0008-0000-0900-0000F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47" name="Picture 96" descr="QQ截图20141023141458">
          <a:extLst>
            <a:ext uri="{FF2B5EF4-FFF2-40B4-BE49-F238E27FC236}">
              <a16:creationId xmlns:a16="http://schemas.microsoft.com/office/drawing/2014/main" id="{00000000-0008-0000-0900-0000F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48" name="Picture 97" descr="QQ截图20141023141502">
          <a:extLst>
            <a:ext uri="{FF2B5EF4-FFF2-40B4-BE49-F238E27FC236}">
              <a16:creationId xmlns:a16="http://schemas.microsoft.com/office/drawing/2014/main" id="{00000000-0008-0000-0900-0000F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4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D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E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F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2" name="AutoShape 4">
          <a:extLst>
            <a:ext uri="{FF2B5EF4-FFF2-40B4-BE49-F238E27FC236}">
              <a16:creationId xmlns:a16="http://schemas.microsoft.com/office/drawing/2014/main" id="{00000000-0008-0000-0900-000000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5" name="AutoShape 4">
          <a:extLst>
            <a:ext uri="{FF2B5EF4-FFF2-40B4-BE49-F238E27FC236}">
              <a16:creationId xmlns:a16="http://schemas.microsoft.com/office/drawing/2014/main" id="{00000000-0008-0000-0900-00000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5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8" name="AutoShape 4">
          <a:extLst>
            <a:ext uri="{FF2B5EF4-FFF2-40B4-BE49-F238E27FC236}">
              <a16:creationId xmlns:a16="http://schemas.microsoft.com/office/drawing/2014/main" id="{00000000-0008-0000-0900-000006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59" name="Picture 96" descr="QQ截图20141023141458">
          <a:extLst>
            <a:ext uri="{FF2B5EF4-FFF2-40B4-BE49-F238E27FC236}">
              <a16:creationId xmlns:a16="http://schemas.microsoft.com/office/drawing/2014/main" id="{00000000-0008-0000-0900-00000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60" name="Picture 97" descr="QQ截图20141023141502">
          <a:extLst>
            <a:ext uri="{FF2B5EF4-FFF2-40B4-BE49-F238E27FC236}">
              <a16:creationId xmlns:a16="http://schemas.microsoft.com/office/drawing/2014/main" id="{00000000-0008-0000-0900-00000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61" name="Picture 96" descr="QQ截图20141023141458">
          <a:extLst>
            <a:ext uri="{FF2B5EF4-FFF2-40B4-BE49-F238E27FC236}">
              <a16:creationId xmlns:a16="http://schemas.microsoft.com/office/drawing/2014/main" id="{00000000-0008-0000-0900-00000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62" name="Picture 97" descr="QQ截图20141023141502">
          <a:extLst>
            <a:ext uri="{FF2B5EF4-FFF2-40B4-BE49-F238E27FC236}">
              <a16:creationId xmlns:a16="http://schemas.microsoft.com/office/drawing/2014/main" id="{00000000-0008-0000-0900-00000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B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C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65" name="AutoShape 4">
          <a:extLst>
            <a:ext uri="{FF2B5EF4-FFF2-40B4-BE49-F238E27FC236}">
              <a16:creationId xmlns:a16="http://schemas.microsoft.com/office/drawing/2014/main" id="{00000000-0008-0000-0900-00000D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66" name="Picture 96" descr="QQ截图20141023141458">
          <a:extLst>
            <a:ext uri="{FF2B5EF4-FFF2-40B4-BE49-F238E27FC236}">
              <a16:creationId xmlns:a16="http://schemas.microsoft.com/office/drawing/2014/main" id="{00000000-0008-0000-0900-00000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67" name="Picture 97" descr="QQ截图20141023141502">
          <a:extLst>
            <a:ext uri="{FF2B5EF4-FFF2-40B4-BE49-F238E27FC236}">
              <a16:creationId xmlns:a16="http://schemas.microsoft.com/office/drawing/2014/main" id="{00000000-0008-0000-0900-00000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68" name="Picture 96" descr="QQ截图20141023141458">
          <a:extLst>
            <a:ext uri="{FF2B5EF4-FFF2-40B4-BE49-F238E27FC236}">
              <a16:creationId xmlns:a16="http://schemas.microsoft.com/office/drawing/2014/main" id="{00000000-0008-0000-0900-00001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69" name="Picture 97" descr="QQ截图20141023141502">
          <a:extLst>
            <a:ext uri="{FF2B5EF4-FFF2-40B4-BE49-F238E27FC236}">
              <a16:creationId xmlns:a16="http://schemas.microsoft.com/office/drawing/2014/main" id="{00000000-0008-0000-0900-00001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72" name="AutoShape 4">
          <a:extLst>
            <a:ext uri="{FF2B5EF4-FFF2-40B4-BE49-F238E27FC236}">
              <a16:creationId xmlns:a16="http://schemas.microsoft.com/office/drawing/2014/main" id="{00000000-0008-0000-0900-00001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73" name="Picture 96" descr="QQ截图20141023141458">
          <a:extLst>
            <a:ext uri="{FF2B5EF4-FFF2-40B4-BE49-F238E27FC236}">
              <a16:creationId xmlns:a16="http://schemas.microsoft.com/office/drawing/2014/main" id="{00000000-0008-0000-0900-00001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74" name="Picture 97" descr="QQ截图20141023141502">
          <a:extLst>
            <a:ext uri="{FF2B5EF4-FFF2-40B4-BE49-F238E27FC236}">
              <a16:creationId xmlns:a16="http://schemas.microsoft.com/office/drawing/2014/main" id="{00000000-0008-0000-0900-00001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75" name="Picture 96" descr="QQ截图20141023141458">
          <a:extLst>
            <a:ext uri="{FF2B5EF4-FFF2-40B4-BE49-F238E27FC236}">
              <a16:creationId xmlns:a16="http://schemas.microsoft.com/office/drawing/2014/main" id="{00000000-0008-0000-0900-00001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76" name="Picture 97" descr="QQ截图20141023141502">
          <a:extLst>
            <a:ext uri="{FF2B5EF4-FFF2-40B4-BE49-F238E27FC236}">
              <a16:creationId xmlns:a16="http://schemas.microsoft.com/office/drawing/2014/main" id="{00000000-0008-0000-0900-00001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9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A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79" name="AutoShape 4">
          <a:extLst>
            <a:ext uri="{FF2B5EF4-FFF2-40B4-BE49-F238E27FC236}">
              <a16:creationId xmlns:a16="http://schemas.microsoft.com/office/drawing/2014/main" id="{00000000-0008-0000-0900-00001B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8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C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D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E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83" name="AutoShape 4">
          <a:extLst>
            <a:ext uri="{FF2B5EF4-FFF2-40B4-BE49-F238E27FC236}">
              <a16:creationId xmlns:a16="http://schemas.microsoft.com/office/drawing/2014/main" id="{00000000-0008-0000-0900-00001F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84" name="Picture 96" descr="QQ截图20141023141458">
          <a:extLst>
            <a:ext uri="{FF2B5EF4-FFF2-40B4-BE49-F238E27FC236}">
              <a16:creationId xmlns:a16="http://schemas.microsoft.com/office/drawing/2014/main" id="{00000000-0008-0000-0900-00002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85" name="Picture 97" descr="QQ截图20141023141502">
          <a:extLst>
            <a:ext uri="{FF2B5EF4-FFF2-40B4-BE49-F238E27FC236}">
              <a16:creationId xmlns:a16="http://schemas.microsoft.com/office/drawing/2014/main" id="{00000000-0008-0000-0900-00002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86" name="Picture 96" descr="QQ截图20141023141458">
          <a:extLst>
            <a:ext uri="{FF2B5EF4-FFF2-40B4-BE49-F238E27FC236}">
              <a16:creationId xmlns:a16="http://schemas.microsoft.com/office/drawing/2014/main" id="{00000000-0008-0000-0900-00002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87" name="Picture 97" descr="QQ截图20141023141502">
          <a:extLst>
            <a:ext uri="{FF2B5EF4-FFF2-40B4-BE49-F238E27FC236}">
              <a16:creationId xmlns:a16="http://schemas.microsoft.com/office/drawing/2014/main" id="{00000000-0008-0000-0900-00002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5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90" name="AutoShape 4">
          <a:extLst>
            <a:ext uri="{FF2B5EF4-FFF2-40B4-BE49-F238E27FC236}">
              <a16:creationId xmlns:a16="http://schemas.microsoft.com/office/drawing/2014/main" id="{00000000-0008-0000-0900-000026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91" name="Picture 96" descr="QQ截图20141023141458">
          <a:extLst>
            <a:ext uri="{FF2B5EF4-FFF2-40B4-BE49-F238E27FC236}">
              <a16:creationId xmlns:a16="http://schemas.microsoft.com/office/drawing/2014/main" id="{00000000-0008-0000-0900-00002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92" name="Picture 97" descr="QQ截图20141023141502">
          <a:extLst>
            <a:ext uri="{FF2B5EF4-FFF2-40B4-BE49-F238E27FC236}">
              <a16:creationId xmlns:a16="http://schemas.microsoft.com/office/drawing/2014/main" id="{00000000-0008-0000-0900-00002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93" name="Picture 96" descr="QQ截图20141023141458">
          <a:extLst>
            <a:ext uri="{FF2B5EF4-FFF2-40B4-BE49-F238E27FC236}">
              <a16:creationId xmlns:a16="http://schemas.microsoft.com/office/drawing/2014/main" id="{00000000-0008-0000-0900-00002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94" name="Picture 97" descr="QQ截图20141023141502">
          <a:extLst>
            <a:ext uri="{FF2B5EF4-FFF2-40B4-BE49-F238E27FC236}">
              <a16:creationId xmlns:a16="http://schemas.microsoft.com/office/drawing/2014/main" id="{00000000-0008-0000-0900-00002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B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96" name="Picture 96" descr="QQ截图20141023141458">
          <a:extLst>
            <a:ext uri="{FF2B5EF4-FFF2-40B4-BE49-F238E27FC236}">
              <a16:creationId xmlns:a16="http://schemas.microsoft.com/office/drawing/2014/main" id="{00000000-0008-0000-0900-00002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97" name="Picture 97" descr="QQ截图20141023141502">
          <a:extLst>
            <a:ext uri="{FF2B5EF4-FFF2-40B4-BE49-F238E27FC236}">
              <a16:creationId xmlns:a16="http://schemas.microsoft.com/office/drawing/2014/main" id="{00000000-0008-0000-0900-00002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98" name="Picture 96" descr="QQ截图20141023141458">
          <a:extLst>
            <a:ext uri="{FF2B5EF4-FFF2-40B4-BE49-F238E27FC236}">
              <a16:creationId xmlns:a16="http://schemas.microsoft.com/office/drawing/2014/main" id="{00000000-0008-0000-0900-00002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99" name="Picture 97" descr="QQ截图20141023141502">
          <a:extLst>
            <a:ext uri="{FF2B5EF4-FFF2-40B4-BE49-F238E27FC236}">
              <a16:creationId xmlns:a16="http://schemas.microsoft.com/office/drawing/2014/main" id="{00000000-0008-0000-0900-00002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0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3" name="AutoShape 4">
          <a:extLst>
            <a:ext uri="{FF2B5EF4-FFF2-40B4-BE49-F238E27FC236}">
              <a16:creationId xmlns:a16="http://schemas.microsoft.com/office/drawing/2014/main" id="{00000000-0008-0000-0900-00003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5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6" name="AutoShape 4">
          <a:extLst>
            <a:ext uri="{FF2B5EF4-FFF2-40B4-BE49-F238E27FC236}">
              <a16:creationId xmlns:a16="http://schemas.microsoft.com/office/drawing/2014/main" id="{00000000-0008-0000-0900-000036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7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8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9" name="AutoShape 4">
          <a:extLst>
            <a:ext uri="{FF2B5EF4-FFF2-40B4-BE49-F238E27FC236}">
              <a16:creationId xmlns:a16="http://schemas.microsoft.com/office/drawing/2014/main" id="{00000000-0008-0000-0900-000039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A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B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12" name="AutoShape 4">
          <a:extLst>
            <a:ext uri="{FF2B5EF4-FFF2-40B4-BE49-F238E27FC236}">
              <a16:creationId xmlns:a16="http://schemas.microsoft.com/office/drawing/2014/main" id="{00000000-0008-0000-0900-00003C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13" name="Picture 96" descr="QQ截图20141023141458">
          <a:extLst>
            <a:ext uri="{FF2B5EF4-FFF2-40B4-BE49-F238E27FC236}">
              <a16:creationId xmlns:a16="http://schemas.microsoft.com/office/drawing/2014/main" id="{00000000-0008-0000-0900-00003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14" name="Picture 97" descr="QQ截图20141023141502">
          <a:extLst>
            <a:ext uri="{FF2B5EF4-FFF2-40B4-BE49-F238E27FC236}">
              <a16:creationId xmlns:a16="http://schemas.microsoft.com/office/drawing/2014/main" id="{00000000-0008-0000-0900-00003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15" name="Picture 96" descr="QQ截图20141023141458">
          <a:extLst>
            <a:ext uri="{FF2B5EF4-FFF2-40B4-BE49-F238E27FC236}">
              <a16:creationId xmlns:a16="http://schemas.microsoft.com/office/drawing/2014/main" id="{00000000-0008-0000-0900-00003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16" name="Picture 97" descr="QQ截图20141023141502">
          <a:extLst>
            <a:ext uri="{FF2B5EF4-FFF2-40B4-BE49-F238E27FC236}">
              <a16:creationId xmlns:a16="http://schemas.microsoft.com/office/drawing/2014/main" id="{00000000-0008-0000-0900-00004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19" name="AutoShape 4">
          <a:extLst>
            <a:ext uri="{FF2B5EF4-FFF2-40B4-BE49-F238E27FC236}">
              <a16:creationId xmlns:a16="http://schemas.microsoft.com/office/drawing/2014/main" id="{00000000-0008-0000-0900-00004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20" name="Picture 96" descr="QQ截图20141023141458">
          <a:extLst>
            <a:ext uri="{FF2B5EF4-FFF2-40B4-BE49-F238E27FC236}">
              <a16:creationId xmlns:a16="http://schemas.microsoft.com/office/drawing/2014/main" id="{00000000-0008-0000-0900-00004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21" name="Picture 97" descr="QQ截图20141023141502">
          <a:extLst>
            <a:ext uri="{FF2B5EF4-FFF2-40B4-BE49-F238E27FC236}">
              <a16:creationId xmlns:a16="http://schemas.microsoft.com/office/drawing/2014/main" id="{00000000-0008-0000-0900-00004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22" name="Picture 96" descr="QQ截图20141023141458">
          <a:extLst>
            <a:ext uri="{FF2B5EF4-FFF2-40B4-BE49-F238E27FC236}">
              <a16:creationId xmlns:a16="http://schemas.microsoft.com/office/drawing/2014/main" id="{00000000-0008-0000-0900-00004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23" name="Picture 97" descr="QQ截图20141023141502">
          <a:extLst>
            <a:ext uri="{FF2B5EF4-FFF2-40B4-BE49-F238E27FC236}">
              <a16:creationId xmlns:a16="http://schemas.microsoft.com/office/drawing/2014/main" id="{00000000-0008-0000-0900-00004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8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9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26" name="AutoShape 4">
          <a:extLst>
            <a:ext uri="{FF2B5EF4-FFF2-40B4-BE49-F238E27FC236}">
              <a16:creationId xmlns:a16="http://schemas.microsoft.com/office/drawing/2014/main" id="{00000000-0008-0000-0900-00004A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27" name="Picture 96" descr="QQ截图20141023141458">
          <a:extLst>
            <a:ext uri="{FF2B5EF4-FFF2-40B4-BE49-F238E27FC236}">
              <a16:creationId xmlns:a16="http://schemas.microsoft.com/office/drawing/2014/main" id="{00000000-0008-0000-0900-00004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28" name="Picture 97" descr="QQ截图20141023141502">
          <a:extLst>
            <a:ext uri="{FF2B5EF4-FFF2-40B4-BE49-F238E27FC236}">
              <a16:creationId xmlns:a16="http://schemas.microsoft.com/office/drawing/2014/main" id="{00000000-0008-0000-0900-00004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29" name="Picture 96" descr="QQ截图20141023141458">
          <a:extLst>
            <a:ext uri="{FF2B5EF4-FFF2-40B4-BE49-F238E27FC236}">
              <a16:creationId xmlns:a16="http://schemas.microsoft.com/office/drawing/2014/main" id="{00000000-0008-0000-0900-00004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30" name="Picture 97" descr="QQ截图20141023141502">
          <a:extLst>
            <a:ext uri="{FF2B5EF4-FFF2-40B4-BE49-F238E27FC236}">
              <a16:creationId xmlns:a16="http://schemas.microsoft.com/office/drawing/2014/main" id="{00000000-0008-0000-0900-00004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F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0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33" name="AutoShape 4">
          <a:extLst>
            <a:ext uri="{FF2B5EF4-FFF2-40B4-BE49-F238E27FC236}">
              <a16:creationId xmlns:a16="http://schemas.microsoft.com/office/drawing/2014/main" id="{00000000-0008-0000-0900-00005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3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37" name="AutoShape 4">
          <a:extLst>
            <a:ext uri="{FF2B5EF4-FFF2-40B4-BE49-F238E27FC236}">
              <a16:creationId xmlns:a16="http://schemas.microsoft.com/office/drawing/2014/main" id="{00000000-0008-0000-0900-000055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38" name="Picture 96" descr="QQ截图20141023141458">
          <a:extLst>
            <a:ext uri="{FF2B5EF4-FFF2-40B4-BE49-F238E27FC236}">
              <a16:creationId xmlns:a16="http://schemas.microsoft.com/office/drawing/2014/main" id="{00000000-0008-0000-0900-00005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39" name="Picture 97" descr="QQ截图20141023141502">
          <a:extLst>
            <a:ext uri="{FF2B5EF4-FFF2-40B4-BE49-F238E27FC236}">
              <a16:creationId xmlns:a16="http://schemas.microsoft.com/office/drawing/2014/main" id="{00000000-0008-0000-0900-00005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40" name="Picture 96" descr="QQ截图20141023141458">
          <a:extLst>
            <a:ext uri="{FF2B5EF4-FFF2-40B4-BE49-F238E27FC236}">
              <a16:creationId xmlns:a16="http://schemas.microsoft.com/office/drawing/2014/main" id="{00000000-0008-0000-0900-00005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41" name="Picture 97" descr="QQ截图20141023141502">
          <a:extLst>
            <a:ext uri="{FF2B5EF4-FFF2-40B4-BE49-F238E27FC236}">
              <a16:creationId xmlns:a16="http://schemas.microsoft.com/office/drawing/2014/main" id="{00000000-0008-0000-0900-00005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A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B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44" name="AutoShape 4">
          <a:extLst>
            <a:ext uri="{FF2B5EF4-FFF2-40B4-BE49-F238E27FC236}">
              <a16:creationId xmlns:a16="http://schemas.microsoft.com/office/drawing/2014/main" id="{00000000-0008-0000-0900-00005C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45" name="Picture 96" descr="QQ截图20141023141458">
          <a:extLst>
            <a:ext uri="{FF2B5EF4-FFF2-40B4-BE49-F238E27FC236}">
              <a16:creationId xmlns:a16="http://schemas.microsoft.com/office/drawing/2014/main" id="{00000000-0008-0000-0900-00005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46" name="Picture 97" descr="QQ截图20141023141502">
          <a:extLst>
            <a:ext uri="{FF2B5EF4-FFF2-40B4-BE49-F238E27FC236}">
              <a16:creationId xmlns:a16="http://schemas.microsoft.com/office/drawing/2014/main" id="{00000000-0008-0000-0900-00005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47" name="Picture 96" descr="QQ截图20141023141458">
          <a:extLst>
            <a:ext uri="{FF2B5EF4-FFF2-40B4-BE49-F238E27FC236}">
              <a16:creationId xmlns:a16="http://schemas.microsoft.com/office/drawing/2014/main" id="{00000000-0008-0000-0900-00005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48" name="Picture 97" descr="QQ截图20141023141502">
          <a:extLst>
            <a:ext uri="{FF2B5EF4-FFF2-40B4-BE49-F238E27FC236}">
              <a16:creationId xmlns:a16="http://schemas.microsoft.com/office/drawing/2014/main" id="{00000000-0008-0000-0900-00006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51" name="AutoShape 4">
          <a:extLst>
            <a:ext uri="{FF2B5EF4-FFF2-40B4-BE49-F238E27FC236}">
              <a16:creationId xmlns:a16="http://schemas.microsoft.com/office/drawing/2014/main" id="{00000000-0008-0000-0900-00006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52" name="Picture 96" descr="QQ截图20141023141458">
          <a:extLst>
            <a:ext uri="{FF2B5EF4-FFF2-40B4-BE49-F238E27FC236}">
              <a16:creationId xmlns:a16="http://schemas.microsoft.com/office/drawing/2014/main" id="{00000000-0008-0000-0900-00006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53" name="Picture 97" descr="QQ截图20141023141502">
          <a:extLst>
            <a:ext uri="{FF2B5EF4-FFF2-40B4-BE49-F238E27FC236}">
              <a16:creationId xmlns:a16="http://schemas.microsoft.com/office/drawing/2014/main" id="{00000000-0008-0000-0900-00006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54" name="Picture 96" descr="QQ截图20141023141458">
          <a:extLst>
            <a:ext uri="{FF2B5EF4-FFF2-40B4-BE49-F238E27FC236}">
              <a16:creationId xmlns:a16="http://schemas.microsoft.com/office/drawing/2014/main" id="{00000000-0008-0000-0900-00006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55" name="Picture 97" descr="QQ截图20141023141502">
          <a:extLst>
            <a:ext uri="{FF2B5EF4-FFF2-40B4-BE49-F238E27FC236}">
              <a16:creationId xmlns:a16="http://schemas.microsoft.com/office/drawing/2014/main" id="{00000000-0008-0000-0900-00006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8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9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58" name="AutoShape 4">
          <a:extLst>
            <a:ext uri="{FF2B5EF4-FFF2-40B4-BE49-F238E27FC236}">
              <a16:creationId xmlns:a16="http://schemas.microsoft.com/office/drawing/2014/main" id="{00000000-0008-0000-0900-00006A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59" name="Picture 96" descr="QQ截图20141023141458">
          <a:extLst>
            <a:ext uri="{FF2B5EF4-FFF2-40B4-BE49-F238E27FC236}">
              <a16:creationId xmlns:a16="http://schemas.microsoft.com/office/drawing/2014/main" id="{00000000-0008-0000-0900-00006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60" name="Picture 97" descr="QQ截图20141023141502">
          <a:extLst>
            <a:ext uri="{FF2B5EF4-FFF2-40B4-BE49-F238E27FC236}">
              <a16:creationId xmlns:a16="http://schemas.microsoft.com/office/drawing/2014/main" id="{00000000-0008-0000-0900-00006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61" name="Picture 96" descr="QQ截图20141023141458">
          <a:extLst>
            <a:ext uri="{FF2B5EF4-FFF2-40B4-BE49-F238E27FC236}">
              <a16:creationId xmlns:a16="http://schemas.microsoft.com/office/drawing/2014/main" id="{00000000-0008-0000-0900-00006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62" name="Picture 97" descr="QQ截图20141023141502">
          <a:extLst>
            <a:ext uri="{FF2B5EF4-FFF2-40B4-BE49-F238E27FC236}">
              <a16:creationId xmlns:a16="http://schemas.microsoft.com/office/drawing/2014/main" id="{00000000-0008-0000-0900-00006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F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0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65" name="AutoShape 4">
          <a:extLst>
            <a:ext uri="{FF2B5EF4-FFF2-40B4-BE49-F238E27FC236}">
              <a16:creationId xmlns:a16="http://schemas.microsoft.com/office/drawing/2014/main" id="{00000000-0008-0000-0900-00007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66" name="Picture 96" descr="QQ截图20141023141458">
          <a:extLst>
            <a:ext uri="{FF2B5EF4-FFF2-40B4-BE49-F238E27FC236}">
              <a16:creationId xmlns:a16="http://schemas.microsoft.com/office/drawing/2014/main" id="{00000000-0008-0000-0900-00007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67" name="Picture 97" descr="QQ截图20141023141502">
          <a:extLst>
            <a:ext uri="{FF2B5EF4-FFF2-40B4-BE49-F238E27FC236}">
              <a16:creationId xmlns:a16="http://schemas.microsoft.com/office/drawing/2014/main" id="{00000000-0008-0000-0900-00007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68" name="Picture 96" descr="QQ截图20141023141458">
          <a:extLst>
            <a:ext uri="{FF2B5EF4-FFF2-40B4-BE49-F238E27FC236}">
              <a16:creationId xmlns:a16="http://schemas.microsoft.com/office/drawing/2014/main" id="{00000000-0008-0000-0900-00007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69" name="Picture 97" descr="QQ截图20141023141502">
          <a:extLst>
            <a:ext uri="{FF2B5EF4-FFF2-40B4-BE49-F238E27FC236}">
              <a16:creationId xmlns:a16="http://schemas.microsoft.com/office/drawing/2014/main" id="{00000000-0008-0000-0900-00007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6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7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72" name="AutoShape 4">
          <a:extLst>
            <a:ext uri="{FF2B5EF4-FFF2-40B4-BE49-F238E27FC236}">
              <a16:creationId xmlns:a16="http://schemas.microsoft.com/office/drawing/2014/main" id="{00000000-0008-0000-0900-000078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73" name="Picture 96" descr="QQ截图20141023141458">
          <a:extLst>
            <a:ext uri="{FF2B5EF4-FFF2-40B4-BE49-F238E27FC236}">
              <a16:creationId xmlns:a16="http://schemas.microsoft.com/office/drawing/2014/main" id="{00000000-0008-0000-0900-00007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74" name="Picture 97" descr="QQ截图20141023141502">
          <a:extLst>
            <a:ext uri="{FF2B5EF4-FFF2-40B4-BE49-F238E27FC236}">
              <a16:creationId xmlns:a16="http://schemas.microsoft.com/office/drawing/2014/main" id="{00000000-0008-0000-0900-00007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75" name="Picture 96" descr="QQ截图20141023141458">
          <a:extLst>
            <a:ext uri="{FF2B5EF4-FFF2-40B4-BE49-F238E27FC236}">
              <a16:creationId xmlns:a16="http://schemas.microsoft.com/office/drawing/2014/main" id="{00000000-0008-0000-0900-00007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76" name="Picture 97" descr="QQ截图20141023141502">
          <a:extLst>
            <a:ext uri="{FF2B5EF4-FFF2-40B4-BE49-F238E27FC236}">
              <a16:creationId xmlns:a16="http://schemas.microsoft.com/office/drawing/2014/main" id="{00000000-0008-0000-0900-00007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D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E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79" name="AutoShape 4">
          <a:extLst>
            <a:ext uri="{FF2B5EF4-FFF2-40B4-BE49-F238E27FC236}">
              <a16:creationId xmlns:a16="http://schemas.microsoft.com/office/drawing/2014/main" id="{00000000-0008-0000-0900-00007F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80" name="Picture 96" descr="QQ截图20141023141458">
          <a:extLst>
            <a:ext uri="{FF2B5EF4-FFF2-40B4-BE49-F238E27FC236}">
              <a16:creationId xmlns:a16="http://schemas.microsoft.com/office/drawing/2014/main" id="{00000000-0008-0000-0900-00008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81" name="Picture 97" descr="QQ截图20141023141502">
          <a:extLst>
            <a:ext uri="{FF2B5EF4-FFF2-40B4-BE49-F238E27FC236}">
              <a16:creationId xmlns:a16="http://schemas.microsoft.com/office/drawing/2014/main" id="{00000000-0008-0000-0900-00008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82" name="Picture 96" descr="QQ截图20141023141458">
          <a:extLst>
            <a:ext uri="{FF2B5EF4-FFF2-40B4-BE49-F238E27FC236}">
              <a16:creationId xmlns:a16="http://schemas.microsoft.com/office/drawing/2014/main" id="{00000000-0008-0000-0900-00008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83" name="Picture 97" descr="QQ截图20141023141502">
          <a:extLst>
            <a:ext uri="{FF2B5EF4-FFF2-40B4-BE49-F238E27FC236}">
              <a16:creationId xmlns:a16="http://schemas.microsoft.com/office/drawing/2014/main" id="{00000000-0008-0000-0900-00008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5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86" name="AutoShape 4">
          <a:extLst>
            <a:ext uri="{FF2B5EF4-FFF2-40B4-BE49-F238E27FC236}">
              <a16:creationId xmlns:a16="http://schemas.microsoft.com/office/drawing/2014/main" id="{00000000-0008-0000-0900-000086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87" name="Picture 96" descr="QQ截图20141023141458">
          <a:extLst>
            <a:ext uri="{FF2B5EF4-FFF2-40B4-BE49-F238E27FC236}">
              <a16:creationId xmlns:a16="http://schemas.microsoft.com/office/drawing/2014/main" id="{00000000-0008-0000-0900-00008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88" name="Picture 97" descr="QQ截图20141023141502">
          <a:extLst>
            <a:ext uri="{FF2B5EF4-FFF2-40B4-BE49-F238E27FC236}">
              <a16:creationId xmlns:a16="http://schemas.microsoft.com/office/drawing/2014/main" id="{00000000-0008-0000-0900-00008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89" name="Picture 96" descr="QQ截图20141023141458">
          <a:extLst>
            <a:ext uri="{FF2B5EF4-FFF2-40B4-BE49-F238E27FC236}">
              <a16:creationId xmlns:a16="http://schemas.microsoft.com/office/drawing/2014/main" id="{00000000-0008-0000-0900-00008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90" name="Picture 97" descr="QQ截图20141023141502">
          <a:extLst>
            <a:ext uri="{FF2B5EF4-FFF2-40B4-BE49-F238E27FC236}">
              <a16:creationId xmlns:a16="http://schemas.microsoft.com/office/drawing/2014/main" id="{00000000-0008-0000-0900-00008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B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C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93" name="AutoShape 4">
          <a:extLst>
            <a:ext uri="{FF2B5EF4-FFF2-40B4-BE49-F238E27FC236}">
              <a16:creationId xmlns:a16="http://schemas.microsoft.com/office/drawing/2014/main" id="{00000000-0008-0000-0900-00008D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94" name="Picture 96" descr="QQ截图20141023141458">
          <a:extLst>
            <a:ext uri="{FF2B5EF4-FFF2-40B4-BE49-F238E27FC236}">
              <a16:creationId xmlns:a16="http://schemas.microsoft.com/office/drawing/2014/main" id="{00000000-0008-0000-0900-00008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95" name="Picture 97" descr="QQ截图20141023141502">
          <a:extLst>
            <a:ext uri="{FF2B5EF4-FFF2-40B4-BE49-F238E27FC236}">
              <a16:creationId xmlns:a16="http://schemas.microsoft.com/office/drawing/2014/main" id="{00000000-0008-0000-0900-00008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96" name="Picture 96" descr="QQ截图20141023141458">
          <a:extLst>
            <a:ext uri="{FF2B5EF4-FFF2-40B4-BE49-F238E27FC236}">
              <a16:creationId xmlns:a16="http://schemas.microsoft.com/office/drawing/2014/main" id="{00000000-0008-0000-0900-00009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97" name="Picture 97" descr="QQ截图20141023141502">
          <a:extLst>
            <a:ext uri="{FF2B5EF4-FFF2-40B4-BE49-F238E27FC236}">
              <a16:creationId xmlns:a16="http://schemas.microsoft.com/office/drawing/2014/main" id="{00000000-0008-0000-0900-00009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00" name="AutoShape 4">
          <a:extLst>
            <a:ext uri="{FF2B5EF4-FFF2-40B4-BE49-F238E27FC236}">
              <a16:creationId xmlns:a16="http://schemas.microsoft.com/office/drawing/2014/main" id="{00000000-0008-0000-0900-00009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01" name="Picture 96" descr="QQ截图20141023141458">
          <a:extLst>
            <a:ext uri="{FF2B5EF4-FFF2-40B4-BE49-F238E27FC236}">
              <a16:creationId xmlns:a16="http://schemas.microsoft.com/office/drawing/2014/main" id="{00000000-0008-0000-0900-00009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02" name="Picture 97" descr="QQ截图20141023141502">
          <a:extLst>
            <a:ext uri="{FF2B5EF4-FFF2-40B4-BE49-F238E27FC236}">
              <a16:creationId xmlns:a16="http://schemas.microsoft.com/office/drawing/2014/main" id="{00000000-0008-0000-0900-00009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03" name="Picture 96" descr="QQ截图20141023141458">
          <a:extLst>
            <a:ext uri="{FF2B5EF4-FFF2-40B4-BE49-F238E27FC236}">
              <a16:creationId xmlns:a16="http://schemas.microsoft.com/office/drawing/2014/main" id="{00000000-0008-0000-0900-00009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04" name="Picture 97" descr="QQ截图20141023141502">
          <a:extLst>
            <a:ext uri="{FF2B5EF4-FFF2-40B4-BE49-F238E27FC236}">
              <a16:creationId xmlns:a16="http://schemas.microsoft.com/office/drawing/2014/main" id="{00000000-0008-0000-0900-00009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9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A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07" name="AutoShape 4">
          <a:extLst>
            <a:ext uri="{FF2B5EF4-FFF2-40B4-BE49-F238E27FC236}">
              <a16:creationId xmlns:a16="http://schemas.microsoft.com/office/drawing/2014/main" id="{00000000-0008-0000-0900-00009B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08" name="Picture 96" descr="QQ截图20141023141458">
          <a:extLst>
            <a:ext uri="{FF2B5EF4-FFF2-40B4-BE49-F238E27FC236}">
              <a16:creationId xmlns:a16="http://schemas.microsoft.com/office/drawing/2014/main" id="{00000000-0008-0000-0900-00009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09" name="Picture 97" descr="QQ截图20141023141502">
          <a:extLst>
            <a:ext uri="{FF2B5EF4-FFF2-40B4-BE49-F238E27FC236}">
              <a16:creationId xmlns:a16="http://schemas.microsoft.com/office/drawing/2014/main" id="{00000000-0008-0000-0900-00009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10" name="Picture 96" descr="QQ截图20141023141458">
          <a:extLst>
            <a:ext uri="{FF2B5EF4-FFF2-40B4-BE49-F238E27FC236}">
              <a16:creationId xmlns:a16="http://schemas.microsoft.com/office/drawing/2014/main" id="{00000000-0008-0000-0900-00009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11" name="Picture 97" descr="QQ截图20141023141502">
          <a:extLst>
            <a:ext uri="{FF2B5EF4-FFF2-40B4-BE49-F238E27FC236}">
              <a16:creationId xmlns:a16="http://schemas.microsoft.com/office/drawing/2014/main" id="{00000000-0008-0000-0900-00009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0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14" name="AutoShape 4">
          <a:extLst>
            <a:ext uri="{FF2B5EF4-FFF2-40B4-BE49-F238E27FC236}">
              <a16:creationId xmlns:a16="http://schemas.microsoft.com/office/drawing/2014/main" id="{00000000-0008-0000-0900-0000A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15" name="Picture 96" descr="QQ截图20141023141458">
          <a:extLst>
            <a:ext uri="{FF2B5EF4-FFF2-40B4-BE49-F238E27FC236}">
              <a16:creationId xmlns:a16="http://schemas.microsoft.com/office/drawing/2014/main" id="{00000000-0008-0000-0900-0000A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16" name="Picture 97" descr="QQ截图20141023141502">
          <a:extLst>
            <a:ext uri="{FF2B5EF4-FFF2-40B4-BE49-F238E27FC236}">
              <a16:creationId xmlns:a16="http://schemas.microsoft.com/office/drawing/2014/main" id="{00000000-0008-0000-0900-0000A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17" name="Picture 96" descr="QQ截图20141023141458">
          <a:extLst>
            <a:ext uri="{FF2B5EF4-FFF2-40B4-BE49-F238E27FC236}">
              <a16:creationId xmlns:a16="http://schemas.microsoft.com/office/drawing/2014/main" id="{00000000-0008-0000-0900-0000A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18" name="Picture 97" descr="QQ截图20141023141502">
          <a:extLst>
            <a:ext uri="{FF2B5EF4-FFF2-40B4-BE49-F238E27FC236}">
              <a16:creationId xmlns:a16="http://schemas.microsoft.com/office/drawing/2014/main" id="{00000000-0008-0000-0900-0000A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7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8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21" name="AutoShape 4">
          <a:extLst>
            <a:ext uri="{FF2B5EF4-FFF2-40B4-BE49-F238E27FC236}">
              <a16:creationId xmlns:a16="http://schemas.microsoft.com/office/drawing/2014/main" id="{00000000-0008-0000-0900-0000A9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22" name="Picture 96" descr="QQ截图20141023141458">
          <a:extLst>
            <a:ext uri="{FF2B5EF4-FFF2-40B4-BE49-F238E27FC236}">
              <a16:creationId xmlns:a16="http://schemas.microsoft.com/office/drawing/2014/main" id="{00000000-0008-0000-0900-0000A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23" name="Picture 97" descr="QQ截图20141023141502">
          <a:extLst>
            <a:ext uri="{FF2B5EF4-FFF2-40B4-BE49-F238E27FC236}">
              <a16:creationId xmlns:a16="http://schemas.microsoft.com/office/drawing/2014/main" id="{00000000-0008-0000-0900-0000A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24" name="Picture 96" descr="QQ截图20141023141458">
          <a:extLst>
            <a:ext uri="{FF2B5EF4-FFF2-40B4-BE49-F238E27FC236}">
              <a16:creationId xmlns:a16="http://schemas.microsoft.com/office/drawing/2014/main" id="{00000000-0008-0000-0900-0000A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25" name="Picture 97" descr="QQ截图20141023141502">
          <a:extLst>
            <a:ext uri="{FF2B5EF4-FFF2-40B4-BE49-F238E27FC236}">
              <a16:creationId xmlns:a16="http://schemas.microsoft.com/office/drawing/2014/main" id="{00000000-0008-0000-0900-0000A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E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F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28" name="AutoShape 4">
          <a:extLst>
            <a:ext uri="{FF2B5EF4-FFF2-40B4-BE49-F238E27FC236}">
              <a16:creationId xmlns:a16="http://schemas.microsoft.com/office/drawing/2014/main" id="{00000000-0008-0000-0900-0000B0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29" name="Picture 96" descr="QQ截图20141023141458">
          <a:extLst>
            <a:ext uri="{FF2B5EF4-FFF2-40B4-BE49-F238E27FC236}">
              <a16:creationId xmlns:a16="http://schemas.microsoft.com/office/drawing/2014/main" id="{00000000-0008-0000-0900-0000B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30" name="Picture 97" descr="QQ截图20141023141502">
          <a:extLst>
            <a:ext uri="{FF2B5EF4-FFF2-40B4-BE49-F238E27FC236}">
              <a16:creationId xmlns:a16="http://schemas.microsoft.com/office/drawing/2014/main" id="{00000000-0008-0000-0900-0000B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31" name="Picture 96" descr="QQ截图20141023141458">
          <a:extLst>
            <a:ext uri="{FF2B5EF4-FFF2-40B4-BE49-F238E27FC236}">
              <a16:creationId xmlns:a16="http://schemas.microsoft.com/office/drawing/2014/main" id="{00000000-0008-0000-0900-0000B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32" name="Picture 97" descr="QQ截图20141023141502">
          <a:extLst>
            <a:ext uri="{FF2B5EF4-FFF2-40B4-BE49-F238E27FC236}">
              <a16:creationId xmlns:a16="http://schemas.microsoft.com/office/drawing/2014/main" id="{00000000-0008-0000-0900-0000B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5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6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35" name="AutoShape 4">
          <a:extLst>
            <a:ext uri="{FF2B5EF4-FFF2-40B4-BE49-F238E27FC236}">
              <a16:creationId xmlns:a16="http://schemas.microsoft.com/office/drawing/2014/main" id="{00000000-0008-0000-0900-0000B7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36" name="Picture 96" descr="QQ截图20141023141458">
          <a:extLst>
            <a:ext uri="{FF2B5EF4-FFF2-40B4-BE49-F238E27FC236}">
              <a16:creationId xmlns:a16="http://schemas.microsoft.com/office/drawing/2014/main" id="{00000000-0008-0000-0900-0000B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37" name="Picture 97" descr="QQ截图20141023141502">
          <a:extLst>
            <a:ext uri="{FF2B5EF4-FFF2-40B4-BE49-F238E27FC236}">
              <a16:creationId xmlns:a16="http://schemas.microsoft.com/office/drawing/2014/main" id="{00000000-0008-0000-0900-0000B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38" name="Picture 96" descr="QQ截图20141023141458">
          <a:extLst>
            <a:ext uri="{FF2B5EF4-FFF2-40B4-BE49-F238E27FC236}">
              <a16:creationId xmlns:a16="http://schemas.microsoft.com/office/drawing/2014/main" id="{00000000-0008-0000-0900-0000B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39" name="Picture 97" descr="QQ截图20141023141502">
          <a:extLst>
            <a:ext uri="{FF2B5EF4-FFF2-40B4-BE49-F238E27FC236}">
              <a16:creationId xmlns:a16="http://schemas.microsoft.com/office/drawing/2014/main" id="{00000000-0008-0000-0900-0000B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C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D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42" name="AutoShape 4">
          <a:extLst>
            <a:ext uri="{FF2B5EF4-FFF2-40B4-BE49-F238E27FC236}">
              <a16:creationId xmlns:a16="http://schemas.microsoft.com/office/drawing/2014/main" id="{00000000-0008-0000-0900-0000BE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43" name="Picture 96" descr="QQ截图20141023141458">
          <a:extLst>
            <a:ext uri="{FF2B5EF4-FFF2-40B4-BE49-F238E27FC236}">
              <a16:creationId xmlns:a16="http://schemas.microsoft.com/office/drawing/2014/main" id="{00000000-0008-0000-0900-0000B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44" name="Picture 97" descr="QQ截图20141023141502">
          <a:extLst>
            <a:ext uri="{FF2B5EF4-FFF2-40B4-BE49-F238E27FC236}">
              <a16:creationId xmlns:a16="http://schemas.microsoft.com/office/drawing/2014/main" id="{00000000-0008-0000-0900-0000C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45" name="Picture 96" descr="QQ截图20141023141458">
          <a:extLst>
            <a:ext uri="{FF2B5EF4-FFF2-40B4-BE49-F238E27FC236}">
              <a16:creationId xmlns:a16="http://schemas.microsoft.com/office/drawing/2014/main" id="{00000000-0008-0000-0900-0000C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46" name="Picture 97" descr="QQ截图20141023141502">
          <a:extLst>
            <a:ext uri="{FF2B5EF4-FFF2-40B4-BE49-F238E27FC236}">
              <a16:creationId xmlns:a16="http://schemas.microsoft.com/office/drawing/2014/main" id="{00000000-0008-0000-0900-0000C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49" name="AutoShape 4">
          <a:extLst>
            <a:ext uri="{FF2B5EF4-FFF2-40B4-BE49-F238E27FC236}">
              <a16:creationId xmlns:a16="http://schemas.microsoft.com/office/drawing/2014/main" id="{00000000-0008-0000-0900-0000C5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50" name="Picture 96" descr="QQ截图20141023141458">
          <a:extLst>
            <a:ext uri="{FF2B5EF4-FFF2-40B4-BE49-F238E27FC236}">
              <a16:creationId xmlns:a16="http://schemas.microsoft.com/office/drawing/2014/main" id="{00000000-0008-0000-0900-0000C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51" name="Picture 97" descr="QQ截图20141023141502">
          <a:extLst>
            <a:ext uri="{FF2B5EF4-FFF2-40B4-BE49-F238E27FC236}">
              <a16:creationId xmlns:a16="http://schemas.microsoft.com/office/drawing/2014/main" id="{00000000-0008-0000-0900-0000C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52" name="Picture 96" descr="QQ截图20141023141458">
          <a:extLst>
            <a:ext uri="{FF2B5EF4-FFF2-40B4-BE49-F238E27FC236}">
              <a16:creationId xmlns:a16="http://schemas.microsoft.com/office/drawing/2014/main" id="{00000000-0008-0000-0900-0000C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53" name="Picture 97" descr="QQ截图20141023141502">
          <a:extLst>
            <a:ext uri="{FF2B5EF4-FFF2-40B4-BE49-F238E27FC236}">
              <a16:creationId xmlns:a16="http://schemas.microsoft.com/office/drawing/2014/main" id="{00000000-0008-0000-0900-0000C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A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B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56" name="AutoShape 4">
          <a:extLst>
            <a:ext uri="{FF2B5EF4-FFF2-40B4-BE49-F238E27FC236}">
              <a16:creationId xmlns:a16="http://schemas.microsoft.com/office/drawing/2014/main" id="{00000000-0008-0000-0900-0000CC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57" name="Picture 96" descr="QQ截图20141023141458">
          <a:extLst>
            <a:ext uri="{FF2B5EF4-FFF2-40B4-BE49-F238E27FC236}">
              <a16:creationId xmlns:a16="http://schemas.microsoft.com/office/drawing/2014/main" id="{00000000-0008-0000-0900-0000C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58" name="Picture 97" descr="QQ截图20141023141502">
          <a:extLst>
            <a:ext uri="{FF2B5EF4-FFF2-40B4-BE49-F238E27FC236}">
              <a16:creationId xmlns:a16="http://schemas.microsoft.com/office/drawing/2014/main" id="{00000000-0008-0000-0900-0000C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59" name="Picture 96" descr="QQ截图20141023141458">
          <a:extLst>
            <a:ext uri="{FF2B5EF4-FFF2-40B4-BE49-F238E27FC236}">
              <a16:creationId xmlns:a16="http://schemas.microsoft.com/office/drawing/2014/main" id="{00000000-0008-0000-0900-0000C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60" name="Picture 97" descr="QQ截图20141023141502">
          <a:extLst>
            <a:ext uri="{FF2B5EF4-FFF2-40B4-BE49-F238E27FC236}">
              <a16:creationId xmlns:a16="http://schemas.microsoft.com/office/drawing/2014/main" id="{00000000-0008-0000-0900-0000D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63" name="AutoShape 4">
          <a:extLst>
            <a:ext uri="{FF2B5EF4-FFF2-40B4-BE49-F238E27FC236}">
              <a16:creationId xmlns:a16="http://schemas.microsoft.com/office/drawing/2014/main" id="{00000000-0008-0000-0900-0000D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64" name="Picture 96" descr="QQ截图20141023141458">
          <a:extLst>
            <a:ext uri="{FF2B5EF4-FFF2-40B4-BE49-F238E27FC236}">
              <a16:creationId xmlns:a16="http://schemas.microsoft.com/office/drawing/2014/main" id="{00000000-0008-0000-0900-0000D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65" name="Picture 97" descr="QQ截图20141023141502">
          <a:extLst>
            <a:ext uri="{FF2B5EF4-FFF2-40B4-BE49-F238E27FC236}">
              <a16:creationId xmlns:a16="http://schemas.microsoft.com/office/drawing/2014/main" id="{00000000-0008-0000-0900-0000D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66" name="Picture 96" descr="QQ截图20141023141458">
          <a:extLst>
            <a:ext uri="{FF2B5EF4-FFF2-40B4-BE49-F238E27FC236}">
              <a16:creationId xmlns:a16="http://schemas.microsoft.com/office/drawing/2014/main" id="{00000000-0008-0000-0900-0000D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67" name="Picture 97" descr="QQ截图20141023141502">
          <a:extLst>
            <a:ext uri="{FF2B5EF4-FFF2-40B4-BE49-F238E27FC236}">
              <a16:creationId xmlns:a16="http://schemas.microsoft.com/office/drawing/2014/main" id="{00000000-0008-0000-0900-0000D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8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9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70" name="AutoShape 4">
          <a:extLst>
            <a:ext uri="{FF2B5EF4-FFF2-40B4-BE49-F238E27FC236}">
              <a16:creationId xmlns:a16="http://schemas.microsoft.com/office/drawing/2014/main" id="{00000000-0008-0000-0900-0000DA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71" name="Picture 96" descr="QQ截图20141023141458">
          <a:extLst>
            <a:ext uri="{FF2B5EF4-FFF2-40B4-BE49-F238E27FC236}">
              <a16:creationId xmlns:a16="http://schemas.microsoft.com/office/drawing/2014/main" id="{00000000-0008-0000-0900-0000D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72" name="Picture 97" descr="QQ截图20141023141502">
          <a:extLst>
            <a:ext uri="{FF2B5EF4-FFF2-40B4-BE49-F238E27FC236}">
              <a16:creationId xmlns:a16="http://schemas.microsoft.com/office/drawing/2014/main" id="{00000000-0008-0000-0900-0000D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73" name="Picture 96" descr="QQ截图20141023141458">
          <a:extLst>
            <a:ext uri="{FF2B5EF4-FFF2-40B4-BE49-F238E27FC236}">
              <a16:creationId xmlns:a16="http://schemas.microsoft.com/office/drawing/2014/main" id="{00000000-0008-0000-0900-0000D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74" name="Picture 97" descr="QQ截图20141023141502">
          <a:extLst>
            <a:ext uri="{FF2B5EF4-FFF2-40B4-BE49-F238E27FC236}">
              <a16:creationId xmlns:a16="http://schemas.microsoft.com/office/drawing/2014/main" id="{00000000-0008-0000-0900-0000D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F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0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77" name="AutoShape 4">
          <a:extLst>
            <a:ext uri="{FF2B5EF4-FFF2-40B4-BE49-F238E27FC236}">
              <a16:creationId xmlns:a16="http://schemas.microsoft.com/office/drawing/2014/main" id="{00000000-0008-0000-0900-0000E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78" name="Picture 96" descr="QQ截图20141023141458">
          <a:extLst>
            <a:ext uri="{FF2B5EF4-FFF2-40B4-BE49-F238E27FC236}">
              <a16:creationId xmlns:a16="http://schemas.microsoft.com/office/drawing/2014/main" id="{00000000-0008-0000-0900-0000E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79" name="Picture 97" descr="QQ截图20141023141502">
          <a:extLst>
            <a:ext uri="{FF2B5EF4-FFF2-40B4-BE49-F238E27FC236}">
              <a16:creationId xmlns:a16="http://schemas.microsoft.com/office/drawing/2014/main" id="{00000000-0008-0000-0900-0000E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80" name="Picture 96" descr="QQ截图20141023141458">
          <a:extLst>
            <a:ext uri="{FF2B5EF4-FFF2-40B4-BE49-F238E27FC236}">
              <a16:creationId xmlns:a16="http://schemas.microsoft.com/office/drawing/2014/main" id="{00000000-0008-0000-0900-0000E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81" name="Picture 97" descr="QQ截图20141023141502">
          <a:extLst>
            <a:ext uri="{FF2B5EF4-FFF2-40B4-BE49-F238E27FC236}">
              <a16:creationId xmlns:a16="http://schemas.microsoft.com/office/drawing/2014/main" id="{00000000-0008-0000-0900-0000E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6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7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84" name="AutoShape 4">
          <a:extLst>
            <a:ext uri="{FF2B5EF4-FFF2-40B4-BE49-F238E27FC236}">
              <a16:creationId xmlns:a16="http://schemas.microsoft.com/office/drawing/2014/main" id="{00000000-0008-0000-0900-0000E8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85" name="Picture 96" descr="QQ截图20141023141458">
          <a:extLst>
            <a:ext uri="{FF2B5EF4-FFF2-40B4-BE49-F238E27FC236}">
              <a16:creationId xmlns:a16="http://schemas.microsoft.com/office/drawing/2014/main" id="{00000000-0008-0000-0900-0000E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86" name="Picture 97" descr="QQ截图20141023141502">
          <a:extLst>
            <a:ext uri="{FF2B5EF4-FFF2-40B4-BE49-F238E27FC236}">
              <a16:creationId xmlns:a16="http://schemas.microsoft.com/office/drawing/2014/main" id="{00000000-0008-0000-0900-0000E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87" name="Picture 96" descr="QQ截图20141023141458">
          <a:extLst>
            <a:ext uri="{FF2B5EF4-FFF2-40B4-BE49-F238E27FC236}">
              <a16:creationId xmlns:a16="http://schemas.microsoft.com/office/drawing/2014/main" id="{00000000-0008-0000-0900-0000E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88" name="Picture 97" descr="QQ截图20141023141502">
          <a:extLst>
            <a:ext uri="{FF2B5EF4-FFF2-40B4-BE49-F238E27FC236}">
              <a16:creationId xmlns:a16="http://schemas.microsoft.com/office/drawing/2014/main" id="{00000000-0008-0000-0900-0000E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D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E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91" name="AutoShape 4">
          <a:extLst>
            <a:ext uri="{FF2B5EF4-FFF2-40B4-BE49-F238E27FC236}">
              <a16:creationId xmlns:a16="http://schemas.microsoft.com/office/drawing/2014/main" id="{00000000-0008-0000-0900-0000EF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92" name="Picture 96" descr="QQ截图20141023141458">
          <a:extLst>
            <a:ext uri="{FF2B5EF4-FFF2-40B4-BE49-F238E27FC236}">
              <a16:creationId xmlns:a16="http://schemas.microsoft.com/office/drawing/2014/main" id="{00000000-0008-0000-0900-0000F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93" name="Picture 97" descr="QQ截图20141023141502">
          <a:extLst>
            <a:ext uri="{FF2B5EF4-FFF2-40B4-BE49-F238E27FC236}">
              <a16:creationId xmlns:a16="http://schemas.microsoft.com/office/drawing/2014/main" id="{00000000-0008-0000-0900-0000F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94" name="Picture 96" descr="QQ截图20141023141458">
          <a:extLst>
            <a:ext uri="{FF2B5EF4-FFF2-40B4-BE49-F238E27FC236}">
              <a16:creationId xmlns:a16="http://schemas.microsoft.com/office/drawing/2014/main" id="{00000000-0008-0000-0900-0000F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95" name="Picture 97" descr="QQ截图20141023141502">
          <a:extLst>
            <a:ext uri="{FF2B5EF4-FFF2-40B4-BE49-F238E27FC236}">
              <a16:creationId xmlns:a16="http://schemas.microsoft.com/office/drawing/2014/main" id="{00000000-0008-0000-0900-0000F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5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98" name="AutoShape 4">
          <a:extLst>
            <a:ext uri="{FF2B5EF4-FFF2-40B4-BE49-F238E27FC236}">
              <a16:creationId xmlns:a16="http://schemas.microsoft.com/office/drawing/2014/main" id="{00000000-0008-0000-0900-0000F6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99" name="AutoShape 1">
          <a:extLst>
            <a:ext uri="{FF2B5EF4-FFF2-40B4-BE49-F238E27FC236}">
              <a16:creationId xmlns:a16="http://schemas.microsoft.com/office/drawing/2014/main" id="{00000000-0008-0000-0900-0000F7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8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01" name="AutoShape 4">
          <a:extLst>
            <a:ext uri="{FF2B5EF4-FFF2-40B4-BE49-F238E27FC236}">
              <a16:creationId xmlns:a16="http://schemas.microsoft.com/office/drawing/2014/main" id="{00000000-0008-0000-0900-0000F9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02" name="Picture 96" descr="QQ截图20141023141458">
          <a:extLst>
            <a:ext uri="{FF2B5EF4-FFF2-40B4-BE49-F238E27FC236}">
              <a16:creationId xmlns:a16="http://schemas.microsoft.com/office/drawing/2014/main" id="{00000000-0008-0000-0900-0000F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03" name="Picture 97" descr="QQ截图20141023141502">
          <a:extLst>
            <a:ext uri="{FF2B5EF4-FFF2-40B4-BE49-F238E27FC236}">
              <a16:creationId xmlns:a16="http://schemas.microsoft.com/office/drawing/2014/main" id="{00000000-0008-0000-0900-0000F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04" name="Picture 96" descr="QQ截图20141023141458">
          <a:extLst>
            <a:ext uri="{FF2B5EF4-FFF2-40B4-BE49-F238E27FC236}">
              <a16:creationId xmlns:a16="http://schemas.microsoft.com/office/drawing/2014/main" id="{00000000-0008-0000-0900-0000F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05" name="Picture 97" descr="QQ截图20141023141502">
          <a:extLst>
            <a:ext uri="{FF2B5EF4-FFF2-40B4-BE49-F238E27FC236}">
              <a16:creationId xmlns:a16="http://schemas.microsoft.com/office/drawing/2014/main" id="{00000000-0008-0000-0900-0000F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0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E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F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0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09" name="AutoShape 4">
          <a:extLst>
            <a:ext uri="{FF2B5EF4-FFF2-40B4-BE49-F238E27FC236}">
              <a16:creationId xmlns:a16="http://schemas.microsoft.com/office/drawing/2014/main" id="{00000000-0008-0000-0900-000001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12" name="AutoShape 4">
          <a:extLst>
            <a:ext uri="{FF2B5EF4-FFF2-40B4-BE49-F238E27FC236}">
              <a16:creationId xmlns:a16="http://schemas.microsoft.com/office/drawing/2014/main" id="{00000000-0008-0000-0900-00000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6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15" name="AutoShape 4">
          <a:extLst>
            <a:ext uri="{FF2B5EF4-FFF2-40B4-BE49-F238E27FC236}">
              <a16:creationId xmlns:a16="http://schemas.microsoft.com/office/drawing/2014/main" id="{00000000-0008-0000-0900-000007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16" name="Picture 96" descr="QQ截图20141023141458">
          <a:extLst>
            <a:ext uri="{FF2B5EF4-FFF2-40B4-BE49-F238E27FC236}">
              <a16:creationId xmlns:a16="http://schemas.microsoft.com/office/drawing/2014/main" id="{00000000-0008-0000-0900-00000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17" name="Picture 97" descr="QQ截图20141023141502">
          <a:extLst>
            <a:ext uri="{FF2B5EF4-FFF2-40B4-BE49-F238E27FC236}">
              <a16:creationId xmlns:a16="http://schemas.microsoft.com/office/drawing/2014/main" id="{00000000-0008-0000-0900-00000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18" name="Picture 96" descr="QQ截图20141023141458">
          <a:extLst>
            <a:ext uri="{FF2B5EF4-FFF2-40B4-BE49-F238E27FC236}">
              <a16:creationId xmlns:a16="http://schemas.microsoft.com/office/drawing/2014/main" id="{00000000-0008-0000-0900-00000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19" name="Picture 97" descr="QQ截图20141023141502">
          <a:extLst>
            <a:ext uri="{FF2B5EF4-FFF2-40B4-BE49-F238E27FC236}">
              <a16:creationId xmlns:a16="http://schemas.microsoft.com/office/drawing/2014/main" id="{00000000-0008-0000-0900-00000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C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D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22" name="AutoShape 4">
          <a:extLst>
            <a:ext uri="{FF2B5EF4-FFF2-40B4-BE49-F238E27FC236}">
              <a16:creationId xmlns:a16="http://schemas.microsoft.com/office/drawing/2014/main" id="{00000000-0008-0000-0900-00000E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23" name="Picture 96" descr="QQ截图20141023141458">
          <a:extLst>
            <a:ext uri="{FF2B5EF4-FFF2-40B4-BE49-F238E27FC236}">
              <a16:creationId xmlns:a16="http://schemas.microsoft.com/office/drawing/2014/main" id="{00000000-0008-0000-0900-00000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24" name="Picture 97" descr="QQ截图20141023141502">
          <a:extLst>
            <a:ext uri="{FF2B5EF4-FFF2-40B4-BE49-F238E27FC236}">
              <a16:creationId xmlns:a16="http://schemas.microsoft.com/office/drawing/2014/main" id="{00000000-0008-0000-0900-00001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25" name="Picture 96" descr="QQ截图20141023141458">
          <a:extLst>
            <a:ext uri="{FF2B5EF4-FFF2-40B4-BE49-F238E27FC236}">
              <a16:creationId xmlns:a16="http://schemas.microsoft.com/office/drawing/2014/main" id="{00000000-0008-0000-0900-00001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26" name="Picture 97" descr="QQ截图20141023141502">
          <a:extLst>
            <a:ext uri="{FF2B5EF4-FFF2-40B4-BE49-F238E27FC236}">
              <a16:creationId xmlns:a16="http://schemas.microsoft.com/office/drawing/2014/main" id="{00000000-0008-0000-0900-000012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29" name="AutoShape 4">
          <a:extLst>
            <a:ext uri="{FF2B5EF4-FFF2-40B4-BE49-F238E27FC236}">
              <a16:creationId xmlns:a16="http://schemas.microsoft.com/office/drawing/2014/main" id="{00000000-0008-0000-0900-00001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30" name="Picture 96" descr="QQ截图20141023141458">
          <a:extLst>
            <a:ext uri="{FF2B5EF4-FFF2-40B4-BE49-F238E27FC236}">
              <a16:creationId xmlns:a16="http://schemas.microsoft.com/office/drawing/2014/main" id="{00000000-0008-0000-0900-00001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31" name="Picture 97" descr="QQ截图20141023141502">
          <a:extLst>
            <a:ext uri="{FF2B5EF4-FFF2-40B4-BE49-F238E27FC236}">
              <a16:creationId xmlns:a16="http://schemas.microsoft.com/office/drawing/2014/main" id="{00000000-0008-0000-0900-00001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32" name="Picture 96" descr="QQ截图20141023141458">
          <a:extLst>
            <a:ext uri="{FF2B5EF4-FFF2-40B4-BE49-F238E27FC236}">
              <a16:creationId xmlns:a16="http://schemas.microsoft.com/office/drawing/2014/main" id="{00000000-0008-0000-0900-00001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33" name="Picture 97" descr="QQ截图20141023141502">
          <a:extLst>
            <a:ext uri="{FF2B5EF4-FFF2-40B4-BE49-F238E27FC236}">
              <a16:creationId xmlns:a16="http://schemas.microsoft.com/office/drawing/2014/main" id="{00000000-0008-0000-0900-00001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A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B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36" name="AutoShape 4">
          <a:extLst>
            <a:ext uri="{FF2B5EF4-FFF2-40B4-BE49-F238E27FC236}">
              <a16:creationId xmlns:a16="http://schemas.microsoft.com/office/drawing/2014/main" id="{00000000-0008-0000-0900-00001C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3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D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E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F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40" name="AutoShape 4">
          <a:extLst>
            <a:ext uri="{FF2B5EF4-FFF2-40B4-BE49-F238E27FC236}">
              <a16:creationId xmlns:a16="http://schemas.microsoft.com/office/drawing/2014/main" id="{00000000-0008-0000-0900-000020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41" name="Picture 96" descr="QQ截图20141023141458">
          <a:extLst>
            <a:ext uri="{FF2B5EF4-FFF2-40B4-BE49-F238E27FC236}">
              <a16:creationId xmlns:a16="http://schemas.microsoft.com/office/drawing/2014/main" id="{00000000-0008-0000-0900-00002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42" name="Picture 97" descr="QQ截图20141023141502">
          <a:extLst>
            <a:ext uri="{FF2B5EF4-FFF2-40B4-BE49-F238E27FC236}">
              <a16:creationId xmlns:a16="http://schemas.microsoft.com/office/drawing/2014/main" id="{00000000-0008-0000-0900-000022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43" name="Picture 96" descr="QQ截图20141023141458">
          <a:extLst>
            <a:ext uri="{FF2B5EF4-FFF2-40B4-BE49-F238E27FC236}">
              <a16:creationId xmlns:a16="http://schemas.microsoft.com/office/drawing/2014/main" id="{00000000-0008-0000-0900-000023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44" name="Picture 97" descr="QQ截图20141023141502">
          <a:extLst>
            <a:ext uri="{FF2B5EF4-FFF2-40B4-BE49-F238E27FC236}">
              <a16:creationId xmlns:a16="http://schemas.microsoft.com/office/drawing/2014/main" id="{00000000-0008-0000-0900-00002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6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47" name="AutoShape 4">
          <a:extLst>
            <a:ext uri="{FF2B5EF4-FFF2-40B4-BE49-F238E27FC236}">
              <a16:creationId xmlns:a16="http://schemas.microsoft.com/office/drawing/2014/main" id="{00000000-0008-0000-0900-000027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48" name="Picture 96" descr="QQ截图20141023141458">
          <a:extLst>
            <a:ext uri="{FF2B5EF4-FFF2-40B4-BE49-F238E27FC236}">
              <a16:creationId xmlns:a16="http://schemas.microsoft.com/office/drawing/2014/main" id="{00000000-0008-0000-0900-00002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49" name="Picture 97" descr="QQ截图20141023141502">
          <a:extLst>
            <a:ext uri="{FF2B5EF4-FFF2-40B4-BE49-F238E27FC236}">
              <a16:creationId xmlns:a16="http://schemas.microsoft.com/office/drawing/2014/main" id="{00000000-0008-0000-0900-00002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50" name="Picture 96" descr="QQ截图20141023141458">
          <a:extLst>
            <a:ext uri="{FF2B5EF4-FFF2-40B4-BE49-F238E27FC236}">
              <a16:creationId xmlns:a16="http://schemas.microsoft.com/office/drawing/2014/main" id="{00000000-0008-0000-0900-00002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51" name="Picture 97" descr="QQ截图20141023141502">
          <a:extLst>
            <a:ext uri="{FF2B5EF4-FFF2-40B4-BE49-F238E27FC236}">
              <a16:creationId xmlns:a16="http://schemas.microsoft.com/office/drawing/2014/main" id="{00000000-0008-0000-0900-00002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5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53" name="Picture 96" descr="QQ截图20141023141458">
          <a:extLst>
            <a:ext uri="{FF2B5EF4-FFF2-40B4-BE49-F238E27FC236}">
              <a16:creationId xmlns:a16="http://schemas.microsoft.com/office/drawing/2014/main" id="{00000000-0008-0000-0900-00002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54" name="Picture 97" descr="QQ截图20141023141502">
          <a:extLst>
            <a:ext uri="{FF2B5EF4-FFF2-40B4-BE49-F238E27FC236}">
              <a16:creationId xmlns:a16="http://schemas.microsoft.com/office/drawing/2014/main" id="{00000000-0008-0000-0900-00002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55" name="Picture 96" descr="QQ截图20141023141458">
          <a:extLst>
            <a:ext uri="{FF2B5EF4-FFF2-40B4-BE49-F238E27FC236}">
              <a16:creationId xmlns:a16="http://schemas.microsoft.com/office/drawing/2014/main" id="{00000000-0008-0000-0900-00002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56" name="Picture 97" descr="QQ截图20141023141502">
          <a:extLst>
            <a:ext uri="{FF2B5EF4-FFF2-40B4-BE49-F238E27FC236}">
              <a16:creationId xmlns:a16="http://schemas.microsoft.com/office/drawing/2014/main" id="{00000000-0008-0000-0900-00003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1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5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0" name="AutoShape 4">
          <a:extLst>
            <a:ext uri="{FF2B5EF4-FFF2-40B4-BE49-F238E27FC236}">
              <a16:creationId xmlns:a16="http://schemas.microsoft.com/office/drawing/2014/main" id="{00000000-0008-0000-0900-00003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6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3" name="AutoShape 4">
          <a:extLst>
            <a:ext uri="{FF2B5EF4-FFF2-40B4-BE49-F238E27FC236}">
              <a16:creationId xmlns:a16="http://schemas.microsoft.com/office/drawing/2014/main" id="{00000000-0008-0000-0900-000037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8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9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6" name="AutoShape 4">
          <a:extLst>
            <a:ext uri="{FF2B5EF4-FFF2-40B4-BE49-F238E27FC236}">
              <a16:creationId xmlns:a16="http://schemas.microsoft.com/office/drawing/2014/main" id="{00000000-0008-0000-0900-00003A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B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C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9" name="AutoShape 4">
          <a:extLst>
            <a:ext uri="{FF2B5EF4-FFF2-40B4-BE49-F238E27FC236}">
              <a16:creationId xmlns:a16="http://schemas.microsoft.com/office/drawing/2014/main" id="{00000000-0008-0000-0900-00003D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70" name="Picture 96" descr="QQ截图20141023141458">
          <a:extLst>
            <a:ext uri="{FF2B5EF4-FFF2-40B4-BE49-F238E27FC236}">
              <a16:creationId xmlns:a16="http://schemas.microsoft.com/office/drawing/2014/main" id="{00000000-0008-0000-0900-00003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71" name="Picture 97" descr="QQ截图20141023141502">
          <a:extLst>
            <a:ext uri="{FF2B5EF4-FFF2-40B4-BE49-F238E27FC236}">
              <a16:creationId xmlns:a16="http://schemas.microsoft.com/office/drawing/2014/main" id="{00000000-0008-0000-0900-00003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72" name="Picture 96" descr="QQ截图20141023141458">
          <a:extLst>
            <a:ext uri="{FF2B5EF4-FFF2-40B4-BE49-F238E27FC236}">
              <a16:creationId xmlns:a16="http://schemas.microsoft.com/office/drawing/2014/main" id="{00000000-0008-0000-0900-00004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73" name="Picture 97" descr="QQ截图20141023141502">
          <a:extLst>
            <a:ext uri="{FF2B5EF4-FFF2-40B4-BE49-F238E27FC236}">
              <a16:creationId xmlns:a16="http://schemas.microsoft.com/office/drawing/2014/main" id="{00000000-0008-0000-0900-00004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76" name="AutoShape 4">
          <a:extLst>
            <a:ext uri="{FF2B5EF4-FFF2-40B4-BE49-F238E27FC236}">
              <a16:creationId xmlns:a16="http://schemas.microsoft.com/office/drawing/2014/main" id="{00000000-0008-0000-0900-00004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77" name="Picture 96" descr="QQ截图20141023141458">
          <a:extLst>
            <a:ext uri="{FF2B5EF4-FFF2-40B4-BE49-F238E27FC236}">
              <a16:creationId xmlns:a16="http://schemas.microsoft.com/office/drawing/2014/main" id="{00000000-0008-0000-0900-00004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78" name="Picture 97" descr="QQ截图20141023141502">
          <a:extLst>
            <a:ext uri="{FF2B5EF4-FFF2-40B4-BE49-F238E27FC236}">
              <a16:creationId xmlns:a16="http://schemas.microsoft.com/office/drawing/2014/main" id="{00000000-0008-0000-0900-00004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79" name="Picture 96" descr="QQ截图20141023141458">
          <a:extLst>
            <a:ext uri="{FF2B5EF4-FFF2-40B4-BE49-F238E27FC236}">
              <a16:creationId xmlns:a16="http://schemas.microsoft.com/office/drawing/2014/main" id="{00000000-0008-0000-0900-00004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80" name="Picture 97" descr="QQ截图20141023141502">
          <a:extLst>
            <a:ext uri="{FF2B5EF4-FFF2-40B4-BE49-F238E27FC236}">
              <a16:creationId xmlns:a16="http://schemas.microsoft.com/office/drawing/2014/main" id="{00000000-0008-0000-0900-00004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9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A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83" name="AutoShape 4">
          <a:extLst>
            <a:ext uri="{FF2B5EF4-FFF2-40B4-BE49-F238E27FC236}">
              <a16:creationId xmlns:a16="http://schemas.microsoft.com/office/drawing/2014/main" id="{00000000-0008-0000-0900-00004B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84" name="Picture 96" descr="QQ截图20141023141458">
          <a:extLst>
            <a:ext uri="{FF2B5EF4-FFF2-40B4-BE49-F238E27FC236}">
              <a16:creationId xmlns:a16="http://schemas.microsoft.com/office/drawing/2014/main" id="{00000000-0008-0000-0900-00004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85" name="Picture 97" descr="QQ截图20141023141502">
          <a:extLst>
            <a:ext uri="{FF2B5EF4-FFF2-40B4-BE49-F238E27FC236}">
              <a16:creationId xmlns:a16="http://schemas.microsoft.com/office/drawing/2014/main" id="{00000000-0008-0000-0900-00004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86" name="Picture 96" descr="QQ截图20141023141458">
          <a:extLst>
            <a:ext uri="{FF2B5EF4-FFF2-40B4-BE49-F238E27FC236}">
              <a16:creationId xmlns:a16="http://schemas.microsoft.com/office/drawing/2014/main" id="{00000000-0008-0000-0900-00004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87" name="Picture 97" descr="QQ截图20141023141502">
          <a:extLst>
            <a:ext uri="{FF2B5EF4-FFF2-40B4-BE49-F238E27FC236}">
              <a16:creationId xmlns:a16="http://schemas.microsoft.com/office/drawing/2014/main" id="{00000000-0008-0000-0900-00004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0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1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90" name="AutoShape 4">
          <a:extLst>
            <a:ext uri="{FF2B5EF4-FFF2-40B4-BE49-F238E27FC236}">
              <a16:creationId xmlns:a16="http://schemas.microsoft.com/office/drawing/2014/main" id="{00000000-0008-0000-0900-00005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9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94" name="AutoShape 4">
          <a:extLst>
            <a:ext uri="{FF2B5EF4-FFF2-40B4-BE49-F238E27FC236}">
              <a16:creationId xmlns:a16="http://schemas.microsoft.com/office/drawing/2014/main" id="{00000000-0008-0000-0900-000056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95" name="Picture 96" descr="QQ截图20141023141458">
          <a:extLst>
            <a:ext uri="{FF2B5EF4-FFF2-40B4-BE49-F238E27FC236}">
              <a16:creationId xmlns:a16="http://schemas.microsoft.com/office/drawing/2014/main" id="{00000000-0008-0000-0900-00005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96" name="Picture 97" descr="QQ截图20141023141502">
          <a:extLst>
            <a:ext uri="{FF2B5EF4-FFF2-40B4-BE49-F238E27FC236}">
              <a16:creationId xmlns:a16="http://schemas.microsoft.com/office/drawing/2014/main" id="{00000000-0008-0000-0900-00005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97" name="Picture 96" descr="QQ截图20141023141458">
          <a:extLst>
            <a:ext uri="{FF2B5EF4-FFF2-40B4-BE49-F238E27FC236}">
              <a16:creationId xmlns:a16="http://schemas.microsoft.com/office/drawing/2014/main" id="{00000000-0008-0000-0900-00005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98" name="Picture 97" descr="QQ截图20141023141502">
          <a:extLst>
            <a:ext uri="{FF2B5EF4-FFF2-40B4-BE49-F238E27FC236}">
              <a16:creationId xmlns:a16="http://schemas.microsoft.com/office/drawing/2014/main" id="{00000000-0008-0000-0900-00005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B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C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01" name="AutoShape 4">
          <a:extLst>
            <a:ext uri="{FF2B5EF4-FFF2-40B4-BE49-F238E27FC236}">
              <a16:creationId xmlns:a16="http://schemas.microsoft.com/office/drawing/2014/main" id="{00000000-0008-0000-0900-00005D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02" name="Picture 96" descr="QQ截图20141023141458">
          <a:extLst>
            <a:ext uri="{FF2B5EF4-FFF2-40B4-BE49-F238E27FC236}">
              <a16:creationId xmlns:a16="http://schemas.microsoft.com/office/drawing/2014/main" id="{00000000-0008-0000-0900-00005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03" name="Picture 97" descr="QQ截图20141023141502">
          <a:extLst>
            <a:ext uri="{FF2B5EF4-FFF2-40B4-BE49-F238E27FC236}">
              <a16:creationId xmlns:a16="http://schemas.microsoft.com/office/drawing/2014/main" id="{00000000-0008-0000-0900-00005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04" name="Picture 96" descr="QQ截图20141023141458">
          <a:extLst>
            <a:ext uri="{FF2B5EF4-FFF2-40B4-BE49-F238E27FC236}">
              <a16:creationId xmlns:a16="http://schemas.microsoft.com/office/drawing/2014/main" id="{00000000-0008-0000-0900-00006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05" name="Picture 97" descr="QQ截图20141023141502">
          <a:extLst>
            <a:ext uri="{FF2B5EF4-FFF2-40B4-BE49-F238E27FC236}">
              <a16:creationId xmlns:a16="http://schemas.microsoft.com/office/drawing/2014/main" id="{00000000-0008-0000-0900-00006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08" name="AutoShape 4">
          <a:extLst>
            <a:ext uri="{FF2B5EF4-FFF2-40B4-BE49-F238E27FC236}">
              <a16:creationId xmlns:a16="http://schemas.microsoft.com/office/drawing/2014/main" id="{00000000-0008-0000-0900-00006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09" name="Picture 96" descr="QQ截图20141023141458">
          <a:extLst>
            <a:ext uri="{FF2B5EF4-FFF2-40B4-BE49-F238E27FC236}">
              <a16:creationId xmlns:a16="http://schemas.microsoft.com/office/drawing/2014/main" id="{00000000-0008-0000-0900-00006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10" name="Picture 97" descr="QQ截图20141023141502">
          <a:extLst>
            <a:ext uri="{FF2B5EF4-FFF2-40B4-BE49-F238E27FC236}">
              <a16:creationId xmlns:a16="http://schemas.microsoft.com/office/drawing/2014/main" id="{00000000-0008-0000-0900-00006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11" name="Picture 96" descr="QQ截图20141023141458">
          <a:extLst>
            <a:ext uri="{FF2B5EF4-FFF2-40B4-BE49-F238E27FC236}">
              <a16:creationId xmlns:a16="http://schemas.microsoft.com/office/drawing/2014/main" id="{00000000-0008-0000-0900-00006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12" name="Picture 97" descr="QQ截图20141023141502">
          <a:extLst>
            <a:ext uri="{FF2B5EF4-FFF2-40B4-BE49-F238E27FC236}">
              <a16:creationId xmlns:a16="http://schemas.microsoft.com/office/drawing/2014/main" id="{00000000-0008-0000-0900-00006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9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A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15" name="AutoShape 4">
          <a:extLst>
            <a:ext uri="{FF2B5EF4-FFF2-40B4-BE49-F238E27FC236}">
              <a16:creationId xmlns:a16="http://schemas.microsoft.com/office/drawing/2014/main" id="{00000000-0008-0000-0900-00006B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16" name="Picture 96" descr="QQ截图20141023141458">
          <a:extLst>
            <a:ext uri="{FF2B5EF4-FFF2-40B4-BE49-F238E27FC236}">
              <a16:creationId xmlns:a16="http://schemas.microsoft.com/office/drawing/2014/main" id="{00000000-0008-0000-0900-00006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17" name="Picture 97" descr="QQ截图20141023141502">
          <a:extLst>
            <a:ext uri="{FF2B5EF4-FFF2-40B4-BE49-F238E27FC236}">
              <a16:creationId xmlns:a16="http://schemas.microsoft.com/office/drawing/2014/main" id="{00000000-0008-0000-0900-00006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18" name="Picture 96" descr="QQ截图20141023141458">
          <a:extLst>
            <a:ext uri="{FF2B5EF4-FFF2-40B4-BE49-F238E27FC236}">
              <a16:creationId xmlns:a16="http://schemas.microsoft.com/office/drawing/2014/main" id="{00000000-0008-0000-0900-00006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19" name="Picture 97" descr="QQ截图20141023141502">
          <a:extLst>
            <a:ext uri="{FF2B5EF4-FFF2-40B4-BE49-F238E27FC236}">
              <a16:creationId xmlns:a16="http://schemas.microsoft.com/office/drawing/2014/main" id="{00000000-0008-0000-0900-00006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0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1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22" name="AutoShape 4">
          <a:extLst>
            <a:ext uri="{FF2B5EF4-FFF2-40B4-BE49-F238E27FC236}">
              <a16:creationId xmlns:a16="http://schemas.microsoft.com/office/drawing/2014/main" id="{00000000-0008-0000-0900-00007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23" name="Picture 96" descr="QQ截图20141023141458">
          <a:extLst>
            <a:ext uri="{FF2B5EF4-FFF2-40B4-BE49-F238E27FC236}">
              <a16:creationId xmlns:a16="http://schemas.microsoft.com/office/drawing/2014/main" id="{00000000-0008-0000-0900-000073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24" name="Picture 97" descr="QQ截图20141023141502">
          <a:extLst>
            <a:ext uri="{FF2B5EF4-FFF2-40B4-BE49-F238E27FC236}">
              <a16:creationId xmlns:a16="http://schemas.microsoft.com/office/drawing/2014/main" id="{00000000-0008-0000-0900-00007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25" name="Picture 96" descr="QQ截图20141023141458">
          <a:extLst>
            <a:ext uri="{FF2B5EF4-FFF2-40B4-BE49-F238E27FC236}">
              <a16:creationId xmlns:a16="http://schemas.microsoft.com/office/drawing/2014/main" id="{00000000-0008-0000-0900-00007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26" name="Picture 97" descr="QQ截图20141023141502">
          <a:extLst>
            <a:ext uri="{FF2B5EF4-FFF2-40B4-BE49-F238E27FC236}">
              <a16:creationId xmlns:a16="http://schemas.microsoft.com/office/drawing/2014/main" id="{00000000-0008-0000-0900-00007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7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8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29" name="AutoShape 4">
          <a:extLst>
            <a:ext uri="{FF2B5EF4-FFF2-40B4-BE49-F238E27FC236}">
              <a16:creationId xmlns:a16="http://schemas.microsoft.com/office/drawing/2014/main" id="{00000000-0008-0000-0900-000079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30" name="Picture 96" descr="QQ截图20141023141458">
          <a:extLst>
            <a:ext uri="{FF2B5EF4-FFF2-40B4-BE49-F238E27FC236}">
              <a16:creationId xmlns:a16="http://schemas.microsoft.com/office/drawing/2014/main" id="{00000000-0008-0000-0900-00007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31" name="Picture 97" descr="QQ截图20141023141502">
          <a:extLst>
            <a:ext uri="{FF2B5EF4-FFF2-40B4-BE49-F238E27FC236}">
              <a16:creationId xmlns:a16="http://schemas.microsoft.com/office/drawing/2014/main" id="{00000000-0008-0000-0900-00007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32" name="Picture 96" descr="QQ截图20141023141458">
          <a:extLst>
            <a:ext uri="{FF2B5EF4-FFF2-40B4-BE49-F238E27FC236}">
              <a16:creationId xmlns:a16="http://schemas.microsoft.com/office/drawing/2014/main" id="{00000000-0008-0000-0900-00007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33" name="Picture 97" descr="QQ截图20141023141502">
          <a:extLst>
            <a:ext uri="{FF2B5EF4-FFF2-40B4-BE49-F238E27FC236}">
              <a16:creationId xmlns:a16="http://schemas.microsoft.com/office/drawing/2014/main" id="{00000000-0008-0000-0900-00007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E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F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36" name="AutoShape 4">
          <a:extLst>
            <a:ext uri="{FF2B5EF4-FFF2-40B4-BE49-F238E27FC236}">
              <a16:creationId xmlns:a16="http://schemas.microsoft.com/office/drawing/2014/main" id="{00000000-0008-0000-0900-000080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37" name="Picture 96" descr="QQ截图20141023141458">
          <a:extLst>
            <a:ext uri="{FF2B5EF4-FFF2-40B4-BE49-F238E27FC236}">
              <a16:creationId xmlns:a16="http://schemas.microsoft.com/office/drawing/2014/main" id="{00000000-0008-0000-0900-00008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38" name="Picture 97" descr="QQ截图20141023141502">
          <a:extLst>
            <a:ext uri="{FF2B5EF4-FFF2-40B4-BE49-F238E27FC236}">
              <a16:creationId xmlns:a16="http://schemas.microsoft.com/office/drawing/2014/main" id="{00000000-0008-0000-0900-000082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39" name="Picture 96" descr="QQ截图20141023141458">
          <a:extLst>
            <a:ext uri="{FF2B5EF4-FFF2-40B4-BE49-F238E27FC236}">
              <a16:creationId xmlns:a16="http://schemas.microsoft.com/office/drawing/2014/main" id="{00000000-0008-0000-0900-000083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40" name="Picture 97" descr="QQ截图20141023141502">
          <a:extLst>
            <a:ext uri="{FF2B5EF4-FFF2-40B4-BE49-F238E27FC236}">
              <a16:creationId xmlns:a16="http://schemas.microsoft.com/office/drawing/2014/main" id="{00000000-0008-0000-0900-00008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6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43" name="AutoShape 4">
          <a:extLst>
            <a:ext uri="{FF2B5EF4-FFF2-40B4-BE49-F238E27FC236}">
              <a16:creationId xmlns:a16="http://schemas.microsoft.com/office/drawing/2014/main" id="{00000000-0008-0000-0900-000087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44" name="Picture 96" descr="QQ截图20141023141458">
          <a:extLst>
            <a:ext uri="{FF2B5EF4-FFF2-40B4-BE49-F238E27FC236}">
              <a16:creationId xmlns:a16="http://schemas.microsoft.com/office/drawing/2014/main" id="{00000000-0008-0000-0900-00008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45" name="Picture 97" descr="QQ截图20141023141502">
          <a:extLst>
            <a:ext uri="{FF2B5EF4-FFF2-40B4-BE49-F238E27FC236}">
              <a16:creationId xmlns:a16="http://schemas.microsoft.com/office/drawing/2014/main" id="{00000000-0008-0000-0900-00008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46" name="Picture 96" descr="QQ截图20141023141458">
          <a:extLst>
            <a:ext uri="{FF2B5EF4-FFF2-40B4-BE49-F238E27FC236}">
              <a16:creationId xmlns:a16="http://schemas.microsoft.com/office/drawing/2014/main" id="{00000000-0008-0000-0900-00008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47" name="Picture 97" descr="QQ截图20141023141502">
          <a:extLst>
            <a:ext uri="{FF2B5EF4-FFF2-40B4-BE49-F238E27FC236}">
              <a16:creationId xmlns:a16="http://schemas.microsoft.com/office/drawing/2014/main" id="{00000000-0008-0000-0900-00008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C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D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50" name="AutoShape 4">
          <a:extLst>
            <a:ext uri="{FF2B5EF4-FFF2-40B4-BE49-F238E27FC236}">
              <a16:creationId xmlns:a16="http://schemas.microsoft.com/office/drawing/2014/main" id="{00000000-0008-0000-0900-00008E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51" name="Picture 96" descr="QQ截图20141023141458">
          <a:extLst>
            <a:ext uri="{FF2B5EF4-FFF2-40B4-BE49-F238E27FC236}">
              <a16:creationId xmlns:a16="http://schemas.microsoft.com/office/drawing/2014/main" id="{00000000-0008-0000-0900-00008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52" name="Picture 97" descr="QQ截图20141023141502">
          <a:extLst>
            <a:ext uri="{FF2B5EF4-FFF2-40B4-BE49-F238E27FC236}">
              <a16:creationId xmlns:a16="http://schemas.microsoft.com/office/drawing/2014/main" id="{00000000-0008-0000-0900-00009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53" name="Picture 96" descr="QQ截图20141023141458">
          <a:extLst>
            <a:ext uri="{FF2B5EF4-FFF2-40B4-BE49-F238E27FC236}">
              <a16:creationId xmlns:a16="http://schemas.microsoft.com/office/drawing/2014/main" id="{00000000-0008-0000-0900-00009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54" name="Picture 97" descr="QQ截图20141023141502">
          <a:extLst>
            <a:ext uri="{FF2B5EF4-FFF2-40B4-BE49-F238E27FC236}">
              <a16:creationId xmlns:a16="http://schemas.microsoft.com/office/drawing/2014/main" id="{00000000-0008-0000-0900-000092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57" name="AutoShape 4">
          <a:extLst>
            <a:ext uri="{FF2B5EF4-FFF2-40B4-BE49-F238E27FC236}">
              <a16:creationId xmlns:a16="http://schemas.microsoft.com/office/drawing/2014/main" id="{00000000-0008-0000-0900-00009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58" name="Picture 96" descr="QQ截图20141023141458">
          <a:extLst>
            <a:ext uri="{FF2B5EF4-FFF2-40B4-BE49-F238E27FC236}">
              <a16:creationId xmlns:a16="http://schemas.microsoft.com/office/drawing/2014/main" id="{00000000-0008-0000-0900-00009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59" name="Picture 97" descr="QQ截图20141023141502">
          <a:extLst>
            <a:ext uri="{FF2B5EF4-FFF2-40B4-BE49-F238E27FC236}">
              <a16:creationId xmlns:a16="http://schemas.microsoft.com/office/drawing/2014/main" id="{00000000-0008-0000-0900-00009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60" name="Picture 96" descr="QQ截图20141023141458">
          <a:extLst>
            <a:ext uri="{FF2B5EF4-FFF2-40B4-BE49-F238E27FC236}">
              <a16:creationId xmlns:a16="http://schemas.microsoft.com/office/drawing/2014/main" id="{00000000-0008-0000-0900-00009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61" name="Picture 97" descr="QQ截图20141023141502">
          <a:extLst>
            <a:ext uri="{FF2B5EF4-FFF2-40B4-BE49-F238E27FC236}">
              <a16:creationId xmlns:a16="http://schemas.microsoft.com/office/drawing/2014/main" id="{00000000-0008-0000-0900-00009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A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B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64" name="AutoShape 4">
          <a:extLst>
            <a:ext uri="{FF2B5EF4-FFF2-40B4-BE49-F238E27FC236}">
              <a16:creationId xmlns:a16="http://schemas.microsoft.com/office/drawing/2014/main" id="{00000000-0008-0000-0900-00009C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65" name="Picture 96" descr="QQ截图20141023141458">
          <a:extLst>
            <a:ext uri="{FF2B5EF4-FFF2-40B4-BE49-F238E27FC236}">
              <a16:creationId xmlns:a16="http://schemas.microsoft.com/office/drawing/2014/main" id="{00000000-0008-0000-0900-00009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66" name="Picture 97" descr="QQ截图20141023141502">
          <a:extLst>
            <a:ext uri="{FF2B5EF4-FFF2-40B4-BE49-F238E27FC236}">
              <a16:creationId xmlns:a16="http://schemas.microsoft.com/office/drawing/2014/main" id="{00000000-0008-0000-0900-00009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67" name="Picture 96" descr="QQ截图20141023141458">
          <a:extLst>
            <a:ext uri="{FF2B5EF4-FFF2-40B4-BE49-F238E27FC236}">
              <a16:creationId xmlns:a16="http://schemas.microsoft.com/office/drawing/2014/main" id="{00000000-0008-0000-0900-00009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68" name="Picture 97" descr="QQ截图20141023141502">
          <a:extLst>
            <a:ext uri="{FF2B5EF4-FFF2-40B4-BE49-F238E27FC236}">
              <a16:creationId xmlns:a16="http://schemas.microsoft.com/office/drawing/2014/main" id="{00000000-0008-0000-0900-0000A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1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71" name="AutoShape 4">
          <a:extLst>
            <a:ext uri="{FF2B5EF4-FFF2-40B4-BE49-F238E27FC236}">
              <a16:creationId xmlns:a16="http://schemas.microsoft.com/office/drawing/2014/main" id="{00000000-0008-0000-0900-0000A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72" name="Picture 96" descr="QQ截图20141023141458">
          <a:extLst>
            <a:ext uri="{FF2B5EF4-FFF2-40B4-BE49-F238E27FC236}">
              <a16:creationId xmlns:a16="http://schemas.microsoft.com/office/drawing/2014/main" id="{00000000-0008-0000-0900-0000A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73" name="Picture 97" descr="QQ截图20141023141502">
          <a:extLst>
            <a:ext uri="{FF2B5EF4-FFF2-40B4-BE49-F238E27FC236}">
              <a16:creationId xmlns:a16="http://schemas.microsoft.com/office/drawing/2014/main" id="{00000000-0008-0000-0900-0000A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74" name="Picture 96" descr="QQ截图20141023141458">
          <a:extLst>
            <a:ext uri="{FF2B5EF4-FFF2-40B4-BE49-F238E27FC236}">
              <a16:creationId xmlns:a16="http://schemas.microsoft.com/office/drawing/2014/main" id="{00000000-0008-0000-0900-0000A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75" name="Picture 97" descr="QQ截图20141023141502">
          <a:extLst>
            <a:ext uri="{FF2B5EF4-FFF2-40B4-BE49-F238E27FC236}">
              <a16:creationId xmlns:a16="http://schemas.microsoft.com/office/drawing/2014/main" id="{00000000-0008-0000-0900-0000A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8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9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78" name="AutoShape 4">
          <a:extLst>
            <a:ext uri="{FF2B5EF4-FFF2-40B4-BE49-F238E27FC236}">
              <a16:creationId xmlns:a16="http://schemas.microsoft.com/office/drawing/2014/main" id="{00000000-0008-0000-0900-0000AA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79" name="Picture 96" descr="QQ截图20141023141458">
          <a:extLst>
            <a:ext uri="{FF2B5EF4-FFF2-40B4-BE49-F238E27FC236}">
              <a16:creationId xmlns:a16="http://schemas.microsoft.com/office/drawing/2014/main" id="{00000000-0008-0000-0900-0000A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80" name="Picture 97" descr="QQ截图20141023141502">
          <a:extLst>
            <a:ext uri="{FF2B5EF4-FFF2-40B4-BE49-F238E27FC236}">
              <a16:creationId xmlns:a16="http://schemas.microsoft.com/office/drawing/2014/main" id="{00000000-0008-0000-0900-0000A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81" name="Picture 96" descr="QQ截图20141023141458">
          <a:extLst>
            <a:ext uri="{FF2B5EF4-FFF2-40B4-BE49-F238E27FC236}">
              <a16:creationId xmlns:a16="http://schemas.microsoft.com/office/drawing/2014/main" id="{00000000-0008-0000-0900-0000A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82" name="Picture 97" descr="QQ截图20141023141502">
          <a:extLst>
            <a:ext uri="{FF2B5EF4-FFF2-40B4-BE49-F238E27FC236}">
              <a16:creationId xmlns:a16="http://schemas.microsoft.com/office/drawing/2014/main" id="{00000000-0008-0000-0900-0000A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F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0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85" name="AutoShape 4">
          <a:extLst>
            <a:ext uri="{FF2B5EF4-FFF2-40B4-BE49-F238E27FC236}">
              <a16:creationId xmlns:a16="http://schemas.microsoft.com/office/drawing/2014/main" id="{00000000-0008-0000-0900-0000B1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86" name="Picture 96" descr="QQ截图20141023141458">
          <a:extLst>
            <a:ext uri="{FF2B5EF4-FFF2-40B4-BE49-F238E27FC236}">
              <a16:creationId xmlns:a16="http://schemas.microsoft.com/office/drawing/2014/main" id="{00000000-0008-0000-0900-0000B2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87" name="Picture 97" descr="QQ截图20141023141502">
          <a:extLst>
            <a:ext uri="{FF2B5EF4-FFF2-40B4-BE49-F238E27FC236}">
              <a16:creationId xmlns:a16="http://schemas.microsoft.com/office/drawing/2014/main" id="{00000000-0008-0000-0900-0000B3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88" name="Picture 96" descr="QQ截图20141023141458">
          <a:extLst>
            <a:ext uri="{FF2B5EF4-FFF2-40B4-BE49-F238E27FC236}">
              <a16:creationId xmlns:a16="http://schemas.microsoft.com/office/drawing/2014/main" id="{00000000-0008-0000-0900-0000B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89" name="Picture 97" descr="QQ截图20141023141502">
          <a:extLst>
            <a:ext uri="{FF2B5EF4-FFF2-40B4-BE49-F238E27FC236}">
              <a16:creationId xmlns:a16="http://schemas.microsoft.com/office/drawing/2014/main" id="{00000000-0008-0000-0900-0000B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6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7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92" name="AutoShape 4">
          <a:extLst>
            <a:ext uri="{FF2B5EF4-FFF2-40B4-BE49-F238E27FC236}">
              <a16:creationId xmlns:a16="http://schemas.microsoft.com/office/drawing/2014/main" id="{00000000-0008-0000-0900-0000B8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93" name="Picture 96" descr="QQ截图20141023141458">
          <a:extLst>
            <a:ext uri="{FF2B5EF4-FFF2-40B4-BE49-F238E27FC236}">
              <a16:creationId xmlns:a16="http://schemas.microsoft.com/office/drawing/2014/main" id="{00000000-0008-0000-0900-0000B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94" name="Picture 97" descr="QQ截图20141023141502">
          <a:extLst>
            <a:ext uri="{FF2B5EF4-FFF2-40B4-BE49-F238E27FC236}">
              <a16:creationId xmlns:a16="http://schemas.microsoft.com/office/drawing/2014/main" id="{00000000-0008-0000-0900-0000B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95" name="Picture 96" descr="QQ截图20141023141458">
          <a:extLst>
            <a:ext uri="{FF2B5EF4-FFF2-40B4-BE49-F238E27FC236}">
              <a16:creationId xmlns:a16="http://schemas.microsoft.com/office/drawing/2014/main" id="{00000000-0008-0000-0900-0000B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96" name="Picture 97" descr="QQ截图20141023141502">
          <a:extLst>
            <a:ext uri="{FF2B5EF4-FFF2-40B4-BE49-F238E27FC236}">
              <a16:creationId xmlns:a16="http://schemas.microsoft.com/office/drawing/2014/main" id="{00000000-0008-0000-0900-0000B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D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E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99" name="AutoShape 4">
          <a:extLst>
            <a:ext uri="{FF2B5EF4-FFF2-40B4-BE49-F238E27FC236}">
              <a16:creationId xmlns:a16="http://schemas.microsoft.com/office/drawing/2014/main" id="{00000000-0008-0000-0900-0000BF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00" name="Picture 96" descr="QQ截图20141023141458">
          <a:extLst>
            <a:ext uri="{FF2B5EF4-FFF2-40B4-BE49-F238E27FC236}">
              <a16:creationId xmlns:a16="http://schemas.microsoft.com/office/drawing/2014/main" id="{00000000-0008-0000-0900-0000C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01" name="Picture 97" descr="QQ截图20141023141502">
          <a:extLst>
            <a:ext uri="{FF2B5EF4-FFF2-40B4-BE49-F238E27FC236}">
              <a16:creationId xmlns:a16="http://schemas.microsoft.com/office/drawing/2014/main" id="{00000000-0008-0000-0900-0000C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02" name="Picture 96" descr="QQ截图20141023141458">
          <a:extLst>
            <a:ext uri="{FF2B5EF4-FFF2-40B4-BE49-F238E27FC236}">
              <a16:creationId xmlns:a16="http://schemas.microsoft.com/office/drawing/2014/main" id="{00000000-0008-0000-0900-0000C2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03" name="Picture 97" descr="QQ截图20141023141502">
          <a:extLst>
            <a:ext uri="{FF2B5EF4-FFF2-40B4-BE49-F238E27FC236}">
              <a16:creationId xmlns:a16="http://schemas.microsoft.com/office/drawing/2014/main" id="{00000000-0008-0000-0900-0000C3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06" name="AutoShape 4">
          <a:extLst>
            <a:ext uri="{FF2B5EF4-FFF2-40B4-BE49-F238E27FC236}">
              <a16:creationId xmlns:a16="http://schemas.microsoft.com/office/drawing/2014/main" id="{00000000-0008-0000-0900-0000C6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07" name="Picture 96" descr="QQ截图20141023141458">
          <a:extLst>
            <a:ext uri="{FF2B5EF4-FFF2-40B4-BE49-F238E27FC236}">
              <a16:creationId xmlns:a16="http://schemas.microsoft.com/office/drawing/2014/main" id="{00000000-0008-0000-0900-0000C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08" name="Picture 97" descr="QQ截图20141023141502">
          <a:extLst>
            <a:ext uri="{FF2B5EF4-FFF2-40B4-BE49-F238E27FC236}">
              <a16:creationId xmlns:a16="http://schemas.microsoft.com/office/drawing/2014/main" id="{00000000-0008-0000-0900-0000C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09" name="Picture 96" descr="QQ截图20141023141458">
          <a:extLst>
            <a:ext uri="{FF2B5EF4-FFF2-40B4-BE49-F238E27FC236}">
              <a16:creationId xmlns:a16="http://schemas.microsoft.com/office/drawing/2014/main" id="{00000000-0008-0000-0900-0000C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10" name="Picture 97" descr="QQ截图20141023141502">
          <a:extLst>
            <a:ext uri="{FF2B5EF4-FFF2-40B4-BE49-F238E27FC236}">
              <a16:creationId xmlns:a16="http://schemas.microsoft.com/office/drawing/2014/main" id="{00000000-0008-0000-0900-0000C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B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C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13" name="AutoShape 4">
          <a:extLst>
            <a:ext uri="{FF2B5EF4-FFF2-40B4-BE49-F238E27FC236}">
              <a16:creationId xmlns:a16="http://schemas.microsoft.com/office/drawing/2014/main" id="{00000000-0008-0000-0900-0000CD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14" name="Picture 96" descr="QQ截图20141023141458">
          <a:extLst>
            <a:ext uri="{FF2B5EF4-FFF2-40B4-BE49-F238E27FC236}">
              <a16:creationId xmlns:a16="http://schemas.microsoft.com/office/drawing/2014/main" id="{00000000-0008-0000-0900-0000C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15" name="Picture 97" descr="QQ截图20141023141502">
          <a:extLst>
            <a:ext uri="{FF2B5EF4-FFF2-40B4-BE49-F238E27FC236}">
              <a16:creationId xmlns:a16="http://schemas.microsoft.com/office/drawing/2014/main" id="{00000000-0008-0000-0900-0000C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16" name="Picture 96" descr="QQ截图20141023141458">
          <a:extLst>
            <a:ext uri="{FF2B5EF4-FFF2-40B4-BE49-F238E27FC236}">
              <a16:creationId xmlns:a16="http://schemas.microsoft.com/office/drawing/2014/main" id="{00000000-0008-0000-0900-0000D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17" name="Picture 97" descr="QQ截图20141023141502">
          <a:extLst>
            <a:ext uri="{FF2B5EF4-FFF2-40B4-BE49-F238E27FC236}">
              <a16:creationId xmlns:a16="http://schemas.microsoft.com/office/drawing/2014/main" id="{00000000-0008-0000-0900-0000D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20" name="AutoShape 4">
          <a:extLst>
            <a:ext uri="{FF2B5EF4-FFF2-40B4-BE49-F238E27FC236}">
              <a16:creationId xmlns:a16="http://schemas.microsoft.com/office/drawing/2014/main" id="{00000000-0008-0000-0900-0000D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21" name="Picture 96" descr="QQ截图20141023141458">
          <a:extLst>
            <a:ext uri="{FF2B5EF4-FFF2-40B4-BE49-F238E27FC236}">
              <a16:creationId xmlns:a16="http://schemas.microsoft.com/office/drawing/2014/main" id="{00000000-0008-0000-0900-0000D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22" name="Picture 97" descr="QQ截图20141023141502">
          <a:extLst>
            <a:ext uri="{FF2B5EF4-FFF2-40B4-BE49-F238E27FC236}">
              <a16:creationId xmlns:a16="http://schemas.microsoft.com/office/drawing/2014/main" id="{00000000-0008-0000-0900-0000D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23" name="Picture 96" descr="QQ截图20141023141458">
          <a:extLst>
            <a:ext uri="{FF2B5EF4-FFF2-40B4-BE49-F238E27FC236}">
              <a16:creationId xmlns:a16="http://schemas.microsoft.com/office/drawing/2014/main" id="{00000000-0008-0000-0900-0000D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24" name="Picture 97" descr="QQ截图20141023141502">
          <a:extLst>
            <a:ext uri="{FF2B5EF4-FFF2-40B4-BE49-F238E27FC236}">
              <a16:creationId xmlns:a16="http://schemas.microsoft.com/office/drawing/2014/main" id="{00000000-0008-0000-0900-0000D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9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A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27" name="AutoShape 4">
          <a:extLst>
            <a:ext uri="{FF2B5EF4-FFF2-40B4-BE49-F238E27FC236}">
              <a16:creationId xmlns:a16="http://schemas.microsoft.com/office/drawing/2014/main" id="{00000000-0008-0000-0900-0000DB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28" name="Picture 96" descr="QQ截图20141023141458">
          <a:extLst>
            <a:ext uri="{FF2B5EF4-FFF2-40B4-BE49-F238E27FC236}">
              <a16:creationId xmlns:a16="http://schemas.microsoft.com/office/drawing/2014/main" id="{00000000-0008-0000-0900-0000D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29" name="Picture 97" descr="QQ截图20141023141502">
          <a:extLst>
            <a:ext uri="{FF2B5EF4-FFF2-40B4-BE49-F238E27FC236}">
              <a16:creationId xmlns:a16="http://schemas.microsoft.com/office/drawing/2014/main" id="{00000000-0008-0000-0900-0000D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30" name="Picture 96" descr="QQ截图20141023141458">
          <a:extLst>
            <a:ext uri="{FF2B5EF4-FFF2-40B4-BE49-F238E27FC236}">
              <a16:creationId xmlns:a16="http://schemas.microsoft.com/office/drawing/2014/main" id="{00000000-0008-0000-0900-0000D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31" name="Picture 97" descr="QQ截图20141023141502">
          <a:extLst>
            <a:ext uri="{FF2B5EF4-FFF2-40B4-BE49-F238E27FC236}">
              <a16:creationId xmlns:a16="http://schemas.microsoft.com/office/drawing/2014/main" id="{00000000-0008-0000-0900-0000D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0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1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34" name="AutoShape 4">
          <a:extLst>
            <a:ext uri="{FF2B5EF4-FFF2-40B4-BE49-F238E27FC236}">
              <a16:creationId xmlns:a16="http://schemas.microsoft.com/office/drawing/2014/main" id="{00000000-0008-0000-0900-0000E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35" name="Picture 96" descr="QQ截图20141023141458">
          <a:extLst>
            <a:ext uri="{FF2B5EF4-FFF2-40B4-BE49-F238E27FC236}">
              <a16:creationId xmlns:a16="http://schemas.microsoft.com/office/drawing/2014/main" id="{00000000-0008-0000-0900-0000E3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36" name="Picture 97" descr="QQ截图20141023141502">
          <a:extLst>
            <a:ext uri="{FF2B5EF4-FFF2-40B4-BE49-F238E27FC236}">
              <a16:creationId xmlns:a16="http://schemas.microsoft.com/office/drawing/2014/main" id="{00000000-0008-0000-0900-0000E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37" name="Picture 96" descr="QQ截图20141023141458">
          <a:extLst>
            <a:ext uri="{FF2B5EF4-FFF2-40B4-BE49-F238E27FC236}">
              <a16:creationId xmlns:a16="http://schemas.microsoft.com/office/drawing/2014/main" id="{00000000-0008-0000-0900-0000E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38" name="Picture 97" descr="QQ截图20141023141502">
          <a:extLst>
            <a:ext uri="{FF2B5EF4-FFF2-40B4-BE49-F238E27FC236}">
              <a16:creationId xmlns:a16="http://schemas.microsoft.com/office/drawing/2014/main" id="{00000000-0008-0000-0900-0000E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7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8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41" name="AutoShape 4">
          <a:extLst>
            <a:ext uri="{FF2B5EF4-FFF2-40B4-BE49-F238E27FC236}">
              <a16:creationId xmlns:a16="http://schemas.microsoft.com/office/drawing/2014/main" id="{00000000-0008-0000-0900-0000E9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42" name="Picture 96" descr="QQ截图20141023141458">
          <a:extLst>
            <a:ext uri="{FF2B5EF4-FFF2-40B4-BE49-F238E27FC236}">
              <a16:creationId xmlns:a16="http://schemas.microsoft.com/office/drawing/2014/main" id="{00000000-0008-0000-0900-0000E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43" name="Picture 97" descr="QQ截图20141023141502">
          <a:extLst>
            <a:ext uri="{FF2B5EF4-FFF2-40B4-BE49-F238E27FC236}">
              <a16:creationId xmlns:a16="http://schemas.microsoft.com/office/drawing/2014/main" id="{00000000-0008-0000-0900-0000E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44" name="Picture 96" descr="QQ截图20141023141458">
          <a:extLst>
            <a:ext uri="{FF2B5EF4-FFF2-40B4-BE49-F238E27FC236}">
              <a16:creationId xmlns:a16="http://schemas.microsoft.com/office/drawing/2014/main" id="{00000000-0008-0000-0900-0000E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45" name="Picture 97" descr="QQ截图20141023141502">
          <a:extLst>
            <a:ext uri="{FF2B5EF4-FFF2-40B4-BE49-F238E27FC236}">
              <a16:creationId xmlns:a16="http://schemas.microsoft.com/office/drawing/2014/main" id="{00000000-0008-0000-0900-0000E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E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F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48" name="AutoShape 4">
          <a:extLst>
            <a:ext uri="{FF2B5EF4-FFF2-40B4-BE49-F238E27FC236}">
              <a16:creationId xmlns:a16="http://schemas.microsoft.com/office/drawing/2014/main" id="{00000000-0008-0000-0900-0000F0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49" name="Picture 96" descr="QQ截图20141023141458">
          <a:extLst>
            <a:ext uri="{FF2B5EF4-FFF2-40B4-BE49-F238E27FC236}">
              <a16:creationId xmlns:a16="http://schemas.microsoft.com/office/drawing/2014/main" id="{00000000-0008-0000-0900-0000F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50" name="Picture 97" descr="QQ截图20141023141502">
          <a:extLst>
            <a:ext uri="{FF2B5EF4-FFF2-40B4-BE49-F238E27FC236}">
              <a16:creationId xmlns:a16="http://schemas.microsoft.com/office/drawing/2014/main" id="{00000000-0008-0000-0900-0000F2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51" name="Picture 96" descr="QQ截图20141023141458">
          <a:extLst>
            <a:ext uri="{FF2B5EF4-FFF2-40B4-BE49-F238E27FC236}">
              <a16:creationId xmlns:a16="http://schemas.microsoft.com/office/drawing/2014/main" id="{00000000-0008-0000-0900-0000F3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52" name="Picture 97" descr="QQ截图20141023141502">
          <a:extLst>
            <a:ext uri="{FF2B5EF4-FFF2-40B4-BE49-F238E27FC236}">
              <a16:creationId xmlns:a16="http://schemas.microsoft.com/office/drawing/2014/main" id="{00000000-0008-0000-0900-0000F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6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55" name="AutoShape 4">
          <a:extLst>
            <a:ext uri="{FF2B5EF4-FFF2-40B4-BE49-F238E27FC236}">
              <a16:creationId xmlns:a16="http://schemas.microsoft.com/office/drawing/2014/main" id="{00000000-0008-0000-0900-0000F7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56" name="AutoShape 1">
          <a:extLst>
            <a:ext uri="{FF2B5EF4-FFF2-40B4-BE49-F238E27FC236}">
              <a16:creationId xmlns:a16="http://schemas.microsoft.com/office/drawing/2014/main" id="{00000000-0008-0000-0900-0000F8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9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58" name="AutoShape 4">
          <a:extLst>
            <a:ext uri="{FF2B5EF4-FFF2-40B4-BE49-F238E27FC236}">
              <a16:creationId xmlns:a16="http://schemas.microsoft.com/office/drawing/2014/main" id="{00000000-0008-0000-0900-0000FA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59" name="Picture 96" descr="QQ截图20141023141458">
          <a:extLst>
            <a:ext uri="{FF2B5EF4-FFF2-40B4-BE49-F238E27FC236}">
              <a16:creationId xmlns:a16="http://schemas.microsoft.com/office/drawing/2014/main" id="{00000000-0008-0000-0900-0000F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60" name="Picture 97" descr="QQ截图20141023141502">
          <a:extLst>
            <a:ext uri="{FF2B5EF4-FFF2-40B4-BE49-F238E27FC236}">
              <a16:creationId xmlns:a16="http://schemas.microsoft.com/office/drawing/2014/main" id="{00000000-0008-0000-0900-0000F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61" name="Picture 96" descr="QQ截图20141023141458">
          <a:extLst>
            <a:ext uri="{FF2B5EF4-FFF2-40B4-BE49-F238E27FC236}">
              <a16:creationId xmlns:a16="http://schemas.microsoft.com/office/drawing/2014/main" id="{00000000-0008-0000-0900-0000F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62" name="Picture 97" descr="QQ截图20141023141502">
          <a:extLst>
            <a:ext uri="{FF2B5EF4-FFF2-40B4-BE49-F238E27FC236}">
              <a16:creationId xmlns:a16="http://schemas.microsoft.com/office/drawing/2014/main" id="{00000000-0008-0000-0900-0000F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6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F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0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1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66" name="AutoShape 4">
          <a:extLst>
            <a:ext uri="{FF2B5EF4-FFF2-40B4-BE49-F238E27FC236}">
              <a16:creationId xmlns:a16="http://schemas.microsoft.com/office/drawing/2014/main" id="{00000000-0008-0000-0900-000002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3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4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69" name="AutoShape 4">
          <a:extLst>
            <a:ext uri="{FF2B5EF4-FFF2-40B4-BE49-F238E27FC236}">
              <a16:creationId xmlns:a16="http://schemas.microsoft.com/office/drawing/2014/main" id="{00000000-0008-0000-0900-000005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6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7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72" name="AutoShape 4">
          <a:extLst>
            <a:ext uri="{FF2B5EF4-FFF2-40B4-BE49-F238E27FC236}">
              <a16:creationId xmlns:a16="http://schemas.microsoft.com/office/drawing/2014/main" id="{00000000-0008-0000-0900-00000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73" name="Picture 96" descr="QQ截图20141023141458">
          <a:extLst>
            <a:ext uri="{FF2B5EF4-FFF2-40B4-BE49-F238E27FC236}">
              <a16:creationId xmlns:a16="http://schemas.microsoft.com/office/drawing/2014/main" id="{00000000-0008-0000-0900-000009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74" name="Picture 97" descr="QQ截图20141023141502">
          <a:extLst>
            <a:ext uri="{FF2B5EF4-FFF2-40B4-BE49-F238E27FC236}">
              <a16:creationId xmlns:a16="http://schemas.microsoft.com/office/drawing/2014/main" id="{00000000-0008-0000-0900-00000A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75" name="Picture 96" descr="QQ截图20141023141458">
          <a:extLst>
            <a:ext uri="{FF2B5EF4-FFF2-40B4-BE49-F238E27FC236}">
              <a16:creationId xmlns:a16="http://schemas.microsoft.com/office/drawing/2014/main" id="{00000000-0008-0000-0900-00000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76" name="Picture 97" descr="QQ截图20141023141502">
          <a:extLst>
            <a:ext uri="{FF2B5EF4-FFF2-40B4-BE49-F238E27FC236}">
              <a16:creationId xmlns:a16="http://schemas.microsoft.com/office/drawing/2014/main" id="{00000000-0008-0000-0900-00000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D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E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79" name="AutoShape 4">
          <a:extLst>
            <a:ext uri="{FF2B5EF4-FFF2-40B4-BE49-F238E27FC236}">
              <a16:creationId xmlns:a16="http://schemas.microsoft.com/office/drawing/2014/main" id="{00000000-0008-0000-0900-00000F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80" name="Picture 96" descr="QQ截图20141023141458">
          <a:extLst>
            <a:ext uri="{FF2B5EF4-FFF2-40B4-BE49-F238E27FC236}">
              <a16:creationId xmlns:a16="http://schemas.microsoft.com/office/drawing/2014/main" id="{00000000-0008-0000-0900-000010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81" name="Picture 97" descr="QQ截图20141023141502">
          <a:extLst>
            <a:ext uri="{FF2B5EF4-FFF2-40B4-BE49-F238E27FC236}">
              <a16:creationId xmlns:a16="http://schemas.microsoft.com/office/drawing/2014/main" id="{00000000-0008-0000-0900-000011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82" name="Picture 96" descr="QQ截图20141023141458">
          <a:extLst>
            <a:ext uri="{FF2B5EF4-FFF2-40B4-BE49-F238E27FC236}">
              <a16:creationId xmlns:a16="http://schemas.microsoft.com/office/drawing/2014/main" id="{00000000-0008-0000-0900-000012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83" name="Picture 97" descr="QQ截图20141023141502">
          <a:extLst>
            <a:ext uri="{FF2B5EF4-FFF2-40B4-BE49-F238E27FC236}">
              <a16:creationId xmlns:a16="http://schemas.microsoft.com/office/drawing/2014/main" id="{00000000-0008-0000-0900-00001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4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5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86" name="AutoShape 4">
          <a:extLst>
            <a:ext uri="{FF2B5EF4-FFF2-40B4-BE49-F238E27FC236}">
              <a16:creationId xmlns:a16="http://schemas.microsoft.com/office/drawing/2014/main" id="{00000000-0008-0000-0900-000016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87" name="Picture 96" descr="QQ截图20141023141458">
          <a:extLst>
            <a:ext uri="{FF2B5EF4-FFF2-40B4-BE49-F238E27FC236}">
              <a16:creationId xmlns:a16="http://schemas.microsoft.com/office/drawing/2014/main" id="{00000000-0008-0000-0900-000017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88" name="Picture 97" descr="QQ截图20141023141502">
          <a:extLst>
            <a:ext uri="{FF2B5EF4-FFF2-40B4-BE49-F238E27FC236}">
              <a16:creationId xmlns:a16="http://schemas.microsoft.com/office/drawing/2014/main" id="{00000000-0008-0000-0900-000018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89" name="Picture 96" descr="QQ截图20141023141458">
          <a:extLst>
            <a:ext uri="{FF2B5EF4-FFF2-40B4-BE49-F238E27FC236}">
              <a16:creationId xmlns:a16="http://schemas.microsoft.com/office/drawing/2014/main" id="{00000000-0008-0000-0900-000019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90" name="Picture 97" descr="QQ截图20141023141502">
          <a:extLst>
            <a:ext uri="{FF2B5EF4-FFF2-40B4-BE49-F238E27FC236}">
              <a16:creationId xmlns:a16="http://schemas.microsoft.com/office/drawing/2014/main" id="{00000000-0008-0000-0900-00001A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B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C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93" name="AutoShape 4">
          <a:extLst>
            <a:ext uri="{FF2B5EF4-FFF2-40B4-BE49-F238E27FC236}">
              <a16:creationId xmlns:a16="http://schemas.microsoft.com/office/drawing/2014/main" id="{00000000-0008-0000-0900-00001D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9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E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F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9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0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97" name="AutoShape 4">
          <a:extLst>
            <a:ext uri="{FF2B5EF4-FFF2-40B4-BE49-F238E27FC236}">
              <a16:creationId xmlns:a16="http://schemas.microsoft.com/office/drawing/2014/main" id="{00000000-0008-0000-0900-000021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98" name="Picture 96" descr="QQ截图20141023141458">
          <a:extLst>
            <a:ext uri="{FF2B5EF4-FFF2-40B4-BE49-F238E27FC236}">
              <a16:creationId xmlns:a16="http://schemas.microsoft.com/office/drawing/2014/main" id="{00000000-0008-0000-0900-000022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99" name="Picture 97" descr="QQ截图20141023141502">
          <a:extLst>
            <a:ext uri="{FF2B5EF4-FFF2-40B4-BE49-F238E27FC236}">
              <a16:creationId xmlns:a16="http://schemas.microsoft.com/office/drawing/2014/main" id="{00000000-0008-0000-0900-00002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900" name="Picture 96" descr="QQ截图20141023141458">
          <a:extLst>
            <a:ext uri="{FF2B5EF4-FFF2-40B4-BE49-F238E27FC236}">
              <a16:creationId xmlns:a16="http://schemas.microsoft.com/office/drawing/2014/main" id="{00000000-0008-0000-0900-00002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901" name="Picture 97" descr="QQ截图20141023141502">
          <a:extLst>
            <a:ext uri="{FF2B5EF4-FFF2-40B4-BE49-F238E27FC236}">
              <a16:creationId xmlns:a16="http://schemas.microsoft.com/office/drawing/2014/main" id="{00000000-0008-0000-0900-00002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9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6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90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7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904" name="AutoShape 4">
          <a:extLst>
            <a:ext uri="{FF2B5EF4-FFF2-40B4-BE49-F238E27FC236}">
              <a16:creationId xmlns:a16="http://schemas.microsoft.com/office/drawing/2014/main" id="{00000000-0008-0000-0900-00002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905" name="Picture 96" descr="QQ截图20141023141458">
          <a:extLst>
            <a:ext uri="{FF2B5EF4-FFF2-40B4-BE49-F238E27FC236}">
              <a16:creationId xmlns:a16="http://schemas.microsoft.com/office/drawing/2014/main" id="{00000000-0008-0000-0900-000029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906" name="Picture 97" descr="QQ截图20141023141502">
          <a:extLst>
            <a:ext uri="{FF2B5EF4-FFF2-40B4-BE49-F238E27FC236}">
              <a16:creationId xmlns:a16="http://schemas.microsoft.com/office/drawing/2014/main" id="{00000000-0008-0000-0900-00002A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907" name="Picture 96" descr="QQ截图20141023141458">
          <a:extLst>
            <a:ext uri="{FF2B5EF4-FFF2-40B4-BE49-F238E27FC236}">
              <a16:creationId xmlns:a16="http://schemas.microsoft.com/office/drawing/2014/main" id="{00000000-0008-0000-0900-00002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908" name="Picture 97" descr="QQ截图20141023141502">
          <a:extLst>
            <a:ext uri="{FF2B5EF4-FFF2-40B4-BE49-F238E27FC236}">
              <a16:creationId xmlns:a16="http://schemas.microsoft.com/office/drawing/2014/main" id="{00000000-0008-0000-0900-00002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90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>
    <xdr:from>
      <xdr:col>17</xdr:col>
      <xdr:colOff>531998</xdr:colOff>
      <xdr:row>16</xdr:row>
      <xdr:rowOff>247591</xdr:rowOff>
    </xdr:from>
    <xdr:to>
      <xdr:col>17</xdr:col>
      <xdr:colOff>2702902</xdr:colOff>
      <xdr:row>16</xdr:row>
      <xdr:rowOff>1544672</xdr:rowOff>
    </xdr:to>
    <xdr:sp macro="" textlink="">
      <xdr:nvSpPr>
        <xdr:cNvPr id="4912" name="320">
          <a:extLst>
            <a:ext uri="{FF2B5EF4-FFF2-40B4-BE49-F238E27FC236}">
              <a16:creationId xmlns:a16="http://schemas.microsoft.com/office/drawing/2014/main" id="{00000000-0008-0000-0900-000030130000}"/>
            </a:ext>
          </a:extLst>
        </xdr:cNvPr>
        <xdr:cNvSpPr>
          <a:spLocks noChangeAspect="1"/>
        </xdr:cNvSpPr>
      </xdr:nvSpPr>
      <xdr:spPr bwMode="auto">
        <a:xfrm flipH="1">
          <a:off x="7075673" y="37271266"/>
          <a:ext cx="2170904" cy="1297081"/>
        </a:xfrm>
        <a:prstGeom prst="rect">
          <a:avLst/>
        </a:prstGeom>
        <a:blipFill>
          <a:blip xmlns:r="http://schemas.openxmlformats.org/officeDocument/2006/relationships" r:embed="rId17" cstate="print"/>
          <a:stretch/>
        </a:blipFill>
        <a:ln>
          <a:noFill/>
        </a:ln>
        <a:effectLst/>
      </xdr:spPr>
    </xdr:sp>
    <xdr:clientData/>
  </xdr:twoCellAnchor>
  <xdr:oneCellAnchor>
    <xdr:from>
      <xdr:col>5</xdr:col>
      <xdr:colOff>247650</xdr:colOff>
      <xdr:row>8</xdr:row>
      <xdr:rowOff>66675</xdr:rowOff>
    </xdr:from>
    <xdr:ext cx="2228850" cy="2228850"/>
    <xdr:pic>
      <xdr:nvPicPr>
        <xdr:cNvPr id="4936" name="Рисунок 4935">
          <a:extLst>
            <a:ext uri="{FF2B5EF4-FFF2-40B4-BE49-F238E27FC236}">
              <a16:creationId xmlns:a16="http://schemas.microsoft.com/office/drawing/2014/main" id="{00000000-0008-0000-0900-000048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91325" y="18268950"/>
          <a:ext cx="2228850" cy="2228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866775</xdr:colOff>
      <xdr:row>8</xdr:row>
      <xdr:rowOff>95250</xdr:rowOff>
    </xdr:from>
    <xdr:ext cx="2447925" cy="2228850"/>
    <xdr:pic>
      <xdr:nvPicPr>
        <xdr:cNvPr id="4937" name="Рисунок 1">
          <a:extLst>
            <a:ext uri="{FF2B5EF4-FFF2-40B4-BE49-F238E27FC236}">
              <a16:creationId xmlns:a16="http://schemas.microsoft.com/office/drawing/2014/main" id="{00000000-0008-0000-0900-000049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92025" y="18297525"/>
          <a:ext cx="2447925" cy="2228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409575</xdr:colOff>
      <xdr:row>5</xdr:row>
      <xdr:rowOff>219075</xdr:rowOff>
    </xdr:from>
    <xdr:ext cx="3086100" cy="2057400"/>
    <xdr:pic>
      <xdr:nvPicPr>
        <xdr:cNvPr id="4938" name="Рисунок 4937">
          <a:extLst>
            <a:ext uri="{FF2B5EF4-FFF2-40B4-BE49-F238E27FC236}">
              <a16:creationId xmlns:a16="http://schemas.microsoft.com/office/drawing/2014/main" id="{00000000-0008-0000-0900-00004A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34825" y="10677525"/>
          <a:ext cx="3086100" cy="205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219075</xdr:colOff>
      <xdr:row>1</xdr:row>
      <xdr:rowOff>104775</xdr:rowOff>
    </xdr:from>
    <xdr:ext cx="2257425" cy="2266950"/>
    <xdr:pic>
      <xdr:nvPicPr>
        <xdr:cNvPr id="4939" name="Рисунок 1">
          <a:extLst>
            <a:ext uri="{FF2B5EF4-FFF2-40B4-BE49-F238E27FC236}">
              <a16:creationId xmlns:a16="http://schemas.microsoft.com/office/drawing/2014/main" id="{00000000-0008-0000-0900-00004B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0" y="733425"/>
          <a:ext cx="2257425" cy="2266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1095375</xdr:colOff>
      <xdr:row>1</xdr:row>
      <xdr:rowOff>85725</xdr:rowOff>
    </xdr:from>
    <xdr:ext cx="2305050" cy="2305050"/>
    <xdr:pic>
      <xdr:nvPicPr>
        <xdr:cNvPr id="4940" name="Рисунок 2">
          <a:extLst>
            <a:ext uri="{FF2B5EF4-FFF2-40B4-BE49-F238E27FC236}">
              <a16:creationId xmlns:a16="http://schemas.microsoft.com/office/drawing/2014/main" id="{00000000-0008-0000-0900-00004C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714375"/>
          <a:ext cx="2305050" cy="2305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5</xdr:col>
      <xdr:colOff>608511</xdr:colOff>
      <xdr:row>7</xdr:row>
      <xdr:rowOff>239213</xdr:rowOff>
    </xdr:from>
    <xdr:to>
      <xdr:col>5</xdr:col>
      <xdr:colOff>2053158</xdr:colOff>
      <xdr:row>7</xdr:row>
      <xdr:rowOff>1946678</xdr:rowOff>
    </xdr:to>
    <xdr:pic>
      <xdr:nvPicPr>
        <xdr:cNvPr id="4941" name="Рисунок 4940">
          <a:extLst>
            <a:ext uri="{FF2B5EF4-FFF2-40B4-BE49-F238E27FC236}">
              <a16:creationId xmlns:a16="http://schemas.microsoft.com/office/drawing/2014/main" id="{00000000-0008-0000-0900-00004D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 rot="10800000" flipH="1" flipV="1">
          <a:off x="7152186" y="16345988"/>
          <a:ext cx="1444647" cy="1707465"/>
        </a:xfrm>
        <a:prstGeom prst="rect">
          <a:avLst/>
        </a:prstGeom>
      </xdr:spPr>
    </xdr:pic>
    <xdr:clientData/>
  </xdr:twoCellAnchor>
  <xdr:twoCellAnchor editAs="oneCell">
    <xdr:from>
      <xdr:col>5</xdr:col>
      <xdr:colOff>739407</xdr:colOff>
      <xdr:row>4</xdr:row>
      <xdr:rowOff>321128</xdr:rowOff>
    </xdr:from>
    <xdr:to>
      <xdr:col>5</xdr:col>
      <xdr:colOff>2091814</xdr:colOff>
      <xdr:row>4</xdr:row>
      <xdr:rowOff>1786345</xdr:rowOff>
    </xdr:to>
    <xdr:pic>
      <xdr:nvPicPr>
        <xdr:cNvPr id="4942" name="Рисунок 4941">
          <a:extLst>
            <a:ext uri="{FF2B5EF4-FFF2-40B4-BE49-F238E27FC236}">
              <a16:creationId xmlns:a16="http://schemas.microsoft.com/office/drawing/2014/main" id="{00000000-0008-0000-0900-00004E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83082" y="8579303"/>
          <a:ext cx="1352407" cy="1465217"/>
        </a:xfrm>
        <a:prstGeom prst="rect">
          <a:avLst/>
        </a:prstGeom>
      </xdr:spPr>
    </xdr:pic>
    <xdr:clientData/>
  </xdr:twoCellAnchor>
  <xdr:twoCellAnchor editAs="oneCell">
    <xdr:from>
      <xdr:col>5</xdr:col>
      <xdr:colOff>421824</xdr:colOff>
      <xdr:row>5</xdr:row>
      <xdr:rowOff>122465</xdr:rowOff>
    </xdr:from>
    <xdr:to>
      <xdr:col>5</xdr:col>
      <xdr:colOff>2626180</xdr:colOff>
      <xdr:row>5</xdr:row>
      <xdr:rowOff>2099335</xdr:rowOff>
    </xdr:to>
    <xdr:pic>
      <xdr:nvPicPr>
        <xdr:cNvPr id="4943" name="Рисунок 4942">
          <a:extLst>
            <a:ext uri="{FF2B5EF4-FFF2-40B4-BE49-F238E27FC236}">
              <a16:creationId xmlns:a16="http://schemas.microsoft.com/office/drawing/2014/main" id="{00000000-0008-0000-0900-00004F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6965499" y="10580915"/>
          <a:ext cx="2204356" cy="1976870"/>
        </a:xfrm>
        <a:prstGeom prst="rect">
          <a:avLst/>
        </a:prstGeom>
      </xdr:spPr>
    </xdr:pic>
    <xdr:clientData/>
  </xdr:twoCellAnchor>
  <xdr:twoCellAnchor editAs="oneCell">
    <xdr:from>
      <xdr:col>8</xdr:col>
      <xdr:colOff>421822</xdr:colOff>
      <xdr:row>6</xdr:row>
      <xdr:rowOff>149678</xdr:rowOff>
    </xdr:from>
    <xdr:to>
      <xdr:col>8</xdr:col>
      <xdr:colOff>3996418</xdr:colOff>
      <xdr:row>7</xdr:row>
      <xdr:rowOff>956440</xdr:rowOff>
    </xdr:to>
    <xdr:pic>
      <xdr:nvPicPr>
        <xdr:cNvPr id="4944" name="Рисунок 4943">
          <a:extLst>
            <a:ext uri="{FF2B5EF4-FFF2-40B4-BE49-F238E27FC236}">
              <a16:creationId xmlns:a16="http://schemas.microsoft.com/office/drawing/2014/main" id="{00000000-0008-0000-0900-000050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11947072" y="12970328"/>
          <a:ext cx="3574596" cy="2902262"/>
        </a:xfrm>
        <a:prstGeom prst="rect">
          <a:avLst/>
        </a:prstGeom>
      </xdr:spPr>
    </xdr:pic>
    <xdr:clientData/>
  </xdr:twoCellAnchor>
  <xdr:twoCellAnchor editAs="oneCell">
    <xdr:from>
      <xdr:col>5</xdr:col>
      <xdr:colOff>231320</xdr:colOff>
      <xdr:row>6</xdr:row>
      <xdr:rowOff>312965</xdr:rowOff>
    </xdr:from>
    <xdr:to>
      <xdr:col>5</xdr:col>
      <xdr:colOff>2624282</xdr:colOff>
      <xdr:row>7</xdr:row>
      <xdr:rowOff>682262</xdr:rowOff>
    </xdr:to>
    <xdr:pic>
      <xdr:nvPicPr>
        <xdr:cNvPr id="4945" name="Рисунок 4944">
          <a:extLst>
            <a:ext uri="{FF2B5EF4-FFF2-40B4-BE49-F238E27FC236}">
              <a16:creationId xmlns:a16="http://schemas.microsoft.com/office/drawing/2014/main" id="{00000000-0008-0000-0900-000051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6774995" y="13133615"/>
          <a:ext cx="2392962" cy="2464797"/>
        </a:xfrm>
        <a:prstGeom prst="rect">
          <a:avLst/>
        </a:prstGeom>
      </xdr:spPr>
    </xdr:pic>
    <xdr:clientData/>
  </xdr:twoCellAnchor>
  <xdr:twoCellAnchor editAs="oneCell">
    <xdr:from>
      <xdr:col>5</xdr:col>
      <xdr:colOff>299357</xdr:colOff>
      <xdr:row>2</xdr:row>
      <xdr:rowOff>312964</xdr:rowOff>
    </xdr:from>
    <xdr:to>
      <xdr:col>5</xdr:col>
      <xdr:colOff>2531967</xdr:colOff>
      <xdr:row>2</xdr:row>
      <xdr:rowOff>1973036</xdr:rowOff>
    </xdr:to>
    <xdr:pic>
      <xdr:nvPicPr>
        <xdr:cNvPr id="4946" name="Рисунок 4945">
          <a:extLst>
            <a:ext uri="{FF2B5EF4-FFF2-40B4-BE49-F238E27FC236}">
              <a16:creationId xmlns:a16="http://schemas.microsoft.com/office/drawing/2014/main" id="{00000000-0008-0000-0900-000052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6843032" y="3541939"/>
          <a:ext cx="2232610" cy="1660072"/>
        </a:xfrm>
        <a:prstGeom prst="rect">
          <a:avLst/>
        </a:prstGeom>
      </xdr:spPr>
    </xdr:pic>
    <xdr:clientData/>
  </xdr:two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47" name="Picture 96" descr="QQ截图20141023141458">
          <a:extLst>
            <a:ext uri="{FF2B5EF4-FFF2-40B4-BE49-F238E27FC236}">
              <a16:creationId xmlns:a16="http://schemas.microsoft.com/office/drawing/2014/main" id="{00000000-0008-0000-0900-00005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48" name="Picture 97" descr="QQ截图20141023141502">
          <a:extLst>
            <a:ext uri="{FF2B5EF4-FFF2-40B4-BE49-F238E27FC236}">
              <a16:creationId xmlns:a16="http://schemas.microsoft.com/office/drawing/2014/main" id="{00000000-0008-0000-0900-00005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49" name="Picture 96" descr="QQ截图20141023141458">
          <a:extLst>
            <a:ext uri="{FF2B5EF4-FFF2-40B4-BE49-F238E27FC236}">
              <a16:creationId xmlns:a16="http://schemas.microsoft.com/office/drawing/2014/main" id="{00000000-0008-0000-0900-00005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50" name="Picture 97" descr="QQ截图20141023141502">
          <a:extLst>
            <a:ext uri="{FF2B5EF4-FFF2-40B4-BE49-F238E27FC236}">
              <a16:creationId xmlns:a16="http://schemas.microsoft.com/office/drawing/2014/main" id="{00000000-0008-0000-0900-000056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7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9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4" name="AutoShape 4">
          <a:extLst>
            <a:ext uri="{FF2B5EF4-FFF2-40B4-BE49-F238E27FC236}">
              <a16:creationId xmlns:a16="http://schemas.microsoft.com/office/drawing/2014/main" id="{00000000-0008-0000-0900-00005A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B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C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7" name="AutoShape 4">
          <a:extLst>
            <a:ext uri="{FF2B5EF4-FFF2-40B4-BE49-F238E27FC236}">
              <a16:creationId xmlns:a16="http://schemas.microsoft.com/office/drawing/2014/main" id="{00000000-0008-0000-0900-00005D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E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F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60" name="AutoShape 4">
          <a:extLst>
            <a:ext uri="{FF2B5EF4-FFF2-40B4-BE49-F238E27FC236}">
              <a16:creationId xmlns:a16="http://schemas.microsoft.com/office/drawing/2014/main" id="{00000000-0008-0000-0900-000060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1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2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63" name="AutoShape 4">
          <a:extLst>
            <a:ext uri="{FF2B5EF4-FFF2-40B4-BE49-F238E27FC236}">
              <a16:creationId xmlns:a16="http://schemas.microsoft.com/office/drawing/2014/main" id="{00000000-0008-0000-0900-000063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64" name="Picture 96" descr="QQ截图20141023141458">
          <a:extLst>
            <a:ext uri="{FF2B5EF4-FFF2-40B4-BE49-F238E27FC236}">
              <a16:creationId xmlns:a16="http://schemas.microsoft.com/office/drawing/2014/main" id="{00000000-0008-0000-0900-00006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65" name="Picture 97" descr="QQ截图20141023141502">
          <a:extLst>
            <a:ext uri="{FF2B5EF4-FFF2-40B4-BE49-F238E27FC236}">
              <a16:creationId xmlns:a16="http://schemas.microsoft.com/office/drawing/2014/main" id="{00000000-0008-0000-0900-00006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66" name="Picture 96" descr="QQ截图20141023141458">
          <a:extLst>
            <a:ext uri="{FF2B5EF4-FFF2-40B4-BE49-F238E27FC236}">
              <a16:creationId xmlns:a16="http://schemas.microsoft.com/office/drawing/2014/main" id="{00000000-0008-0000-0900-000066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67" name="Picture 97" descr="QQ截图20141023141502">
          <a:extLst>
            <a:ext uri="{FF2B5EF4-FFF2-40B4-BE49-F238E27FC236}">
              <a16:creationId xmlns:a16="http://schemas.microsoft.com/office/drawing/2014/main" id="{00000000-0008-0000-0900-000067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9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70" name="AutoShape 4">
          <a:extLst>
            <a:ext uri="{FF2B5EF4-FFF2-40B4-BE49-F238E27FC236}">
              <a16:creationId xmlns:a16="http://schemas.microsoft.com/office/drawing/2014/main" id="{00000000-0008-0000-0900-00006A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71" name="Picture 96" descr="QQ截图20141023141458">
          <a:extLst>
            <a:ext uri="{FF2B5EF4-FFF2-40B4-BE49-F238E27FC236}">
              <a16:creationId xmlns:a16="http://schemas.microsoft.com/office/drawing/2014/main" id="{00000000-0008-0000-0900-00006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72" name="Picture 97" descr="QQ截图20141023141502">
          <a:extLst>
            <a:ext uri="{FF2B5EF4-FFF2-40B4-BE49-F238E27FC236}">
              <a16:creationId xmlns:a16="http://schemas.microsoft.com/office/drawing/2014/main" id="{00000000-0008-0000-0900-00006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73" name="Picture 96" descr="QQ截图20141023141458">
          <a:extLst>
            <a:ext uri="{FF2B5EF4-FFF2-40B4-BE49-F238E27FC236}">
              <a16:creationId xmlns:a16="http://schemas.microsoft.com/office/drawing/2014/main" id="{00000000-0008-0000-0900-00006D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74" name="Picture 97" descr="QQ截图20141023141502">
          <a:extLst>
            <a:ext uri="{FF2B5EF4-FFF2-40B4-BE49-F238E27FC236}">
              <a16:creationId xmlns:a16="http://schemas.microsoft.com/office/drawing/2014/main" id="{00000000-0008-0000-0900-00006E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F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0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77" name="AutoShape 4">
          <a:extLst>
            <a:ext uri="{FF2B5EF4-FFF2-40B4-BE49-F238E27FC236}">
              <a16:creationId xmlns:a16="http://schemas.microsoft.com/office/drawing/2014/main" id="{00000000-0008-0000-0900-000071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78" name="Picture 96" descr="QQ截图20141023141458">
          <a:extLst>
            <a:ext uri="{FF2B5EF4-FFF2-40B4-BE49-F238E27FC236}">
              <a16:creationId xmlns:a16="http://schemas.microsoft.com/office/drawing/2014/main" id="{00000000-0008-0000-0900-000072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79" name="Picture 97" descr="QQ截图20141023141502">
          <a:extLst>
            <a:ext uri="{FF2B5EF4-FFF2-40B4-BE49-F238E27FC236}">
              <a16:creationId xmlns:a16="http://schemas.microsoft.com/office/drawing/2014/main" id="{00000000-0008-0000-0900-00007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80" name="Picture 96" descr="QQ截图20141023141458">
          <a:extLst>
            <a:ext uri="{FF2B5EF4-FFF2-40B4-BE49-F238E27FC236}">
              <a16:creationId xmlns:a16="http://schemas.microsoft.com/office/drawing/2014/main" id="{00000000-0008-0000-0900-00007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81" name="Picture 97" descr="QQ截图20141023141502">
          <a:extLst>
            <a:ext uri="{FF2B5EF4-FFF2-40B4-BE49-F238E27FC236}">
              <a16:creationId xmlns:a16="http://schemas.microsoft.com/office/drawing/2014/main" id="{00000000-0008-0000-0900-00007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6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7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84" name="AutoShape 4">
          <a:extLst>
            <a:ext uri="{FF2B5EF4-FFF2-40B4-BE49-F238E27FC236}">
              <a16:creationId xmlns:a16="http://schemas.microsoft.com/office/drawing/2014/main" id="{00000000-0008-0000-0900-00007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8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79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A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B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88" name="AutoShape 4">
          <a:extLst>
            <a:ext uri="{FF2B5EF4-FFF2-40B4-BE49-F238E27FC236}">
              <a16:creationId xmlns:a16="http://schemas.microsoft.com/office/drawing/2014/main" id="{00000000-0008-0000-0900-00007C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89" name="Picture 96" descr="QQ截图20141023141458">
          <a:extLst>
            <a:ext uri="{FF2B5EF4-FFF2-40B4-BE49-F238E27FC236}">
              <a16:creationId xmlns:a16="http://schemas.microsoft.com/office/drawing/2014/main" id="{00000000-0008-0000-0900-00007D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90" name="Picture 97" descr="QQ截图20141023141502">
          <a:extLst>
            <a:ext uri="{FF2B5EF4-FFF2-40B4-BE49-F238E27FC236}">
              <a16:creationId xmlns:a16="http://schemas.microsoft.com/office/drawing/2014/main" id="{00000000-0008-0000-0900-00007E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91" name="Picture 96" descr="QQ截图20141023141458">
          <a:extLst>
            <a:ext uri="{FF2B5EF4-FFF2-40B4-BE49-F238E27FC236}">
              <a16:creationId xmlns:a16="http://schemas.microsoft.com/office/drawing/2014/main" id="{00000000-0008-0000-0900-00007F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92" name="Picture 97" descr="QQ截图20141023141502">
          <a:extLst>
            <a:ext uri="{FF2B5EF4-FFF2-40B4-BE49-F238E27FC236}">
              <a16:creationId xmlns:a16="http://schemas.microsoft.com/office/drawing/2014/main" id="{00000000-0008-0000-0900-000080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1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2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95" name="AutoShape 4">
          <a:extLst>
            <a:ext uri="{FF2B5EF4-FFF2-40B4-BE49-F238E27FC236}">
              <a16:creationId xmlns:a16="http://schemas.microsoft.com/office/drawing/2014/main" id="{00000000-0008-0000-0900-000083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96" name="Picture 96" descr="QQ截图20141023141458">
          <a:extLst>
            <a:ext uri="{FF2B5EF4-FFF2-40B4-BE49-F238E27FC236}">
              <a16:creationId xmlns:a16="http://schemas.microsoft.com/office/drawing/2014/main" id="{00000000-0008-0000-0900-00008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97" name="Picture 97" descr="QQ截图20141023141502">
          <a:extLst>
            <a:ext uri="{FF2B5EF4-FFF2-40B4-BE49-F238E27FC236}">
              <a16:creationId xmlns:a16="http://schemas.microsoft.com/office/drawing/2014/main" id="{00000000-0008-0000-0900-00008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98" name="Picture 96" descr="QQ截图20141023141458">
          <a:extLst>
            <a:ext uri="{FF2B5EF4-FFF2-40B4-BE49-F238E27FC236}">
              <a16:creationId xmlns:a16="http://schemas.microsoft.com/office/drawing/2014/main" id="{00000000-0008-0000-0900-000086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99" name="Picture 97" descr="QQ截图20141023141502">
          <a:extLst>
            <a:ext uri="{FF2B5EF4-FFF2-40B4-BE49-F238E27FC236}">
              <a16:creationId xmlns:a16="http://schemas.microsoft.com/office/drawing/2014/main" id="{00000000-0008-0000-0900-000087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9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02" name="AutoShape 4">
          <a:extLst>
            <a:ext uri="{FF2B5EF4-FFF2-40B4-BE49-F238E27FC236}">
              <a16:creationId xmlns:a16="http://schemas.microsoft.com/office/drawing/2014/main" id="{00000000-0008-0000-0900-00008A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03" name="Picture 96" descr="QQ截图20141023141458">
          <a:extLst>
            <a:ext uri="{FF2B5EF4-FFF2-40B4-BE49-F238E27FC236}">
              <a16:creationId xmlns:a16="http://schemas.microsoft.com/office/drawing/2014/main" id="{00000000-0008-0000-0900-00008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04" name="Picture 97" descr="QQ截图20141023141502">
          <a:extLst>
            <a:ext uri="{FF2B5EF4-FFF2-40B4-BE49-F238E27FC236}">
              <a16:creationId xmlns:a16="http://schemas.microsoft.com/office/drawing/2014/main" id="{00000000-0008-0000-0900-00008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05" name="Picture 96" descr="QQ截图20141023141458">
          <a:extLst>
            <a:ext uri="{FF2B5EF4-FFF2-40B4-BE49-F238E27FC236}">
              <a16:creationId xmlns:a16="http://schemas.microsoft.com/office/drawing/2014/main" id="{00000000-0008-0000-0900-00008D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06" name="Picture 97" descr="QQ截图20141023141502">
          <a:extLst>
            <a:ext uri="{FF2B5EF4-FFF2-40B4-BE49-F238E27FC236}">
              <a16:creationId xmlns:a16="http://schemas.microsoft.com/office/drawing/2014/main" id="{00000000-0008-0000-0900-00008E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F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0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09" name="AutoShape 4">
          <a:extLst>
            <a:ext uri="{FF2B5EF4-FFF2-40B4-BE49-F238E27FC236}">
              <a16:creationId xmlns:a16="http://schemas.microsoft.com/office/drawing/2014/main" id="{00000000-0008-0000-0900-000091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10" name="Picture 96" descr="QQ截图20141023141458">
          <a:extLst>
            <a:ext uri="{FF2B5EF4-FFF2-40B4-BE49-F238E27FC236}">
              <a16:creationId xmlns:a16="http://schemas.microsoft.com/office/drawing/2014/main" id="{00000000-0008-0000-0900-000092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11" name="Picture 97" descr="QQ截图20141023141502">
          <a:extLst>
            <a:ext uri="{FF2B5EF4-FFF2-40B4-BE49-F238E27FC236}">
              <a16:creationId xmlns:a16="http://schemas.microsoft.com/office/drawing/2014/main" id="{00000000-0008-0000-0900-00009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12" name="Picture 96" descr="QQ截图20141023141458">
          <a:extLst>
            <a:ext uri="{FF2B5EF4-FFF2-40B4-BE49-F238E27FC236}">
              <a16:creationId xmlns:a16="http://schemas.microsoft.com/office/drawing/2014/main" id="{00000000-0008-0000-0900-00009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13" name="Picture 97" descr="QQ截图20141023141502">
          <a:extLst>
            <a:ext uri="{FF2B5EF4-FFF2-40B4-BE49-F238E27FC236}">
              <a16:creationId xmlns:a16="http://schemas.microsoft.com/office/drawing/2014/main" id="{00000000-0008-0000-0900-00009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6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7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16" name="AutoShape 4">
          <a:extLst>
            <a:ext uri="{FF2B5EF4-FFF2-40B4-BE49-F238E27FC236}">
              <a16:creationId xmlns:a16="http://schemas.microsoft.com/office/drawing/2014/main" id="{00000000-0008-0000-0900-00009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17" name="Picture 96" descr="QQ截图20141023141458">
          <a:extLst>
            <a:ext uri="{FF2B5EF4-FFF2-40B4-BE49-F238E27FC236}">
              <a16:creationId xmlns:a16="http://schemas.microsoft.com/office/drawing/2014/main" id="{00000000-0008-0000-0900-000099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18" name="Picture 97" descr="QQ截图20141023141502">
          <a:extLst>
            <a:ext uri="{FF2B5EF4-FFF2-40B4-BE49-F238E27FC236}">
              <a16:creationId xmlns:a16="http://schemas.microsoft.com/office/drawing/2014/main" id="{00000000-0008-0000-0900-00009A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19" name="Picture 96" descr="QQ截图20141023141458">
          <a:extLst>
            <a:ext uri="{FF2B5EF4-FFF2-40B4-BE49-F238E27FC236}">
              <a16:creationId xmlns:a16="http://schemas.microsoft.com/office/drawing/2014/main" id="{00000000-0008-0000-0900-00009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20" name="Picture 97" descr="QQ截图20141023141502">
          <a:extLst>
            <a:ext uri="{FF2B5EF4-FFF2-40B4-BE49-F238E27FC236}">
              <a16:creationId xmlns:a16="http://schemas.microsoft.com/office/drawing/2014/main" id="{00000000-0008-0000-0900-00009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D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E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23" name="AutoShape 4">
          <a:extLst>
            <a:ext uri="{FF2B5EF4-FFF2-40B4-BE49-F238E27FC236}">
              <a16:creationId xmlns:a16="http://schemas.microsoft.com/office/drawing/2014/main" id="{00000000-0008-0000-0900-00009F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24" name="Picture 96" descr="QQ截图20141023141458">
          <a:extLst>
            <a:ext uri="{FF2B5EF4-FFF2-40B4-BE49-F238E27FC236}">
              <a16:creationId xmlns:a16="http://schemas.microsoft.com/office/drawing/2014/main" id="{00000000-0008-0000-0900-0000A0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25" name="Picture 97" descr="QQ截图20141023141502">
          <a:extLst>
            <a:ext uri="{FF2B5EF4-FFF2-40B4-BE49-F238E27FC236}">
              <a16:creationId xmlns:a16="http://schemas.microsoft.com/office/drawing/2014/main" id="{00000000-0008-0000-0900-0000A1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26" name="Picture 96" descr="QQ截图20141023141458">
          <a:extLst>
            <a:ext uri="{FF2B5EF4-FFF2-40B4-BE49-F238E27FC236}">
              <a16:creationId xmlns:a16="http://schemas.microsoft.com/office/drawing/2014/main" id="{00000000-0008-0000-0900-0000A2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27" name="Picture 97" descr="QQ截图20141023141502">
          <a:extLst>
            <a:ext uri="{FF2B5EF4-FFF2-40B4-BE49-F238E27FC236}">
              <a16:creationId xmlns:a16="http://schemas.microsoft.com/office/drawing/2014/main" id="{00000000-0008-0000-0900-0000A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4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5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30" name="AutoShape 4">
          <a:extLst>
            <a:ext uri="{FF2B5EF4-FFF2-40B4-BE49-F238E27FC236}">
              <a16:creationId xmlns:a16="http://schemas.microsoft.com/office/drawing/2014/main" id="{00000000-0008-0000-0900-0000A6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31" name="Picture 96" descr="QQ截图20141023141458">
          <a:extLst>
            <a:ext uri="{FF2B5EF4-FFF2-40B4-BE49-F238E27FC236}">
              <a16:creationId xmlns:a16="http://schemas.microsoft.com/office/drawing/2014/main" id="{00000000-0008-0000-0900-0000A7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32" name="Picture 97" descr="QQ截图20141023141502">
          <a:extLst>
            <a:ext uri="{FF2B5EF4-FFF2-40B4-BE49-F238E27FC236}">
              <a16:creationId xmlns:a16="http://schemas.microsoft.com/office/drawing/2014/main" id="{00000000-0008-0000-0900-0000A8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33" name="Picture 96" descr="QQ截图20141023141458">
          <a:extLst>
            <a:ext uri="{FF2B5EF4-FFF2-40B4-BE49-F238E27FC236}">
              <a16:creationId xmlns:a16="http://schemas.microsoft.com/office/drawing/2014/main" id="{00000000-0008-0000-0900-0000A9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34" name="Picture 97" descr="QQ截图20141023141502">
          <a:extLst>
            <a:ext uri="{FF2B5EF4-FFF2-40B4-BE49-F238E27FC236}">
              <a16:creationId xmlns:a16="http://schemas.microsoft.com/office/drawing/2014/main" id="{00000000-0008-0000-0900-0000AA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B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C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37" name="AutoShape 4">
          <a:extLst>
            <a:ext uri="{FF2B5EF4-FFF2-40B4-BE49-F238E27FC236}">
              <a16:creationId xmlns:a16="http://schemas.microsoft.com/office/drawing/2014/main" id="{00000000-0008-0000-0900-0000AD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38" name="Picture 96" descr="QQ截图20141023141458">
          <a:extLst>
            <a:ext uri="{FF2B5EF4-FFF2-40B4-BE49-F238E27FC236}">
              <a16:creationId xmlns:a16="http://schemas.microsoft.com/office/drawing/2014/main" id="{00000000-0008-0000-0900-0000AE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39" name="Picture 97" descr="QQ截图20141023141502">
          <a:extLst>
            <a:ext uri="{FF2B5EF4-FFF2-40B4-BE49-F238E27FC236}">
              <a16:creationId xmlns:a16="http://schemas.microsoft.com/office/drawing/2014/main" id="{00000000-0008-0000-0900-0000AF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40" name="Picture 96" descr="QQ截图20141023141458">
          <a:extLst>
            <a:ext uri="{FF2B5EF4-FFF2-40B4-BE49-F238E27FC236}">
              <a16:creationId xmlns:a16="http://schemas.microsoft.com/office/drawing/2014/main" id="{00000000-0008-0000-0900-0000B0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41" name="Picture 97" descr="QQ截图20141023141502">
          <a:extLst>
            <a:ext uri="{FF2B5EF4-FFF2-40B4-BE49-F238E27FC236}">
              <a16:creationId xmlns:a16="http://schemas.microsoft.com/office/drawing/2014/main" id="{00000000-0008-0000-0900-0000B1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2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3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44" name="AutoShape 4">
          <a:extLst>
            <a:ext uri="{FF2B5EF4-FFF2-40B4-BE49-F238E27FC236}">
              <a16:creationId xmlns:a16="http://schemas.microsoft.com/office/drawing/2014/main" id="{00000000-0008-0000-0900-0000B4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45" name="Picture 96" descr="QQ截图20141023141458">
          <a:extLst>
            <a:ext uri="{FF2B5EF4-FFF2-40B4-BE49-F238E27FC236}">
              <a16:creationId xmlns:a16="http://schemas.microsoft.com/office/drawing/2014/main" id="{00000000-0008-0000-0900-0000B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46" name="Picture 97" descr="QQ截图20141023141502">
          <a:extLst>
            <a:ext uri="{FF2B5EF4-FFF2-40B4-BE49-F238E27FC236}">
              <a16:creationId xmlns:a16="http://schemas.microsoft.com/office/drawing/2014/main" id="{00000000-0008-0000-0900-0000B6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47" name="Picture 96" descr="QQ截图20141023141458">
          <a:extLst>
            <a:ext uri="{FF2B5EF4-FFF2-40B4-BE49-F238E27FC236}">
              <a16:creationId xmlns:a16="http://schemas.microsoft.com/office/drawing/2014/main" id="{00000000-0008-0000-0900-0000B7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48" name="Picture 97" descr="QQ截图20141023141502">
          <a:extLst>
            <a:ext uri="{FF2B5EF4-FFF2-40B4-BE49-F238E27FC236}">
              <a16:creationId xmlns:a16="http://schemas.microsoft.com/office/drawing/2014/main" id="{00000000-0008-0000-0900-0000B8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9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A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51" name="AutoShape 4">
          <a:extLst>
            <a:ext uri="{FF2B5EF4-FFF2-40B4-BE49-F238E27FC236}">
              <a16:creationId xmlns:a16="http://schemas.microsoft.com/office/drawing/2014/main" id="{00000000-0008-0000-0900-0000BB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52" name="Picture 96" descr="QQ截图20141023141458">
          <a:extLst>
            <a:ext uri="{FF2B5EF4-FFF2-40B4-BE49-F238E27FC236}">
              <a16:creationId xmlns:a16="http://schemas.microsoft.com/office/drawing/2014/main" id="{00000000-0008-0000-0900-0000B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53" name="Picture 97" descr="QQ截图20141023141502">
          <a:extLst>
            <a:ext uri="{FF2B5EF4-FFF2-40B4-BE49-F238E27FC236}">
              <a16:creationId xmlns:a16="http://schemas.microsoft.com/office/drawing/2014/main" id="{00000000-0008-0000-0900-0000BD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54" name="Picture 96" descr="QQ截图20141023141458">
          <a:extLst>
            <a:ext uri="{FF2B5EF4-FFF2-40B4-BE49-F238E27FC236}">
              <a16:creationId xmlns:a16="http://schemas.microsoft.com/office/drawing/2014/main" id="{00000000-0008-0000-0900-0000BE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55" name="Picture 97" descr="QQ截图20141023141502">
          <a:extLst>
            <a:ext uri="{FF2B5EF4-FFF2-40B4-BE49-F238E27FC236}">
              <a16:creationId xmlns:a16="http://schemas.microsoft.com/office/drawing/2014/main" id="{00000000-0008-0000-0900-0000BF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0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1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58" name="AutoShape 4">
          <a:extLst>
            <a:ext uri="{FF2B5EF4-FFF2-40B4-BE49-F238E27FC236}">
              <a16:creationId xmlns:a16="http://schemas.microsoft.com/office/drawing/2014/main" id="{00000000-0008-0000-0900-0000C2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59" name="Picture 96" descr="QQ截图20141023141458">
          <a:extLst>
            <a:ext uri="{FF2B5EF4-FFF2-40B4-BE49-F238E27FC236}">
              <a16:creationId xmlns:a16="http://schemas.microsoft.com/office/drawing/2014/main" id="{00000000-0008-0000-0900-0000C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60" name="Picture 97" descr="QQ截图20141023141502">
          <a:extLst>
            <a:ext uri="{FF2B5EF4-FFF2-40B4-BE49-F238E27FC236}">
              <a16:creationId xmlns:a16="http://schemas.microsoft.com/office/drawing/2014/main" id="{00000000-0008-0000-0900-0000C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61" name="Picture 96" descr="QQ截图20141023141458">
          <a:extLst>
            <a:ext uri="{FF2B5EF4-FFF2-40B4-BE49-F238E27FC236}">
              <a16:creationId xmlns:a16="http://schemas.microsoft.com/office/drawing/2014/main" id="{00000000-0008-0000-0900-0000C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62" name="Picture 97" descr="QQ截图20141023141502">
          <a:extLst>
            <a:ext uri="{FF2B5EF4-FFF2-40B4-BE49-F238E27FC236}">
              <a16:creationId xmlns:a16="http://schemas.microsoft.com/office/drawing/2014/main" id="{00000000-0008-0000-0900-0000C6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7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65" name="AutoShape 4">
          <a:extLst>
            <a:ext uri="{FF2B5EF4-FFF2-40B4-BE49-F238E27FC236}">
              <a16:creationId xmlns:a16="http://schemas.microsoft.com/office/drawing/2014/main" id="{00000000-0008-0000-0900-0000C9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66" name="Picture 96" descr="QQ截图20141023141458">
          <a:extLst>
            <a:ext uri="{FF2B5EF4-FFF2-40B4-BE49-F238E27FC236}">
              <a16:creationId xmlns:a16="http://schemas.microsoft.com/office/drawing/2014/main" id="{00000000-0008-0000-0900-0000CA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67" name="Picture 97" descr="QQ截图20141023141502">
          <a:extLst>
            <a:ext uri="{FF2B5EF4-FFF2-40B4-BE49-F238E27FC236}">
              <a16:creationId xmlns:a16="http://schemas.microsoft.com/office/drawing/2014/main" id="{00000000-0008-0000-0900-0000C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68" name="Picture 96" descr="QQ截图20141023141458">
          <a:extLst>
            <a:ext uri="{FF2B5EF4-FFF2-40B4-BE49-F238E27FC236}">
              <a16:creationId xmlns:a16="http://schemas.microsoft.com/office/drawing/2014/main" id="{00000000-0008-0000-0900-0000C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69" name="Picture 97" descr="QQ截图20141023141502">
          <a:extLst>
            <a:ext uri="{FF2B5EF4-FFF2-40B4-BE49-F238E27FC236}">
              <a16:creationId xmlns:a16="http://schemas.microsoft.com/office/drawing/2014/main" id="{00000000-0008-0000-0900-0000CD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E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F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72" name="AutoShape 4">
          <a:extLst>
            <a:ext uri="{FF2B5EF4-FFF2-40B4-BE49-F238E27FC236}">
              <a16:creationId xmlns:a16="http://schemas.microsoft.com/office/drawing/2014/main" id="{00000000-0008-0000-0900-0000D0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73" name="Picture 96" descr="QQ截图20141023141458">
          <a:extLst>
            <a:ext uri="{FF2B5EF4-FFF2-40B4-BE49-F238E27FC236}">
              <a16:creationId xmlns:a16="http://schemas.microsoft.com/office/drawing/2014/main" id="{00000000-0008-0000-0900-0000D1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74" name="Picture 97" descr="QQ截图20141023141502">
          <a:extLst>
            <a:ext uri="{FF2B5EF4-FFF2-40B4-BE49-F238E27FC236}">
              <a16:creationId xmlns:a16="http://schemas.microsoft.com/office/drawing/2014/main" id="{00000000-0008-0000-0900-0000D2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75" name="Picture 96" descr="QQ截图20141023141458">
          <a:extLst>
            <a:ext uri="{FF2B5EF4-FFF2-40B4-BE49-F238E27FC236}">
              <a16:creationId xmlns:a16="http://schemas.microsoft.com/office/drawing/2014/main" id="{00000000-0008-0000-0900-0000D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76" name="Picture 97" descr="QQ截图20141023141502">
          <a:extLst>
            <a:ext uri="{FF2B5EF4-FFF2-40B4-BE49-F238E27FC236}">
              <a16:creationId xmlns:a16="http://schemas.microsoft.com/office/drawing/2014/main" id="{00000000-0008-0000-0900-0000D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5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6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79" name="AutoShape 4">
          <a:extLst>
            <a:ext uri="{FF2B5EF4-FFF2-40B4-BE49-F238E27FC236}">
              <a16:creationId xmlns:a16="http://schemas.microsoft.com/office/drawing/2014/main" id="{00000000-0008-0000-0900-0000D7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80" name="Picture 96" descr="QQ截图20141023141458">
          <a:extLst>
            <a:ext uri="{FF2B5EF4-FFF2-40B4-BE49-F238E27FC236}">
              <a16:creationId xmlns:a16="http://schemas.microsoft.com/office/drawing/2014/main" id="{00000000-0008-0000-0900-0000D8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81" name="Picture 97" descr="QQ截图20141023141502">
          <a:extLst>
            <a:ext uri="{FF2B5EF4-FFF2-40B4-BE49-F238E27FC236}">
              <a16:creationId xmlns:a16="http://schemas.microsoft.com/office/drawing/2014/main" id="{00000000-0008-0000-0900-0000D9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82" name="Picture 96" descr="QQ截图20141023141458">
          <a:extLst>
            <a:ext uri="{FF2B5EF4-FFF2-40B4-BE49-F238E27FC236}">
              <a16:creationId xmlns:a16="http://schemas.microsoft.com/office/drawing/2014/main" id="{00000000-0008-0000-0900-0000DA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83" name="Picture 97" descr="QQ截图20141023141502">
          <a:extLst>
            <a:ext uri="{FF2B5EF4-FFF2-40B4-BE49-F238E27FC236}">
              <a16:creationId xmlns:a16="http://schemas.microsoft.com/office/drawing/2014/main" id="{00000000-0008-0000-0900-0000D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C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D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86" name="AutoShape 4">
          <a:extLst>
            <a:ext uri="{FF2B5EF4-FFF2-40B4-BE49-F238E27FC236}">
              <a16:creationId xmlns:a16="http://schemas.microsoft.com/office/drawing/2014/main" id="{00000000-0008-0000-0900-0000DE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87" name="Picture 96" descr="QQ截图20141023141458">
          <a:extLst>
            <a:ext uri="{FF2B5EF4-FFF2-40B4-BE49-F238E27FC236}">
              <a16:creationId xmlns:a16="http://schemas.microsoft.com/office/drawing/2014/main" id="{00000000-0008-0000-0900-0000DF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88" name="Picture 97" descr="QQ截图20141023141502">
          <a:extLst>
            <a:ext uri="{FF2B5EF4-FFF2-40B4-BE49-F238E27FC236}">
              <a16:creationId xmlns:a16="http://schemas.microsoft.com/office/drawing/2014/main" id="{00000000-0008-0000-0900-0000E0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89" name="Picture 96" descr="QQ截图20141023141458">
          <a:extLst>
            <a:ext uri="{FF2B5EF4-FFF2-40B4-BE49-F238E27FC236}">
              <a16:creationId xmlns:a16="http://schemas.microsoft.com/office/drawing/2014/main" id="{00000000-0008-0000-0900-0000E1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90" name="Picture 97" descr="QQ截图20141023141502">
          <a:extLst>
            <a:ext uri="{FF2B5EF4-FFF2-40B4-BE49-F238E27FC236}">
              <a16:creationId xmlns:a16="http://schemas.microsoft.com/office/drawing/2014/main" id="{00000000-0008-0000-0900-0000E2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3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4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93" name="AutoShape 4">
          <a:extLst>
            <a:ext uri="{FF2B5EF4-FFF2-40B4-BE49-F238E27FC236}">
              <a16:creationId xmlns:a16="http://schemas.microsoft.com/office/drawing/2014/main" id="{00000000-0008-0000-0900-0000E5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94" name="Picture 96" descr="QQ截图20141023141458">
          <a:extLst>
            <a:ext uri="{FF2B5EF4-FFF2-40B4-BE49-F238E27FC236}">
              <a16:creationId xmlns:a16="http://schemas.microsoft.com/office/drawing/2014/main" id="{00000000-0008-0000-0900-0000E6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95" name="Picture 97" descr="QQ截图20141023141502">
          <a:extLst>
            <a:ext uri="{FF2B5EF4-FFF2-40B4-BE49-F238E27FC236}">
              <a16:creationId xmlns:a16="http://schemas.microsoft.com/office/drawing/2014/main" id="{00000000-0008-0000-0900-0000E7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96" name="Picture 96" descr="QQ截图20141023141458">
          <a:extLst>
            <a:ext uri="{FF2B5EF4-FFF2-40B4-BE49-F238E27FC236}">
              <a16:creationId xmlns:a16="http://schemas.microsoft.com/office/drawing/2014/main" id="{00000000-0008-0000-0900-0000E8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97" name="Picture 97" descr="QQ截图20141023141502">
          <a:extLst>
            <a:ext uri="{FF2B5EF4-FFF2-40B4-BE49-F238E27FC236}">
              <a16:creationId xmlns:a16="http://schemas.microsoft.com/office/drawing/2014/main" id="{00000000-0008-0000-0900-0000E9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A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B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00" name="AutoShape 4">
          <a:extLst>
            <a:ext uri="{FF2B5EF4-FFF2-40B4-BE49-F238E27FC236}">
              <a16:creationId xmlns:a16="http://schemas.microsoft.com/office/drawing/2014/main" id="{00000000-0008-0000-0900-0000EC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01" name="Picture 96" descr="QQ截图20141023141458">
          <a:extLst>
            <a:ext uri="{FF2B5EF4-FFF2-40B4-BE49-F238E27FC236}">
              <a16:creationId xmlns:a16="http://schemas.microsoft.com/office/drawing/2014/main" id="{00000000-0008-0000-0900-0000ED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02" name="Picture 97" descr="QQ截图20141023141502">
          <a:extLst>
            <a:ext uri="{FF2B5EF4-FFF2-40B4-BE49-F238E27FC236}">
              <a16:creationId xmlns:a16="http://schemas.microsoft.com/office/drawing/2014/main" id="{00000000-0008-0000-0900-0000EE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03" name="Picture 96" descr="QQ截图20141023141458">
          <a:extLst>
            <a:ext uri="{FF2B5EF4-FFF2-40B4-BE49-F238E27FC236}">
              <a16:creationId xmlns:a16="http://schemas.microsoft.com/office/drawing/2014/main" id="{00000000-0008-0000-0900-0000EF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04" name="Picture 97" descr="QQ截图20141023141502">
          <a:extLst>
            <a:ext uri="{FF2B5EF4-FFF2-40B4-BE49-F238E27FC236}">
              <a16:creationId xmlns:a16="http://schemas.microsoft.com/office/drawing/2014/main" id="{00000000-0008-0000-0900-0000F0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1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2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07" name="AutoShape 4">
          <a:extLst>
            <a:ext uri="{FF2B5EF4-FFF2-40B4-BE49-F238E27FC236}">
              <a16:creationId xmlns:a16="http://schemas.microsoft.com/office/drawing/2014/main" id="{00000000-0008-0000-0900-0000F3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08" name="Picture 96" descr="QQ截图20141023141458">
          <a:extLst>
            <a:ext uri="{FF2B5EF4-FFF2-40B4-BE49-F238E27FC236}">
              <a16:creationId xmlns:a16="http://schemas.microsoft.com/office/drawing/2014/main" id="{00000000-0008-0000-0900-0000F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09" name="Picture 97" descr="QQ截图20141023141502">
          <a:extLst>
            <a:ext uri="{FF2B5EF4-FFF2-40B4-BE49-F238E27FC236}">
              <a16:creationId xmlns:a16="http://schemas.microsoft.com/office/drawing/2014/main" id="{00000000-0008-0000-0900-0000F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10" name="Picture 96" descr="QQ截图20141023141458">
          <a:extLst>
            <a:ext uri="{FF2B5EF4-FFF2-40B4-BE49-F238E27FC236}">
              <a16:creationId xmlns:a16="http://schemas.microsoft.com/office/drawing/2014/main" id="{00000000-0008-0000-0900-0000F6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11" name="Picture 97" descr="QQ截图20141023141502">
          <a:extLst>
            <a:ext uri="{FF2B5EF4-FFF2-40B4-BE49-F238E27FC236}">
              <a16:creationId xmlns:a16="http://schemas.microsoft.com/office/drawing/2014/main" id="{00000000-0008-0000-0900-0000F7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9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14" name="AutoShape 4">
          <a:extLst>
            <a:ext uri="{FF2B5EF4-FFF2-40B4-BE49-F238E27FC236}">
              <a16:creationId xmlns:a16="http://schemas.microsoft.com/office/drawing/2014/main" id="{00000000-0008-0000-0900-0000FA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15" name="Picture 96" descr="QQ截图20141023141458">
          <a:extLst>
            <a:ext uri="{FF2B5EF4-FFF2-40B4-BE49-F238E27FC236}">
              <a16:creationId xmlns:a16="http://schemas.microsoft.com/office/drawing/2014/main" id="{00000000-0008-0000-0900-0000F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16" name="Picture 97" descr="QQ截图20141023141502">
          <a:extLst>
            <a:ext uri="{FF2B5EF4-FFF2-40B4-BE49-F238E27FC236}">
              <a16:creationId xmlns:a16="http://schemas.microsoft.com/office/drawing/2014/main" id="{00000000-0008-0000-0900-0000F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17" name="Picture 96" descr="QQ截图20141023141458">
          <a:extLst>
            <a:ext uri="{FF2B5EF4-FFF2-40B4-BE49-F238E27FC236}">
              <a16:creationId xmlns:a16="http://schemas.microsoft.com/office/drawing/2014/main" id="{00000000-0008-0000-0900-0000FD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18" name="Picture 97" descr="QQ截图20141023141502">
          <a:extLst>
            <a:ext uri="{FF2B5EF4-FFF2-40B4-BE49-F238E27FC236}">
              <a16:creationId xmlns:a16="http://schemas.microsoft.com/office/drawing/2014/main" id="{00000000-0008-0000-0900-0000FE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F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0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21" name="AutoShape 4">
          <a:extLst>
            <a:ext uri="{FF2B5EF4-FFF2-40B4-BE49-F238E27FC236}">
              <a16:creationId xmlns:a16="http://schemas.microsoft.com/office/drawing/2014/main" id="{00000000-0008-0000-0900-000001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22" name="Picture 96" descr="QQ截图20141023141458">
          <a:extLst>
            <a:ext uri="{FF2B5EF4-FFF2-40B4-BE49-F238E27FC236}">
              <a16:creationId xmlns:a16="http://schemas.microsoft.com/office/drawing/2014/main" id="{00000000-0008-0000-0900-00000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23" name="Picture 97" descr="QQ截图20141023141502">
          <a:extLst>
            <a:ext uri="{FF2B5EF4-FFF2-40B4-BE49-F238E27FC236}">
              <a16:creationId xmlns:a16="http://schemas.microsoft.com/office/drawing/2014/main" id="{00000000-0008-0000-0900-00000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24" name="Picture 96" descr="QQ截图20141023141458">
          <a:extLst>
            <a:ext uri="{FF2B5EF4-FFF2-40B4-BE49-F238E27FC236}">
              <a16:creationId xmlns:a16="http://schemas.microsoft.com/office/drawing/2014/main" id="{00000000-0008-0000-0900-00000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25" name="Picture 97" descr="QQ截图20141023141502">
          <a:extLst>
            <a:ext uri="{FF2B5EF4-FFF2-40B4-BE49-F238E27FC236}">
              <a16:creationId xmlns:a16="http://schemas.microsoft.com/office/drawing/2014/main" id="{00000000-0008-0000-0900-00000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6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7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28" name="AutoShape 4">
          <a:extLst>
            <a:ext uri="{FF2B5EF4-FFF2-40B4-BE49-F238E27FC236}">
              <a16:creationId xmlns:a16="http://schemas.microsoft.com/office/drawing/2014/main" id="{00000000-0008-0000-0900-000008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29" name="Picture 96" descr="QQ截图20141023141458">
          <a:extLst>
            <a:ext uri="{FF2B5EF4-FFF2-40B4-BE49-F238E27FC236}">
              <a16:creationId xmlns:a16="http://schemas.microsoft.com/office/drawing/2014/main" id="{00000000-0008-0000-0900-00000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30" name="Picture 97" descr="QQ截图20141023141502">
          <a:extLst>
            <a:ext uri="{FF2B5EF4-FFF2-40B4-BE49-F238E27FC236}">
              <a16:creationId xmlns:a16="http://schemas.microsoft.com/office/drawing/2014/main" id="{00000000-0008-0000-0900-00000A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31" name="Picture 96" descr="QQ截图20141023141458">
          <a:extLst>
            <a:ext uri="{FF2B5EF4-FFF2-40B4-BE49-F238E27FC236}">
              <a16:creationId xmlns:a16="http://schemas.microsoft.com/office/drawing/2014/main" id="{00000000-0008-0000-0900-00000B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32" name="Picture 97" descr="QQ截图20141023141502">
          <a:extLst>
            <a:ext uri="{FF2B5EF4-FFF2-40B4-BE49-F238E27FC236}">
              <a16:creationId xmlns:a16="http://schemas.microsoft.com/office/drawing/2014/main" id="{00000000-0008-0000-0900-00000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E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35" name="AutoShape 4">
          <a:extLst>
            <a:ext uri="{FF2B5EF4-FFF2-40B4-BE49-F238E27FC236}">
              <a16:creationId xmlns:a16="http://schemas.microsoft.com/office/drawing/2014/main" id="{00000000-0008-0000-0900-00000F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36" name="Picture 96" descr="QQ截图20141023141458">
          <a:extLst>
            <a:ext uri="{FF2B5EF4-FFF2-40B4-BE49-F238E27FC236}">
              <a16:creationId xmlns:a16="http://schemas.microsoft.com/office/drawing/2014/main" id="{00000000-0008-0000-0900-00001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37" name="Picture 97" descr="QQ截图20141023141502">
          <a:extLst>
            <a:ext uri="{FF2B5EF4-FFF2-40B4-BE49-F238E27FC236}">
              <a16:creationId xmlns:a16="http://schemas.microsoft.com/office/drawing/2014/main" id="{00000000-0008-0000-0900-00001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38" name="Picture 96" descr="QQ截图20141023141458">
          <a:extLst>
            <a:ext uri="{FF2B5EF4-FFF2-40B4-BE49-F238E27FC236}">
              <a16:creationId xmlns:a16="http://schemas.microsoft.com/office/drawing/2014/main" id="{00000000-0008-0000-0900-00001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39" name="Picture 97" descr="QQ截图20141023141502">
          <a:extLst>
            <a:ext uri="{FF2B5EF4-FFF2-40B4-BE49-F238E27FC236}">
              <a16:creationId xmlns:a16="http://schemas.microsoft.com/office/drawing/2014/main" id="{00000000-0008-0000-0900-00001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4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5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42" name="AutoShape 4">
          <a:extLst>
            <a:ext uri="{FF2B5EF4-FFF2-40B4-BE49-F238E27FC236}">
              <a16:creationId xmlns:a16="http://schemas.microsoft.com/office/drawing/2014/main" id="{00000000-0008-0000-0900-000016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43" name="Picture 96" descr="QQ截图20141023141458">
          <a:extLst>
            <a:ext uri="{FF2B5EF4-FFF2-40B4-BE49-F238E27FC236}">
              <a16:creationId xmlns:a16="http://schemas.microsoft.com/office/drawing/2014/main" id="{00000000-0008-0000-0900-00001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44" name="Picture 97" descr="QQ截图20141023141502">
          <a:extLst>
            <a:ext uri="{FF2B5EF4-FFF2-40B4-BE49-F238E27FC236}">
              <a16:creationId xmlns:a16="http://schemas.microsoft.com/office/drawing/2014/main" id="{00000000-0008-0000-0900-00001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45" name="Picture 96" descr="QQ截图20141023141458">
          <a:extLst>
            <a:ext uri="{FF2B5EF4-FFF2-40B4-BE49-F238E27FC236}">
              <a16:creationId xmlns:a16="http://schemas.microsoft.com/office/drawing/2014/main" id="{00000000-0008-0000-0900-00001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46" name="Picture 97" descr="QQ截图20141023141502">
          <a:extLst>
            <a:ext uri="{FF2B5EF4-FFF2-40B4-BE49-F238E27FC236}">
              <a16:creationId xmlns:a16="http://schemas.microsoft.com/office/drawing/2014/main" id="{00000000-0008-0000-0900-00001A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49" name="AutoShape 4">
          <a:extLst>
            <a:ext uri="{FF2B5EF4-FFF2-40B4-BE49-F238E27FC236}">
              <a16:creationId xmlns:a16="http://schemas.microsoft.com/office/drawing/2014/main" id="{00000000-0008-0000-0900-00001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50" name="AutoShape 1">
          <a:extLst>
            <a:ext uri="{FF2B5EF4-FFF2-40B4-BE49-F238E27FC236}">
              <a16:creationId xmlns:a16="http://schemas.microsoft.com/office/drawing/2014/main" id="{00000000-0008-0000-0900-00001E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F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52" name="AutoShape 4">
          <a:extLst>
            <a:ext uri="{FF2B5EF4-FFF2-40B4-BE49-F238E27FC236}">
              <a16:creationId xmlns:a16="http://schemas.microsoft.com/office/drawing/2014/main" id="{00000000-0008-0000-0900-000020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53" name="Picture 96" descr="QQ截图20141023141458">
          <a:extLst>
            <a:ext uri="{FF2B5EF4-FFF2-40B4-BE49-F238E27FC236}">
              <a16:creationId xmlns:a16="http://schemas.microsoft.com/office/drawing/2014/main" id="{00000000-0008-0000-0900-00002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54" name="Picture 97" descr="QQ截图20141023141502">
          <a:extLst>
            <a:ext uri="{FF2B5EF4-FFF2-40B4-BE49-F238E27FC236}">
              <a16:creationId xmlns:a16="http://schemas.microsoft.com/office/drawing/2014/main" id="{00000000-0008-0000-0900-00002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55" name="Picture 96" descr="QQ截图20141023141458">
          <a:extLst>
            <a:ext uri="{FF2B5EF4-FFF2-40B4-BE49-F238E27FC236}">
              <a16:creationId xmlns:a16="http://schemas.microsoft.com/office/drawing/2014/main" id="{00000000-0008-0000-0900-00002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56" name="Picture 97" descr="QQ截图20141023141502">
          <a:extLst>
            <a:ext uri="{FF2B5EF4-FFF2-40B4-BE49-F238E27FC236}">
              <a16:creationId xmlns:a16="http://schemas.microsoft.com/office/drawing/2014/main" id="{00000000-0008-0000-0900-00002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5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5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6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7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60" name="AutoShape 4">
          <a:extLst>
            <a:ext uri="{FF2B5EF4-FFF2-40B4-BE49-F238E27FC236}">
              <a16:creationId xmlns:a16="http://schemas.microsoft.com/office/drawing/2014/main" id="{00000000-0008-0000-0900-000028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9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63" name="AutoShape 4">
          <a:extLst>
            <a:ext uri="{FF2B5EF4-FFF2-40B4-BE49-F238E27FC236}">
              <a16:creationId xmlns:a16="http://schemas.microsoft.com/office/drawing/2014/main" id="{00000000-0008-0000-0900-00002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66" name="AutoShape 4">
          <a:extLst>
            <a:ext uri="{FF2B5EF4-FFF2-40B4-BE49-F238E27FC236}">
              <a16:creationId xmlns:a16="http://schemas.microsoft.com/office/drawing/2014/main" id="{00000000-0008-0000-0900-00002E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67" name="Picture 96" descr="QQ截图20141023141458">
          <a:extLst>
            <a:ext uri="{FF2B5EF4-FFF2-40B4-BE49-F238E27FC236}">
              <a16:creationId xmlns:a16="http://schemas.microsoft.com/office/drawing/2014/main" id="{00000000-0008-0000-0900-00002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68" name="Picture 97" descr="QQ截图20141023141502">
          <a:extLst>
            <a:ext uri="{FF2B5EF4-FFF2-40B4-BE49-F238E27FC236}">
              <a16:creationId xmlns:a16="http://schemas.microsoft.com/office/drawing/2014/main" id="{00000000-0008-0000-0900-00003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69" name="Picture 96" descr="QQ截图20141023141458">
          <a:extLst>
            <a:ext uri="{FF2B5EF4-FFF2-40B4-BE49-F238E27FC236}">
              <a16:creationId xmlns:a16="http://schemas.microsoft.com/office/drawing/2014/main" id="{00000000-0008-0000-0900-00003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70" name="Picture 97" descr="QQ截图20141023141502">
          <a:extLst>
            <a:ext uri="{FF2B5EF4-FFF2-40B4-BE49-F238E27FC236}">
              <a16:creationId xmlns:a16="http://schemas.microsoft.com/office/drawing/2014/main" id="{00000000-0008-0000-0900-00003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3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4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73" name="AutoShape 4">
          <a:extLst>
            <a:ext uri="{FF2B5EF4-FFF2-40B4-BE49-F238E27FC236}">
              <a16:creationId xmlns:a16="http://schemas.microsoft.com/office/drawing/2014/main" id="{00000000-0008-0000-0900-000035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74" name="Picture 96" descr="QQ截图20141023141458">
          <a:extLst>
            <a:ext uri="{FF2B5EF4-FFF2-40B4-BE49-F238E27FC236}">
              <a16:creationId xmlns:a16="http://schemas.microsoft.com/office/drawing/2014/main" id="{00000000-0008-0000-0900-00003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75" name="Picture 97" descr="QQ截图20141023141502">
          <a:extLst>
            <a:ext uri="{FF2B5EF4-FFF2-40B4-BE49-F238E27FC236}">
              <a16:creationId xmlns:a16="http://schemas.microsoft.com/office/drawing/2014/main" id="{00000000-0008-0000-0900-00003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76" name="Picture 96" descr="QQ截图20141023141458">
          <a:extLst>
            <a:ext uri="{FF2B5EF4-FFF2-40B4-BE49-F238E27FC236}">
              <a16:creationId xmlns:a16="http://schemas.microsoft.com/office/drawing/2014/main" id="{00000000-0008-0000-0900-00003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77" name="Picture 97" descr="QQ截图20141023141502">
          <a:extLst>
            <a:ext uri="{FF2B5EF4-FFF2-40B4-BE49-F238E27FC236}">
              <a16:creationId xmlns:a16="http://schemas.microsoft.com/office/drawing/2014/main" id="{00000000-0008-0000-0900-00003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80" name="AutoShape 4">
          <a:extLst>
            <a:ext uri="{FF2B5EF4-FFF2-40B4-BE49-F238E27FC236}">
              <a16:creationId xmlns:a16="http://schemas.microsoft.com/office/drawing/2014/main" id="{00000000-0008-0000-0900-00003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81" name="Picture 96" descr="QQ截图20141023141458">
          <a:extLst>
            <a:ext uri="{FF2B5EF4-FFF2-40B4-BE49-F238E27FC236}">
              <a16:creationId xmlns:a16="http://schemas.microsoft.com/office/drawing/2014/main" id="{00000000-0008-0000-0900-00003D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82" name="Picture 97" descr="QQ截图20141023141502">
          <a:extLst>
            <a:ext uri="{FF2B5EF4-FFF2-40B4-BE49-F238E27FC236}">
              <a16:creationId xmlns:a16="http://schemas.microsoft.com/office/drawing/2014/main" id="{00000000-0008-0000-0900-00003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83" name="Picture 96" descr="QQ截图20141023141458">
          <a:extLst>
            <a:ext uri="{FF2B5EF4-FFF2-40B4-BE49-F238E27FC236}">
              <a16:creationId xmlns:a16="http://schemas.microsoft.com/office/drawing/2014/main" id="{00000000-0008-0000-0900-00003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84" name="Picture 97" descr="QQ截图20141023141502">
          <a:extLst>
            <a:ext uri="{FF2B5EF4-FFF2-40B4-BE49-F238E27FC236}">
              <a16:creationId xmlns:a16="http://schemas.microsoft.com/office/drawing/2014/main" id="{00000000-0008-0000-0900-00004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1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2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87" name="AutoShape 4">
          <a:extLst>
            <a:ext uri="{FF2B5EF4-FFF2-40B4-BE49-F238E27FC236}">
              <a16:creationId xmlns:a16="http://schemas.microsoft.com/office/drawing/2014/main" id="{00000000-0008-0000-0900-000043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8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4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5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6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91" name="AutoShape 4">
          <a:extLst>
            <a:ext uri="{FF2B5EF4-FFF2-40B4-BE49-F238E27FC236}">
              <a16:creationId xmlns:a16="http://schemas.microsoft.com/office/drawing/2014/main" id="{00000000-0008-0000-0900-000047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92" name="Picture 96" descr="QQ截图20141023141458">
          <a:extLst>
            <a:ext uri="{FF2B5EF4-FFF2-40B4-BE49-F238E27FC236}">
              <a16:creationId xmlns:a16="http://schemas.microsoft.com/office/drawing/2014/main" id="{00000000-0008-0000-0900-00004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93" name="Picture 97" descr="QQ截图20141023141502">
          <a:extLst>
            <a:ext uri="{FF2B5EF4-FFF2-40B4-BE49-F238E27FC236}">
              <a16:creationId xmlns:a16="http://schemas.microsoft.com/office/drawing/2014/main" id="{00000000-0008-0000-0900-00004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94" name="Picture 96" descr="QQ截图20141023141458">
          <a:extLst>
            <a:ext uri="{FF2B5EF4-FFF2-40B4-BE49-F238E27FC236}">
              <a16:creationId xmlns:a16="http://schemas.microsoft.com/office/drawing/2014/main" id="{00000000-0008-0000-0900-00004A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95" name="Picture 97" descr="QQ截图20141023141502">
          <a:extLst>
            <a:ext uri="{FF2B5EF4-FFF2-40B4-BE49-F238E27FC236}">
              <a16:creationId xmlns:a16="http://schemas.microsoft.com/office/drawing/2014/main" id="{00000000-0008-0000-0900-00004B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98" name="AutoShape 4">
          <a:extLst>
            <a:ext uri="{FF2B5EF4-FFF2-40B4-BE49-F238E27FC236}">
              <a16:creationId xmlns:a16="http://schemas.microsoft.com/office/drawing/2014/main" id="{00000000-0008-0000-0900-00004E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99" name="Picture 96" descr="QQ截图20141023141458">
          <a:extLst>
            <a:ext uri="{FF2B5EF4-FFF2-40B4-BE49-F238E27FC236}">
              <a16:creationId xmlns:a16="http://schemas.microsoft.com/office/drawing/2014/main" id="{00000000-0008-0000-0900-00004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00" name="Picture 97" descr="QQ截图20141023141502">
          <a:extLst>
            <a:ext uri="{FF2B5EF4-FFF2-40B4-BE49-F238E27FC236}">
              <a16:creationId xmlns:a16="http://schemas.microsoft.com/office/drawing/2014/main" id="{00000000-0008-0000-0900-00005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01" name="Picture 96" descr="QQ截图20141023141458">
          <a:extLst>
            <a:ext uri="{FF2B5EF4-FFF2-40B4-BE49-F238E27FC236}">
              <a16:creationId xmlns:a16="http://schemas.microsoft.com/office/drawing/2014/main" id="{00000000-0008-0000-0900-00005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02" name="Picture 97" descr="QQ截图20141023141502">
          <a:extLst>
            <a:ext uri="{FF2B5EF4-FFF2-40B4-BE49-F238E27FC236}">
              <a16:creationId xmlns:a16="http://schemas.microsoft.com/office/drawing/2014/main" id="{00000000-0008-0000-0900-00005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3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04" name="Picture 96" descr="QQ截图20141023141458">
          <a:extLst>
            <a:ext uri="{FF2B5EF4-FFF2-40B4-BE49-F238E27FC236}">
              <a16:creationId xmlns:a16="http://schemas.microsoft.com/office/drawing/2014/main" id="{00000000-0008-0000-0900-00005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05" name="Picture 97" descr="QQ截图20141023141502">
          <a:extLst>
            <a:ext uri="{FF2B5EF4-FFF2-40B4-BE49-F238E27FC236}">
              <a16:creationId xmlns:a16="http://schemas.microsoft.com/office/drawing/2014/main" id="{00000000-0008-0000-0900-00005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06" name="Picture 96" descr="QQ截图20141023141458">
          <a:extLst>
            <a:ext uri="{FF2B5EF4-FFF2-40B4-BE49-F238E27FC236}">
              <a16:creationId xmlns:a16="http://schemas.microsoft.com/office/drawing/2014/main" id="{00000000-0008-0000-0900-00005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07" name="Picture 97" descr="QQ截图20141023141502">
          <a:extLst>
            <a:ext uri="{FF2B5EF4-FFF2-40B4-BE49-F238E27FC236}">
              <a16:creationId xmlns:a16="http://schemas.microsoft.com/office/drawing/2014/main" id="{00000000-0008-0000-0900-00005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8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9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1" name="AutoShape 4">
          <a:extLst>
            <a:ext uri="{FF2B5EF4-FFF2-40B4-BE49-F238E27FC236}">
              <a16:creationId xmlns:a16="http://schemas.microsoft.com/office/drawing/2014/main" id="{00000000-0008-0000-0900-00005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4" name="AutoShape 4">
          <a:extLst>
            <a:ext uri="{FF2B5EF4-FFF2-40B4-BE49-F238E27FC236}">
              <a16:creationId xmlns:a16="http://schemas.microsoft.com/office/drawing/2014/main" id="{00000000-0008-0000-0900-00005E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F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0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7" name="AutoShape 4">
          <a:extLst>
            <a:ext uri="{FF2B5EF4-FFF2-40B4-BE49-F238E27FC236}">
              <a16:creationId xmlns:a16="http://schemas.microsoft.com/office/drawing/2014/main" id="{00000000-0008-0000-0900-000061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2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3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20" name="AutoShape 4">
          <a:extLst>
            <a:ext uri="{FF2B5EF4-FFF2-40B4-BE49-F238E27FC236}">
              <a16:creationId xmlns:a16="http://schemas.microsoft.com/office/drawing/2014/main" id="{00000000-0008-0000-0900-000064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21" name="Picture 96" descr="QQ截图20141023141458">
          <a:extLst>
            <a:ext uri="{FF2B5EF4-FFF2-40B4-BE49-F238E27FC236}">
              <a16:creationId xmlns:a16="http://schemas.microsoft.com/office/drawing/2014/main" id="{00000000-0008-0000-0900-00006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22" name="Picture 97" descr="QQ截图20141023141502">
          <a:extLst>
            <a:ext uri="{FF2B5EF4-FFF2-40B4-BE49-F238E27FC236}">
              <a16:creationId xmlns:a16="http://schemas.microsoft.com/office/drawing/2014/main" id="{00000000-0008-0000-0900-00006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23" name="Picture 96" descr="QQ截图20141023141458">
          <a:extLst>
            <a:ext uri="{FF2B5EF4-FFF2-40B4-BE49-F238E27FC236}">
              <a16:creationId xmlns:a16="http://schemas.microsoft.com/office/drawing/2014/main" id="{00000000-0008-0000-0900-00006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24" name="Picture 97" descr="QQ截图20141023141502">
          <a:extLst>
            <a:ext uri="{FF2B5EF4-FFF2-40B4-BE49-F238E27FC236}">
              <a16:creationId xmlns:a16="http://schemas.microsoft.com/office/drawing/2014/main" id="{00000000-0008-0000-0900-00006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9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27" name="AutoShape 4">
          <a:extLst>
            <a:ext uri="{FF2B5EF4-FFF2-40B4-BE49-F238E27FC236}">
              <a16:creationId xmlns:a16="http://schemas.microsoft.com/office/drawing/2014/main" id="{00000000-0008-0000-0900-00006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28" name="Picture 96" descr="QQ截图20141023141458">
          <a:extLst>
            <a:ext uri="{FF2B5EF4-FFF2-40B4-BE49-F238E27FC236}">
              <a16:creationId xmlns:a16="http://schemas.microsoft.com/office/drawing/2014/main" id="{00000000-0008-0000-0900-00006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29" name="Picture 97" descr="QQ截图20141023141502">
          <a:extLst>
            <a:ext uri="{FF2B5EF4-FFF2-40B4-BE49-F238E27FC236}">
              <a16:creationId xmlns:a16="http://schemas.microsoft.com/office/drawing/2014/main" id="{00000000-0008-0000-0900-00006D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30" name="Picture 96" descr="QQ截图20141023141458">
          <a:extLst>
            <a:ext uri="{FF2B5EF4-FFF2-40B4-BE49-F238E27FC236}">
              <a16:creationId xmlns:a16="http://schemas.microsoft.com/office/drawing/2014/main" id="{00000000-0008-0000-0900-00006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31" name="Picture 97" descr="QQ截图20141023141502">
          <a:extLst>
            <a:ext uri="{FF2B5EF4-FFF2-40B4-BE49-F238E27FC236}">
              <a16:creationId xmlns:a16="http://schemas.microsoft.com/office/drawing/2014/main" id="{00000000-0008-0000-0900-00006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0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1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34" name="AutoShape 4">
          <a:extLst>
            <a:ext uri="{FF2B5EF4-FFF2-40B4-BE49-F238E27FC236}">
              <a16:creationId xmlns:a16="http://schemas.microsoft.com/office/drawing/2014/main" id="{00000000-0008-0000-0900-000072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35" name="Picture 96" descr="QQ截图20141023141458">
          <a:extLst>
            <a:ext uri="{FF2B5EF4-FFF2-40B4-BE49-F238E27FC236}">
              <a16:creationId xmlns:a16="http://schemas.microsoft.com/office/drawing/2014/main" id="{00000000-0008-0000-0900-00007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36" name="Picture 97" descr="QQ截图20141023141502">
          <a:extLst>
            <a:ext uri="{FF2B5EF4-FFF2-40B4-BE49-F238E27FC236}">
              <a16:creationId xmlns:a16="http://schemas.microsoft.com/office/drawing/2014/main" id="{00000000-0008-0000-0900-00007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37" name="Picture 96" descr="QQ截图20141023141458">
          <a:extLst>
            <a:ext uri="{FF2B5EF4-FFF2-40B4-BE49-F238E27FC236}">
              <a16:creationId xmlns:a16="http://schemas.microsoft.com/office/drawing/2014/main" id="{00000000-0008-0000-0900-00007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38" name="Picture 97" descr="QQ截图20141023141502">
          <a:extLst>
            <a:ext uri="{FF2B5EF4-FFF2-40B4-BE49-F238E27FC236}">
              <a16:creationId xmlns:a16="http://schemas.microsoft.com/office/drawing/2014/main" id="{00000000-0008-0000-0900-00007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7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8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41" name="AutoShape 4">
          <a:extLst>
            <a:ext uri="{FF2B5EF4-FFF2-40B4-BE49-F238E27FC236}">
              <a16:creationId xmlns:a16="http://schemas.microsoft.com/office/drawing/2014/main" id="{00000000-0008-0000-0900-000079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4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7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45" name="AutoShape 4">
          <a:extLst>
            <a:ext uri="{FF2B5EF4-FFF2-40B4-BE49-F238E27FC236}">
              <a16:creationId xmlns:a16="http://schemas.microsoft.com/office/drawing/2014/main" id="{00000000-0008-0000-0900-00007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46" name="Picture 96" descr="QQ截图20141023141458">
          <a:extLst>
            <a:ext uri="{FF2B5EF4-FFF2-40B4-BE49-F238E27FC236}">
              <a16:creationId xmlns:a16="http://schemas.microsoft.com/office/drawing/2014/main" id="{00000000-0008-0000-0900-00007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47" name="Picture 97" descr="QQ截图20141023141502">
          <a:extLst>
            <a:ext uri="{FF2B5EF4-FFF2-40B4-BE49-F238E27FC236}">
              <a16:creationId xmlns:a16="http://schemas.microsoft.com/office/drawing/2014/main" id="{00000000-0008-0000-0900-00007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48" name="Picture 96" descr="QQ截图20141023141458">
          <a:extLst>
            <a:ext uri="{FF2B5EF4-FFF2-40B4-BE49-F238E27FC236}">
              <a16:creationId xmlns:a16="http://schemas.microsoft.com/office/drawing/2014/main" id="{00000000-0008-0000-0900-00008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49" name="Picture 97" descr="QQ截图20141023141502">
          <a:extLst>
            <a:ext uri="{FF2B5EF4-FFF2-40B4-BE49-F238E27FC236}">
              <a16:creationId xmlns:a16="http://schemas.microsoft.com/office/drawing/2014/main" id="{00000000-0008-0000-0900-00008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2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3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52" name="AutoShape 4">
          <a:extLst>
            <a:ext uri="{FF2B5EF4-FFF2-40B4-BE49-F238E27FC236}">
              <a16:creationId xmlns:a16="http://schemas.microsoft.com/office/drawing/2014/main" id="{00000000-0008-0000-0900-000084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53" name="Picture 96" descr="QQ截图20141023141458">
          <a:extLst>
            <a:ext uri="{FF2B5EF4-FFF2-40B4-BE49-F238E27FC236}">
              <a16:creationId xmlns:a16="http://schemas.microsoft.com/office/drawing/2014/main" id="{00000000-0008-0000-0900-00008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54" name="Picture 97" descr="QQ截图20141023141502">
          <a:extLst>
            <a:ext uri="{FF2B5EF4-FFF2-40B4-BE49-F238E27FC236}">
              <a16:creationId xmlns:a16="http://schemas.microsoft.com/office/drawing/2014/main" id="{00000000-0008-0000-0900-00008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55" name="Picture 96" descr="QQ截图20141023141458">
          <a:extLst>
            <a:ext uri="{FF2B5EF4-FFF2-40B4-BE49-F238E27FC236}">
              <a16:creationId xmlns:a16="http://schemas.microsoft.com/office/drawing/2014/main" id="{00000000-0008-0000-0900-00008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56" name="Picture 97" descr="QQ截图20141023141502">
          <a:extLst>
            <a:ext uri="{FF2B5EF4-FFF2-40B4-BE49-F238E27FC236}">
              <a16:creationId xmlns:a16="http://schemas.microsoft.com/office/drawing/2014/main" id="{00000000-0008-0000-0900-00008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9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59" name="AutoShape 4">
          <a:extLst>
            <a:ext uri="{FF2B5EF4-FFF2-40B4-BE49-F238E27FC236}">
              <a16:creationId xmlns:a16="http://schemas.microsoft.com/office/drawing/2014/main" id="{00000000-0008-0000-0900-00008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60" name="Picture 96" descr="QQ截图20141023141458">
          <a:extLst>
            <a:ext uri="{FF2B5EF4-FFF2-40B4-BE49-F238E27FC236}">
              <a16:creationId xmlns:a16="http://schemas.microsoft.com/office/drawing/2014/main" id="{00000000-0008-0000-0900-00008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61" name="Picture 97" descr="QQ截图20141023141502">
          <a:extLst>
            <a:ext uri="{FF2B5EF4-FFF2-40B4-BE49-F238E27FC236}">
              <a16:creationId xmlns:a16="http://schemas.microsoft.com/office/drawing/2014/main" id="{00000000-0008-0000-0900-00008D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62" name="Picture 96" descr="QQ截图20141023141458">
          <a:extLst>
            <a:ext uri="{FF2B5EF4-FFF2-40B4-BE49-F238E27FC236}">
              <a16:creationId xmlns:a16="http://schemas.microsoft.com/office/drawing/2014/main" id="{00000000-0008-0000-0900-00008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63" name="Picture 97" descr="QQ截图20141023141502">
          <a:extLst>
            <a:ext uri="{FF2B5EF4-FFF2-40B4-BE49-F238E27FC236}">
              <a16:creationId xmlns:a16="http://schemas.microsoft.com/office/drawing/2014/main" id="{00000000-0008-0000-0900-00008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0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1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66" name="AutoShape 4">
          <a:extLst>
            <a:ext uri="{FF2B5EF4-FFF2-40B4-BE49-F238E27FC236}">
              <a16:creationId xmlns:a16="http://schemas.microsoft.com/office/drawing/2014/main" id="{00000000-0008-0000-0900-000092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67" name="Picture 96" descr="QQ截图20141023141458">
          <a:extLst>
            <a:ext uri="{FF2B5EF4-FFF2-40B4-BE49-F238E27FC236}">
              <a16:creationId xmlns:a16="http://schemas.microsoft.com/office/drawing/2014/main" id="{00000000-0008-0000-0900-00009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68" name="Picture 97" descr="QQ截图20141023141502">
          <a:extLst>
            <a:ext uri="{FF2B5EF4-FFF2-40B4-BE49-F238E27FC236}">
              <a16:creationId xmlns:a16="http://schemas.microsoft.com/office/drawing/2014/main" id="{00000000-0008-0000-0900-00009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69" name="Picture 96" descr="QQ截图20141023141458">
          <a:extLst>
            <a:ext uri="{FF2B5EF4-FFF2-40B4-BE49-F238E27FC236}">
              <a16:creationId xmlns:a16="http://schemas.microsoft.com/office/drawing/2014/main" id="{00000000-0008-0000-0900-00009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70" name="Picture 97" descr="QQ截图20141023141502">
          <a:extLst>
            <a:ext uri="{FF2B5EF4-FFF2-40B4-BE49-F238E27FC236}">
              <a16:creationId xmlns:a16="http://schemas.microsoft.com/office/drawing/2014/main" id="{00000000-0008-0000-0900-00009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7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8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73" name="AutoShape 4">
          <a:extLst>
            <a:ext uri="{FF2B5EF4-FFF2-40B4-BE49-F238E27FC236}">
              <a16:creationId xmlns:a16="http://schemas.microsoft.com/office/drawing/2014/main" id="{00000000-0008-0000-0900-000099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74" name="Picture 96" descr="QQ截图20141023141458">
          <a:extLst>
            <a:ext uri="{FF2B5EF4-FFF2-40B4-BE49-F238E27FC236}">
              <a16:creationId xmlns:a16="http://schemas.microsoft.com/office/drawing/2014/main" id="{00000000-0008-0000-0900-00009A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75" name="Picture 97" descr="QQ截图20141023141502">
          <a:extLst>
            <a:ext uri="{FF2B5EF4-FFF2-40B4-BE49-F238E27FC236}">
              <a16:creationId xmlns:a16="http://schemas.microsoft.com/office/drawing/2014/main" id="{00000000-0008-0000-0900-00009B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76" name="Picture 96" descr="QQ截图20141023141458">
          <a:extLst>
            <a:ext uri="{FF2B5EF4-FFF2-40B4-BE49-F238E27FC236}">
              <a16:creationId xmlns:a16="http://schemas.microsoft.com/office/drawing/2014/main" id="{00000000-0008-0000-0900-00009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77" name="Picture 97" descr="QQ截图20141023141502">
          <a:extLst>
            <a:ext uri="{FF2B5EF4-FFF2-40B4-BE49-F238E27FC236}">
              <a16:creationId xmlns:a16="http://schemas.microsoft.com/office/drawing/2014/main" id="{00000000-0008-0000-0900-00009D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E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F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80" name="AutoShape 4">
          <a:extLst>
            <a:ext uri="{FF2B5EF4-FFF2-40B4-BE49-F238E27FC236}">
              <a16:creationId xmlns:a16="http://schemas.microsoft.com/office/drawing/2014/main" id="{00000000-0008-0000-0900-0000A0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81" name="Picture 96" descr="QQ截图20141023141458">
          <a:extLst>
            <a:ext uri="{FF2B5EF4-FFF2-40B4-BE49-F238E27FC236}">
              <a16:creationId xmlns:a16="http://schemas.microsoft.com/office/drawing/2014/main" id="{00000000-0008-0000-0900-0000A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82" name="Picture 97" descr="QQ截图20141023141502">
          <a:extLst>
            <a:ext uri="{FF2B5EF4-FFF2-40B4-BE49-F238E27FC236}">
              <a16:creationId xmlns:a16="http://schemas.microsoft.com/office/drawing/2014/main" id="{00000000-0008-0000-0900-0000A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83" name="Picture 96" descr="QQ截图20141023141458">
          <a:extLst>
            <a:ext uri="{FF2B5EF4-FFF2-40B4-BE49-F238E27FC236}">
              <a16:creationId xmlns:a16="http://schemas.microsoft.com/office/drawing/2014/main" id="{00000000-0008-0000-0900-0000A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84" name="Picture 97" descr="QQ截图20141023141502">
          <a:extLst>
            <a:ext uri="{FF2B5EF4-FFF2-40B4-BE49-F238E27FC236}">
              <a16:creationId xmlns:a16="http://schemas.microsoft.com/office/drawing/2014/main" id="{00000000-0008-0000-0900-0000A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5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6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87" name="AutoShape 4">
          <a:extLst>
            <a:ext uri="{FF2B5EF4-FFF2-40B4-BE49-F238E27FC236}">
              <a16:creationId xmlns:a16="http://schemas.microsoft.com/office/drawing/2014/main" id="{00000000-0008-0000-0900-0000A7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88" name="Picture 96" descr="QQ截图20141023141458">
          <a:extLst>
            <a:ext uri="{FF2B5EF4-FFF2-40B4-BE49-F238E27FC236}">
              <a16:creationId xmlns:a16="http://schemas.microsoft.com/office/drawing/2014/main" id="{00000000-0008-0000-0900-0000A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89" name="Picture 97" descr="QQ截图20141023141502">
          <a:extLst>
            <a:ext uri="{FF2B5EF4-FFF2-40B4-BE49-F238E27FC236}">
              <a16:creationId xmlns:a16="http://schemas.microsoft.com/office/drawing/2014/main" id="{00000000-0008-0000-0900-0000A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90" name="Picture 96" descr="QQ截图20141023141458">
          <a:extLst>
            <a:ext uri="{FF2B5EF4-FFF2-40B4-BE49-F238E27FC236}">
              <a16:creationId xmlns:a16="http://schemas.microsoft.com/office/drawing/2014/main" id="{00000000-0008-0000-0900-0000AA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91" name="Picture 97" descr="QQ截图20141023141502">
          <a:extLst>
            <a:ext uri="{FF2B5EF4-FFF2-40B4-BE49-F238E27FC236}">
              <a16:creationId xmlns:a16="http://schemas.microsoft.com/office/drawing/2014/main" id="{00000000-0008-0000-0900-0000AB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94" name="AutoShape 4">
          <a:extLst>
            <a:ext uri="{FF2B5EF4-FFF2-40B4-BE49-F238E27FC236}">
              <a16:creationId xmlns:a16="http://schemas.microsoft.com/office/drawing/2014/main" id="{00000000-0008-0000-0900-0000AE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95" name="Picture 96" descr="QQ截图20141023141458">
          <a:extLst>
            <a:ext uri="{FF2B5EF4-FFF2-40B4-BE49-F238E27FC236}">
              <a16:creationId xmlns:a16="http://schemas.microsoft.com/office/drawing/2014/main" id="{00000000-0008-0000-0900-0000A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96" name="Picture 97" descr="QQ截图20141023141502">
          <a:extLst>
            <a:ext uri="{FF2B5EF4-FFF2-40B4-BE49-F238E27FC236}">
              <a16:creationId xmlns:a16="http://schemas.microsoft.com/office/drawing/2014/main" id="{00000000-0008-0000-0900-0000B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97" name="Picture 96" descr="QQ截图20141023141458">
          <a:extLst>
            <a:ext uri="{FF2B5EF4-FFF2-40B4-BE49-F238E27FC236}">
              <a16:creationId xmlns:a16="http://schemas.microsoft.com/office/drawing/2014/main" id="{00000000-0008-0000-0900-0000B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98" name="Picture 97" descr="QQ截图20141023141502">
          <a:extLst>
            <a:ext uri="{FF2B5EF4-FFF2-40B4-BE49-F238E27FC236}">
              <a16:creationId xmlns:a16="http://schemas.microsoft.com/office/drawing/2014/main" id="{00000000-0008-0000-0900-0000B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3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4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01" name="AutoShape 4">
          <a:extLst>
            <a:ext uri="{FF2B5EF4-FFF2-40B4-BE49-F238E27FC236}">
              <a16:creationId xmlns:a16="http://schemas.microsoft.com/office/drawing/2014/main" id="{00000000-0008-0000-0900-0000B5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02" name="Picture 96" descr="QQ截图20141023141458">
          <a:extLst>
            <a:ext uri="{FF2B5EF4-FFF2-40B4-BE49-F238E27FC236}">
              <a16:creationId xmlns:a16="http://schemas.microsoft.com/office/drawing/2014/main" id="{00000000-0008-0000-0900-0000B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03" name="Picture 97" descr="QQ截图20141023141502">
          <a:extLst>
            <a:ext uri="{FF2B5EF4-FFF2-40B4-BE49-F238E27FC236}">
              <a16:creationId xmlns:a16="http://schemas.microsoft.com/office/drawing/2014/main" id="{00000000-0008-0000-0900-0000B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04" name="Picture 96" descr="QQ截图20141023141458">
          <a:extLst>
            <a:ext uri="{FF2B5EF4-FFF2-40B4-BE49-F238E27FC236}">
              <a16:creationId xmlns:a16="http://schemas.microsoft.com/office/drawing/2014/main" id="{00000000-0008-0000-0900-0000B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05" name="Picture 97" descr="QQ截图20141023141502">
          <a:extLst>
            <a:ext uri="{FF2B5EF4-FFF2-40B4-BE49-F238E27FC236}">
              <a16:creationId xmlns:a16="http://schemas.microsoft.com/office/drawing/2014/main" id="{00000000-0008-0000-0900-0000B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08" name="AutoShape 4">
          <a:extLst>
            <a:ext uri="{FF2B5EF4-FFF2-40B4-BE49-F238E27FC236}">
              <a16:creationId xmlns:a16="http://schemas.microsoft.com/office/drawing/2014/main" id="{00000000-0008-0000-0900-0000B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09" name="Picture 96" descr="QQ截图20141023141458">
          <a:extLst>
            <a:ext uri="{FF2B5EF4-FFF2-40B4-BE49-F238E27FC236}">
              <a16:creationId xmlns:a16="http://schemas.microsoft.com/office/drawing/2014/main" id="{00000000-0008-0000-0900-0000BD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10" name="Picture 97" descr="QQ截图20141023141502">
          <a:extLst>
            <a:ext uri="{FF2B5EF4-FFF2-40B4-BE49-F238E27FC236}">
              <a16:creationId xmlns:a16="http://schemas.microsoft.com/office/drawing/2014/main" id="{00000000-0008-0000-0900-0000B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11" name="Picture 96" descr="QQ截图20141023141458">
          <a:extLst>
            <a:ext uri="{FF2B5EF4-FFF2-40B4-BE49-F238E27FC236}">
              <a16:creationId xmlns:a16="http://schemas.microsoft.com/office/drawing/2014/main" id="{00000000-0008-0000-0900-0000B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12" name="Picture 97" descr="QQ截图20141023141502">
          <a:extLst>
            <a:ext uri="{FF2B5EF4-FFF2-40B4-BE49-F238E27FC236}">
              <a16:creationId xmlns:a16="http://schemas.microsoft.com/office/drawing/2014/main" id="{00000000-0008-0000-0900-0000C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1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2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15" name="AutoShape 4">
          <a:extLst>
            <a:ext uri="{FF2B5EF4-FFF2-40B4-BE49-F238E27FC236}">
              <a16:creationId xmlns:a16="http://schemas.microsoft.com/office/drawing/2014/main" id="{00000000-0008-0000-0900-0000C3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16" name="Picture 96" descr="QQ截图20141023141458">
          <a:extLst>
            <a:ext uri="{FF2B5EF4-FFF2-40B4-BE49-F238E27FC236}">
              <a16:creationId xmlns:a16="http://schemas.microsoft.com/office/drawing/2014/main" id="{00000000-0008-0000-0900-0000C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17" name="Picture 97" descr="QQ截图20141023141502">
          <a:extLst>
            <a:ext uri="{FF2B5EF4-FFF2-40B4-BE49-F238E27FC236}">
              <a16:creationId xmlns:a16="http://schemas.microsoft.com/office/drawing/2014/main" id="{00000000-0008-0000-0900-0000C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18" name="Picture 96" descr="QQ截图20141023141458">
          <a:extLst>
            <a:ext uri="{FF2B5EF4-FFF2-40B4-BE49-F238E27FC236}">
              <a16:creationId xmlns:a16="http://schemas.microsoft.com/office/drawing/2014/main" id="{00000000-0008-0000-0900-0000C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19" name="Picture 97" descr="QQ截图20141023141502">
          <a:extLst>
            <a:ext uri="{FF2B5EF4-FFF2-40B4-BE49-F238E27FC236}">
              <a16:creationId xmlns:a16="http://schemas.microsoft.com/office/drawing/2014/main" id="{00000000-0008-0000-0900-0000C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8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9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22" name="AutoShape 4">
          <a:extLst>
            <a:ext uri="{FF2B5EF4-FFF2-40B4-BE49-F238E27FC236}">
              <a16:creationId xmlns:a16="http://schemas.microsoft.com/office/drawing/2014/main" id="{00000000-0008-0000-0900-0000C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23" name="Picture 96" descr="QQ截图20141023141458">
          <a:extLst>
            <a:ext uri="{FF2B5EF4-FFF2-40B4-BE49-F238E27FC236}">
              <a16:creationId xmlns:a16="http://schemas.microsoft.com/office/drawing/2014/main" id="{00000000-0008-0000-0900-0000CB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24" name="Picture 97" descr="QQ截图20141023141502">
          <a:extLst>
            <a:ext uri="{FF2B5EF4-FFF2-40B4-BE49-F238E27FC236}">
              <a16:creationId xmlns:a16="http://schemas.microsoft.com/office/drawing/2014/main" id="{00000000-0008-0000-0900-0000C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25" name="Picture 96" descr="QQ截图20141023141458">
          <a:extLst>
            <a:ext uri="{FF2B5EF4-FFF2-40B4-BE49-F238E27FC236}">
              <a16:creationId xmlns:a16="http://schemas.microsoft.com/office/drawing/2014/main" id="{00000000-0008-0000-0900-0000CD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26" name="Picture 97" descr="QQ截图20141023141502">
          <a:extLst>
            <a:ext uri="{FF2B5EF4-FFF2-40B4-BE49-F238E27FC236}">
              <a16:creationId xmlns:a16="http://schemas.microsoft.com/office/drawing/2014/main" id="{00000000-0008-0000-0900-0000C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F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0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29" name="AutoShape 4">
          <a:extLst>
            <a:ext uri="{FF2B5EF4-FFF2-40B4-BE49-F238E27FC236}">
              <a16:creationId xmlns:a16="http://schemas.microsoft.com/office/drawing/2014/main" id="{00000000-0008-0000-0900-0000D1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30" name="Picture 96" descr="QQ截图20141023141458">
          <a:extLst>
            <a:ext uri="{FF2B5EF4-FFF2-40B4-BE49-F238E27FC236}">
              <a16:creationId xmlns:a16="http://schemas.microsoft.com/office/drawing/2014/main" id="{00000000-0008-0000-0900-0000D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31" name="Picture 97" descr="QQ截图20141023141502">
          <a:extLst>
            <a:ext uri="{FF2B5EF4-FFF2-40B4-BE49-F238E27FC236}">
              <a16:creationId xmlns:a16="http://schemas.microsoft.com/office/drawing/2014/main" id="{00000000-0008-0000-0900-0000D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32" name="Picture 96" descr="QQ截图20141023141458">
          <a:extLst>
            <a:ext uri="{FF2B5EF4-FFF2-40B4-BE49-F238E27FC236}">
              <a16:creationId xmlns:a16="http://schemas.microsoft.com/office/drawing/2014/main" id="{00000000-0008-0000-0900-0000D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33" name="Picture 97" descr="QQ截图20141023141502">
          <a:extLst>
            <a:ext uri="{FF2B5EF4-FFF2-40B4-BE49-F238E27FC236}">
              <a16:creationId xmlns:a16="http://schemas.microsoft.com/office/drawing/2014/main" id="{00000000-0008-0000-0900-0000D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6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7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36" name="AutoShape 4">
          <a:extLst>
            <a:ext uri="{FF2B5EF4-FFF2-40B4-BE49-F238E27FC236}">
              <a16:creationId xmlns:a16="http://schemas.microsoft.com/office/drawing/2014/main" id="{00000000-0008-0000-0900-0000D8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37" name="Picture 96" descr="QQ截图20141023141458">
          <a:extLst>
            <a:ext uri="{FF2B5EF4-FFF2-40B4-BE49-F238E27FC236}">
              <a16:creationId xmlns:a16="http://schemas.microsoft.com/office/drawing/2014/main" id="{00000000-0008-0000-0900-0000D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38" name="Picture 97" descr="QQ截图20141023141502">
          <a:extLst>
            <a:ext uri="{FF2B5EF4-FFF2-40B4-BE49-F238E27FC236}">
              <a16:creationId xmlns:a16="http://schemas.microsoft.com/office/drawing/2014/main" id="{00000000-0008-0000-0900-0000DA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39" name="Picture 96" descr="QQ截图20141023141458">
          <a:extLst>
            <a:ext uri="{FF2B5EF4-FFF2-40B4-BE49-F238E27FC236}">
              <a16:creationId xmlns:a16="http://schemas.microsoft.com/office/drawing/2014/main" id="{00000000-0008-0000-0900-0000DB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40" name="Picture 97" descr="QQ截图20141023141502">
          <a:extLst>
            <a:ext uri="{FF2B5EF4-FFF2-40B4-BE49-F238E27FC236}">
              <a16:creationId xmlns:a16="http://schemas.microsoft.com/office/drawing/2014/main" id="{00000000-0008-0000-0900-0000D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E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43" name="AutoShape 4">
          <a:extLst>
            <a:ext uri="{FF2B5EF4-FFF2-40B4-BE49-F238E27FC236}">
              <a16:creationId xmlns:a16="http://schemas.microsoft.com/office/drawing/2014/main" id="{00000000-0008-0000-0900-0000DF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44" name="Picture 96" descr="QQ截图20141023141458">
          <a:extLst>
            <a:ext uri="{FF2B5EF4-FFF2-40B4-BE49-F238E27FC236}">
              <a16:creationId xmlns:a16="http://schemas.microsoft.com/office/drawing/2014/main" id="{00000000-0008-0000-0900-0000E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45" name="Picture 97" descr="QQ截图20141023141502">
          <a:extLst>
            <a:ext uri="{FF2B5EF4-FFF2-40B4-BE49-F238E27FC236}">
              <a16:creationId xmlns:a16="http://schemas.microsoft.com/office/drawing/2014/main" id="{00000000-0008-0000-0900-0000E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46" name="Picture 96" descr="QQ截图20141023141458">
          <a:extLst>
            <a:ext uri="{FF2B5EF4-FFF2-40B4-BE49-F238E27FC236}">
              <a16:creationId xmlns:a16="http://schemas.microsoft.com/office/drawing/2014/main" id="{00000000-0008-0000-0900-0000E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47" name="Picture 97" descr="QQ截图20141023141502">
          <a:extLst>
            <a:ext uri="{FF2B5EF4-FFF2-40B4-BE49-F238E27FC236}">
              <a16:creationId xmlns:a16="http://schemas.microsoft.com/office/drawing/2014/main" id="{00000000-0008-0000-0900-0000E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4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5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50" name="AutoShape 4">
          <a:extLst>
            <a:ext uri="{FF2B5EF4-FFF2-40B4-BE49-F238E27FC236}">
              <a16:creationId xmlns:a16="http://schemas.microsoft.com/office/drawing/2014/main" id="{00000000-0008-0000-0900-0000E6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51" name="Picture 96" descr="QQ截图20141023141458">
          <a:extLst>
            <a:ext uri="{FF2B5EF4-FFF2-40B4-BE49-F238E27FC236}">
              <a16:creationId xmlns:a16="http://schemas.microsoft.com/office/drawing/2014/main" id="{00000000-0008-0000-0900-0000E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52" name="Picture 97" descr="QQ截图20141023141502">
          <a:extLst>
            <a:ext uri="{FF2B5EF4-FFF2-40B4-BE49-F238E27FC236}">
              <a16:creationId xmlns:a16="http://schemas.microsoft.com/office/drawing/2014/main" id="{00000000-0008-0000-0900-0000E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53" name="Picture 96" descr="QQ截图20141023141458">
          <a:extLst>
            <a:ext uri="{FF2B5EF4-FFF2-40B4-BE49-F238E27FC236}">
              <a16:creationId xmlns:a16="http://schemas.microsoft.com/office/drawing/2014/main" id="{00000000-0008-0000-0900-0000E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54" name="Picture 97" descr="QQ截图20141023141502">
          <a:extLst>
            <a:ext uri="{FF2B5EF4-FFF2-40B4-BE49-F238E27FC236}">
              <a16:creationId xmlns:a16="http://schemas.microsoft.com/office/drawing/2014/main" id="{00000000-0008-0000-0900-0000EA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57" name="AutoShape 4">
          <a:extLst>
            <a:ext uri="{FF2B5EF4-FFF2-40B4-BE49-F238E27FC236}">
              <a16:creationId xmlns:a16="http://schemas.microsoft.com/office/drawing/2014/main" id="{00000000-0008-0000-0900-0000E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58" name="Picture 96" descr="QQ截图20141023141458">
          <a:extLst>
            <a:ext uri="{FF2B5EF4-FFF2-40B4-BE49-F238E27FC236}">
              <a16:creationId xmlns:a16="http://schemas.microsoft.com/office/drawing/2014/main" id="{00000000-0008-0000-0900-0000E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59" name="Picture 97" descr="QQ截图20141023141502">
          <a:extLst>
            <a:ext uri="{FF2B5EF4-FFF2-40B4-BE49-F238E27FC236}">
              <a16:creationId xmlns:a16="http://schemas.microsoft.com/office/drawing/2014/main" id="{00000000-0008-0000-0900-0000E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60" name="Picture 96" descr="QQ截图20141023141458">
          <a:extLst>
            <a:ext uri="{FF2B5EF4-FFF2-40B4-BE49-F238E27FC236}">
              <a16:creationId xmlns:a16="http://schemas.microsoft.com/office/drawing/2014/main" id="{00000000-0008-0000-0900-0000F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61" name="Picture 97" descr="QQ截图20141023141502">
          <a:extLst>
            <a:ext uri="{FF2B5EF4-FFF2-40B4-BE49-F238E27FC236}">
              <a16:creationId xmlns:a16="http://schemas.microsoft.com/office/drawing/2014/main" id="{00000000-0008-0000-0900-0000F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2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3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64" name="AutoShape 4">
          <a:extLst>
            <a:ext uri="{FF2B5EF4-FFF2-40B4-BE49-F238E27FC236}">
              <a16:creationId xmlns:a16="http://schemas.microsoft.com/office/drawing/2014/main" id="{00000000-0008-0000-0900-0000F4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65" name="Picture 96" descr="QQ截图20141023141458">
          <a:extLst>
            <a:ext uri="{FF2B5EF4-FFF2-40B4-BE49-F238E27FC236}">
              <a16:creationId xmlns:a16="http://schemas.microsoft.com/office/drawing/2014/main" id="{00000000-0008-0000-0900-0000F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66" name="Picture 97" descr="QQ截图20141023141502">
          <a:extLst>
            <a:ext uri="{FF2B5EF4-FFF2-40B4-BE49-F238E27FC236}">
              <a16:creationId xmlns:a16="http://schemas.microsoft.com/office/drawing/2014/main" id="{00000000-0008-0000-0900-0000F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67" name="Picture 96" descr="QQ截图20141023141458">
          <a:extLst>
            <a:ext uri="{FF2B5EF4-FFF2-40B4-BE49-F238E27FC236}">
              <a16:creationId xmlns:a16="http://schemas.microsoft.com/office/drawing/2014/main" id="{00000000-0008-0000-0900-0000F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68" name="Picture 97" descr="QQ截图20141023141502">
          <a:extLst>
            <a:ext uri="{FF2B5EF4-FFF2-40B4-BE49-F238E27FC236}">
              <a16:creationId xmlns:a16="http://schemas.microsoft.com/office/drawing/2014/main" id="{00000000-0008-0000-0900-0000F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9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71" name="AutoShape 4">
          <a:extLst>
            <a:ext uri="{FF2B5EF4-FFF2-40B4-BE49-F238E27FC236}">
              <a16:creationId xmlns:a16="http://schemas.microsoft.com/office/drawing/2014/main" id="{00000000-0008-0000-0900-0000F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72" name="Picture 96" descr="QQ截图20141023141458">
          <a:extLst>
            <a:ext uri="{FF2B5EF4-FFF2-40B4-BE49-F238E27FC236}">
              <a16:creationId xmlns:a16="http://schemas.microsoft.com/office/drawing/2014/main" id="{00000000-0008-0000-0900-0000F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73" name="Picture 97" descr="QQ截图20141023141502">
          <a:extLst>
            <a:ext uri="{FF2B5EF4-FFF2-40B4-BE49-F238E27FC236}">
              <a16:creationId xmlns:a16="http://schemas.microsoft.com/office/drawing/2014/main" id="{00000000-0008-0000-0900-0000FD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74" name="Picture 96" descr="QQ截图20141023141458">
          <a:extLst>
            <a:ext uri="{FF2B5EF4-FFF2-40B4-BE49-F238E27FC236}">
              <a16:creationId xmlns:a16="http://schemas.microsoft.com/office/drawing/2014/main" id="{00000000-0008-0000-0900-0000F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75" name="Picture 97" descr="QQ截图20141023141502">
          <a:extLst>
            <a:ext uri="{FF2B5EF4-FFF2-40B4-BE49-F238E27FC236}">
              <a16:creationId xmlns:a16="http://schemas.microsoft.com/office/drawing/2014/main" id="{00000000-0008-0000-0900-0000F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0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1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78" name="AutoShape 4">
          <a:extLst>
            <a:ext uri="{FF2B5EF4-FFF2-40B4-BE49-F238E27FC236}">
              <a16:creationId xmlns:a16="http://schemas.microsoft.com/office/drawing/2014/main" id="{00000000-0008-0000-0900-000002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79" name="Picture 96" descr="QQ截图20141023141458">
          <a:extLst>
            <a:ext uri="{FF2B5EF4-FFF2-40B4-BE49-F238E27FC236}">
              <a16:creationId xmlns:a16="http://schemas.microsoft.com/office/drawing/2014/main" id="{00000000-0008-0000-0900-00000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80" name="Picture 97" descr="QQ截图20141023141502">
          <a:extLst>
            <a:ext uri="{FF2B5EF4-FFF2-40B4-BE49-F238E27FC236}">
              <a16:creationId xmlns:a16="http://schemas.microsoft.com/office/drawing/2014/main" id="{00000000-0008-0000-0900-00000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81" name="Picture 96" descr="QQ截图20141023141458">
          <a:extLst>
            <a:ext uri="{FF2B5EF4-FFF2-40B4-BE49-F238E27FC236}">
              <a16:creationId xmlns:a16="http://schemas.microsoft.com/office/drawing/2014/main" id="{00000000-0008-0000-0900-00000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82" name="Picture 97" descr="QQ截图20141023141502">
          <a:extLst>
            <a:ext uri="{FF2B5EF4-FFF2-40B4-BE49-F238E27FC236}">
              <a16:creationId xmlns:a16="http://schemas.microsoft.com/office/drawing/2014/main" id="{00000000-0008-0000-0900-00000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7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8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85" name="AutoShape 4">
          <a:extLst>
            <a:ext uri="{FF2B5EF4-FFF2-40B4-BE49-F238E27FC236}">
              <a16:creationId xmlns:a16="http://schemas.microsoft.com/office/drawing/2014/main" id="{00000000-0008-0000-0900-000009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86" name="Picture 96" descr="QQ截图20141023141458">
          <a:extLst>
            <a:ext uri="{FF2B5EF4-FFF2-40B4-BE49-F238E27FC236}">
              <a16:creationId xmlns:a16="http://schemas.microsoft.com/office/drawing/2014/main" id="{00000000-0008-0000-0900-00000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87" name="Picture 97" descr="QQ截图20141023141502">
          <a:extLst>
            <a:ext uri="{FF2B5EF4-FFF2-40B4-BE49-F238E27FC236}">
              <a16:creationId xmlns:a16="http://schemas.microsoft.com/office/drawing/2014/main" id="{00000000-0008-0000-0900-00000B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88" name="Picture 96" descr="QQ截图20141023141458">
          <a:extLst>
            <a:ext uri="{FF2B5EF4-FFF2-40B4-BE49-F238E27FC236}">
              <a16:creationId xmlns:a16="http://schemas.microsoft.com/office/drawing/2014/main" id="{00000000-0008-0000-0900-00000C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89" name="Picture 97" descr="QQ截图20141023141502">
          <a:extLst>
            <a:ext uri="{FF2B5EF4-FFF2-40B4-BE49-F238E27FC236}">
              <a16:creationId xmlns:a16="http://schemas.microsoft.com/office/drawing/2014/main" id="{00000000-0008-0000-0900-00000D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F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92" name="AutoShape 4">
          <a:extLst>
            <a:ext uri="{FF2B5EF4-FFF2-40B4-BE49-F238E27FC236}">
              <a16:creationId xmlns:a16="http://schemas.microsoft.com/office/drawing/2014/main" id="{00000000-0008-0000-0900-000010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93" name="Picture 96" descr="QQ截图20141023141458">
          <a:extLst>
            <a:ext uri="{FF2B5EF4-FFF2-40B4-BE49-F238E27FC236}">
              <a16:creationId xmlns:a16="http://schemas.microsoft.com/office/drawing/2014/main" id="{00000000-0008-0000-0900-00001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94" name="Picture 97" descr="QQ截图20141023141502">
          <a:extLst>
            <a:ext uri="{FF2B5EF4-FFF2-40B4-BE49-F238E27FC236}">
              <a16:creationId xmlns:a16="http://schemas.microsoft.com/office/drawing/2014/main" id="{00000000-0008-0000-0900-00001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95" name="Picture 96" descr="QQ截图20141023141458">
          <a:extLst>
            <a:ext uri="{FF2B5EF4-FFF2-40B4-BE49-F238E27FC236}">
              <a16:creationId xmlns:a16="http://schemas.microsoft.com/office/drawing/2014/main" id="{00000000-0008-0000-0900-00001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96" name="Picture 97" descr="QQ截图20141023141502">
          <a:extLst>
            <a:ext uri="{FF2B5EF4-FFF2-40B4-BE49-F238E27FC236}">
              <a16:creationId xmlns:a16="http://schemas.microsoft.com/office/drawing/2014/main" id="{00000000-0008-0000-0900-00001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5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6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99" name="AutoShape 4">
          <a:extLst>
            <a:ext uri="{FF2B5EF4-FFF2-40B4-BE49-F238E27FC236}">
              <a16:creationId xmlns:a16="http://schemas.microsoft.com/office/drawing/2014/main" id="{00000000-0008-0000-0900-000017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00" name="Picture 96" descr="QQ截图20141023141458">
          <a:extLst>
            <a:ext uri="{FF2B5EF4-FFF2-40B4-BE49-F238E27FC236}">
              <a16:creationId xmlns:a16="http://schemas.microsoft.com/office/drawing/2014/main" id="{00000000-0008-0000-0900-00001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01" name="Picture 97" descr="QQ截图20141023141502">
          <a:extLst>
            <a:ext uri="{FF2B5EF4-FFF2-40B4-BE49-F238E27FC236}">
              <a16:creationId xmlns:a16="http://schemas.microsoft.com/office/drawing/2014/main" id="{00000000-0008-0000-0900-00001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02" name="Picture 96" descr="QQ截图20141023141458">
          <a:extLst>
            <a:ext uri="{FF2B5EF4-FFF2-40B4-BE49-F238E27FC236}">
              <a16:creationId xmlns:a16="http://schemas.microsoft.com/office/drawing/2014/main" id="{00000000-0008-0000-0900-00001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03" name="Picture 97" descr="QQ截图20141023141502">
          <a:extLst>
            <a:ext uri="{FF2B5EF4-FFF2-40B4-BE49-F238E27FC236}">
              <a16:creationId xmlns:a16="http://schemas.microsoft.com/office/drawing/2014/main" id="{00000000-0008-0000-0900-00001B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06" name="AutoShape 4">
          <a:extLst>
            <a:ext uri="{FF2B5EF4-FFF2-40B4-BE49-F238E27FC236}">
              <a16:creationId xmlns:a16="http://schemas.microsoft.com/office/drawing/2014/main" id="{00000000-0008-0000-0900-00001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07" name="AutoShape 1">
          <a:extLst>
            <a:ext uri="{FF2B5EF4-FFF2-40B4-BE49-F238E27FC236}">
              <a16:creationId xmlns:a16="http://schemas.microsoft.com/office/drawing/2014/main" id="{00000000-0008-0000-0900-00001F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0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09" name="AutoShape 4">
          <a:extLst>
            <a:ext uri="{FF2B5EF4-FFF2-40B4-BE49-F238E27FC236}">
              <a16:creationId xmlns:a16="http://schemas.microsoft.com/office/drawing/2014/main" id="{00000000-0008-0000-0900-000021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10" name="Picture 96" descr="QQ截图20141023141458">
          <a:extLst>
            <a:ext uri="{FF2B5EF4-FFF2-40B4-BE49-F238E27FC236}">
              <a16:creationId xmlns:a16="http://schemas.microsoft.com/office/drawing/2014/main" id="{00000000-0008-0000-0900-00002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11" name="Picture 97" descr="QQ截图20141023141502">
          <a:extLst>
            <a:ext uri="{FF2B5EF4-FFF2-40B4-BE49-F238E27FC236}">
              <a16:creationId xmlns:a16="http://schemas.microsoft.com/office/drawing/2014/main" id="{00000000-0008-0000-0900-00002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12" name="Picture 96" descr="QQ截图20141023141458">
          <a:extLst>
            <a:ext uri="{FF2B5EF4-FFF2-40B4-BE49-F238E27FC236}">
              <a16:creationId xmlns:a16="http://schemas.microsoft.com/office/drawing/2014/main" id="{00000000-0008-0000-0900-00002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13" name="Picture 97" descr="QQ截图20141023141502">
          <a:extLst>
            <a:ext uri="{FF2B5EF4-FFF2-40B4-BE49-F238E27FC236}">
              <a16:creationId xmlns:a16="http://schemas.microsoft.com/office/drawing/2014/main" id="{00000000-0008-0000-0900-00002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1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6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7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8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17" name="AutoShape 4">
          <a:extLst>
            <a:ext uri="{FF2B5EF4-FFF2-40B4-BE49-F238E27FC236}">
              <a16:creationId xmlns:a16="http://schemas.microsoft.com/office/drawing/2014/main" id="{00000000-0008-0000-0900-000029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A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20" name="AutoShape 4">
          <a:extLst>
            <a:ext uri="{FF2B5EF4-FFF2-40B4-BE49-F238E27FC236}">
              <a16:creationId xmlns:a16="http://schemas.microsoft.com/office/drawing/2014/main" id="{00000000-0008-0000-0900-00002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23" name="AutoShape 4">
          <a:extLst>
            <a:ext uri="{FF2B5EF4-FFF2-40B4-BE49-F238E27FC236}">
              <a16:creationId xmlns:a16="http://schemas.microsoft.com/office/drawing/2014/main" id="{00000000-0008-0000-0900-00002F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24" name="Picture 96" descr="QQ截图20141023141458">
          <a:extLst>
            <a:ext uri="{FF2B5EF4-FFF2-40B4-BE49-F238E27FC236}">
              <a16:creationId xmlns:a16="http://schemas.microsoft.com/office/drawing/2014/main" id="{00000000-0008-0000-0900-00003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25" name="Picture 97" descr="QQ截图20141023141502">
          <a:extLst>
            <a:ext uri="{FF2B5EF4-FFF2-40B4-BE49-F238E27FC236}">
              <a16:creationId xmlns:a16="http://schemas.microsoft.com/office/drawing/2014/main" id="{00000000-0008-0000-0900-00003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26" name="Picture 96" descr="QQ截图20141023141458">
          <a:extLst>
            <a:ext uri="{FF2B5EF4-FFF2-40B4-BE49-F238E27FC236}">
              <a16:creationId xmlns:a16="http://schemas.microsoft.com/office/drawing/2014/main" id="{00000000-0008-0000-0900-00003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27" name="Picture 97" descr="QQ截图20141023141502">
          <a:extLst>
            <a:ext uri="{FF2B5EF4-FFF2-40B4-BE49-F238E27FC236}">
              <a16:creationId xmlns:a16="http://schemas.microsoft.com/office/drawing/2014/main" id="{00000000-0008-0000-0900-00003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4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5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30" name="AutoShape 4">
          <a:extLst>
            <a:ext uri="{FF2B5EF4-FFF2-40B4-BE49-F238E27FC236}">
              <a16:creationId xmlns:a16="http://schemas.microsoft.com/office/drawing/2014/main" id="{00000000-0008-0000-0900-000036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31" name="Picture 96" descr="QQ截图20141023141458">
          <a:extLst>
            <a:ext uri="{FF2B5EF4-FFF2-40B4-BE49-F238E27FC236}">
              <a16:creationId xmlns:a16="http://schemas.microsoft.com/office/drawing/2014/main" id="{00000000-0008-0000-0900-00003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32" name="Picture 97" descr="QQ截图20141023141502">
          <a:extLst>
            <a:ext uri="{FF2B5EF4-FFF2-40B4-BE49-F238E27FC236}">
              <a16:creationId xmlns:a16="http://schemas.microsoft.com/office/drawing/2014/main" id="{00000000-0008-0000-0900-00003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33" name="Picture 96" descr="QQ截图20141023141458">
          <a:extLst>
            <a:ext uri="{FF2B5EF4-FFF2-40B4-BE49-F238E27FC236}">
              <a16:creationId xmlns:a16="http://schemas.microsoft.com/office/drawing/2014/main" id="{00000000-0008-0000-0900-00003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34" name="Picture 97" descr="QQ截图20141023141502">
          <a:extLst>
            <a:ext uri="{FF2B5EF4-FFF2-40B4-BE49-F238E27FC236}">
              <a16:creationId xmlns:a16="http://schemas.microsoft.com/office/drawing/2014/main" id="{00000000-0008-0000-0900-00003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37" name="AutoShape 4">
          <a:extLst>
            <a:ext uri="{FF2B5EF4-FFF2-40B4-BE49-F238E27FC236}">
              <a16:creationId xmlns:a16="http://schemas.microsoft.com/office/drawing/2014/main" id="{00000000-0008-0000-0900-00003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38" name="Picture 96" descr="QQ截图20141023141458">
          <a:extLst>
            <a:ext uri="{FF2B5EF4-FFF2-40B4-BE49-F238E27FC236}">
              <a16:creationId xmlns:a16="http://schemas.microsoft.com/office/drawing/2014/main" id="{00000000-0008-0000-0900-00003E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39" name="Picture 97" descr="QQ截图20141023141502">
          <a:extLst>
            <a:ext uri="{FF2B5EF4-FFF2-40B4-BE49-F238E27FC236}">
              <a16:creationId xmlns:a16="http://schemas.microsoft.com/office/drawing/2014/main" id="{00000000-0008-0000-0900-00003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40" name="Picture 96" descr="QQ截图20141023141458">
          <a:extLst>
            <a:ext uri="{FF2B5EF4-FFF2-40B4-BE49-F238E27FC236}">
              <a16:creationId xmlns:a16="http://schemas.microsoft.com/office/drawing/2014/main" id="{00000000-0008-0000-0900-00004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41" name="Picture 97" descr="QQ截图20141023141502">
          <a:extLst>
            <a:ext uri="{FF2B5EF4-FFF2-40B4-BE49-F238E27FC236}">
              <a16:creationId xmlns:a16="http://schemas.microsoft.com/office/drawing/2014/main" id="{00000000-0008-0000-0900-00004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2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3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44" name="AutoShape 4">
          <a:extLst>
            <a:ext uri="{FF2B5EF4-FFF2-40B4-BE49-F238E27FC236}">
              <a16:creationId xmlns:a16="http://schemas.microsoft.com/office/drawing/2014/main" id="{00000000-0008-0000-0900-000044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4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5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6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7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48" name="AutoShape 4">
          <a:extLst>
            <a:ext uri="{FF2B5EF4-FFF2-40B4-BE49-F238E27FC236}">
              <a16:creationId xmlns:a16="http://schemas.microsoft.com/office/drawing/2014/main" id="{00000000-0008-0000-0900-000048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49" name="Picture 96" descr="QQ截图20141023141458">
          <a:extLst>
            <a:ext uri="{FF2B5EF4-FFF2-40B4-BE49-F238E27FC236}">
              <a16:creationId xmlns:a16="http://schemas.microsoft.com/office/drawing/2014/main" id="{00000000-0008-0000-0900-00004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50" name="Picture 97" descr="QQ截图20141023141502">
          <a:extLst>
            <a:ext uri="{FF2B5EF4-FFF2-40B4-BE49-F238E27FC236}">
              <a16:creationId xmlns:a16="http://schemas.microsoft.com/office/drawing/2014/main" id="{00000000-0008-0000-0900-00004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51" name="Picture 96" descr="QQ截图20141023141458">
          <a:extLst>
            <a:ext uri="{FF2B5EF4-FFF2-40B4-BE49-F238E27FC236}">
              <a16:creationId xmlns:a16="http://schemas.microsoft.com/office/drawing/2014/main" id="{00000000-0008-0000-0900-00004B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52" name="Picture 97" descr="QQ截图20141023141502">
          <a:extLst>
            <a:ext uri="{FF2B5EF4-FFF2-40B4-BE49-F238E27FC236}">
              <a16:creationId xmlns:a16="http://schemas.microsoft.com/office/drawing/2014/main" id="{00000000-0008-0000-0900-00004C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55" name="AutoShape 4">
          <a:extLst>
            <a:ext uri="{FF2B5EF4-FFF2-40B4-BE49-F238E27FC236}">
              <a16:creationId xmlns:a16="http://schemas.microsoft.com/office/drawing/2014/main" id="{00000000-0008-0000-0900-00004F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56" name="Picture 96" descr="QQ截图20141023141458">
          <a:extLst>
            <a:ext uri="{FF2B5EF4-FFF2-40B4-BE49-F238E27FC236}">
              <a16:creationId xmlns:a16="http://schemas.microsoft.com/office/drawing/2014/main" id="{00000000-0008-0000-0900-00005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57" name="Picture 97" descr="QQ截图20141023141502">
          <a:extLst>
            <a:ext uri="{FF2B5EF4-FFF2-40B4-BE49-F238E27FC236}">
              <a16:creationId xmlns:a16="http://schemas.microsoft.com/office/drawing/2014/main" id="{00000000-0008-0000-0900-00005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58" name="Picture 96" descr="QQ截图20141023141458">
          <a:extLst>
            <a:ext uri="{FF2B5EF4-FFF2-40B4-BE49-F238E27FC236}">
              <a16:creationId xmlns:a16="http://schemas.microsoft.com/office/drawing/2014/main" id="{00000000-0008-0000-0900-00005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59" name="Picture 97" descr="QQ截图20141023141502">
          <a:extLst>
            <a:ext uri="{FF2B5EF4-FFF2-40B4-BE49-F238E27FC236}">
              <a16:creationId xmlns:a16="http://schemas.microsoft.com/office/drawing/2014/main" id="{00000000-0008-0000-0900-00005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4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461" name="Picture 96" descr="QQ截图20141023141458">
          <a:extLst>
            <a:ext uri="{FF2B5EF4-FFF2-40B4-BE49-F238E27FC236}">
              <a16:creationId xmlns:a16="http://schemas.microsoft.com/office/drawing/2014/main" id="{00000000-0008-0000-0900-00005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462" name="Picture 97" descr="QQ截图20141023141502">
          <a:extLst>
            <a:ext uri="{FF2B5EF4-FFF2-40B4-BE49-F238E27FC236}">
              <a16:creationId xmlns:a16="http://schemas.microsoft.com/office/drawing/2014/main" id="{00000000-0008-0000-0900-00005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463" name="Picture 96" descr="QQ截图20141023141458">
          <a:extLst>
            <a:ext uri="{FF2B5EF4-FFF2-40B4-BE49-F238E27FC236}">
              <a16:creationId xmlns:a16="http://schemas.microsoft.com/office/drawing/2014/main" id="{00000000-0008-0000-0900-00005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464" name="Picture 97" descr="QQ截图20141023141502">
          <a:extLst>
            <a:ext uri="{FF2B5EF4-FFF2-40B4-BE49-F238E27FC236}">
              <a16:creationId xmlns:a16="http://schemas.microsoft.com/office/drawing/2014/main" id="{00000000-0008-0000-0900-00005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9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A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6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68" name="AutoShape 4">
          <a:extLst>
            <a:ext uri="{FF2B5EF4-FFF2-40B4-BE49-F238E27FC236}">
              <a16:creationId xmlns:a16="http://schemas.microsoft.com/office/drawing/2014/main" id="{00000000-0008-0000-0900-00005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71" name="AutoShape 4">
          <a:extLst>
            <a:ext uri="{FF2B5EF4-FFF2-40B4-BE49-F238E27FC236}">
              <a16:creationId xmlns:a16="http://schemas.microsoft.com/office/drawing/2014/main" id="{00000000-0008-0000-0900-00005F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0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1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74" name="AutoShape 4">
          <a:extLst>
            <a:ext uri="{FF2B5EF4-FFF2-40B4-BE49-F238E27FC236}">
              <a16:creationId xmlns:a16="http://schemas.microsoft.com/office/drawing/2014/main" id="{00000000-0008-0000-0900-000062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3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4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77" name="AutoShape 4">
          <a:extLst>
            <a:ext uri="{FF2B5EF4-FFF2-40B4-BE49-F238E27FC236}">
              <a16:creationId xmlns:a16="http://schemas.microsoft.com/office/drawing/2014/main" id="{00000000-0008-0000-0900-000065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478" name="Picture 96" descr="QQ截图20141023141458">
          <a:extLst>
            <a:ext uri="{FF2B5EF4-FFF2-40B4-BE49-F238E27FC236}">
              <a16:creationId xmlns:a16="http://schemas.microsoft.com/office/drawing/2014/main" id="{00000000-0008-0000-0900-00006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479" name="Picture 97" descr="QQ截图20141023141502">
          <a:extLst>
            <a:ext uri="{FF2B5EF4-FFF2-40B4-BE49-F238E27FC236}">
              <a16:creationId xmlns:a16="http://schemas.microsoft.com/office/drawing/2014/main" id="{00000000-0008-0000-0900-00006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480" name="Picture 96" descr="QQ截图20141023141458">
          <a:extLst>
            <a:ext uri="{FF2B5EF4-FFF2-40B4-BE49-F238E27FC236}">
              <a16:creationId xmlns:a16="http://schemas.microsoft.com/office/drawing/2014/main" id="{00000000-0008-0000-0900-00006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481" name="Picture 97" descr="QQ截图20141023141502">
          <a:extLst>
            <a:ext uri="{FF2B5EF4-FFF2-40B4-BE49-F238E27FC236}">
              <a16:creationId xmlns:a16="http://schemas.microsoft.com/office/drawing/2014/main" id="{00000000-0008-0000-0900-00006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A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84" name="AutoShape 4">
          <a:extLst>
            <a:ext uri="{FF2B5EF4-FFF2-40B4-BE49-F238E27FC236}">
              <a16:creationId xmlns:a16="http://schemas.microsoft.com/office/drawing/2014/main" id="{00000000-0008-0000-0900-00006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485" name="Picture 96" descr="QQ截图20141023141458">
          <a:extLst>
            <a:ext uri="{FF2B5EF4-FFF2-40B4-BE49-F238E27FC236}">
              <a16:creationId xmlns:a16="http://schemas.microsoft.com/office/drawing/2014/main" id="{00000000-0008-0000-0900-00006D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486" name="Picture 97" descr="QQ截图20141023141502">
          <a:extLst>
            <a:ext uri="{FF2B5EF4-FFF2-40B4-BE49-F238E27FC236}">
              <a16:creationId xmlns:a16="http://schemas.microsoft.com/office/drawing/2014/main" id="{00000000-0008-0000-0900-00006E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487" name="Picture 96" descr="QQ截图20141023141458">
          <a:extLst>
            <a:ext uri="{FF2B5EF4-FFF2-40B4-BE49-F238E27FC236}">
              <a16:creationId xmlns:a16="http://schemas.microsoft.com/office/drawing/2014/main" id="{00000000-0008-0000-0900-00006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488" name="Picture 97" descr="QQ截图20141023141502">
          <a:extLst>
            <a:ext uri="{FF2B5EF4-FFF2-40B4-BE49-F238E27FC236}">
              <a16:creationId xmlns:a16="http://schemas.microsoft.com/office/drawing/2014/main" id="{00000000-0008-0000-0900-00007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1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2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91" name="AutoShape 4">
          <a:extLst>
            <a:ext uri="{FF2B5EF4-FFF2-40B4-BE49-F238E27FC236}">
              <a16:creationId xmlns:a16="http://schemas.microsoft.com/office/drawing/2014/main" id="{00000000-0008-0000-0900-000073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492" name="Picture 96" descr="QQ截图20141023141458">
          <a:extLst>
            <a:ext uri="{FF2B5EF4-FFF2-40B4-BE49-F238E27FC236}">
              <a16:creationId xmlns:a16="http://schemas.microsoft.com/office/drawing/2014/main" id="{00000000-0008-0000-0900-00007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493" name="Picture 97" descr="QQ截图20141023141502">
          <a:extLst>
            <a:ext uri="{FF2B5EF4-FFF2-40B4-BE49-F238E27FC236}">
              <a16:creationId xmlns:a16="http://schemas.microsoft.com/office/drawing/2014/main" id="{00000000-0008-0000-0900-00007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494" name="Picture 96" descr="QQ截图20141023141458">
          <a:extLst>
            <a:ext uri="{FF2B5EF4-FFF2-40B4-BE49-F238E27FC236}">
              <a16:creationId xmlns:a16="http://schemas.microsoft.com/office/drawing/2014/main" id="{00000000-0008-0000-0900-00007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495" name="Picture 97" descr="QQ截图20141023141502">
          <a:extLst>
            <a:ext uri="{FF2B5EF4-FFF2-40B4-BE49-F238E27FC236}">
              <a16:creationId xmlns:a16="http://schemas.microsoft.com/office/drawing/2014/main" id="{00000000-0008-0000-0900-00007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8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9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98" name="AutoShape 4">
          <a:extLst>
            <a:ext uri="{FF2B5EF4-FFF2-40B4-BE49-F238E27FC236}">
              <a16:creationId xmlns:a16="http://schemas.microsoft.com/office/drawing/2014/main" id="{00000000-0008-0000-0900-00007A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9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7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02" name="AutoShape 4">
          <a:extLst>
            <a:ext uri="{FF2B5EF4-FFF2-40B4-BE49-F238E27FC236}">
              <a16:creationId xmlns:a16="http://schemas.microsoft.com/office/drawing/2014/main" id="{00000000-0008-0000-0900-00007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03" name="Picture 96" descr="QQ截图20141023141458">
          <a:extLst>
            <a:ext uri="{FF2B5EF4-FFF2-40B4-BE49-F238E27FC236}">
              <a16:creationId xmlns:a16="http://schemas.microsoft.com/office/drawing/2014/main" id="{00000000-0008-0000-0900-00007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04" name="Picture 97" descr="QQ截图20141023141502">
          <a:extLst>
            <a:ext uri="{FF2B5EF4-FFF2-40B4-BE49-F238E27FC236}">
              <a16:creationId xmlns:a16="http://schemas.microsoft.com/office/drawing/2014/main" id="{00000000-0008-0000-0900-00008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05" name="Picture 96" descr="QQ截图20141023141458">
          <a:extLst>
            <a:ext uri="{FF2B5EF4-FFF2-40B4-BE49-F238E27FC236}">
              <a16:creationId xmlns:a16="http://schemas.microsoft.com/office/drawing/2014/main" id="{00000000-0008-0000-0900-00008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06" name="Picture 97" descr="QQ截图20141023141502">
          <a:extLst>
            <a:ext uri="{FF2B5EF4-FFF2-40B4-BE49-F238E27FC236}">
              <a16:creationId xmlns:a16="http://schemas.microsoft.com/office/drawing/2014/main" id="{00000000-0008-0000-0900-00008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3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4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09" name="AutoShape 4">
          <a:extLst>
            <a:ext uri="{FF2B5EF4-FFF2-40B4-BE49-F238E27FC236}">
              <a16:creationId xmlns:a16="http://schemas.microsoft.com/office/drawing/2014/main" id="{00000000-0008-0000-0900-000085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10" name="Picture 96" descr="QQ截图20141023141458">
          <a:extLst>
            <a:ext uri="{FF2B5EF4-FFF2-40B4-BE49-F238E27FC236}">
              <a16:creationId xmlns:a16="http://schemas.microsoft.com/office/drawing/2014/main" id="{00000000-0008-0000-0900-00008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11" name="Picture 97" descr="QQ截图20141023141502">
          <a:extLst>
            <a:ext uri="{FF2B5EF4-FFF2-40B4-BE49-F238E27FC236}">
              <a16:creationId xmlns:a16="http://schemas.microsoft.com/office/drawing/2014/main" id="{00000000-0008-0000-0900-00008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12" name="Picture 96" descr="QQ截图20141023141458">
          <a:extLst>
            <a:ext uri="{FF2B5EF4-FFF2-40B4-BE49-F238E27FC236}">
              <a16:creationId xmlns:a16="http://schemas.microsoft.com/office/drawing/2014/main" id="{00000000-0008-0000-0900-00008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13" name="Picture 97" descr="QQ截图20141023141502">
          <a:extLst>
            <a:ext uri="{FF2B5EF4-FFF2-40B4-BE49-F238E27FC236}">
              <a16:creationId xmlns:a16="http://schemas.microsoft.com/office/drawing/2014/main" id="{00000000-0008-0000-0900-00008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A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16" name="AutoShape 4">
          <a:extLst>
            <a:ext uri="{FF2B5EF4-FFF2-40B4-BE49-F238E27FC236}">
              <a16:creationId xmlns:a16="http://schemas.microsoft.com/office/drawing/2014/main" id="{00000000-0008-0000-0900-00008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17" name="Picture 96" descr="QQ截图20141023141458">
          <a:extLst>
            <a:ext uri="{FF2B5EF4-FFF2-40B4-BE49-F238E27FC236}">
              <a16:creationId xmlns:a16="http://schemas.microsoft.com/office/drawing/2014/main" id="{00000000-0008-0000-0900-00008D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18" name="Picture 97" descr="QQ截图20141023141502">
          <a:extLst>
            <a:ext uri="{FF2B5EF4-FFF2-40B4-BE49-F238E27FC236}">
              <a16:creationId xmlns:a16="http://schemas.microsoft.com/office/drawing/2014/main" id="{00000000-0008-0000-0900-00008E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19" name="Picture 96" descr="QQ截图20141023141458">
          <a:extLst>
            <a:ext uri="{FF2B5EF4-FFF2-40B4-BE49-F238E27FC236}">
              <a16:creationId xmlns:a16="http://schemas.microsoft.com/office/drawing/2014/main" id="{00000000-0008-0000-0900-00008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20" name="Picture 97" descr="QQ截图20141023141502">
          <a:extLst>
            <a:ext uri="{FF2B5EF4-FFF2-40B4-BE49-F238E27FC236}">
              <a16:creationId xmlns:a16="http://schemas.microsoft.com/office/drawing/2014/main" id="{00000000-0008-0000-0900-00009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1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2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23" name="AutoShape 4">
          <a:extLst>
            <a:ext uri="{FF2B5EF4-FFF2-40B4-BE49-F238E27FC236}">
              <a16:creationId xmlns:a16="http://schemas.microsoft.com/office/drawing/2014/main" id="{00000000-0008-0000-0900-000093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24" name="Picture 96" descr="QQ截图20141023141458">
          <a:extLst>
            <a:ext uri="{FF2B5EF4-FFF2-40B4-BE49-F238E27FC236}">
              <a16:creationId xmlns:a16="http://schemas.microsoft.com/office/drawing/2014/main" id="{00000000-0008-0000-0900-00009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25" name="Picture 97" descr="QQ截图20141023141502">
          <a:extLst>
            <a:ext uri="{FF2B5EF4-FFF2-40B4-BE49-F238E27FC236}">
              <a16:creationId xmlns:a16="http://schemas.microsoft.com/office/drawing/2014/main" id="{00000000-0008-0000-0900-00009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26" name="Picture 96" descr="QQ截图20141023141458">
          <a:extLst>
            <a:ext uri="{FF2B5EF4-FFF2-40B4-BE49-F238E27FC236}">
              <a16:creationId xmlns:a16="http://schemas.microsoft.com/office/drawing/2014/main" id="{00000000-0008-0000-0900-00009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27" name="Picture 97" descr="QQ截图20141023141502">
          <a:extLst>
            <a:ext uri="{FF2B5EF4-FFF2-40B4-BE49-F238E27FC236}">
              <a16:creationId xmlns:a16="http://schemas.microsoft.com/office/drawing/2014/main" id="{00000000-0008-0000-0900-00009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8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9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30" name="AutoShape 4">
          <a:extLst>
            <a:ext uri="{FF2B5EF4-FFF2-40B4-BE49-F238E27FC236}">
              <a16:creationId xmlns:a16="http://schemas.microsoft.com/office/drawing/2014/main" id="{00000000-0008-0000-0900-00009A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31" name="Picture 96" descr="QQ截图20141023141458">
          <a:extLst>
            <a:ext uri="{FF2B5EF4-FFF2-40B4-BE49-F238E27FC236}">
              <a16:creationId xmlns:a16="http://schemas.microsoft.com/office/drawing/2014/main" id="{00000000-0008-0000-0900-00009B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32" name="Picture 97" descr="QQ截图20141023141502">
          <a:extLst>
            <a:ext uri="{FF2B5EF4-FFF2-40B4-BE49-F238E27FC236}">
              <a16:creationId xmlns:a16="http://schemas.microsoft.com/office/drawing/2014/main" id="{00000000-0008-0000-0900-00009C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33" name="Picture 96" descr="QQ截图20141023141458">
          <a:extLst>
            <a:ext uri="{FF2B5EF4-FFF2-40B4-BE49-F238E27FC236}">
              <a16:creationId xmlns:a16="http://schemas.microsoft.com/office/drawing/2014/main" id="{00000000-0008-0000-0900-00009D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34" name="Picture 97" descr="QQ截图20141023141502">
          <a:extLst>
            <a:ext uri="{FF2B5EF4-FFF2-40B4-BE49-F238E27FC236}">
              <a16:creationId xmlns:a16="http://schemas.microsoft.com/office/drawing/2014/main" id="{00000000-0008-0000-0900-00009E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F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0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37" name="AutoShape 4">
          <a:extLst>
            <a:ext uri="{FF2B5EF4-FFF2-40B4-BE49-F238E27FC236}">
              <a16:creationId xmlns:a16="http://schemas.microsoft.com/office/drawing/2014/main" id="{00000000-0008-0000-0900-0000A1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38" name="Picture 96" descr="QQ截图20141023141458">
          <a:extLst>
            <a:ext uri="{FF2B5EF4-FFF2-40B4-BE49-F238E27FC236}">
              <a16:creationId xmlns:a16="http://schemas.microsoft.com/office/drawing/2014/main" id="{00000000-0008-0000-0900-0000A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39" name="Picture 97" descr="QQ截图20141023141502">
          <a:extLst>
            <a:ext uri="{FF2B5EF4-FFF2-40B4-BE49-F238E27FC236}">
              <a16:creationId xmlns:a16="http://schemas.microsoft.com/office/drawing/2014/main" id="{00000000-0008-0000-0900-0000A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40" name="Picture 96" descr="QQ截图20141023141458">
          <a:extLst>
            <a:ext uri="{FF2B5EF4-FFF2-40B4-BE49-F238E27FC236}">
              <a16:creationId xmlns:a16="http://schemas.microsoft.com/office/drawing/2014/main" id="{00000000-0008-0000-0900-0000A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41" name="Picture 97" descr="QQ截图20141023141502">
          <a:extLst>
            <a:ext uri="{FF2B5EF4-FFF2-40B4-BE49-F238E27FC236}">
              <a16:creationId xmlns:a16="http://schemas.microsoft.com/office/drawing/2014/main" id="{00000000-0008-0000-0900-0000A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6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7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44" name="AutoShape 4">
          <a:extLst>
            <a:ext uri="{FF2B5EF4-FFF2-40B4-BE49-F238E27FC236}">
              <a16:creationId xmlns:a16="http://schemas.microsoft.com/office/drawing/2014/main" id="{00000000-0008-0000-0900-0000A8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45" name="Picture 96" descr="QQ截图20141023141458">
          <a:extLst>
            <a:ext uri="{FF2B5EF4-FFF2-40B4-BE49-F238E27FC236}">
              <a16:creationId xmlns:a16="http://schemas.microsoft.com/office/drawing/2014/main" id="{00000000-0008-0000-0900-0000A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46" name="Picture 97" descr="QQ截图20141023141502">
          <a:extLst>
            <a:ext uri="{FF2B5EF4-FFF2-40B4-BE49-F238E27FC236}">
              <a16:creationId xmlns:a16="http://schemas.microsoft.com/office/drawing/2014/main" id="{00000000-0008-0000-0900-0000A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47" name="Picture 96" descr="QQ截图20141023141458">
          <a:extLst>
            <a:ext uri="{FF2B5EF4-FFF2-40B4-BE49-F238E27FC236}">
              <a16:creationId xmlns:a16="http://schemas.microsoft.com/office/drawing/2014/main" id="{00000000-0008-0000-0900-0000AB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48" name="Picture 97" descr="QQ截图20141023141502">
          <a:extLst>
            <a:ext uri="{FF2B5EF4-FFF2-40B4-BE49-F238E27FC236}">
              <a16:creationId xmlns:a16="http://schemas.microsoft.com/office/drawing/2014/main" id="{00000000-0008-0000-0900-0000AC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51" name="AutoShape 4">
          <a:extLst>
            <a:ext uri="{FF2B5EF4-FFF2-40B4-BE49-F238E27FC236}">
              <a16:creationId xmlns:a16="http://schemas.microsoft.com/office/drawing/2014/main" id="{00000000-0008-0000-0900-0000AF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52" name="Picture 96" descr="QQ截图20141023141458">
          <a:extLst>
            <a:ext uri="{FF2B5EF4-FFF2-40B4-BE49-F238E27FC236}">
              <a16:creationId xmlns:a16="http://schemas.microsoft.com/office/drawing/2014/main" id="{00000000-0008-0000-0900-0000B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53" name="Picture 97" descr="QQ截图20141023141502">
          <a:extLst>
            <a:ext uri="{FF2B5EF4-FFF2-40B4-BE49-F238E27FC236}">
              <a16:creationId xmlns:a16="http://schemas.microsoft.com/office/drawing/2014/main" id="{00000000-0008-0000-0900-0000B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54" name="Picture 96" descr="QQ截图20141023141458">
          <a:extLst>
            <a:ext uri="{FF2B5EF4-FFF2-40B4-BE49-F238E27FC236}">
              <a16:creationId xmlns:a16="http://schemas.microsoft.com/office/drawing/2014/main" id="{00000000-0008-0000-0900-0000B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55" name="Picture 97" descr="QQ截图20141023141502">
          <a:extLst>
            <a:ext uri="{FF2B5EF4-FFF2-40B4-BE49-F238E27FC236}">
              <a16:creationId xmlns:a16="http://schemas.microsoft.com/office/drawing/2014/main" id="{00000000-0008-0000-0900-0000B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4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5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58" name="AutoShape 4">
          <a:extLst>
            <a:ext uri="{FF2B5EF4-FFF2-40B4-BE49-F238E27FC236}">
              <a16:creationId xmlns:a16="http://schemas.microsoft.com/office/drawing/2014/main" id="{00000000-0008-0000-0900-0000B6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59" name="Picture 96" descr="QQ截图20141023141458">
          <a:extLst>
            <a:ext uri="{FF2B5EF4-FFF2-40B4-BE49-F238E27FC236}">
              <a16:creationId xmlns:a16="http://schemas.microsoft.com/office/drawing/2014/main" id="{00000000-0008-0000-0900-0000B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60" name="Picture 97" descr="QQ截图20141023141502">
          <a:extLst>
            <a:ext uri="{FF2B5EF4-FFF2-40B4-BE49-F238E27FC236}">
              <a16:creationId xmlns:a16="http://schemas.microsoft.com/office/drawing/2014/main" id="{00000000-0008-0000-0900-0000B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61" name="Picture 96" descr="QQ截图20141023141458">
          <a:extLst>
            <a:ext uri="{FF2B5EF4-FFF2-40B4-BE49-F238E27FC236}">
              <a16:creationId xmlns:a16="http://schemas.microsoft.com/office/drawing/2014/main" id="{00000000-0008-0000-0900-0000B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62" name="Picture 97" descr="QQ截图20141023141502">
          <a:extLst>
            <a:ext uri="{FF2B5EF4-FFF2-40B4-BE49-F238E27FC236}">
              <a16:creationId xmlns:a16="http://schemas.microsoft.com/office/drawing/2014/main" id="{00000000-0008-0000-0900-0000B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65" name="AutoShape 4">
          <a:extLst>
            <a:ext uri="{FF2B5EF4-FFF2-40B4-BE49-F238E27FC236}">
              <a16:creationId xmlns:a16="http://schemas.microsoft.com/office/drawing/2014/main" id="{00000000-0008-0000-0900-0000B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66" name="Picture 96" descr="QQ截图20141023141458">
          <a:extLst>
            <a:ext uri="{FF2B5EF4-FFF2-40B4-BE49-F238E27FC236}">
              <a16:creationId xmlns:a16="http://schemas.microsoft.com/office/drawing/2014/main" id="{00000000-0008-0000-0900-0000BE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67" name="Picture 97" descr="QQ截图20141023141502">
          <a:extLst>
            <a:ext uri="{FF2B5EF4-FFF2-40B4-BE49-F238E27FC236}">
              <a16:creationId xmlns:a16="http://schemas.microsoft.com/office/drawing/2014/main" id="{00000000-0008-0000-0900-0000B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68" name="Picture 96" descr="QQ截图20141023141458">
          <a:extLst>
            <a:ext uri="{FF2B5EF4-FFF2-40B4-BE49-F238E27FC236}">
              <a16:creationId xmlns:a16="http://schemas.microsoft.com/office/drawing/2014/main" id="{00000000-0008-0000-0900-0000C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69" name="Picture 97" descr="QQ截图20141023141502">
          <a:extLst>
            <a:ext uri="{FF2B5EF4-FFF2-40B4-BE49-F238E27FC236}">
              <a16:creationId xmlns:a16="http://schemas.microsoft.com/office/drawing/2014/main" id="{00000000-0008-0000-0900-0000C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2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3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72" name="AutoShape 4">
          <a:extLst>
            <a:ext uri="{FF2B5EF4-FFF2-40B4-BE49-F238E27FC236}">
              <a16:creationId xmlns:a16="http://schemas.microsoft.com/office/drawing/2014/main" id="{00000000-0008-0000-0900-0000C4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73" name="Picture 96" descr="QQ截图20141023141458">
          <a:extLst>
            <a:ext uri="{FF2B5EF4-FFF2-40B4-BE49-F238E27FC236}">
              <a16:creationId xmlns:a16="http://schemas.microsoft.com/office/drawing/2014/main" id="{00000000-0008-0000-0900-0000C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74" name="Picture 97" descr="QQ截图20141023141502">
          <a:extLst>
            <a:ext uri="{FF2B5EF4-FFF2-40B4-BE49-F238E27FC236}">
              <a16:creationId xmlns:a16="http://schemas.microsoft.com/office/drawing/2014/main" id="{00000000-0008-0000-0900-0000C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75" name="Picture 96" descr="QQ截图20141023141458">
          <a:extLst>
            <a:ext uri="{FF2B5EF4-FFF2-40B4-BE49-F238E27FC236}">
              <a16:creationId xmlns:a16="http://schemas.microsoft.com/office/drawing/2014/main" id="{00000000-0008-0000-0900-0000C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76" name="Picture 97" descr="QQ截图20141023141502">
          <a:extLst>
            <a:ext uri="{FF2B5EF4-FFF2-40B4-BE49-F238E27FC236}">
              <a16:creationId xmlns:a16="http://schemas.microsoft.com/office/drawing/2014/main" id="{00000000-0008-0000-0900-0000C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9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A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79" name="AutoShape 4">
          <a:extLst>
            <a:ext uri="{FF2B5EF4-FFF2-40B4-BE49-F238E27FC236}">
              <a16:creationId xmlns:a16="http://schemas.microsoft.com/office/drawing/2014/main" id="{00000000-0008-0000-0900-0000C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80" name="Picture 96" descr="QQ截图20141023141458">
          <a:extLst>
            <a:ext uri="{FF2B5EF4-FFF2-40B4-BE49-F238E27FC236}">
              <a16:creationId xmlns:a16="http://schemas.microsoft.com/office/drawing/2014/main" id="{00000000-0008-0000-0900-0000CC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81" name="Picture 97" descr="QQ截图20141023141502">
          <a:extLst>
            <a:ext uri="{FF2B5EF4-FFF2-40B4-BE49-F238E27FC236}">
              <a16:creationId xmlns:a16="http://schemas.microsoft.com/office/drawing/2014/main" id="{00000000-0008-0000-0900-0000CD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82" name="Picture 96" descr="QQ截图20141023141458">
          <a:extLst>
            <a:ext uri="{FF2B5EF4-FFF2-40B4-BE49-F238E27FC236}">
              <a16:creationId xmlns:a16="http://schemas.microsoft.com/office/drawing/2014/main" id="{00000000-0008-0000-0900-0000CE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83" name="Picture 97" descr="QQ截图20141023141502">
          <a:extLst>
            <a:ext uri="{FF2B5EF4-FFF2-40B4-BE49-F238E27FC236}">
              <a16:creationId xmlns:a16="http://schemas.microsoft.com/office/drawing/2014/main" id="{00000000-0008-0000-0900-0000C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0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1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86" name="AutoShape 4">
          <a:extLst>
            <a:ext uri="{FF2B5EF4-FFF2-40B4-BE49-F238E27FC236}">
              <a16:creationId xmlns:a16="http://schemas.microsoft.com/office/drawing/2014/main" id="{00000000-0008-0000-0900-0000D2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87" name="Picture 96" descr="QQ截图20141023141458">
          <a:extLst>
            <a:ext uri="{FF2B5EF4-FFF2-40B4-BE49-F238E27FC236}">
              <a16:creationId xmlns:a16="http://schemas.microsoft.com/office/drawing/2014/main" id="{00000000-0008-0000-0900-0000D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88" name="Picture 97" descr="QQ截图20141023141502">
          <a:extLst>
            <a:ext uri="{FF2B5EF4-FFF2-40B4-BE49-F238E27FC236}">
              <a16:creationId xmlns:a16="http://schemas.microsoft.com/office/drawing/2014/main" id="{00000000-0008-0000-0900-0000D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89" name="Picture 96" descr="QQ截图20141023141458">
          <a:extLst>
            <a:ext uri="{FF2B5EF4-FFF2-40B4-BE49-F238E27FC236}">
              <a16:creationId xmlns:a16="http://schemas.microsoft.com/office/drawing/2014/main" id="{00000000-0008-0000-0900-0000D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90" name="Picture 97" descr="QQ截图20141023141502">
          <a:extLst>
            <a:ext uri="{FF2B5EF4-FFF2-40B4-BE49-F238E27FC236}">
              <a16:creationId xmlns:a16="http://schemas.microsoft.com/office/drawing/2014/main" id="{00000000-0008-0000-0900-0000D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7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8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93" name="AutoShape 4">
          <a:extLst>
            <a:ext uri="{FF2B5EF4-FFF2-40B4-BE49-F238E27FC236}">
              <a16:creationId xmlns:a16="http://schemas.microsoft.com/office/drawing/2014/main" id="{00000000-0008-0000-0900-0000D9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94" name="Picture 96" descr="QQ截图20141023141458">
          <a:extLst>
            <a:ext uri="{FF2B5EF4-FFF2-40B4-BE49-F238E27FC236}">
              <a16:creationId xmlns:a16="http://schemas.microsoft.com/office/drawing/2014/main" id="{00000000-0008-0000-0900-0000D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95" name="Picture 97" descr="QQ截图20141023141502">
          <a:extLst>
            <a:ext uri="{FF2B5EF4-FFF2-40B4-BE49-F238E27FC236}">
              <a16:creationId xmlns:a16="http://schemas.microsoft.com/office/drawing/2014/main" id="{00000000-0008-0000-0900-0000DB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96" name="Picture 96" descr="QQ截图20141023141458">
          <a:extLst>
            <a:ext uri="{FF2B5EF4-FFF2-40B4-BE49-F238E27FC236}">
              <a16:creationId xmlns:a16="http://schemas.microsoft.com/office/drawing/2014/main" id="{00000000-0008-0000-0900-0000DC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97" name="Picture 97" descr="QQ截图20141023141502">
          <a:extLst>
            <a:ext uri="{FF2B5EF4-FFF2-40B4-BE49-F238E27FC236}">
              <a16:creationId xmlns:a16="http://schemas.microsoft.com/office/drawing/2014/main" id="{00000000-0008-0000-0900-0000DD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F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00" name="AutoShape 4">
          <a:extLst>
            <a:ext uri="{FF2B5EF4-FFF2-40B4-BE49-F238E27FC236}">
              <a16:creationId xmlns:a16="http://schemas.microsoft.com/office/drawing/2014/main" id="{00000000-0008-0000-0900-0000E0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01" name="Picture 96" descr="QQ截图20141023141458">
          <a:extLst>
            <a:ext uri="{FF2B5EF4-FFF2-40B4-BE49-F238E27FC236}">
              <a16:creationId xmlns:a16="http://schemas.microsoft.com/office/drawing/2014/main" id="{00000000-0008-0000-0900-0000E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02" name="Picture 97" descr="QQ截图20141023141502">
          <a:extLst>
            <a:ext uri="{FF2B5EF4-FFF2-40B4-BE49-F238E27FC236}">
              <a16:creationId xmlns:a16="http://schemas.microsoft.com/office/drawing/2014/main" id="{00000000-0008-0000-0900-0000E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03" name="Picture 96" descr="QQ截图20141023141458">
          <a:extLst>
            <a:ext uri="{FF2B5EF4-FFF2-40B4-BE49-F238E27FC236}">
              <a16:creationId xmlns:a16="http://schemas.microsoft.com/office/drawing/2014/main" id="{00000000-0008-0000-0900-0000E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04" name="Picture 97" descr="QQ截图20141023141502">
          <a:extLst>
            <a:ext uri="{FF2B5EF4-FFF2-40B4-BE49-F238E27FC236}">
              <a16:creationId xmlns:a16="http://schemas.microsoft.com/office/drawing/2014/main" id="{00000000-0008-0000-0900-0000E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5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6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07" name="AutoShape 4">
          <a:extLst>
            <a:ext uri="{FF2B5EF4-FFF2-40B4-BE49-F238E27FC236}">
              <a16:creationId xmlns:a16="http://schemas.microsoft.com/office/drawing/2014/main" id="{00000000-0008-0000-0900-0000E7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08" name="Picture 96" descr="QQ截图20141023141458">
          <a:extLst>
            <a:ext uri="{FF2B5EF4-FFF2-40B4-BE49-F238E27FC236}">
              <a16:creationId xmlns:a16="http://schemas.microsoft.com/office/drawing/2014/main" id="{00000000-0008-0000-0900-0000E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09" name="Picture 97" descr="QQ截图20141023141502">
          <a:extLst>
            <a:ext uri="{FF2B5EF4-FFF2-40B4-BE49-F238E27FC236}">
              <a16:creationId xmlns:a16="http://schemas.microsoft.com/office/drawing/2014/main" id="{00000000-0008-0000-0900-0000E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10" name="Picture 96" descr="QQ截图20141023141458">
          <a:extLst>
            <a:ext uri="{FF2B5EF4-FFF2-40B4-BE49-F238E27FC236}">
              <a16:creationId xmlns:a16="http://schemas.microsoft.com/office/drawing/2014/main" id="{00000000-0008-0000-0900-0000E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11" name="Picture 97" descr="QQ截图20141023141502">
          <a:extLst>
            <a:ext uri="{FF2B5EF4-FFF2-40B4-BE49-F238E27FC236}">
              <a16:creationId xmlns:a16="http://schemas.microsoft.com/office/drawing/2014/main" id="{00000000-0008-0000-0900-0000EB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14" name="AutoShape 4">
          <a:extLst>
            <a:ext uri="{FF2B5EF4-FFF2-40B4-BE49-F238E27FC236}">
              <a16:creationId xmlns:a16="http://schemas.microsoft.com/office/drawing/2014/main" id="{00000000-0008-0000-0900-0000E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15" name="Picture 96" descr="QQ截图20141023141458">
          <a:extLst>
            <a:ext uri="{FF2B5EF4-FFF2-40B4-BE49-F238E27FC236}">
              <a16:creationId xmlns:a16="http://schemas.microsoft.com/office/drawing/2014/main" id="{00000000-0008-0000-0900-0000E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16" name="Picture 97" descr="QQ截图20141023141502">
          <a:extLst>
            <a:ext uri="{FF2B5EF4-FFF2-40B4-BE49-F238E27FC236}">
              <a16:creationId xmlns:a16="http://schemas.microsoft.com/office/drawing/2014/main" id="{00000000-0008-0000-0900-0000F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17" name="Picture 96" descr="QQ截图20141023141458">
          <a:extLst>
            <a:ext uri="{FF2B5EF4-FFF2-40B4-BE49-F238E27FC236}">
              <a16:creationId xmlns:a16="http://schemas.microsoft.com/office/drawing/2014/main" id="{00000000-0008-0000-0900-0000F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18" name="Picture 97" descr="QQ截图20141023141502">
          <a:extLst>
            <a:ext uri="{FF2B5EF4-FFF2-40B4-BE49-F238E27FC236}">
              <a16:creationId xmlns:a16="http://schemas.microsoft.com/office/drawing/2014/main" id="{00000000-0008-0000-0900-0000F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3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4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21" name="AutoShape 4">
          <a:extLst>
            <a:ext uri="{FF2B5EF4-FFF2-40B4-BE49-F238E27FC236}">
              <a16:creationId xmlns:a16="http://schemas.microsoft.com/office/drawing/2014/main" id="{00000000-0008-0000-0900-0000F5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22" name="Picture 96" descr="QQ截图20141023141458">
          <a:extLst>
            <a:ext uri="{FF2B5EF4-FFF2-40B4-BE49-F238E27FC236}">
              <a16:creationId xmlns:a16="http://schemas.microsoft.com/office/drawing/2014/main" id="{00000000-0008-0000-0900-0000F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23" name="Picture 97" descr="QQ截图20141023141502">
          <a:extLst>
            <a:ext uri="{FF2B5EF4-FFF2-40B4-BE49-F238E27FC236}">
              <a16:creationId xmlns:a16="http://schemas.microsoft.com/office/drawing/2014/main" id="{00000000-0008-0000-0900-0000F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24" name="Picture 96" descr="QQ截图20141023141458">
          <a:extLst>
            <a:ext uri="{FF2B5EF4-FFF2-40B4-BE49-F238E27FC236}">
              <a16:creationId xmlns:a16="http://schemas.microsoft.com/office/drawing/2014/main" id="{00000000-0008-0000-0900-0000F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25" name="Picture 97" descr="QQ截图20141023141502">
          <a:extLst>
            <a:ext uri="{FF2B5EF4-FFF2-40B4-BE49-F238E27FC236}">
              <a16:creationId xmlns:a16="http://schemas.microsoft.com/office/drawing/2014/main" id="{00000000-0008-0000-0900-0000F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A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28" name="AutoShape 4">
          <a:extLst>
            <a:ext uri="{FF2B5EF4-FFF2-40B4-BE49-F238E27FC236}">
              <a16:creationId xmlns:a16="http://schemas.microsoft.com/office/drawing/2014/main" id="{00000000-0008-0000-0900-0000F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29" name="Picture 96" descr="QQ截图20141023141458">
          <a:extLst>
            <a:ext uri="{FF2B5EF4-FFF2-40B4-BE49-F238E27FC236}">
              <a16:creationId xmlns:a16="http://schemas.microsoft.com/office/drawing/2014/main" id="{00000000-0008-0000-0900-0000FD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30" name="Picture 97" descr="QQ截图20141023141502">
          <a:extLst>
            <a:ext uri="{FF2B5EF4-FFF2-40B4-BE49-F238E27FC236}">
              <a16:creationId xmlns:a16="http://schemas.microsoft.com/office/drawing/2014/main" id="{00000000-0008-0000-0900-0000FE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31" name="Picture 96" descr="QQ截图20141023141458">
          <a:extLst>
            <a:ext uri="{FF2B5EF4-FFF2-40B4-BE49-F238E27FC236}">
              <a16:creationId xmlns:a16="http://schemas.microsoft.com/office/drawing/2014/main" id="{00000000-0008-0000-0900-0000F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32" name="Picture 97" descr="QQ截图20141023141502">
          <a:extLst>
            <a:ext uri="{FF2B5EF4-FFF2-40B4-BE49-F238E27FC236}">
              <a16:creationId xmlns:a16="http://schemas.microsoft.com/office/drawing/2014/main" id="{00000000-0008-0000-0900-00000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1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2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35" name="AutoShape 4">
          <a:extLst>
            <a:ext uri="{FF2B5EF4-FFF2-40B4-BE49-F238E27FC236}">
              <a16:creationId xmlns:a16="http://schemas.microsoft.com/office/drawing/2014/main" id="{00000000-0008-0000-0900-000003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36" name="Picture 96" descr="QQ截图20141023141458">
          <a:extLst>
            <a:ext uri="{FF2B5EF4-FFF2-40B4-BE49-F238E27FC236}">
              <a16:creationId xmlns:a16="http://schemas.microsoft.com/office/drawing/2014/main" id="{00000000-0008-0000-0900-00000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37" name="Picture 97" descr="QQ截图20141023141502">
          <a:extLst>
            <a:ext uri="{FF2B5EF4-FFF2-40B4-BE49-F238E27FC236}">
              <a16:creationId xmlns:a16="http://schemas.microsoft.com/office/drawing/2014/main" id="{00000000-0008-0000-0900-00000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38" name="Picture 96" descr="QQ截图20141023141458">
          <a:extLst>
            <a:ext uri="{FF2B5EF4-FFF2-40B4-BE49-F238E27FC236}">
              <a16:creationId xmlns:a16="http://schemas.microsoft.com/office/drawing/2014/main" id="{00000000-0008-0000-0900-00000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39" name="Picture 97" descr="QQ截图20141023141502">
          <a:extLst>
            <a:ext uri="{FF2B5EF4-FFF2-40B4-BE49-F238E27FC236}">
              <a16:creationId xmlns:a16="http://schemas.microsoft.com/office/drawing/2014/main" id="{00000000-0008-0000-0900-00000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8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9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42" name="AutoShape 4">
          <a:extLst>
            <a:ext uri="{FF2B5EF4-FFF2-40B4-BE49-F238E27FC236}">
              <a16:creationId xmlns:a16="http://schemas.microsoft.com/office/drawing/2014/main" id="{00000000-0008-0000-0900-00000A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43" name="Picture 96" descr="QQ截图20141023141458">
          <a:extLst>
            <a:ext uri="{FF2B5EF4-FFF2-40B4-BE49-F238E27FC236}">
              <a16:creationId xmlns:a16="http://schemas.microsoft.com/office/drawing/2014/main" id="{00000000-0008-0000-0900-00000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44" name="Picture 97" descr="QQ截图20141023141502">
          <a:extLst>
            <a:ext uri="{FF2B5EF4-FFF2-40B4-BE49-F238E27FC236}">
              <a16:creationId xmlns:a16="http://schemas.microsoft.com/office/drawing/2014/main" id="{00000000-0008-0000-0900-00000C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45" name="Picture 96" descr="QQ截图20141023141458">
          <a:extLst>
            <a:ext uri="{FF2B5EF4-FFF2-40B4-BE49-F238E27FC236}">
              <a16:creationId xmlns:a16="http://schemas.microsoft.com/office/drawing/2014/main" id="{00000000-0008-0000-0900-00000D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46" name="Picture 97" descr="QQ截图20141023141502">
          <a:extLst>
            <a:ext uri="{FF2B5EF4-FFF2-40B4-BE49-F238E27FC236}">
              <a16:creationId xmlns:a16="http://schemas.microsoft.com/office/drawing/2014/main" id="{00000000-0008-0000-0900-00000E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0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49" name="AutoShape 4">
          <a:extLst>
            <a:ext uri="{FF2B5EF4-FFF2-40B4-BE49-F238E27FC236}">
              <a16:creationId xmlns:a16="http://schemas.microsoft.com/office/drawing/2014/main" id="{00000000-0008-0000-0900-000011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50" name="Picture 96" descr="QQ截图20141023141458">
          <a:extLst>
            <a:ext uri="{FF2B5EF4-FFF2-40B4-BE49-F238E27FC236}">
              <a16:creationId xmlns:a16="http://schemas.microsoft.com/office/drawing/2014/main" id="{00000000-0008-0000-0900-00001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51" name="Picture 97" descr="QQ截图20141023141502">
          <a:extLst>
            <a:ext uri="{FF2B5EF4-FFF2-40B4-BE49-F238E27FC236}">
              <a16:creationId xmlns:a16="http://schemas.microsoft.com/office/drawing/2014/main" id="{00000000-0008-0000-0900-00001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52" name="Picture 96" descr="QQ截图20141023141458">
          <a:extLst>
            <a:ext uri="{FF2B5EF4-FFF2-40B4-BE49-F238E27FC236}">
              <a16:creationId xmlns:a16="http://schemas.microsoft.com/office/drawing/2014/main" id="{00000000-0008-0000-0900-00001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53" name="Picture 97" descr="QQ截图20141023141502">
          <a:extLst>
            <a:ext uri="{FF2B5EF4-FFF2-40B4-BE49-F238E27FC236}">
              <a16:creationId xmlns:a16="http://schemas.microsoft.com/office/drawing/2014/main" id="{00000000-0008-0000-0900-00001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6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7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56" name="AutoShape 4">
          <a:extLst>
            <a:ext uri="{FF2B5EF4-FFF2-40B4-BE49-F238E27FC236}">
              <a16:creationId xmlns:a16="http://schemas.microsoft.com/office/drawing/2014/main" id="{00000000-0008-0000-0900-000018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57" name="Picture 96" descr="QQ截图20141023141458">
          <a:extLst>
            <a:ext uri="{FF2B5EF4-FFF2-40B4-BE49-F238E27FC236}">
              <a16:creationId xmlns:a16="http://schemas.microsoft.com/office/drawing/2014/main" id="{00000000-0008-0000-0900-00001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58" name="Picture 97" descr="QQ截图20141023141502">
          <a:extLst>
            <a:ext uri="{FF2B5EF4-FFF2-40B4-BE49-F238E27FC236}">
              <a16:creationId xmlns:a16="http://schemas.microsoft.com/office/drawing/2014/main" id="{00000000-0008-0000-0900-00001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59" name="Picture 96" descr="QQ截图20141023141458">
          <a:extLst>
            <a:ext uri="{FF2B5EF4-FFF2-40B4-BE49-F238E27FC236}">
              <a16:creationId xmlns:a16="http://schemas.microsoft.com/office/drawing/2014/main" id="{00000000-0008-0000-0900-00001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60" name="Picture 97" descr="QQ截图20141023141502">
          <a:extLst>
            <a:ext uri="{FF2B5EF4-FFF2-40B4-BE49-F238E27FC236}">
              <a16:creationId xmlns:a16="http://schemas.microsoft.com/office/drawing/2014/main" id="{00000000-0008-0000-0900-00001C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63" name="AutoShape 4">
          <a:extLst>
            <a:ext uri="{FF2B5EF4-FFF2-40B4-BE49-F238E27FC236}">
              <a16:creationId xmlns:a16="http://schemas.microsoft.com/office/drawing/2014/main" id="{00000000-0008-0000-0900-00001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64" name="AutoShape 1">
          <a:extLst>
            <a:ext uri="{FF2B5EF4-FFF2-40B4-BE49-F238E27FC236}">
              <a16:creationId xmlns:a16="http://schemas.microsoft.com/office/drawing/2014/main" id="{00000000-0008-0000-0900-000020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1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66" name="AutoShape 4">
          <a:extLst>
            <a:ext uri="{FF2B5EF4-FFF2-40B4-BE49-F238E27FC236}">
              <a16:creationId xmlns:a16="http://schemas.microsoft.com/office/drawing/2014/main" id="{00000000-0008-0000-0900-000022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67" name="Picture 96" descr="QQ截图20141023141458">
          <a:extLst>
            <a:ext uri="{FF2B5EF4-FFF2-40B4-BE49-F238E27FC236}">
              <a16:creationId xmlns:a16="http://schemas.microsoft.com/office/drawing/2014/main" id="{00000000-0008-0000-0900-00002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68" name="Picture 97" descr="QQ截图20141023141502">
          <a:extLst>
            <a:ext uri="{FF2B5EF4-FFF2-40B4-BE49-F238E27FC236}">
              <a16:creationId xmlns:a16="http://schemas.microsoft.com/office/drawing/2014/main" id="{00000000-0008-0000-0900-00002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69" name="Picture 96" descr="QQ截图20141023141458">
          <a:extLst>
            <a:ext uri="{FF2B5EF4-FFF2-40B4-BE49-F238E27FC236}">
              <a16:creationId xmlns:a16="http://schemas.microsoft.com/office/drawing/2014/main" id="{00000000-0008-0000-0900-00002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70" name="Picture 97" descr="QQ截图20141023141502">
          <a:extLst>
            <a:ext uri="{FF2B5EF4-FFF2-40B4-BE49-F238E27FC236}">
              <a16:creationId xmlns:a16="http://schemas.microsoft.com/office/drawing/2014/main" id="{00000000-0008-0000-0900-00002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7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8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9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4" name="AutoShape 4">
          <a:extLst>
            <a:ext uri="{FF2B5EF4-FFF2-40B4-BE49-F238E27FC236}">
              <a16:creationId xmlns:a16="http://schemas.microsoft.com/office/drawing/2014/main" id="{00000000-0008-0000-0900-00002A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B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7" name="AutoShape 4">
          <a:extLst>
            <a:ext uri="{FF2B5EF4-FFF2-40B4-BE49-F238E27FC236}">
              <a16:creationId xmlns:a16="http://schemas.microsoft.com/office/drawing/2014/main" id="{00000000-0008-0000-0900-00002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80" name="AutoShape 4">
          <a:extLst>
            <a:ext uri="{FF2B5EF4-FFF2-40B4-BE49-F238E27FC236}">
              <a16:creationId xmlns:a16="http://schemas.microsoft.com/office/drawing/2014/main" id="{00000000-0008-0000-0900-000030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81" name="Picture 96" descr="QQ截图20141023141458">
          <a:extLst>
            <a:ext uri="{FF2B5EF4-FFF2-40B4-BE49-F238E27FC236}">
              <a16:creationId xmlns:a16="http://schemas.microsoft.com/office/drawing/2014/main" id="{00000000-0008-0000-0900-00003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82" name="Picture 97" descr="QQ截图20141023141502">
          <a:extLst>
            <a:ext uri="{FF2B5EF4-FFF2-40B4-BE49-F238E27FC236}">
              <a16:creationId xmlns:a16="http://schemas.microsoft.com/office/drawing/2014/main" id="{00000000-0008-0000-0900-00003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83" name="Picture 96" descr="QQ截图20141023141458">
          <a:extLst>
            <a:ext uri="{FF2B5EF4-FFF2-40B4-BE49-F238E27FC236}">
              <a16:creationId xmlns:a16="http://schemas.microsoft.com/office/drawing/2014/main" id="{00000000-0008-0000-0900-00003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84" name="Picture 97" descr="QQ截图20141023141502">
          <a:extLst>
            <a:ext uri="{FF2B5EF4-FFF2-40B4-BE49-F238E27FC236}">
              <a16:creationId xmlns:a16="http://schemas.microsoft.com/office/drawing/2014/main" id="{00000000-0008-0000-0900-00003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5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6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87" name="AutoShape 4">
          <a:extLst>
            <a:ext uri="{FF2B5EF4-FFF2-40B4-BE49-F238E27FC236}">
              <a16:creationId xmlns:a16="http://schemas.microsoft.com/office/drawing/2014/main" id="{00000000-0008-0000-0900-000037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88" name="Picture 96" descr="QQ截图20141023141458">
          <a:extLst>
            <a:ext uri="{FF2B5EF4-FFF2-40B4-BE49-F238E27FC236}">
              <a16:creationId xmlns:a16="http://schemas.microsoft.com/office/drawing/2014/main" id="{00000000-0008-0000-0900-00003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89" name="Picture 97" descr="QQ截图20141023141502">
          <a:extLst>
            <a:ext uri="{FF2B5EF4-FFF2-40B4-BE49-F238E27FC236}">
              <a16:creationId xmlns:a16="http://schemas.microsoft.com/office/drawing/2014/main" id="{00000000-0008-0000-0900-00003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90" name="Picture 96" descr="QQ截图20141023141458">
          <a:extLst>
            <a:ext uri="{FF2B5EF4-FFF2-40B4-BE49-F238E27FC236}">
              <a16:creationId xmlns:a16="http://schemas.microsoft.com/office/drawing/2014/main" id="{00000000-0008-0000-0900-00003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91" name="Picture 97" descr="QQ截图20141023141502">
          <a:extLst>
            <a:ext uri="{FF2B5EF4-FFF2-40B4-BE49-F238E27FC236}">
              <a16:creationId xmlns:a16="http://schemas.microsoft.com/office/drawing/2014/main" id="{00000000-0008-0000-0900-00003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94" name="AutoShape 4">
          <a:extLst>
            <a:ext uri="{FF2B5EF4-FFF2-40B4-BE49-F238E27FC236}">
              <a16:creationId xmlns:a16="http://schemas.microsoft.com/office/drawing/2014/main" id="{00000000-0008-0000-0900-00003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95" name="Picture 96" descr="QQ截图20141023141458">
          <a:extLst>
            <a:ext uri="{FF2B5EF4-FFF2-40B4-BE49-F238E27FC236}">
              <a16:creationId xmlns:a16="http://schemas.microsoft.com/office/drawing/2014/main" id="{00000000-0008-0000-0900-00003F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96" name="Picture 97" descr="QQ截图20141023141502">
          <a:extLst>
            <a:ext uri="{FF2B5EF4-FFF2-40B4-BE49-F238E27FC236}">
              <a16:creationId xmlns:a16="http://schemas.microsoft.com/office/drawing/2014/main" id="{00000000-0008-0000-0900-00004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97" name="Picture 96" descr="QQ截图20141023141458">
          <a:extLst>
            <a:ext uri="{FF2B5EF4-FFF2-40B4-BE49-F238E27FC236}">
              <a16:creationId xmlns:a16="http://schemas.microsoft.com/office/drawing/2014/main" id="{00000000-0008-0000-0900-00004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98" name="Picture 97" descr="QQ截图20141023141502">
          <a:extLst>
            <a:ext uri="{FF2B5EF4-FFF2-40B4-BE49-F238E27FC236}">
              <a16:creationId xmlns:a16="http://schemas.microsoft.com/office/drawing/2014/main" id="{00000000-0008-0000-0900-00004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3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4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01" name="AutoShape 4">
          <a:extLst>
            <a:ext uri="{FF2B5EF4-FFF2-40B4-BE49-F238E27FC236}">
              <a16:creationId xmlns:a16="http://schemas.microsoft.com/office/drawing/2014/main" id="{00000000-0008-0000-0900-000045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0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6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7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8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05" name="AutoShape 4">
          <a:extLst>
            <a:ext uri="{FF2B5EF4-FFF2-40B4-BE49-F238E27FC236}">
              <a16:creationId xmlns:a16="http://schemas.microsoft.com/office/drawing/2014/main" id="{00000000-0008-0000-0900-000049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06" name="Picture 96" descr="QQ截图20141023141458">
          <a:extLst>
            <a:ext uri="{FF2B5EF4-FFF2-40B4-BE49-F238E27FC236}">
              <a16:creationId xmlns:a16="http://schemas.microsoft.com/office/drawing/2014/main" id="{00000000-0008-0000-0900-00004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07" name="Picture 97" descr="QQ截图20141023141502">
          <a:extLst>
            <a:ext uri="{FF2B5EF4-FFF2-40B4-BE49-F238E27FC236}">
              <a16:creationId xmlns:a16="http://schemas.microsoft.com/office/drawing/2014/main" id="{00000000-0008-0000-0900-00004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08" name="Picture 96" descr="QQ截图20141023141458">
          <a:extLst>
            <a:ext uri="{FF2B5EF4-FFF2-40B4-BE49-F238E27FC236}">
              <a16:creationId xmlns:a16="http://schemas.microsoft.com/office/drawing/2014/main" id="{00000000-0008-0000-0900-00004C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09" name="Picture 97" descr="QQ截图20141023141502">
          <a:extLst>
            <a:ext uri="{FF2B5EF4-FFF2-40B4-BE49-F238E27FC236}">
              <a16:creationId xmlns:a16="http://schemas.microsoft.com/office/drawing/2014/main" id="{00000000-0008-0000-0900-00004D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12" name="AutoShape 4">
          <a:extLst>
            <a:ext uri="{FF2B5EF4-FFF2-40B4-BE49-F238E27FC236}">
              <a16:creationId xmlns:a16="http://schemas.microsoft.com/office/drawing/2014/main" id="{00000000-0008-0000-0900-000050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13" name="Picture 96" descr="QQ截图20141023141458">
          <a:extLst>
            <a:ext uri="{FF2B5EF4-FFF2-40B4-BE49-F238E27FC236}">
              <a16:creationId xmlns:a16="http://schemas.microsoft.com/office/drawing/2014/main" id="{00000000-0008-0000-0900-00005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14" name="Picture 97" descr="QQ截图20141023141502">
          <a:extLst>
            <a:ext uri="{FF2B5EF4-FFF2-40B4-BE49-F238E27FC236}">
              <a16:creationId xmlns:a16="http://schemas.microsoft.com/office/drawing/2014/main" id="{00000000-0008-0000-0900-00005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15" name="Picture 96" descr="QQ截图20141023141458">
          <a:extLst>
            <a:ext uri="{FF2B5EF4-FFF2-40B4-BE49-F238E27FC236}">
              <a16:creationId xmlns:a16="http://schemas.microsoft.com/office/drawing/2014/main" id="{00000000-0008-0000-0900-00005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16" name="Picture 97" descr="QQ截图20141023141502">
          <a:extLst>
            <a:ext uri="{FF2B5EF4-FFF2-40B4-BE49-F238E27FC236}">
              <a16:creationId xmlns:a16="http://schemas.microsoft.com/office/drawing/2014/main" id="{00000000-0008-0000-0900-00005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5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18" name="Picture 96" descr="QQ截图20141023141458">
          <a:extLst>
            <a:ext uri="{FF2B5EF4-FFF2-40B4-BE49-F238E27FC236}">
              <a16:creationId xmlns:a16="http://schemas.microsoft.com/office/drawing/2014/main" id="{00000000-0008-0000-0900-00005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19" name="Picture 97" descr="QQ截图20141023141502">
          <a:extLst>
            <a:ext uri="{FF2B5EF4-FFF2-40B4-BE49-F238E27FC236}">
              <a16:creationId xmlns:a16="http://schemas.microsoft.com/office/drawing/2014/main" id="{00000000-0008-0000-0900-00005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20" name="Picture 96" descr="QQ截图20141023141458">
          <a:extLst>
            <a:ext uri="{FF2B5EF4-FFF2-40B4-BE49-F238E27FC236}">
              <a16:creationId xmlns:a16="http://schemas.microsoft.com/office/drawing/2014/main" id="{00000000-0008-0000-0900-00005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21" name="Picture 97" descr="QQ截图20141023141502">
          <a:extLst>
            <a:ext uri="{FF2B5EF4-FFF2-40B4-BE49-F238E27FC236}">
              <a16:creationId xmlns:a16="http://schemas.microsoft.com/office/drawing/2014/main" id="{00000000-0008-0000-0900-00005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A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B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2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25" name="AutoShape 4">
          <a:extLst>
            <a:ext uri="{FF2B5EF4-FFF2-40B4-BE49-F238E27FC236}">
              <a16:creationId xmlns:a16="http://schemas.microsoft.com/office/drawing/2014/main" id="{00000000-0008-0000-0900-00005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28" name="AutoShape 4">
          <a:extLst>
            <a:ext uri="{FF2B5EF4-FFF2-40B4-BE49-F238E27FC236}">
              <a16:creationId xmlns:a16="http://schemas.microsoft.com/office/drawing/2014/main" id="{00000000-0008-0000-0900-000060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1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2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31" name="AutoShape 4">
          <a:extLst>
            <a:ext uri="{FF2B5EF4-FFF2-40B4-BE49-F238E27FC236}">
              <a16:creationId xmlns:a16="http://schemas.microsoft.com/office/drawing/2014/main" id="{00000000-0008-0000-0900-000063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4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5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34" name="AutoShape 4">
          <a:extLst>
            <a:ext uri="{FF2B5EF4-FFF2-40B4-BE49-F238E27FC236}">
              <a16:creationId xmlns:a16="http://schemas.microsoft.com/office/drawing/2014/main" id="{00000000-0008-0000-0900-000066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35" name="Picture 96" descr="QQ截图20141023141458">
          <a:extLst>
            <a:ext uri="{FF2B5EF4-FFF2-40B4-BE49-F238E27FC236}">
              <a16:creationId xmlns:a16="http://schemas.microsoft.com/office/drawing/2014/main" id="{00000000-0008-0000-0900-00006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36" name="Picture 97" descr="QQ截图20141023141502">
          <a:extLst>
            <a:ext uri="{FF2B5EF4-FFF2-40B4-BE49-F238E27FC236}">
              <a16:creationId xmlns:a16="http://schemas.microsoft.com/office/drawing/2014/main" id="{00000000-0008-0000-0900-00006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37" name="Picture 96" descr="QQ截图20141023141458">
          <a:extLst>
            <a:ext uri="{FF2B5EF4-FFF2-40B4-BE49-F238E27FC236}">
              <a16:creationId xmlns:a16="http://schemas.microsoft.com/office/drawing/2014/main" id="{00000000-0008-0000-0900-00006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38" name="Picture 97" descr="QQ截图20141023141502">
          <a:extLst>
            <a:ext uri="{FF2B5EF4-FFF2-40B4-BE49-F238E27FC236}">
              <a16:creationId xmlns:a16="http://schemas.microsoft.com/office/drawing/2014/main" id="{00000000-0008-0000-0900-00006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B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41" name="AutoShape 4">
          <a:extLst>
            <a:ext uri="{FF2B5EF4-FFF2-40B4-BE49-F238E27FC236}">
              <a16:creationId xmlns:a16="http://schemas.microsoft.com/office/drawing/2014/main" id="{00000000-0008-0000-0900-00006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42" name="Picture 96" descr="QQ截图20141023141458">
          <a:extLst>
            <a:ext uri="{FF2B5EF4-FFF2-40B4-BE49-F238E27FC236}">
              <a16:creationId xmlns:a16="http://schemas.microsoft.com/office/drawing/2014/main" id="{00000000-0008-0000-0900-00006E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43" name="Picture 97" descr="QQ截图20141023141502">
          <a:extLst>
            <a:ext uri="{FF2B5EF4-FFF2-40B4-BE49-F238E27FC236}">
              <a16:creationId xmlns:a16="http://schemas.microsoft.com/office/drawing/2014/main" id="{00000000-0008-0000-0900-00006F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44" name="Picture 96" descr="QQ截图20141023141458">
          <a:extLst>
            <a:ext uri="{FF2B5EF4-FFF2-40B4-BE49-F238E27FC236}">
              <a16:creationId xmlns:a16="http://schemas.microsoft.com/office/drawing/2014/main" id="{00000000-0008-0000-0900-00007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45" name="Picture 97" descr="QQ截图20141023141502">
          <a:extLst>
            <a:ext uri="{FF2B5EF4-FFF2-40B4-BE49-F238E27FC236}">
              <a16:creationId xmlns:a16="http://schemas.microsoft.com/office/drawing/2014/main" id="{00000000-0008-0000-0900-00007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2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3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48" name="AutoShape 4">
          <a:extLst>
            <a:ext uri="{FF2B5EF4-FFF2-40B4-BE49-F238E27FC236}">
              <a16:creationId xmlns:a16="http://schemas.microsoft.com/office/drawing/2014/main" id="{00000000-0008-0000-0900-000074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49" name="Picture 96" descr="QQ截图20141023141458">
          <a:extLst>
            <a:ext uri="{FF2B5EF4-FFF2-40B4-BE49-F238E27FC236}">
              <a16:creationId xmlns:a16="http://schemas.microsoft.com/office/drawing/2014/main" id="{00000000-0008-0000-0900-00007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50" name="Picture 97" descr="QQ截图20141023141502">
          <a:extLst>
            <a:ext uri="{FF2B5EF4-FFF2-40B4-BE49-F238E27FC236}">
              <a16:creationId xmlns:a16="http://schemas.microsoft.com/office/drawing/2014/main" id="{00000000-0008-0000-0900-00007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51" name="Picture 96" descr="QQ截图20141023141458">
          <a:extLst>
            <a:ext uri="{FF2B5EF4-FFF2-40B4-BE49-F238E27FC236}">
              <a16:creationId xmlns:a16="http://schemas.microsoft.com/office/drawing/2014/main" id="{00000000-0008-0000-0900-00007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52" name="Picture 97" descr="QQ截图20141023141502">
          <a:extLst>
            <a:ext uri="{FF2B5EF4-FFF2-40B4-BE49-F238E27FC236}">
              <a16:creationId xmlns:a16="http://schemas.microsoft.com/office/drawing/2014/main" id="{00000000-0008-0000-0900-00007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9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A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55" name="AutoShape 4">
          <a:extLst>
            <a:ext uri="{FF2B5EF4-FFF2-40B4-BE49-F238E27FC236}">
              <a16:creationId xmlns:a16="http://schemas.microsoft.com/office/drawing/2014/main" id="{00000000-0008-0000-0900-00007B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5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7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59" name="AutoShape 4">
          <a:extLst>
            <a:ext uri="{FF2B5EF4-FFF2-40B4-BE49-F238E27FC236}">
              <a16:creationId xmlns:a16="http://schemas.microsoft.com/office/drawing/2014/main" id="{00000000-0008-0000-0900-00007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60" name="Picture 96" descr="QQ截图20141023141458">
          <a:extLst>
            <a:ext uri="{FF2B5EF4-FFF2-40B4-BE49-F238E27FC236}">
              <a16:creationId xmlns:a16="http://schemas.microsoft.com/office/drawing/2014/main" id="{00000000-0008-0000-0900-00008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61" name="Picture 97" descr="QQ截图20141023141502">
          <a:extLst>
            <a:ext uri="{FF2B5EF4-FFF2-40B4-BE49-F238E27FC236}">
              <a16:creationId xmlns:a16="http://schemas.microsoft.com/office/drawing/2014/main" id="{00000000-0008-0000-0900-00008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62" name="Picture 96" descr="QQ截图20141023141458">
          <a:extLst>
            <a:ext uri="{FF2B5EF4-FFF2-40B4-BE49-F238E27FC236}">
              <a16:creationId xmlns:a16="http://schemas.microsoft.com/office/drawing/2014/main" id="{00000000-0008-0000-0900-00008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63" name="Picture 97" descr="QQ截图20141023141502">
          <a:extLst>
            <a:ext uri="{FF2B5EF4-FFF2-40B4-BE49-F238E27FC236}">
              <a16:creationId xmlns:a16="http://schemas.microsoft.com/office/drawing/2014/main" id="{00000000-0008-0000-0900-00008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4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5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66" name="AutoShape 4">
          <a:extLst>
            <a:ext uri="{FF2B5EF4-FFF2-40B4-BE49-F238E27FC236}">
              <a16:creationId xmlns:a16="http://schemas.microsoft.com/office/drawing/2014/main" id="{00000000-0008-0000-0900-000086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67" name="Picture 96" descr="QQ截图20141023141458">
          <a:extLst>
            <a:ext uri="{FF2B5EF4-FFF2-40B4-BE49-F238E27FC236}">
              <a16:creationId xmlns:a16="http://schemas.microsoft.com/office/drawing/2014/main" id="{00000000-0008-0000-0900-00008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68" name="Picture 97" descr="QQ截图20141023141502">
          <a:extLst>
            <a:ext uri="{FF2B5EF4-FFF2-40B4-BE49-F238E27FC236}">
              <a16:creationId xmlns:a16="http://schemas.microsoft.com/office/drawing/2014/main" id="{00000000-0008-0000-0900-00008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69" name="Picture 96" descr="QQ截图20141023141458">
          <a:extLst>
            <a:ext uri="{FF2B5EF4-FFF2-40B4-BE49-F238E27FC236}">
              <a16:creationId xmlns:a16="http://schemas.microsoft.com/office/drawing/2014/main" id="{00000000-0008-0000-0900-00008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70" name="Picture 97" descr="QQ截图20141023141502">
          <a:extLst>
            <a:ext uri="{FF2B5EF4-FFF2-40B4-BE49-F238E27FC236}">
              <a16:creationId xmlns:a16="http://schemas.microsoft.com/office/drawing/2014/main" id="{00000000-0008-0000-0900-00008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B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73" name="AutoShape 4">
          <a:extLst>
            <a:ext uri="{FF2B5EF4-FFF2-40B4-BE49-F238E27FC236}">
              <a16:creationId xmlns:a16="http://schemas.microsoft.com/office/drawing/2014/main" id="{00000000-0008-0000-0900-00008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74" name="Picture 96" descr="QQ截图20141023141458">
          <a:extLst>
            <a:ext uri="{FF2B5EF4-FFF2-40B4-BE49-F238E27FC236}">
              <a16:creationId xmlns:a16="http://schemas.microsoft.com/office/drawing/2014/main" id="{00000000-0008-0000-0900-00008E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75" name="Picture 97" descr="QQ截图20141023141502">
          <a:extLst>
            <a:ext uri="{FF2B5EF4-FFF2-40B4-BE49-F238E27FC236}">
              <a16:creationId xmlns:a16="http://schemas.microsoft.com/office/drawing/2014/main" id="{00000000-0008-0000-0900-00008F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76" name="Picture 96" descr="QQ截图20141023141458">
          <a:extLst>
            <a:ext uri="{FF2B5EF4-FFF2-40B4-BE49-F238E27FC236}">
              <a16:creationId xmlns:a16="http://schemas.microsoft.com/office/drawing/2014/main" id="{00000000-0008-0000-0900-00009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77" name="Picture 97" descr="QQ截图20141023141502">
          <a:extLst>
            <a:ext uri="{FF2B5EF4-FFF2-40B4-BE49-F238E27FC236}">
              <a16:creationId xmlns:a16="http://schemas.microsoft.com/office/drawing/2014/main" id="{00000000-0008-0000-0900-00009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2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3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80" name="AutoShape 4">
          <a:extLst>
            <a:ext uri="{FF2B5EF4-FFF2-40B4-BE49-F238E27FC236}">
              <a16:creationId xmlns:a16="http://schemas.microsoft.com/office/drawing/2014/main" id="{00000000-0008-0000-0900-000094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81" name="Picture 96" descr="QQ截图20141023141458">
          <a:extLst>
            <a:ext uri="{FF2B5EF4-FFF2-40B4-BE49-F238E27FC236}">
              <a16:creationId xmlns:a16="http://schemas.microsoft.com/office/drawing/2014/main" id="{00000000-0008-0000-0900-00009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82" name="Picture 97" descr="QQ截图20141023141502">
          <a:extLst>
            <a:ext uri="{FF2B5EF4-FFF2-40B4-BE49-F238E27FC236}">
              <a16:creationId xmlns:a16="http://schemas.microsoft.com/office/drawing/2014/main" id="{00000000-0008-0000-0900-00009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83" name="Picture 96" descr="QQ截图20141023141458">
          <a:extLst>
            <a:ext uri="{FF2B5EF4-FFF2-40B4-BE49-F238E27FC236}">
              <a16:creationId xmlns:a16="http://schemas.microsoft.com/office/drawing/2014/main" id="{00000000-0008-0000-0900-00009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84" name="Picture 97" descr="QQ截图20141023141502">
          <a:extLst>
            <a:ext uri="{FF2B5EF4-FFF2-40B4-BE49-F238E27FC236}">
              <a16:creationId xmlns:a16="http://schemas.microsoft.com/office/drawing/2014/main" id="{00000000-0008-0000-0900-00009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9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A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87" name="AutoShape 4">
          <a:extLst>
            <a:ext uri="{FF2B5EF4-FFF2-40B4-BE49-F238E27FC236}">
              <a16:creationId xmlns:a16="http://schemas.microsoft.com/office/drawing/2014/main" id="{00000000-0008-0000-0900-00009B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88" name="Picture 96" descr="QQ截图20141023141458">
          <a:extLst>
            <a:ext uri="{FF2B5EF4-FFF2-40B4-BE49-F238E27FC236}">
              <a16:creationId xmlns:a16="http://schemas.microsoft.com/office/drawing/2014/main" id="{00000000-0008-0000-0900-00009C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89" name="Picture 97" descr="QQ截图20141023141502">
          <a:extLst>
            <a:ext uri="{FF2B5EF4-FFF2-40B4-BE49-F238E27FC236}">
              <a16:creationId xmlns:a16="http://schemas.microsoft.com/office/drawing/2014/main" id="{00000000-0008-0000-0900-00009D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90" name="Picture 96" descr="QQ截图20141023141458">
          <a:extLst>
            <a:ext uri="{FF2B5EF4-FFF2-40B4-BE49-F238E27FC236}">
              <a16:creationId xmlns:a16="http://schemas.microsoft.com/office/drawing/2014/main" id="{00000000-0008-0000-0900-00009E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91" name="Picture 97" descr="QQ截图20141023141502">
          <a:extLst>
            <a:ext uri="{FF2B5EF4-FFF2-40B4-BE49-F238E27FC236}">
              <a16:creationId xmlns:a16="http://schemas.microsoft.com/office/drawing/2014/main" id="{00000000-0008-0000-0900-00009F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0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1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94" name="AutoShape 4">
          <a:extLst>
            <a:ext uri="{FF2B5EF4-FFF2-40B4-BE49-F238E27FC236}">
              <a16:creationId xmlns:a16="http://schemas.microsoft.com/office/drawing/2014/main" id="{00000000-0008-0000-0900-0000A2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95" name="Picture 96" descr="QQ截图20141023141458">
          <a:extLst>
            <a:ext uri="{FF2B5EF4-FFF2-40B4-BE49-F238E27FC236}">
              <a16:creationId xmlns:a16="http://schemas.microsoft.com/office/drawing/2014/main" id="{00000000-0008-0000-0900-0000A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96" name="Picture 97" descr="QQ截图20141023141502">
          <a:extLst>
            <a:ext uri="{FF2B5EF4-FFF2-40B4-BE49-F238E27FC236}">
              <a16:creationId xmlns:a16="http://schemas.microsoft.com/office/drawing/2014/main" id="{00000000-0008-0000-0900-0000A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97" name="Picture 96" descr="QQ截图20141023141458">
          <a:extLst>
            <a:ext uri="{FF2B5EF4-FFF2-40B4-BE49-F238E27FC236}">
              <a16:creationId xmlns:a16="http://schemas.microsoft.com/office/drawing/2014/main" id="{00000000-0008-0000-0900-0000A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98" name="Picture 97" descr="QQ截图20141023141502">
          <a:extLst>
            <a:ext uri="{FF2B5EF4-FFF2-40B4-BE49-F238E27FC236}">
              <a16:creationId xmlns:a16="http://schemas.microsoft.com/office/drawing/2014/main" id="{00000000-0008-0000-0900-0000A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7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8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01" name="AutoShape 4">
          <a:extLst>
            <a:ext uri="{FF2B5EF4-FFF2-40B4-BE49-F238E27FC236}">
              <a16:creationId xmlns:a16="http://schemas.microsoft.com/office/drawing/2014/main" id="{00000000-0008-0000-0900-0000A9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02" name="Picture 96" descr="QQ截图20141023141458">
          <a:extLst>
            <a:ext uri="{FF2B5EF4-FFF2-40B4-BE49-F238E27FC236}">
              <a16:creationId xmlns:a16="http://schemas.microsoft.com/office/drawing/2014/main" id="{00000000-0008-0000-0900-0000A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03" name="Picture 97" descr="QQ截图20141023141502">
          <a:extLst>
            <a:ext uri="{FF2B5EF4-FFF2-40B4-BE49-F238E27FC236}">
              <a16:creationId xmlns:a16="http://schemas.microsoft.com/office/drawing/2014/main" id="{00000000-0008-0000-0900-0000A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04" name="Picture 96" descr="QQ截图20141023141458">
          <a:extLst>
            <a:ext uri="{FF2B5EF4-FFF2-40B4-BE49-F238E27FC236}">
              <a16:creationId xmlns:a16="http://schemas.microsoft.com/office/drawing/2014/main" id="{00000000-0008-0000-0900-0000AC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05" name="Picture 97" descr="QQ截图20141023141502">
          <a:extLst>
            <a:ext uri="{FF2B5EF4-FFF2-40B4-BE49-F238E27FC236}">
              <a16:creationId xmlns:a16="http://schemas.microsoft.com/office/drawing/2014/main" id="{00000000-0008-0000-0900-0000AD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08" name="AutoShape 4">
          <a:extLst>
            <a:ext uri="{FF2B5EF4-FFF2-40B4-BE49-F238E27FC236}">
              <a16:creationId xmlns:a16="http://schemas.microsoft.com/office/drawing/2014/main" id="{00000000-0008-0000-0900-0000B0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09" name="Picture 96" descr="QQ截图20141023141458">
          <a:extLst>
            <a:ext uri="{FF2B5EF4-FFF2-40B4-BE49-F238E27FC236}">
              <a16:creationId xmlns:a16="http://schemas.microsoft.com/office/drawing/2014/main" id="{00000000-0008-0000-0900-0000B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10" name="Picture 97" descr="QQ截图20141023141502">
          <a:extLst>
            <a:ext uri="{FF2B5EF4-FFF2-40B4-BE49-F238E27FC236}">
              <a16:creationId xmlns:a16="http://schemas.microsoft.com/office/drawing/2014/main" id="{00000000-0008-0000-0900-0000B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11" name="Picture 96" descr="QQ截图20141023141458">
          <a:extLst>
            <a:ext uri="{FF2B5EF4-FFF2-40B4-BE49-F238E27FC236}">
              <a16:creationId xmlns:a16="http://schemas.microsoft.com/office/drawing/2014/main" id="{00000000-0008-0000-0900-0000B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12" name="Picture 97" descr="QQ截图20141023141502">
          <a:extLst>
            <a:ext uri="{FF2B5EF4-FFF2-40B4-BE49-F238E27FC236}">
              <a16:creationId xmlns:a16="http://schemas.microsoft.com/office/drawing/2014/main" id="{00000000-0008-0000-0900-0000B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5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6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15" name="AutoShape 4">
          <a:extLst>
            <a:ext uri="{FF2B5EF4-FFF2-40B4-BE49-F238E27FC236}">
              <a16:creationId xmlns:a16="http://schemas.microsoft.com/office/drawing/2014/main" id="{00000000-0008-0000-0900-0000B7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16" name="Picture 96" descr="QQ截图20141023141458">
          <a:extLst>
            <a:ext uri="{FF2B5EF4-FFF2-40B4-BE49-F238E27FC236}">
              <a16:creationId xmlns:a16="http://schemas.microsoft.com/office/drawing/2014/main" id="{00000000-0008-0000-0900-0000B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17" name="Picture 97" descr="QQ截图20141023141502">
          <a:extLst>
            <a:ext uri="{FF2B5EF4-FFF2-40B4-BE49-F238E27FC236}">
              <a16:creationId xmlns:a16="http://schemas.microsoft.com/office/drawing/2014/main" id="{00000000-0008-0000-0900-0000B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18" name="Picture 96" descr="QQ截图20141023141458">
          <a:extLst>
            <a:ext uri="{FF2B5EF4-FFF2-40B4-BE49-F238E27FC236}">
              <a16:creationId xmlns:a16="http://schemas.microsoft.com/office/drawing/2014/main" id="{00000000-0008-0000-0900-0000B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19" name="Picture 97" descr="QQ截图20141023141502">
          <a:extLst>
            <a:ext uri="{FF2B5EF4-FFF2-40B4-BE49-F238E27FC236}">
              <a16:creationId xmlns:a16="http://schemas.microsoft.com/office/drawing/2014/main" id="{00000000-0008-0000-0900-0000B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22" name="AutoShape 4">
          <a:extLst>
            <a:ext uri="{FF2B5EF4-FFF2-40B4-BE49-F238E27FC236}">
              <a16:creationId xmlns:a16="http://schemas.microsoft.com/office/drawing/2014/main" id="{00000000-0008-0000-0900-0000B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23" name="Picture 96" descr="QQ截图20141023141458">
          <a:extLst>
            <a:ext uri="{FF2B5EF4-FFF2-40B4-BE49-F238E27FC236}">
              <a16:creationId xmlns:a16="http://schemas.microsoft.com/office/drawing/2014/main" id="{00000000-0008-0000-0900-0000BF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24" name="Picture 97" descr="QQ截图20141023141502">
          <a:extLst>
            <a:ext uri="{FF2B5EF4-FFF2-40B4-BE49-F238E27FC236}">
              <a16:creationId xmlns:a16="http://schemas.microsoft.com/office/drawing/2014/main" id="{00000000-0008-0000-0900-0000C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25" name="Picture 96" descr="QQ截图20141023141458">
          <a:extLst>
            <a:ext uri="{FF2B5EF4-FFF2-40B4-BE49-F238E27FC236}">
              <a16:creationId xmlns:a16="http://schemas.microsoft.com/office/drawing/2014/main" id="{00000000-0008-0000-0900-0000C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26" name="Picture 97" descr="QQ截图20141023141502">
          <a:extLst>
            <a:ext uri="{FF2B5EF4-FFF2-40B4-BE49-F238E27FC236}">
              <a16:creationId xmlns:a16="http://schemas.microsoft.com/office/drawing/2014/main" id="{00000000-0008-0000-0900-0000C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3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4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29" name="AutoShape 4">
          <a:extLst>
            <a:ext uri="{FF2B5EF4-FFF2-40B4-BE49-F238E27FC236}">
              <a16:creationId xmlns:a16="http://schemas.microsoft.com/office/drawing/2014/main" id="{00000000-0008-0000-0900-0000C5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30" name="Picture 96" descr="QQ截图20141023141458">
          <a:extLst>
            <a:ext uri="{FF2B5EF4-FFF2-40B4-BE49-F238E27FC236}">
              <a16:creationId xmlns:a16="http://schemas.microsoft.com/office/drawing/2014/main" id="{00000000-0008-0000-0900-0000C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31" name="Picture 97" descr="QQ截图20141023141502">
          <a:extLst>
            <a:ext uri="{FF2B5EF4-FFF2-40B4-BE49-F238E27FC236}">
              <a16:creationId xmlns:a16="http://schemas.microsoft.com/office/drawing/2014/main" id="{00000000-0008-0000-0900-0000C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32" name="Picture 96" descr="QQ截图20141023141458">
          <a:extLst>
            <a:ext uri="{FF2B5EF4-FFF2-40B4-BE49-F238E27FC236}">
              <a16:creationId xmlns:a16="http://schemas.microsoft.com/office/drawing/2014/main" id="{00000000-0008-0000-0900-0000C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33" name="Picture 97" descr="QQ截图20141023141502">
          <a:extLst>
            <a:ext uri="{FF2B5EF4-FFF2-40B4-BE49-F238E27FC236}">
              <a16:creationId xmlns:a16="http://schemas.microsoft.com/office/drawing/2014/main" id="{00000000-0008-0000-0900-0000C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A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B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36" name="AutoShape 4">
          <a:extLst>
            <a:ext uri="{FF2B5EF4-FFF2-40B4-BE49-F238E27FC236}">
              <a16:creationId xmlns:a16="http://schemas.microsoft.com/office/drawing/2014/main" id="{00000000-0008-0000-0900-0000C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37" name="Picture 96" descr="QQ截图20141023141458">
          <a:extLst>
            <a:ext uri="{FF2B5EF4-FFF2-40B4-BE49-F238E27FC236}">
              <a16:creationId xmlns:a16="http://schemas.microsoft.com/office/drawing/2014/main" id="{00000000-0008-0000-0900-0000CD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38" name="Picture 97" descr="QQ截图20141023141502">
          <a:extLst>
            <a:ext uri="{FF2B5EF4-FFF2-40B4-BE49-F238E27FC236}">
              <a16:creationId xmlns:a16="http://schemas.microsoft.com/office/drawing/2014/main" id="{00000000-0008-0000-0900-0000CE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39" name="Picture 96" descr="QQ截图20141023141458">
          <a:extLst>
            <a:ext uri="{FF2B5EF4-FFF2-40B4-BE49-F238E27FC236}">
              <a16:creationId xmlns:a16="http://schemas.microsoft.com/office/drawing/2014/main" id="{00000000-0008-0000-0900-0000CF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40" name="Picture 97" descr="QQ截图20141023141502">
          <a:extLst>
            <a:ext uri="{FF2B5EF4-FFF2-40B4-BE49-F238E27FC236}">
              <a16:creationId xmlns:a16="http://schemas.microsoft.com/office/drawing/2014/main" id="{00000000-0008-0000-0900-0000D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1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2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43" name="AutoShape 4">
          <a:extLst>
            <a:ext uri="{FF2B5EF4-FFF2-40B4-BE49-F238E27FC236}">
              <a16:creationId xmlns:a16="http://schemas.microsoft.com/office/drawing/2014/main" id="{00000000-0008-0000-0900-0000D3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44" name="Picture 96" descr="QQ截图20141023141458">
          <a:extLst>
            <a:ext uri="{FF2B5EF4-FFF2-40B4-BE49-F238E27FC236}">
              <a16:creationId xmlns:a16="http://schemas.microsoft.com/office/drawing/2014/main" id="{00000000-0008-0000-0900-0000D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45" name="Picture 97" descr="QQ截图20141023141502">
          <a:extLst>
            <a:ext uri="{FF2B5EF4-FFF2-40B4-BE49-F238E27FC236}">
              <a16:creationId xmlns:a16="http://schemas.microsoft.com/office/drawing/2014/main" id="{00000000-0008-0000-0900-0000D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46" name="Picture 96" descr="QQ截图20141023141458">
          <a:extLst>
            <a:ext uri="{FF2B5EF4-FFF2-40B4-BE49-F238E27FC236}">
              <a16:creationId xmlns:a16="http://schemas.microsoft.com/office/drawing/2014/main" id="{00000000-0008-0000-0900-0000D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47" name="Picture 97" descr="QQ截图20141023141502">
          <a:extLst>
            <a:ext uri="{FF2B5EF4-FFF2-40B4-BE49-F238E27FC236}">
              <a16:creationId xmlns:a16="http://schemas.microsoft.com/office/drawing/2014/main" id="{00000000-0008-0000-0900-0000D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8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9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50" name="AutoShape 4">
          <a:extLst>
            <a:ext uri="{FF2B5EF4-FFF2-40B4-BE49-F238E27FC236}">
              <a16:creationId xmlns:a16="http://schemas.microsoft.com/office/drawing/2014/main" id="{00000000-0008-0000-0900-0000DA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51" name="Picture 96" descr="QQ截图20141023141458">
          <a:extLst>
            <a:ext uri="{FF2B5EF4-FFF2-40B4-BE49-F238E27FC236}">
              <a16:creationId xmlns:a16="http://schemas.microsoft.com/office/drawing/2014/main" id="{00000000-0008-0000-0900-0000D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52" name="Picture 97" descr="QQ截图20141023141502">
          <a:extLst>
            <a:ext uri="{FF2B5EF4-FFF2-40B4-BE49-F238E27FC236}">
              <a16:creationId xmlns:a16="http://schemas.microsoft.com/office/drawing/2014/main" id="{00000000-0008-0000-0900-0000DC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53" name="Picture 96" descr="QQ截图20141023141458">
          <a:extLst>
            <a:ext uri="{FF2B5EF4-FFF2-40B4-BE49-F238E27FC236}">
              <a16:creationId xmlns:a16="http://schemas.microsoft.com/office/drawing/2014/main" id="{00000000-0008-0000-0900-0000DD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54" name="Picture 97" descr="QQ截图20141023141502">
          <a:extLst>
            <a:ext uri="{FF2B5EF4-FFF2-40B4-BE49-F238E27FC236}">
              <a16:creationId xmlns:a16="http://schemas.microsoft.com/office/drawing/2014/main" id="{00000000-0008-0000-0900-0000DE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0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57" name="AutoShape 4">
          <a:extLst>
            <a:ext uri="{FF2B5EF4-FFF2-40B4-BE49-F238E27FC236}">
              <a16:creationId xmlns:a16="http://schemas.microsoft.com/office/drawing/2014/main" id="{00000000-0008-0000-0900-0000E1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58" name="Picture 96" descr="QQ截图20141023141458">
          <a:extLst>
            <a:ext uri="{FF2B5EF4-FFF2-40B4-BE49-F238E27FC236}">
              <a16:creationId xmlns:a16="http://schemas.microsoft.com/office/drawing/2014/main" id="{00000000-0008-0000-0900-0000E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59" name="Picture 97" descr="QQ截图20141023141502">
          <a:extLst>
            <a:ext uri="{FF2B5EF4-FFF2-40B4-BE49-F238E27FC236}">
              <a16:creationId xmlns:a16="http://schemas.microsoft.com/office/drawing/2014/main" id="{00000000-0008-0000-0900-0000E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60" name="Picture 96" descr="QQ截图20141023141458">
          <a:extLst>
            <a:ext uri="{FF2B5EF4-FFF2-40B4-BE49-F238E27FC236}">
              <a16:creationId xmlns:a16="http://schemas.microsoft.com/office/drawing/2014/main" id="{00000000-0008-0000-0900-0000E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61" name="Picture 97" descr="QQ截图20141023141502">
          <a:extLst>
            <a:ext uri="{FF2B5EF4-FFF2-40B4-BE49-F238E27FC236}">
              <a16:creationId xmlns:a16="http://schemas.microsoft.com/office/drawing/2014/main" id="{00000000-0008-0000-0900-0000E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6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7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64" name="AutoShape 4">
          <a:extLst>
            <a:ext uri="{FF2B5EF4-FFF2-40B4-BE49-F238E27FC236}">
              <a16:creationId xmlns:a16="http://schemas.microsoft.com/office/drawing/2014/main" id="{00000000-0008-0000-0900-0000E8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65" name="Picture 96" descr="QQ截图20141023141458">
          <a:extLst>
            <a:ext uri="{FF2B5EF4-FFF2-40B4-BE49-F238E27FC236}">
              <a16:creationId xmlns:a16="http://schemas.microsoft.com/office/drawing/2014/main" id="{00000000-0008-0000-0900-0000E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66" name="Picture 97" descr="QQ截图20141023141502">
          <a:extLst>
            <a:ext uri="{FF2B5EF4-FFF2-40B4-BE49-F238E27FC236}">
              <a16:creationId xmlns:a16="http://schemas.microsoft.com/office/drawing/2014/main" id="{00000000-0008-0000-0900-0000E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67" name="Picture 96" descr="QQ截图20141023141458">
          <a:extLst>
            <a:ext uri="{FF2B5EF4-FFF2-40B4-BE49-F238E27FC236}">
              <a16:creationId xmlns:a16="http://schemas.microsoft.com/office/drawing/2014/main" id="{00000000-0008-0000-0900-0000E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68" name="Picture 97" descr="QQ截图20141023141502">
          <a:extLst>
            <a:ext uri="{FF2B5EF4-FFF2-40B4-BE49-F238E27FC236}">
              <a16:creationId xmlns:a16="http://schemas.microsoft.com/office/drawing/2014/main" id="{00000000-0008-0000-0900-0000EC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71" name="AutoShape 4">
          <a:extLst>
            <a:ext uri="{FF2B5EF4-FFF2-40B4-BE49-F238E27FC236}">
              <a16:creationId xmlns:a16="http://schemas.microsoft.com/office/drawing/2014/main" id="{00000000-0008-0000-0900-0000E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72" name="Picture 96" descr="QQ截图20141023141458">
          <a:extLst>
            <a:ext uri="{FF2B5EF4-FFF2-40B4-BE49-F238E27FC236}">
              <a16:creationId xmlns:a16="http://schemas.microsoft.com/office/drawing/2014/main" id="{00000000-0008-0000-0900-0000F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73" name="Picture 97" descr="QQ截图20141023141502">
          <a:extLst>
            <a:ext uri="{FF2B5EF4-FFF2-40B4-BE49-F238E27FC236}">
              <a16:creationId xmlns:a16="http://schemas.microsoft.com/office/drawing/2014/main" id="{00000000-0008-0000-0900-0000F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74" name="Picture 96" descr="QQ截图20141023141458">
          <a:extLst>
            <a:ext uri="{FF2B5EF4-FFF2-40B4-BE49-F238E27FC236}">
              <a16:creationId xmlns:a16="http://schemas.microsoft.com/office/drawing/2014/main" id="{00000000-0008-0000-0900-0000F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75" name="Picture 97" descr="QQ截图20141023141502">
          <a:extLst>
            <a:ext uri="{FF2B5EF4-FFF2-40B4-BE49-F238E27FC236}">
              <a16:creationId xmlns:a16="http://schemas.microsoft.com/office/drawing/2014/main" id="{00000000-0008-0000-0900-0000F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4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5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78" name="AutoShape 4">
          <a:extLst>
            <a:ext uri="{FF2B5EF4-FFF2-40B4-BE49-F238E27FC236}">
              <a16:creationId xmlns:a16="http://schemas.microsoft.com/office/drawing/2014/main" id="{00000000-0008-0000-0900-0000F6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79" name="Picture 96" descr="QQ截图20141023141458">
          <a:extLst>
            <a:ext uri="{FF2B5EF4-FFF2-40B4-BE49-F238E27FC236}">
              <a16:creationId xmlns:a16="http://schemas.microsoft.com/office/drawing/2014/main" id="{00000000-0008-0000-0900-0000F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80" name="Picture 97" descr="QQ截图20141023141502">
          <a:extLst>
            <a:ext uri="{FF2B5EF4-FFF2-40B4-BE49-F238E27FC236}">
              <a16:creationId xmlns:a16="http://schemas.microsoft.com/office/drawing/2014/main" id="{00000000-0008-0000-0900-0000F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81" name="Picture 96" descr="QQ截图20141023141458">
          <a:extLst>
            <a:ext uri="{FF2B5EF4-FFF2-40B4-BE49-F238E27FC236}">
              <a16:creationId xmlns:a16="http://schemas.microsoft.com/office/drawing/2014/main" id="{00000000-0008-0000-0900-0000F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82" name="Picture 97" descr="QQ截图20141023141502">
          <a:extLst>
            <a:ext uri="{FF2B5EF4-FFF2-40B4-BE49-F238E27FC236}">
              <a16:creationId xmlns:a16="http://schemas.microsoft.com/office/drawing/2014/main" id="{00000000-0008-0000-0900-0000F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B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85" name="AutoShape 4">
          <a:extLst>
            <a:ext uri="{FF2B5EF4-FFF2-40B4-BE49-F238E27FC236}">
              <a16:creationId xmlns:a16="http://schemas.microsoft.com/office/drawing/2014/main" id="{00000000-0008-0000-0900-0000F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86" name="Picture 96" descr="QQ截图20141023141458">
          <a:extLst>
            <a:ext uri="{FF2B5EF4-FFF2-40B4-BE49-F238E27FC236}">
              <a16:creationId xmlns:a16="http://schemas.microsoft.com/office/drawing/2014/main" id="{00000000-0008-0000-0900-0000FE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87" name="Picture 97" descr="QQ截图20141023141502">
          <a:extLst>
            <a:ext uri="{FF2B5EF4-FFF2-40B4-BE49-F238E27FC236}">
              <a16:creationId xmlns:a16="http://schemas.microsoft.com/office/drawing/2014/main" id="{00000000-0008-0000-0900-0000FF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88" name="Picture 96" descr="QQ截图20141023141458">
          <a:extLst>
            <a:ext uri="{FF2B5EF4-FFF2-40B4-BE49-F238E27FC236}">
              <a16:creationId xmlns:a16="http://schemas.microsoft.com/office/drawing/2014/main" id="{00000000-0008-0000-0900-000000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89" name="Picture 97" descr="QQ截图20141023141502">
          <a:extLst>
            <a:ext uri="{FF2B5EF4-FFF2-40B4-BE49-F238E27FC236}">
              <a16:creationId xmlns:a16="http://schemas.microsoft.com/office/drawing/2014/main" id="{00000000-0008-0000-0900-00000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2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3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92" name="AutoShape 4">
          <a:extLst>
            <a:ext uri="{FF2B5EF4-FFF2-40B4-BE49-F238E27FC236}">
              <a16:creationId xmlns:a16="http://schemas.microsoft.com/office/drawing/2014/main" id="{00000000-0008-0000-0900-000004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93" name="Picture 96" descr="QQ截图20141023141458">
          <a:extLst>
            <a:ext uri="{FF2B5EF4-FFF2-40B4-BE49-F238E27FC236}">
              <a16:creationId xmlns:a16="http://schemas.microsoft.com/office/drawing/2014/main" id="{00000000-0008-0000-0900-00000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94" name="Picture 97" descr="QQ截图20141023141502">
          <a:extLst>
            <a:ext uri="{FF2B5EF4-FFF2-40B4-BE49-F238E27FC236}">
              <a16:creationId xmlns:a16="http://schemas.microsoft.com/office/drawing/2014/main" id="{00000000-0008-0000-0900-00000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95" name="Picture 96" descr="QQ截图20141023141458">
          <a:extLst>
            <a:ext uri="{FF2B5EF4-FFF2-40B4-BE49-F238E27FC236}">
              <a16:creationId xmlns:a16="http://schemas.microsoft.com/office/drawing/2014/main" id="{00000000-0008-0000-0900-00000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96" name="Picture 97" descr="QQ截图20141023141502">
          <a:extLst>
            <a:ext uri="{FF2B5EF4-FFF2-40B4-BE49-F238E27FC236}">
              <a16:creationId xmlns:a16="http://schemas.microsoft.com/office/drawing/2014/main" id="{00000000-0008-0000-0900-00000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9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A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99" name="AutoShape 4">
          <a:extLst>
            <a:ext uri="{FF2B5EF4-FFF2-40B4-BE49-F238E27FC236}">
              <a16:creationId xmlns:a16="http://schemas.microsoft.com/office/drawing/2014/main" id="{00000000-0008-0000-0900-00000B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00" name="Picture 96" descr="QQ截图20141023141458">
          <a:extLst>
            <a:ext uri="{FF2B5EF4-FFF2-40B4-BE49-F238E27FC236}">
              <a16:creationId xmlns:a16="http://schemas.microsoft.com/office/drawing/2014/main" id="{00000000-0008-0000-0900-00000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01" name="Picture 97" descr="QQ截图20141023141502">
          <a:extLst>
            <a:ext uri="{FF2B5EF4-FFF2-40B4-BE49-F238E27FC236}">
              <a16:creationId xmlns:a16="http://schemas.microsoft.com/office/drawing/2014/main" id="{00000000-0008-0000-0900-00000D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02" name="Picture 96" descr="QQ截图20141023141458">
          <a:extLst>
            <a:ext uri="{FF2B5EF4-FFF2-40B4-BE49-F238E27FC236}">
              <a16:creationId xmlns:a16="http://schemas.microsoft.com/office/drawing/2014/main" id="{00000000-0008-0000-0900-00000E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03" name="Picture 97" descr="QQ截图20141023141502">
          <a:extLst>
            <a:ext uri="{FF2B5EF4-FFF2-40B4-BE49-F238E27FC236}">
              <a16:creationId xmlns:a16="http://schemas.microsoft.com/office/drawing/2014/main" id="{00000000-0008-0000-0900-00000F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1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06" name="AutoShape 4">
          <a:extLst>
            <a:ext uri="{FF2B5EF4-FFF2-40B4-BE49-F238E27FC236}">
              <a16:creationId xmlns:a16="http://schemas.microsoft.com/office/drawing/2014/main" id="{00000000-0008-0000-0900-000012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07" name="Picture 96" descr="QQ截图20141023141458">
          <a:extLst>
            <a:ext uri="{FF2B5EF4-FFF2-40B4-BE49-F238E27FC236}">
              <a16:creationId xmlns:a16="http://schemas.microsoft.com/office/drawing/2014/main" id="{00000000-0008-0000-0900-00001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08" name="Picture 97" descr="QQ截图20141023141502">
          <a:extLst>
            <a:ext uri="{FF2B5EF4-FFF2-40B4-BE49-F238E27FC236}">
              <a16:creationId xmlns:a16="http://schemas.microsoft.com/office/drawing/2014/main" id="{00000000-0008-0000-0900-00001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09" name="Picture 96" descr="QQ截图20141023141458">
          <a:extLst>
            <a:ext uri="{FF2B5EF4-FFF2-40B4-BE49-F238E27FC236}">
              <a16:creationId xmlns:a16="http://schemas.microsoft.com/office/drawing/2014/main" id="{00000000-0008-0000-0900-00001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10" name="Picture 97" descr="QQ截图20141023141502">
          <a:extLst>
            <a:ext uri="{FF2B5EF4-FFF2-40B4-BE49-F238E27FC236}">
              <a16:creationId xmlns:a16="http://schemas.microsoft.com/office/drawing/2014/main" id="{00000000-0008-0000-0900-00001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7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8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13" name="AutoShape 4">
          <a:extLst>
            <a:ext uri="{FF2B5EF4-FFF2-40B4-BE49-F238E27FC236}">
              <a16:creationId xmlns:a16="http://schemas.microsoft.com/office/drawing/2014/main" id="{00000000-0008-0000-0900-000019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14" name="Picture 96" descr="QQ截图20141023141458">
          <a:extLst>
            <a:ext uri="{FF2B5EF4-FFF2-40B4-BE49-F238E27FC236}">
              <a16:creationId xmlns:a16="http://schemas.microsoft.com/office/drawing/2014/main" id="{00000000-0008-0000-0900-00001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15" name="Picture 97" descr="QQ截图20141023141502">
          <a:extLst>
            <a:ext uri="{FF2B5EF4-FFF2-40B4-BE49-F238E27FC236}">
              <a16:creationId xmlns:a16="http://schemas.microsoft.com/office/drawing/2014/main" id="{00000000-0008-0000-0900-00001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16" name="Picture 96" descr="QQ截图20141023141458">
          <a:extLst>
            <a:ext uri="{FF2B5EF4-FFF2-40B4-BE49-F238E27FC236}">
              <a16:creationId xmlns:a16="http://schemas.microsoft.com/office/drawing/2014/main" id="{00000000-0008-0000-0900-00001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17" name="Picture 97" descr="QQ截图20141023141502">
          <a:extLst>
            <a:ext uri="{FF2B5EF4-FFF2-40B4-BE49-F238E27FC236}">
              <a16:creationId xmlns:a16="http://schemas.microsoft.com/office/drawing/2014/main" id="{00000000-0008-0000-0900-00001D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20" name="AutoShape 4">
          <a:extLst>
            <a:ext uri="{FF2B5EF4-FFF2-40B4-BE49-F238E27FC236}">
              <a16:creationId xmlns:a16="http://schemas.microsoft.com/office/drawing/2014/main" id="{00000000-0008-0000-0900-00002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21" name="AutoShape 1">
          <a:extLst>
            <a:ext uri="{FF2B5EF4-FFF2-40B4-BE49-F238E27FC236}">
              <a16:creationId xmlns:a16="http://schemas.microsoft.com/office/drawing/2014/main" id="{00000000-0008-0000-0900-000021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2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23" name="AutoShape 4">
          <a:extLst>
            <a:ext uri="{FF2B5EF4-FFF2-40B4-BE49-F238E27FC236}">
              <a16:creationId xmlns:a16="http://schemas.microsoft.com/office/drawing/2014/main" id="{00000000-0008-0000-0900-000023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24" name="Picture 96" descr="QQ截图20141023141458">
          <a:extLst>
            <a:ext uri="{FF2B5EF4-FFF2-40B4-BE49-F238E27FC236}">
              <a16:creationId xmlns:a16="http://schemas.microsoft.com/office/drawing/2014/main" id="{00000000-0008-0000-0900-00002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25" name="Picture 97" descr="QQ截图20141023141502">
          <a:extLst>
            <a:ext uri="{FF2B5EF4-FFF2-40B4-BE49-F238E27FC236}">
              <a16:creationId xmlns:a16="http://schemas.microsoft.com/office/drawing/2014/main" id="{00000000-0008-0000-0900-00002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26" name="Picture 96" descr="QQ截图20141023141458">
          <a:extLst>
            <a:ext uri="{FF2B5EF4-FFF2-40B4-BE49-F238E27FC236}">
              <a16:creationId xmlns:a16="http://schemas.microsoft.com/office/drawing/2014/main" id="{00000000-0008-0000-0900-00002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27" name="Picture 97" descr="QQ截图20141023141502">
          <a:extLst>
            <a:ext uri="{FF2B5EF4-FFF2-40B4-BE49-F238E27FC236}">
              <a16:creationId xmlns:a16="http://schemas.microsoft.com/office/drawing/2014/main" id="{00000000-0008-0000-0900-00002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2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8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9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A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31" name="AutoShape 4">
          <a:extLst>
            <a:ext uri="{FF2B5EF4-FFF2-40B4-BE49-F238E27FC236}">
              <a16:creationId xmlns:a16="http://schemas.microsoft.com/office/drawing/2014/main" id="{00000000-0008-0000-0900-00002B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34" name="AutoShape 4">
          <a:extLst>
            <a:ext uri="{FF2B5EF4-FFF2-40B4-BE49-F238E27FC236}">
              <a16:creationId xmlns:a16="http://schemas.microsoft.com/office/drawing/2014/main" id="{00000000-0008-0000-0900-00002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37" name="AutoShape 4">
          <a:extLst>
            <a:ext uri="{FF2B5EF4-FFF2-40B4-BE49-F238E27FC236}">
              <a16:creationId xmlns:a16="http://schemas.microsoft.com/office/drawing/2014/main" id="{00000000-0008-0000-0900-000031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38" name="Picture 96" descr="QQ截图20141023141458">
          <a:extLst>
            <a:ext uri="{FF2B5EF4-FFF2-40B4-BE49-F238E27FC236}">
              <a16:creationId xmlns:a16="http://schemas.microsoft.com/office/drawing/2014/main" id="{00000000-0008-0000-0900-00003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39" name="Picture 97" descr="QQ截图20141023141502">
          <a:extLst>
            <a:ext uri="{FF2B5EF4-FFF2-40B4-BE49-F238E27FC236}">
              <a16:creationId xmlns:a16="http://schemas.microsoft.com/office/drawing/2014/main" id="{00000000-0008-0000-0900-00003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40" name="Picture 96" descr="QQ截图20141023141458">
          <a:extLst>
            <a:ext uri="{FF2B5EF4-FFF2-40B4-BE49-F238E27FC236}">
              <a16:creationId xmlns:a16="http://schemas.microsoft.com/office/drawing/2014/main" id="{00000000-0008-0000-0900-00003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41" name="Picture 97" descr="QQ截图20141023141502">
          <a:extLst>
            <a:ext uri="{FF2B5EF4-FFF2-40B4-BE49-F238E27FC236}">
              <a16:creationId xmlns:a16="http://schemas.microsoft.com/office/drawing/2014/main" id="{00000000-0008-0000-0900-00003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6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7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44" name="AutoShape 4">
          <a:extLst>
            <a:ext uri="{FF2B5EF4-FFF2-40B4-BE49-F238E27FC236}">
              <a16:creationId xmlns:a16="http://schemas.microsoft.com/office/drawing/2014/main" id="{00000000-0008-0000-0900-000038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45" name="Picture 96" descr="QQ截图20141023141458">
          <a:extLst>
            <a:ext uri="{FF2B5EF4-FFF2-40B4-BE49-F238E27FC236}">
              <a16:creationId xmlns:a16="http://schemas.microsoft.com/office/drawing/2014/main" id="{00000000-0008-0000-0900-00003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46" name="Picture 97" descr="QQ截图20141023141502">
          <a:extLst>
            <a:ext uri="{FF2B5EF4-FFF2-40B4-BE49-F238E27FC236}">
              <a16:creationId xmlns:a16="http://schemas.microsoft.com/office/drawing/2014/main" id="{00000000-0008-0000-0900-00003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47" name="Picture 96" descr="QQ截图20141023141458">
          <a:extLst>
            <a:ext uri="{FF2B5EF4-FFF2-40B4-BE49-F238E27FC236}">
              <a16:creationId xmlns:a16="http://schemas.microsoft.com/office/drawing/2014/main" id="{00000000-0008-0000-0900-00003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48" name="Picture 97" descr="QQ截图20141023141502">
          <a:extLst>
            <a:ext uri="{FF2B5EF4-FFF2-40B4-BE49-F238E27FC236}">
              <a16:creationId xmlns:a16="http://schemas.microsoft.com/office/drawing/2014/main" id="{00000000-0008-0000-0900-00003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51" name="AutoShape 4">
          <a:extLst>
            <a:ext uri="{FF2B5EF4-FFF2-40B4-BE49-F238E27FC236}">
              <a16:creationId xmlns:a16="http://schemas.microsoft.com/office/drawing/2014/main" id="{00000000-0008-0000-0900-00003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52" name="Picture 96" descr="QQ截图20141023141458">
          <a:extLst>
            <a:ext uri="{FF2B5EF4-FFF2-40B4-BE49-F238E27FC236}">
              <a16:creationId xmlns:a16="http://schemas.microsoft.com/office/drawing/2014/main" id="{00000000-0008-0000-0900-000040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53" name="Picture 97" descr="QQ截图20141023141502">
          <a:extLst>
            <a:ext uri="{FF2B5EF4-FFF2-40B4-BE49-F238E27FC236}">
              <a16:creationId xmlns:a16="http://schemas.microsoft.com/office/drawing/2014/main" id="{00000000-0008-0000-0900-00004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54" name="Picture 96" descr="QQ截图20141023141458">
          <a:extLst>
            <a:ext uri="{FF2B5EF4-FFF2-40B4-BE49-F238E27FC236}">
              <a16:creationId xmlns:a16="http://schemas.microsoft.com/office/drawing/2014/main" id="{00000000-0008-0000-0900-00004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55" name="Picture 97" descr="QQ截图20141023141502">
          <a:extLst>
            <a:ext uri="{FF2B5EF4-FFF2-40B4-BE49-F238E27FC236}">
              <a16:creationId xmlns:a16="http://schemas.microsoft.com/office/drawing/2014/main" id="{00000000-0008-0000-0900-00004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4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5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58" name="AutoShape 4">
          <a:extLst>
            <a:ext uri="{FF2B5EF4-FFF2-40B4-BE49-F238E27FC236}">
              <a16:creationId xmlns:a16="http://schemas.microsoft.com/office/drawing/2014/main" id="{00000000-0008-0000-0900-000046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5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7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8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9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62" name="AutoShape 4">
          <a:extLst>
            <a:ext uri="{FF2B5EF4-FFF2-40B4-BE49-F238E27FC236}">
              <a16:creationId xmlns:a16="http://schemas.microsoft.com/office/drawing/2014/main" id="{00000000-0008-0000-0900-00004A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63" name="Picture 96" descr="QQ截图20141023141458">
          <a:extLst>
            <a:ext uri="{FF2B5EF4-FFF2-40B4-BE49-F238E27FC236}">
              <a16:creationId xmlns:a16="http://schemas.microsoft.com/office/drawing/2014/main" id="{00000000-0008-0000-0900-00004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64" name="Picture 97" descr="QQ截图20141023141502">
          <a:extLst>
            <a:ext uri="{FF2B5EF4-FFF2-40B4-BE49-F238E27FC236}">
              <a16:creationId xmlns:a16="http://schemas.microsoft.com/office/drawing/2014/main" id="{00000000-0008-0000-0900-00004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65" name="Picture 96" descr="QQ截图20141023141458">
          <a:extLst>
            <a:ext uri="{FF2B5EF4-FFF2-40B4-BE49-F238E27FC236}">
              <a16:creationId xmlns:a16="http://schemas.microsoft.com/office/drawing/2014/main" id="{00000000-0008-0000-0900-00004D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66" name="Picture 97" descr="QQ截图20141023141502">
          <a:extLst>
            <a:ext uri="{FF2B5EF4-FFF2-40B4-BE49-F238E27FC236}">
              <a16:creationId xmlns:a16="http://schemas.microsoft.com/office/drawing/2014/main" id="{00000000-0008-0000-0900-00004E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69" name="AutoShape 4">
          <a:extLst>
            <a:ext uri="{FF2B5EF4-FFF2-40B4-BE49-F238E27FC236}">
              <a16:creationId xmlns:a16="http://schemas.microsoft.com/office/drawing/2014/main" id="{00000000-0008-0000-0900-000051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70" name="Picture 96" descr="QQ截图20141023141458">
          <a:extLst>
            <a:ext uri="{FF2B5EF4-FFF2-40B4-BE49-F238E27FC236}">
              <a16:creationId xmlns:a16="http://schemas.microsoft.com/office/drawing/2014/main" id="{00000000-0008-0000-0900-00005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71" name="Picture 97" descr="QQ截图20141023141502">
          <a:extLst>
            <a:ext uri="{FF2B5EF4-FFF2-40B4-BE49-F238E27FC236}">
              <a16:creationId xmlns:a16="http://schemas.microsoft.com/office/drawing/2014/main" id="{00000000-0008-0000-0900-00005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72" name="Picture 96" descr="QQ截图20141023141458">
          <a:extLst>
            <a:ext uri="{FF2B5EF4-FFF2-40B4-BE49-F238E27FC236}">
              <a16:creationId xmlns:a16="http://schemas.microsoft.com/office/drawing/2014/main" id="{00000000-0008-0000-0900-00005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73" name="Picture 97" descr="QQ截图20141023141502">
          <a:extLst>
            <a:ext uri="{FF2B5EF4-FFF2-40B4-BE49-F238E27FC236}">
              <a16:creationId xmlns:a16="http://schemas.microsoft.com/office/drawing/2014/main" id="{00000000-0008-0000-0900-00005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6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75" name="Picture 96" descr="QQ截图20141023141458">
          <a:extLst>
            <a:ext uri="{FF2B5EF4-FFF2-40B4-BE49-F238E27FC236}">
              <a16:creationId xmlns:a16="http://schemas.microsoft.com/office/drawing/2014/main" id="{00000000-0008-0000-0900-00005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76" name="Picture 97" descr="QQ截图20141023141502">
          <a:extLst>
            <a:ext uri="{FF2B5EF4-FFF2-40B4-BE49-F238E27FC236}">
              <a16:creationId xmlns:a16="http://schemas.microsoft.com/office/drawing/2014/main" id="{00000000-0008-0000-0900-00005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77" name="Picture 96" descr="QQ截图20141023141458">
          <a:extLst>
            <a:ext uri="{FF2B5EF4-FFF2-40B4-BE49-F238E27FC236}">
              <a16:creationId xmlns:a16="http://schemas.microsoft.com/office/drawing/2014/main" id="{00000000-0008-0000-0900-00005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78" name="Picture 97" descr="QQ截图20141023141502">
          <a:extLst>
            <a:ext uri="{FF2B5EF4-FFF2-40B4-BE49-F238E27FC236}">
              <a16:creationId xmlns:a16="http://schemas.microsoft.com/office/drawing/2014/main" id="{00000000-0008-0000-0900-00005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B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C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2" name="AutoShape 4">
          <a:extLst>
            <a:ext uri="{FF2B5EF4-FFF2-40B4-BE49-F238E27FC236}">
              <a16:creationId xmlns:a16="http://schemas.microsoft.com/office/drawing/2014/main" id="{00000000-0008-0000-0900-00005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5" name="AutoShape 4">
          <a:extLst>
            <a:ext uri="{FF2B5EF4-FFF2-40B4-BE49-F238E27FC236}">
              <a16:creationId xmlns:a16="http://schemas.microsoft.com/office/drawing/2014/main" id="{00000000-0008-0000-0900-000061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2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3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8" name="AutoShape 4">
          <a:extLst>
            <a:ext uri="{FF2B5EF4-FFF2-40B4-BE49-F238E27FC236}">
              <a16:creationId xmlns:a16="http://schemas.microsoft.com/office/drawing/2014/main" id="{00000000-0008-0000-0900-000064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5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6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91" name="AutoShape 4">
          <a:extLst>
            <a:ext uri="{FF2B5EF4-FFF2-40B4-BE49-F238E27FC236}">
              <a16:creationId xmlns:a16="http://schemas.microsoft.com/office/drawing/2014/main" id="{00000000-0008-0000-0900-000067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92" name="Picture 96" descr="QQ截图20141023141458">
          <a:extLst>
            <a:ext uri="{FF2B5EF4-FFF2-40B4-BE49-F238E27FC236}">
              <a16:creationId xmlns:a16="http://schemas.microsoft.com/office/drawing/2014/main" id="{00000000-0008-0000-0900-00006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93" name="Picture 97" descr="QQ截图20141023141502">
          <a:extLst>
            <a:ext uri="{FF2B5EF4-FFF2-40B4-BE49-F238E27FC236}">
              <a16:creationId xmlns:a16="http://schemas.microsoft.com/office/drawing/2014/main" id="{00000000-0008-0000-0900-00006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94" name="Picture 96" descr="QQ截图20141023141458">
          <a:extLst>
            <a:ext uri="{FF2B5EF4-FFF2-40B4-BE49-F238E27FC236}">
              <a16:creationId xmlns:a16="http://schemas.microsoft.com/office/drawing/2014/main" id="{00000000-0008-0000-0900-00006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95" name="Picture 97" descr="QQ截图20141023141502">
          <a:extLst>
            <a:ext uri="{FF2B5EF4-FFF2-40B4-BE49-F238E27FC236}">
              <a16:creationId xmlns:a16="http://schemas.microsoft.com/office/drawing/2014/main" id="{00000000-0008-0000-0900-00006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C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98" name="AutoShape 4">
          <a:extLst>
            <a:ext uri="{FF2B5EF4-FFF2-40B4-BE49-F238E27FC236}">
              <a16:creationId xmlns:a16="http://schemas.microsoft.com/office/drawing/2014/main" id="{00000000-0008-0000-0900-00006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99" name="Picture 96" descr="QQ截图20141023141458">
          <a:extLst>
            <a:ext uri="{FF2B5EF4-FFF2-40B4-BE49-F238E27FC236}">
              <a16:creationId xmlns:a16="http://schemas.microsoft.com/office/drawing/2014/main" id="{00000000-0008-0000-0900-00006F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00" name="Picture 97" descr="QQ截图20141023141502">
          <a:extLst>
            <a:ext uri="{FF2B5EF4-FFF2-40B4-BE49-F238E27FC236}">
              <a16:creationId xmlns:a16="http://schemas.microsoft.com/office/drawing/2014/main" id="{00000000-0008-0000-0900-000070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01" name="Picture 96" descr="QQ截图20141023141458">
          <a:extLst>
            <a:ext uri="{FF2B5EF4-FFF2-40B4-BE49-F238E27FC236}">
              <a16:creationId xmlns:a16="http://schemas.microsoft.com/office/drawing/2014/main" id="{00000000-0008-0000-0900-00007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02" name="Picture 97" descr="QQ截图20141023141502">
          <a:extLst>
            <a:ext uri="{FF2B5EF4-FFF2-40B4-BE49-F238E27FC236}">
              <a16:creationId xmlns:a16="http://schemas.microsoft.com/office/drawing/2014/main" id="{00000000-0008-0000-0900-00007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3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4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05" name="AutoShape 4">
          <a:extLst>
            <a:ext uri="{FF2B5EF4-FFF2-40B4-BE49-F238E27FC236}">
              <a16:creationId xmlns:a16="http://schemas.microsoft.com/office/drawing/2014/main" id="{00000000-0008-0000-0900-000075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06" name="Picture 96" descr="QQ截图20141023141458">
          <a:extLst>
            <a:ext uri="{FF2B5EF4-FFF2-40B4-BE49-F238E27FC236}">
              <a16:creationId xmlns:a16="http://schemas.microsoft.com/office/drawing/2014/main" id="{00000000-0008-0000-0900-00007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07" name="Picture 97" descr="QQ截图20141023141502">
          <a:extLst>
            <a:ext uri="{FF2B5EF4-FFF2-40B4-BE49-F238E27FC236}">
              <a16:creationId xmlns:a16="http://schemas.microsoft.com/office/drawing/2014/main" id="{00000000-0008-0000-0900-00007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08" name="Picture 96" descr="QQ截图20141023141458">
          <a:extLst>
            <a:ext uri="{FF2B5EF4-FFF2-40B4-BE49-F238E27FC236}">
              <a16:creationId xmlns:a16="http://schemas.microsoft.com/office/drawing/2014/main" id="{00000000-0008-0000-0900-00007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09" name="Picture 97" descr="QQ截图20141023141502">
          <a:extLst>
            <a:ext uri="{FF2B5EF4-FFF2-40B4-BE49-F238E27FC236}">
              <a16:creationId xmlns:a16="http://schemas.microsoft.com/office/drawing/2014/main" id="{00000000-0008-0000-0900-00007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A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B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12" name="AutoShape 4">
          <a:extLst>
            <a:ext uri="{FF2B5EF4-FFF2-40B4-BE49-F238E27FC236}">
              <a16:creationId xmlns:a16="http://schemas.microsoft.com/office/drawing/2014/main" id="{00000000-0008-0000-0900-00007C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1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7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16" name="AutoShape 4">
          <a:extLst>
            <a:ext uri="{FF2B5EF4-FFF2-40B4-BE49-F238E27FC236}">
              <a16:creationId xmlns:a16="http://schemas.microsoft.com/office/drawing/2014/main" id="{00000000-0008-0000-0900-00008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17" name="Picture 96" descr="QQ截图20141023141458">
          <a:extLst>
            <a:ext uri="{FF2B5EF4-FFF2-40B4-BE49-F238E27FC236}">
              <a16:creationId xmlns:a16="http://schemas.microsoft.com/office/drawing/2014/main" id="{00000000-0008-0000-0900-00008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18" name="Picture 97" descr="QQ截图20141023141502">
          <a:extLst>
            <a:ext uri="{FF2B5EF4-FFF2-40B4-BE49-F238E27FC236}">
              <a16:creationId xmlns:a16="http://schemas.microsoft.com/office/drawing/2014/main" id="{00000000-0008-0000-0900-00008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19" name="Picture 96" descr="QQ截图20141023141458">
          <a:extLst>
            <a:ext uri="{FF2B5EF4-FFF2-40B4-BE49-F238E27FC236}">
              <a16:creationId xmlns:a16="http://schemas.microsoft.com/office/drawing/2014/main" id="{00000000-0008-0000-0900-00008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20" name="Picture 97" descr="QQ截图20141023141502">
          <a:extLst>
            <a:ext uri="{FF2B5EF4-FFF2-40B4-BE49-F238E27FC236}">
              <a16:creationId xmlns:a16="http://schemas.microsoft.com/office/drawing/2014/main" id="{00000000-0008-0000-0900-00008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5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6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23" name="AutoShape 4">
          <a:extLst>
            <a:ext uri="{FF2B5EF4-FFF2-40B4-BE49-F238E27FC236}">
              <a16:creationId xmlns:a16="http://schemas.microsoft.com/office/drawing/2014/main" id="{00000000-0008-0000-0900-000087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24" name="Picture 96" descr="QQ截图20141023141458">
          <a:extLst>
            <a:ext uri="{FF2B5EF4-FFF2-40B4-BE49-F238E27FC236}">
              <a16:creationId xmlns:a16="http://schemas.microsoft.com/office/drawing/2014/main" id="{00000000-0008-0000-0900-00008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25" name="Picture 97" descr="QQ截图20141023141502">
          <a:extLst>
            <a:ext uri="{FF2B5EF4-FFF2-40B4-BE49-F238E27FC236}">
              <a16:creationId xmlns:a16="http://schemas.microsoft.com/office/drawing/2014/main" id="{00000000-0008-0000-0900-00008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26" name="Picture 96" descr="QQ截图20141023141458">
          <a:extLst>
            <a:ext uri="{FF2B5EF4-FFF2-40B4-BE49-F238E27FC236}">
              <a16:creationId xmlns:a16="http://schemas.microsoft.com/office/drawing/2014/main" id="{00000000-0008-0000-0900-00008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27" name="Picture 97" descr="QQ截图20141023141502">
          <a:extLst>
            <a:ext uri="{FF2B5EF4-FFF2-40B4-BE49-F238E27FC236}">
              <a16:creationId xmlns:a16="http://schemas.microsoft.com/office/drawing/2014/main" id="{00000000-0008-0000-0900-00008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C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30" name="AutoShape 4">
          <a:extLst>
            <a:ext uri="{FF2B5EF4-FFF2-40B4-BE49-F238E27FC236}">
              <a16:creationId xmlns:a16="http://schemas.microsoft.com/office/drawing/2014/main" id="{00000000-0008-0000-0900-00008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31" name="Picture 96" descr="QQ截图20141023141458">
          <a:extLst>
            <a:ext uri="{FF2B5EF4-FFF2-40B4-BE49-F238E27FC236}">
              <a16:creationId xmlns:a16="http://schemas.microsoft.com/office/drawing/2014/main" id="{00000000-0008-0000-0900-00008F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32" name="Picture 97" descr="QQ截图20141023141502">
          <a:extLst>
            <a:ext uri="{FF2B5EF4-FFF2-40B4-BE49-F238E27FC236}">
              <a16:creationId xmlns:a16="http://schemas.microsoft.com/office/drawing/2014/main" id="{00000000-0008-0000-0900-000090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33" name="Picture 96" descr="QQ截图20141023141458">
          <a:extLst>
            <a:ext uri="{FF2B5EF4-FFF2-40B4-BE49-F238E27FC236}">
              <a16:creationId xmlns:a16="http://schemas.microsoft.com/office/drawing/2014/main" id="{00000000-0008-0000-0900-00009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34" name="Picture 97" descr="QQ截图20141023141502">
          <a:extLst>
            <a:ext uri="{FF2B5EF4-FFF2-40B4-BE49-F238E27FC236}">
              <a16:creationId xmlns:a16="http://schemas.microsoft.com/office/drawing/2014/main" id="{00000000-0008-0000-0900-00009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3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4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37" name="AutoShape 4">
          <a:extLst>
            <a:ext uri="{FF2B5EF4-FFF2-40B4-BE49-F238E27FC236}">
              <a16:creationId xmlns:a16="http://schemas.microsoft.com/office/drawing/2014/main" id="{00000000-0008-0000-0900-000095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38" name="Picture 96" descr="QQ截图20141023141458">
          <a:extLst>
            <a:ext uri="{FF2B5EF4-FFF2-40B4-BE49-F238E27FC236}">
              <a16:creationId xmlns:a16="http://schemas.microsoft.com/office/drawing/2014/main" id="{00000000-0008-0000-0900-00009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39" name="Picture 97" descr="QQ截图20141023141502">
          <a:extLst>
            <a:ext uri="{FF2B5EF4-FFF2-40B4-BE49-F238E27FC236}">
              <a16:creationId xmlns:a16="http://schemas.microsoft.com/office/drawing/2014/main" id="{00000000-0008-0000-0900-00009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40" name="Picture 96" descr="QQ截图20141023141458">
          <a:extLst>
            <a:ext uri="{FF2B5EF4-FFF2-40B4-BE49-F238E27FC236}">
              <a16:creationId xmlns:a16="http://schemas.microsoft.com/office/drawing/2014/main" id="{00000000-0008-0000-0900-00009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41" name="Picture 97" descr="QQ截图20141023141502">
          <a:extLst>
            <a:ext uri="{FF2B5EF4-FFF2-40B4-BE49-F238E27FC236}">
              <a16:creationId xmlns:a16="http://schemas.microsoft.com/office/drawing/2014/main" id="{00000000-0008-0000-0900-00009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A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B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44" name="AutoShape 4">
          <a:extLst>
            <a:ext uri="{FF2B5EF4-FFF2-40B4-BE49-F238E27FC236}">
              <a16:creationId xmlns:a16="http://schemas.microsoft.com/office/drawing/2014/main" id="{00000000-0008-0000-0900-00009C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45" name="Picture 96" descr="QQ截图20141023141458">
          <a:extLst>
            <a:ext uri="{FF2B5EF4-FFF2-40B4-BE49-F238E27FC236}">
              <a16:creationId xmlns:a16="http://schemas.microsoft.com/office/drawing/2014/main" id="{00000000-0008-0000-0900-00009D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46" name="Picture 97" descr="QQ截图20141023141502">
          <a:extLst>
            <a:ext uri="{FF2B5EF4-FFF2-40B4-BE49-F238E27FC236}">
              <a16:creationId xmlns:a16="http://schemas.microsoft.com/office/drawing/2014/main" id="{00000000-0008-0000-0900-00009E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47" name="Picture 96" descr="QQ截图20141023141458">
          <a:extLst>
            <a:ext uri="{FF2B5EF4-FFF2-40B4-BE49-F238E27FC236}">
              <a16:creationId xmlns:a16="http://schemas.microsoft.com/office/drawing/2014/main" id="{00000000-0008-0000-0900-00009F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48" name="Picture 97" descr="QQ截图20141023141502">
          <a:extLst>
            <a:ext uri="{FF2B5EF4-FFF2-40B4-BE49-F238E27FC236}">
              <a16:creationId xmlns:a16="http://schemas.microsoft.com/office/drawing/2014/main" id="{00000000-0008-0000-0900-0000A0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1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2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51" name="AutoShape 4">
          <a:extLst>
            <a:ext uri="{FF2B5EF4-FFF2-40B4-BE49-F238E27FC236}">
              <a16:creationId xmlns:a16="http://schemas.microsoft.com/office/drawing/2014/main" id="{00000000-0008-0000-0900-0000A3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52" name="Picture 96" descr="QQ截图20141023141458">
          <a:extLst>
            <a:ext uri="{FF2B5EF4-FFF2-40B4-BE49-F238E27FC236}">
              <a16:creationId xmlns:a16="http://schemas.microsoft.com/office/drawing/2014/main" id="{00000000-0008-0000-0900-0000A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53" name="Picture 97" descr="QQ截图20141023141502">
          <a:extLst>
            <a:ext uri="{FF2B5EF4-FFF2-40B4-BE49-F238E27FC236}">
              <a16:creationId xmlns:a16="http://schemas.microsoft.com/office/drawing/2014/main" id="{00000000-0008-0000-0900-0000A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54" name="Picture 96" descr="QQ截图20141023141458">
          <a:extLst>
            <a:ext uri="{FF2B5EF4-FFF2-40B4-BE49-F238E27FC236}">
              <a16:creationId xmlns:a16="http://schemas.microsoft.com/office/drawing/2014/main" id="{00000000-0008-0000-0900-0000A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55" name="Picture 97" descr="QQ截图20141023141502">
          <a:extLst>
            <a:ext uri="{FF2B5EF4-FFF2-40B4-BE49-F238E27FC236}">
              <a16:creationId xmlns:a16="http://schemas.microsoft.com/office/drawing/2014/main" id="{00000000-0008-0000-0900-0000A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8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9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58" name="AutoShape 4">
          <a:extLst>
            <a:ext uri="{FF2B5EF4-FFF2-40B4-BE49-F238E27FC236}">
              <a16:creationId xmlns:a16="http://schemas.microsoft.com/office/drawing/2014/main" id="{00000000-0008-0000-0900-0000AA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59" name="Picture 96" descr="QQ截图20141023141458">
          <a:extLst>
            <a:ext uri="{FF2B5EF4-FFF2-40B4-BE49-F238E27FC236}">
              <a16:creationId xmlns:a16="http://schemas.microsoft.com/office/drawing/2014/main" id="{00000000-0008-0000-0900-0000A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60" name="Picture 97" descr="QQ截图20141023141502">
          <a:extLst>
            <a:ext uri="{FF2B5EF4-FFF2-40B4-BE49-F238E27FC236}">
              <a16:creationId xmlns:a16="http://schemas.microsoft.com/office/drawing/2014/main" id="{00000000-0008-0000-0900-0000A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61" name="Picture 96" descr="QQ截图20141023141458">
          <a:extLst>
            <a:ext uri="{FF2B5EF4-FFF2-40B4-BE49-F238E27FC236}">
              <a16:creationId xmlns:a16="http://schemas.microsoft.com/office/drawing/2014/main" id="{00000000-0008-0000-0900-0000AD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62" name="Picture 97" descr="QQ截图20141023141502">
          <a:extLst>
            <a:ext uri="{FF2B5EF4-FFF2-40B4-BE49-F238E27FC236}">
              <a16:creationId xmlns:a16="http://schemas.microsoft.com/office/drawing/2014/main" id="{00000000-0008-0000-0900-0000AE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65" name="AutoShape 4">
          <a:extLst>
            <a:ext uri="{FF2B5EF4-FFF2-40B4-BE49-F238E27FC236}">
              <a16:creationId xmlns:a16="http://schemas.microsoft.com/office/drawing/2014/main" id="{00000000-0008-0000-0900-0000B1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66" name="Picture 96" descr="QQ截图20141023141458">
          <a:extLst>
            <a:ext uri="{FF2B5EF4-FFF2-40B4-BE49-F238E27FC236}">
              <a16:creationId xmlns:a16="http://schemas.microsoft.com/office/drawing/2014/main" id="{00000000-0008-0000-0900-0000B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67" name="Picture 97" descr="QQ截图20141023141502">
          <a:extLst>
            <a:ext uri="{FF2B5EF4-FFF2-40B4-BE49-F238E27FC236}">
              <a16:creationId xmlns:a16="http://schemas.microsoft.com/office/drawing/2014/main" id="{00000000-0008-0000-0900-0000B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68" name="Picture 96" descr="QQ截图20141023141458">
          <a:extLst>
            <a:ext uri="{FF2B5EF4-FFF2-40B4-BE49-F238E27FC236}">
              <a16:creationId xmlns:a16="http://schemas.microsoft.com/office/drawing/2014/main" id="{00000000-0008-0000-0900-0000B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69" name="Picture 97" descr="QQ截图20141023141502">
          <a:extLst>
            <a:ext uri="{FF2B5EF4-FFF2-40B4-BE49-F238E27FC236}">
              <a16:creationId xmlns:a16="http://schemas.microsoft.com/office/drawing/2014/main" id="{00000000-0008-0000-0900-0000B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6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7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72" name="AutoShape 4">
          <a:extLst>
            <a:ext uri="{FF2B5EF4-FFF2-40B4-BE49-F238E27FC236}">
              <a16:creationId xmlns:a16="http://schemas.microsoft.com/office/drawing/2014/main" id="{00000000-0008-0000-0900-0000B8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73" name="Picture 96" descr="QQ截图20141023141458">
          <a:extLst>
            <a:ext uri="{FF2B5EF4-FFF2-40B4-BE49-F238E27FC236}">
              <a16:creationId xmlns:a16="http://schemas.microsoft.com/office/drawing/2014/main" id="{00000000-0008-0000-0900-0000B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74" name="Picture 97" descr="QQ截图20141023141502">
          <a:extLst>
            <a:ext uri="{FF2B5EF4-FFF2-40B4-BE49-F238E27FC236}">
              <a16:creationId xmlns:a16="http://schemas.microsoft.com/office/drawing/2014/main" id="{00000000-0008-0000-0900-0000B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75" name="Picture 96" descr="QQ截图20141023141458">
          <a:extLst>
            <a:ext uri="{FF2B5EF4-FFF2-40B4-BE49-F238E27FC236}">
              <a16:creationId xmlns:a16="http://schemas.microsoft.com/office/drawing/2014/main" id="{00000000-0008-0000-0900-0000B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76" name="Picture 97" descr="QQ截图20141023141502">
          <a:extLst>
            <a:ext uri="{FF2B5EF4-FFF2-40B4-BE49-F238E27FC236}">
              <a16:creationId xmlns:a16="http://schemas.microsoft.com/office/drawing/2014/main" id="{00000000-0008-0000-0900-0000B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79" name="AutoShape 4">
          <a:extLst>
            <a:ext uri="{FF2B5EF4-FFF2-40B4-BE49-F238E27FC236}">
              <a16:creationId xmlns:a16="http://schemas.microsoft.com/office/drawing/2014/main" id="{00000000-0008-0000-0900-0000B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80" name="Picture 96" descr="QQ截图20141023141458">
          <a:extLst>
            <a:ext uri="{FF2B5EF4-FFF2-40B4-BE49-F238E27FC236}">
              <a16:creationId xmlns:a16="http://schemas.microsoft.com/office/drawing/2014/main" id="{00000000-0008-0000-0900-0000C0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81" name="Picture 97" descr="QQ截图20141023141502">
          <a:extLst>
            <a:ext uri="{FF2B5EF4-FFF2-40B4-BE49-F238E27FC236}">
              <a16:creationId xmlns:a16="http://schemas.microsoft.com/office/drawing/2014/main" id="{00000000-0008-0000-0900-0000C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82" name="Picture 96" descr="QQ截图20141023141458">
          <a:extLst>
            <a:ext uri="{FF2B5EF4-FFF2-40B4-BE49-F238E27FC236}">
              <a16:creationId xmlns:a16="http://schemas.microsoft.com/office/drawing/2014/main" id="{00000000-0008-0000-0900-0000C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83" name="Picture 97" descr="QQ截图20141023141502">
          <a:extLst>
            <a:ext uri="{FF2B5EF4-FFF2-40B4-BE49-F238E27FC236}">
              <a16:creationId xmlns:a16="http://schemas.microsoft.com/office/drawing/2014/main" id="{00000000-0008-0000-0900-0000C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4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5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86" name="AutoShape 4">
          <a:extLst>
            <a:ext uri="{FF2B5EF4-FFF2-40B4-BE49-F238E27FC236}">
              <a16:creationId xmlns:a16="http://schemas.microsoft.com/office/drawing/2014/main" id="{00000000-0008-0000-0900-0000C6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87" name="Picture 96" descr="QQ截图20141023141458">
          <a:extLst>
            <a:ext uri="{FF2B5EF4-FFF2-40B4-BE49-F238E27FC236}">
              <a16:creationId xmlns:a16="http://schemas.microsoft.com/office/drawing/2014/main" id="{00000000-0008-0000-0900-0000C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88" name="Picture 97" descr="QQ截图20141023141502">
          <a:extLst>
            <a:ext uri="{FF2B5EF4-FFF2-40B4-BE49-F238E27FC236}">
              <a16:creationId xmlns:a16="http://schemas.microsoft.com/office/drawing/2014/main" id="{00000000-0008-0000-0900-0000C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89" name="Picture 96" descr="QQ截图20141023141458">
          <a:extLst>
            <a:ext uri="{FF2B5EF4-FFF2-40B4-BE49-F238E27FC236}">
              <a16:creationId xmlns:a16="http://schemas.microsoft.com/office/drawing/2014/main" id="{00000000-0008-0000-0900-0000C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90" name="Picture 97" descr="QQ截图20141023141502">
          <a:extLst>
            <a:ext uri="{FF2B5EF4-FFF2-40B4-BE49-F238E27FC236}">
              <a16:creationId xmlns:a16="http://schemas.microsoft.com/office/drawing/2014/main" id="{00000000-0008-0000-0900-0000C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B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C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93" name="AutoShape 4">
          <a:extLst>
            <a:ext uri="{FF2B5EF4-FFF2-40B4-BE49-F238E27FC236}">
              <a16:creationId xmlns:a16="http://schemas.microsoft.com/office/drawing/2014/main" id="{00000000-0008-0000-0900-0000C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94" name="Picture 96" descr="QQ截图20141023141458">
          <a:extLst>
            <a:ext uri="{FF2B5EF4-FFF2-40B4-BE49-F238E27FC236}">
              <a16:creationId xmlns:a16="http://schemas.microsoft.com/office/drawing/2014/main" id="{00000000-0008-0000-0900-0000CE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95" name="Picture 97" descr="QQ截图20141023141502">
          <a:extLst>
            <a:ext uri="{FF2B5EF4-FFF2-40B4-BE49-F238E27FC236}">
              <a16:creationId xmlns:a16="http://schemas.microsoft.com/office/drawing/2014/main" id="{00000000-0008-0000-0900-0000CF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96" name="Picture 96" descr="QQ截图20141023141458">
          <a:extLst>
            <a:ext uri="{FF2B5EF4-FFF2-40B4-BE49-F238E27FC236}">
              <a16:creationId xmlns:a16="http://schemas.microsoft.com/office/drawing/2014/main" id="{00000000-0008-0000-0900-0000D0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97" name="Picture 97" descr="QQ截图20141023141502">
          <a:extLst>
            <a:ext uri="{FF2B5EF4-FFF2-40B4-BE49-F238E27FC236}">
              <a16:creationId xmlns:a16="http://schemas.microsoft.com/office/drawing/2014/main" id="{00000000-0008-0000-0900-0000D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2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3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00" name="AutoShape 4">
          <a:extLst>
            <a:ext uri="{FF2B5EF4-FFF2-40B4-BE49-F238E27FC236}">
              <a16:creationId xmlns:a16="http://schemas.microsoft.com/office/drawing/2014/main" id="{00000000-0008-0000-0900-0000D4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01" name="Picture 96" descr="QQ截图20141023141458">
          <a:extLst>
            <a:ext uri="{FF2B5EF4-FFF2-40B4-BE49-F238E27FC236}">
              <a16:creationId xmlns:a16="http://schemas.microsoft.com/office/drawing/2014/main" id="{00000000-0008-0000-0900-0000D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02" name="Picture 97" descr="QQ截图20141023141502">
          <a:extLst>
            <a:ext uri="{FF2B5EF4-FFF2-40B4-BE49-F238E27FC236}">
              <a16:creationId xmlns:a16="http://schemas.microsoft.com/office/drawing/2014/main" id="{00000000-0008-0000-0900-0000D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03" name="Picture 96" descr="QQ截图20141023141458">
          <a:extLst>
            <a:ext uri="{FF2B5EF4-FFF2-40B4-BE49-F238E27FC236}">
              <a16:creationId xmlns:a16="http://schemas.microsoft.com/office/drawing/2014/main" id="{00000000-0008-0000-0900-0000D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04" name="Picture 97" descr="QQ截图20141023141502">
          <a:extLst>
            <a:ext uri="{FF2B5EF4-FFF2-40B4-BE49-F238E27FC236}">
              <a16:creationId xmlns:a16="http://schemas.microsoft.com/office/drawing/2014/main" id="{00000000-0008-0000-0900-0000D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9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A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07" name="AutoShape 4">
          <a:extLst>
            <a:ext uri="{FF2B5EF4-FFF2-40B4-BE49-F238E27FC236}">
              <a16:creationId xmlns:a16="http://schemas.microsoft.com/office/drawing/2014/main" id="{00000000-0008-0000-0900-0000DB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08" name="Picture 96" descr="QQ截图20141023141458">
          <a:extLst>
            <a:ext uri="{FF2B5EF4-FFF2-40B4-BE49-F238E27FC236}">
              <a16:creationId xmlns:a16="http://schemas.microsoft.com/office/drawing/2014/main" id="{00000000-0008-0000-0900-0000D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09" name="Picture 97" descr="QQ截图20141023141502">
          <a:extLst>
            <a:ext uri="{FF2B5EF4-FFF2-40B4-BE49-F238E27FC236}">
              <a16:creationId xmlns:a16="http://schemas.microsoft.com/office/drawing/2014/main" id="{00000000-0008-0000-0900-0000DD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10" name="Picture 96" descr="QQ截图20141023141458">
          <a:extLst>
            <a:ext uri="{FF2B5EF4-FFF2-40B4-BE49-F238E27FC236}">
              <a16:creationId xmlns:a16="http://schemas.microsoft.com/office/drawing/2014/main" id="{00000000-0008-0000-0900-0000DE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11" name="Picture 97" descr="QQ截图20141023141502">
          <a:extLst>
            <a:ext uri="{FF2B5EF4-FFF2-40B4-BE49-F238E27FC236}">
              <a16:creationId xmlns:a16="http://schemas.microsoft.com/office/drawing/2014/main" id="{00000000-0008-0000-0900-0000DF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1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14" name="AutoShape 4">
          <a:extLst>
            <a:ext uri="{FF2B5EF4-FFF2-40B4-BE49-F238E27FC236}">
              <a16:creationId xmlns:a16="http://schemas.microsoft.com/office/drawing/2014/main" id="{00000000-0008-0000-0900-0000E2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15" name="Picture 96" descr="QQ截图20141023141458">
          <a:extLst>
            <a:ext uri="{FF2B5EF4-FFF2-40B4-BE49-F238E27FC236}">
              <a16:creationId xmlns:a16="http://schemas.microsoft.com/office/drawing/2014/main" id="{00000000-0008-0000-0900-0000E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16" name="Picture 97" descr="QQ截图20141023141502">
          <a:extLst>
            <a:ext uri="{FF2B5EF4-FFF2-40B4-BE49-F238E27FC236}">
              <a16:creationId xmlns:a16="http://schemas.microsoft.com/office/drawing/2014/main" id="{00000000-0008-0000-0900-0000E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17" name="Picture 96" descr="QQ截图20141023141458">
          <a:extLst>
            <a:ext uri="{FF2B5EF4-FFF2-40B4-BE49-F238E27FC236}">
              <a16:creationId xmlns:a16="http://schemas.microsoft.com/office/drawing/2014/main" id="{00000000-0008-0000-0900-0000E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18" name="Picture 97" descr="QQ截图20141023141502">
          <a:extLst>
            <a:ext uri="{FF2B5EF4-FFF2-40B4-BE49-F238E27FC236}">
              <a16:creationId xmlns:a16="http://schemas.microsoft.com/office/drawing/2014/main" id="{00000000-0008-0000-0900-0000E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7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8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21" name="AutoShape 4">
          <a:extLst>
            <a:ext uri="{FF2B5EF4-FFF2-40B4-BE49-F238E27FC236}">
              <a16:creationId xmlns:a16="http://schemas.microsoft.com/office/drawing/2014/main" id="{00000000-0008-0000-0900-0000E9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22" name="Picture 96" descr="QQ截图20141023141458">
          <a:extLst>
            <a:ext uri="{FF2B5EF4-FFF2-40B4-BE49-F238E27FC236}">
              <a16:creationId xmlns:a16="http://schemas.microsoft.com/office/drawing/2014/main" id="{00000000-0008-0000-0900-0000E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23" name="Picture 97" descr="QQ截图20141023141502">
          <a:extLst>
            <a:ext uri="{FF2B5EF4-FFF2-40B4-BE49-F238E27FC236}">
              <a16:creationId xmlns:a16="http://schemas.microsoft.com/office/drawing/2014/main" id="{00000000-0008-0000-0900-0000E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24" name="Picture 96" descr="QQ截图20141023141458">
          <a:extLst>
            <a:ext uri="{FF2B5EF4-FFF2-40B4-BE49-F238E27FC236}">
              <a16:creationId xmlns:a16="http://schemas.microsoft.com/office/drawing/2014/main" id="{00000000-0008-0000-0900-0000E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25" name="Picture 97" descr="QQ截图20141023141502">
          <a:extLst>
            <a:ext uri="{FF2B5EF4-FFF2-40B4-BE49-F238E27FC236}">
              <a16:creationId xmlns:a16="http://schemas.microsoft.com/office/drawing/2014/main" id="{00000000-0008-0000-0900-0000ED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28" name="AutoShape 4">
          <a:extLst>
            <a:ext uri="{FF2B5EF4-FFF2-40B4-BE49-F238E27FC236}">
              <a16:creationId xmlns:a16="http://schemas.microsoft.com/office/drawing/2014/main" id="{00000000-0008-0000-0900-0000F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29" name="Picture 96" descr="QQ截图20141023141458">
          <a:extLst>
            <a:ext uri="{FF2B5EF4-FFF2-40B4-BE49-F238E27FC236}">
              <a16:creationId xmlns:a16="http://schemas.microsoft.com/office/drawing/2014/main" id="{00000000-0008-0000-0900-0000F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30" name="Picture 97" descr="QQ截图20141023141502">
          <a:extLst>
            <a:ext uri="{FF2B5EF4-FFF2-40B4-BE49-F238E27FC236}">
              <a16:creationId xmlns:a16="http://schemas.microsoft.com/office/drawing/2014/main" id="{00000000-0008-0000-0900-0000F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31" name="Picture 96" descr="QQ截图20141023141458">
          <a:extLst>
            <a:ext uri="{FF2B5EF4-FFF2-40B4-BE49-F238E27FC236}">
              <a16:creationId xmlns:a16="http://schemas.microsoft.com/office/drawing/2014/main" id="{00000000-0008-0000-0900-0000F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32" name="Picture 97" descr="QQ截图20141023141502">
          <a:extLst>
            <a:ext uri="{FF2B5EF4-FFF2-40B4-BE49-F238E27FC236}">
              <a16:creationId xmlns:a16="http://schemas.microsoft.com/office/drawing/2014/main" id="{00000000-0008-0000-0900-0000F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5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6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35" name="AutoShape 4">
          <a:extLst>
            <a:ext uri="{FF2B5EF4-FFF2-40B4-BE49-F238E27FC236}">
              <a16:creationId xmlns:a16="http://schemas.microsoft.com/office/drawing/2014/main" id="{00000000-0008-0000-0900-0000F7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36" name="Picture 96" descr="QQ截图20141023141458">
          <a:extLst>
            <a:ext uri="{FF2B5EF4-FFF2-40B4-BE49-F238E27FC236}">
              <a16:creationId xmlns:a16="http://schemas.microsoft.com/office/drawing/2014/main" id="{00000000-0008-0000-0900-0000F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37" name="Picture 97" descr="QQ截图20141023141502">
          <a:extLst>
            <a:ext uri="{FF2B5EF4-FFF2-40B4-BE49-F238E27FC236}">
              <a16:creationId xmlns:a16="http://schemas.microsoft.com/office/drawing/2014/main" id="{00000000-0008-0000-0900-0000F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38" name="Picture 96" descr="QQ截图20141023141458">
          <a:extLst>
            <a:ext uri="{FF2B5EF4-FFF2-40B4-BE49-F238E27FC236}">
              <a16:creationId xmlns:a16="http://schemas.microsoft.com/office/drawing/2014/main" id="{00000000-0008-0000-0900-0000F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39" name="Picture 97" descr="QQ截图20141023141502">
          <a:extLst>
            <a:ext uri="{FF2B5EF4-FFF2-40B4-BE49-F238E27FC236}">
              <a16:creationId xmlns:a16="http://schemas.microsoft.com/office/drawing/2014/main" id="{00000000-0008-0000-0900-0000F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C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42" name="AutoShape 4">
          <a:extLst>
            <a:ext uri="{FF2B5EF4-FFF2-40B4-BE49-F238E27FC236}">
              <a16:creationId xmlns:a16="http://schemas.microsoft.com/office/drawing/2014/main" id="{00000000-0008-0000-0900-0000F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43" name="Picture 96" descr="QQ截图20141023141458">
          <a:extLst>
            <a:ext uri="{FF2B5EF4-FFF2-40B4-BE49-F238E27FC236}">
              <a16:creationId xmlns:a16="http://schemas.microsoft.com/office/drawing/2014/main" id="{00000000-0008-0000-0900-0000FF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44" name="Picture 97" descr="QQ截图20141023141502">
          <a:extLst>
            <a:ext uri="{FF2B5EF4-FFF2-40B4-BE49-F238E27FC236}">
              <a16:creationId xmlns:a16="http://schemas.microsoft.com/office/drawing/2014/main" id="{00000000-0008-0000-0900-000000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45" name="Picture 96" descr="QQ截图20141023141458">
          <a:extLst>
            <a:ext uri="{FF2B5EF4-FFF2-40B4-BE49-F238E27FC236}">
              <a16:creationId xmlns:a16="http://schemas.microsoft.com/office/drawing/2014/main" id="{00000000-0008-0000-0900-00000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46" name="Picture 97" descr="QQ截图20141023141502">
          <a:extLst>
            <a:ext uri="{FF2B5EF4-FFF2-40B4-BE49-F238E27FC236}">
              <a16:creationId xmlns:a16="http://schemas.microsoft.com/office/drawing/2014/main" id="{00000000-0008-0000-0900-00000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3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4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49" name="AutoShape 4">
          <a:extLst>
            <a:ext uri="{FF2B5EF4-FFF2-40B4-BE49-F238E27FC236}">
              <a16:creationId xmlns:a16="http://schemas.microsoft.com/office/drawing/2014/main" id="{00000000-0008-0000-0900-000005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50" name="Picture 96" descr="QQ截图20141023141458">
          <a:extLst>
            <a:ext uri="{FF2B5EF4-FFF2-40B4-BE49-F238E27FC236}">
              <a16:creationId xmlns:a16="http://schemas.microsoft.com/office/drawing/2014/main" id="{00000000-0008-0000-0900-00000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51" name="Picture 97" descr="QQ截图20141023141502">
          <a:extLst>
            <a:ext uri="{FF2B5EF4-FFF2-40B4-BE49-F238E27FC236}">
              <a16:creationId xmlns:a16="http://schemas.microsoft.com/office/drawing/2014/main" id="{00000000-0008-0000-0900-00000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52" name="Picture 96" descr="QQ截图20141023141458">
          <a:extLst>
            <a:ext uri="{FF2B5EF4-FFF2-40B4-BE49-F238E27FC236}">
              <a16:creationId xmlns:a16="http://schemas.microsoft.com/office/drawing/2014/main" id="{00000000-0008-0000-0900-00000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53" name="Picture 97" descr="QQ截图20141023141502">
          <a:extLst>
            <a:ext uri="{FF2B5EF4-FFF2-40B4-BE49-F238E27FC236}">
              <a16:creationId xmlns:a16="http://schemas.microsoft.com/office/drawing/2014/main" id="{00000000-0008-0000-0900-00000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A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B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56" name="AutoShape 4">
          <a:extLst>
            <a:ext uri="{FF2B5EF4-FFF2-40B4-BE49-F238E27FC236}">
              <a16:creationId xmlns:a16="http://schemas.microsoft.com/office/drawing/2014/main" id="{00000000-0008-0000-0900-00000C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57" name="Picture 96" descr="QQ截图20141023141458">
          <a:extLst>
            <a:ext uri="{FF2B5EF4-FFF2-40B4-BE49-F238E27FC236}">
              <a16:creationId xmlns:a16="http://schemas.microsoft.com/office/drawing/2014/main" id="{00000000-0008-0000-0900-00000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58" name="Picture 97" descr="QQ截图20141023141502">
          <a:extLst>
            <a:ext uri="{FF2B5EF4-FFF2-40B4-BE49-F238E27FC236}">
              <a16:creationId xmlns:a16="http://schemas.microsoft.com/office/drawing/2014/main" id="{00000000-0008-0000-0900-00000E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59" name="Picture 96" descr="QQ截图20141023141458">
          <a:extLst>
            <a:ext uri="{FF2B5EF4-FFF2-40B4-BE49-F238E27FC236}">
              <a16:creationId xmlns:a16="http://schemas.microsoft.com/office/drawing/2014/main" id="{00000000-0008-0000-0900-00000F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60" name="Picture 97" descr="QQ截图20141023141502">
          <a:extLst>
            <a:ext uri="{FF2B5EF4-FFF2-40B4-BE49-F238E27FC236}">
              <a16:creationId xmlns:a16="http://schemas.microsoft.com/office/drawing/2014/main" id="{00000000-0008-0000-0900-000010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2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63" name="AutoShape 4">
          <a:extLst>
            <a:ext uri="{FF2B5EF4-FFF2-40B4-BE49-F238E27FC236}">
              <a16:creationId xmlns:a16="http://schemas.microsoft.com/office/drawing/2014/main" id="{00000000-0008-0000-0900-000013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64" name="Picture 96" descr="QQ截图20141023141458">
          <a:extLst>
            <a:ext uri="{FF2B5EF4-FFF2-40B4-BE49-F238E27FC236}">
              <a16:creationId xmlns:a16="http://schemas.microsoft.com/office/drawing/2014/main" id="{00000000-0008-0000-0900-00001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65" name="Picture 97" descr="QQ截图20141023141502">
          <a:extLst>
            <a:ext uri="{FF2B5EF4-FFF2-40B4-BE49-F238E27FC236}">
              <a16:creationId xmlns:a16="http://schemas.microsoft.com/office/drawing/2014/main" id="{00000000-0008-0000-0900-00001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66" name="Picture 96" descr="QQ截图20141023141458">
          <a:extLst>
            <a:ext uri="{FF2B5EF4-FFF2-40B4-BE49-F238E27FC236}">
              <a16:creationId xmlns:a16="http://schemas.microsoft.com/office/drawing/2014/main" id="{00000000-0008-0000-0900-00001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67" name="Picture 97" descr="QQ截图20141023141502">
          <a:extLst>
            <a:ext uri="{FF2B5EF4-FFF2-40B4-BE49-F238E27FC236}">
              <a16:creationId xmlns:a16="http://schemas.microsoft.com/office/drawing/2014/main" id="{00000000-0008-0000-0900-00001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8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9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70" name="AutoShape 4">
          <a:extLst>
            <a:ext uri="{FF2B5EF4-FFF2-40B4-BE49-F238E27FC236}">
              <a16:creationId xmlns:a16="http://schemas.microsoft.com/office/drawing/2014/main" id="{00000000-0008-0000-0900-00001A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71" name="Picture 96" descr="QQ截图20141023141458">
          <a:extLst>
            <a:ext uri="{FF2B5EF4-FFF2-40B4-BE49-F238E27FC236}">
              <a16:creationId xmlns:a16="http://schemas.microsoft.com/office/drawing/2014/main" id="{00000000-0008-0000-0900-00001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72" name="Picture 97" descr="QQ截图20141023141502">
          <a:extLst>
            <a:ext uri="{FF2B5EF4-FFF2-40B4-BE49-F238E27FC236}">
              <a16:creationId xmlns:a16="http://schemas.microsoft.com/office/drawing/2014/main" id="{00000000-0008-0000-0900-00001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73" name="Picture 96" descr="QQ截图20141023141458">
          <a:extLst>
            <a:ext uri="{FF2B5EF4-FFF2-40B4-BE49-F238E27FC236}">
              <a16:creationId xmlns:a16="http://schemas.microsoft.com/office/drawing/2014/main" id="{00000000-0008-0000-0900-00001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74" name="Picture 97" descr="QQ截图20141023141502">
          <a:extLst>
            <a:ext uri="{FF2B5EF4-FFF2-40B4-BE49-F238E27FC236}">
              <a16:creationId xmlns:a16="http://schemas.microsoft.com/office/drawing/2014/main" id="{00000000-0008-0000-0900-00001E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77" name="AutoShape 4">
          <a:extLst>
            <a:ext uri="{FF2B5EF4-FFF2-40B4-BE49-F238E27FC236}">
              <a16:creationId xmlns:a16="http://schemas.microsoft.com/office/drawing/2014/main" id="{00000000-0008-0000-0900-00002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78" name="AutoShape 1">
          <a:extLst>
            <a:ext uri="{FF2B5EF4-FFF2-40B4-BE49-F238E27FC236}">
              <a16:creationId xmlns:a16="http://schemas.microsoft.com/office/drawing/2014/main" id="{00000000-0008-0000-0900-000022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3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80" name="AutoShape 4">
          <a:extLst>
            <a:ext uri="{FF2B5EF4-FFF2-40B4-BE49-F238E27FC236}">
              <a16:creationId xmlns:a16="http://schemas.microsoft.com/office/drawing/2014/main" id="{00000000-0008-0000-0900-000024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81" name="Picture 96" descr="QQ截图20141023141458">
          <a:extLst>
            <a:ext uri="{FF2B5EF4-FFF2-40B4-BE49-F238E27FC236}">
              <a16:creationId xmlns:a16="http://schemas.microsoft.com/office/drawing/2014/main" id="{00000000-0008-0000-0900-00002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82" name="Picture 97" descr="QQ截图20141023141502">
          <a:extLst>
            <a:ext uri="{FF2B5EF4-FFF2-40B4-BE49-F238E27FC236}">
              <a16:creationId xmlns:a16="http://schemas.microsoft.com/office/drawing/2014/main" id="{00000000-0008-0000-0900-00002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83" name="Picture 96" descr="QQ截图20141023141458">
          <a:extLst>
            <a:ext uri="{FF2B5EF4-FFF2-40B4-BE49-F238E27FC236}">
              <a16:creationId xmlns:a16="http://schemas.microsoft.com/office/drawing/2014/main" id="{00000000-0008-0000-0900-00002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84" name="Picture 97" descr="QQ截图20141023141502">
          <a:extLst>
            <a:ext uri="{FF2B5EF4-FFF2-40B4-BE49-F238E27FC236}">
              <a16:creationId xmlns:a16="http://schemas.microsoft.com/office/drawing/2014/main" id="{00000000-0008-0000-0900-00002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8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9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A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B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88" name="AutoShape 4">
          <a:extLst>
            <a:ext uri="{FF2B5EF4-FFF2-40B4-BE49-F238E27FC236}">
              <a16:creationId xmlns:a16="http://schemas.microsoft.com/office/drawing/2014/main" id="{00000000-0008-0000-0900-00002C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91" name="AutoShape 4">
          <a:extLst>
            <a:ext uri="{FF2B5EF4-FFF2-40B4-BE49-F238E27FC236}">
              <a16:creationId xmlns:a16="http://schemas.microsoft.com/office/drawing/2014/main" id="{00000000-0008-0000-0900-00002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94" name="AutoShape 4">
          <a:extLst>
            <a:ext uri="{FF2B5EF4-FFF2-40B4-BE49-F238E27FC236}">
              <a16:creationId xmlns:a16="http://schemas.microsoft.com/office/drawing/2014/main" id="{00000000-0008-0000-0900-000032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95" name="Picture 96" descr="QQ截图20141023141458">
          <a:extLst>
            <a:ext uri="{FF2B5EF4-FFF2-40B4-BE49-F238E27FC236}">
              <a16:creationId xmlns:a16="http://schemas.microsoft.com/office/drawing/2014/main" id="{00000000-0008-0000-0900-00003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96" name="Picture 97" descr="QQ截图20141023141502">
          <a:extLst>
            <a:ext uri="{FF2B5EF4-FFF2-40B4-BE49-F238E27FC236}">
              <a16:creationId xmlns:a16="http://schemas.microsoft.com/office/drawing/2014/main" id="{00000000-0008-0000-0900-00003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97" name="Picture 96" descr="QQ截图20141023141458">
          <a:extLst>
            <a:ext uri="{FF2B5EF4-FFF2-40B4-BE49-F238E27FC236}">
              <a16:creationId xmlns:a16="http://schemas.microsoft.com/office/drawing/2014/main" id="{00000000-0008-0000-0900-00003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98" name="Picture 97" descr="QQ截图20141023141502">
          <a:extLst>
            <a:ext uri="{FF2B5EF4-FFF2-40B4-BE49-F238E27FC236}">
              <a16:creationId xmlns:a16="http://schemas.microsoft.com/office/drawing/2014/main" id="{00000000-0008-0000-0900-00003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7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8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01" name="AutoShape 4">
          <a:extLst>
            <a:ext uri="{FF2B5EF4-FFF2-40B4-BE49-F238E27FC236}">
              <a16:creationId xmlns:a16="http://schemas.microsoft.com/office/drawing/2014/main" id="{00000000-0008-0000-0900-000039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202" name="Picture 96" descr="QQ截图20141023141458">
          <a:extLst>
            <a:ext uri="{FF2B5EF4-FFF2-40B4-BE49-F238E27FC236}">
              <a16:creationId xmlns:a16="http://schemas.microsoft.com/office/drawing/2014/main" id="{00000000-0008-0000-0900-00003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203" name="Picture 97" descr="QQ截图20141023141502">
          <a:extLst>
            <a:ext uri="{FF2B5EF4-FFF2-40B4-BE49-F238E27FC236}">
              <a16:creationId xmlns:a16="http://schemas.microsoft.com/office/drawing/2014/main" id="{00000000-0008-0000-0900-00003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204" name="Picture 96" descr="QQ截图20141023141458">
          <a:extLst>
            <a:ext uri="{FF2B5EF4-FFF2-40B4-BE49-F238E27FC236}">
              <a16:creationId xmlns:a16="http://schemas.microsoft.com/office/drawing/2014/main" id="{00000000-0008-0000-0900-00003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205" name="Picture 97" descr="QQ截图20141023141502">
          <a:extLst>
            <a:ext uri="{FF2B5EF4-FFF2-40B4-BE49-F238E27FC236}">
              <a16:creationId xmlns:a16="http://schemas.microsoft.com/office/drawing/2014/main" id="{00000000-0008-0000-0900-00003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08" name="AutoShape 4">
          <a:extLst>
            <a:ext uri="{FF2B5EF4-FFF2-40B4-BE49-F238E27FC236}">
              <a16:creationId xmlns:a16="http://schemas.microsoft.com/office/drawing/2014/main" id="{00000000-0008-0000-0900-00004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209" name="Picture 96" descr="QQ截图20141023141458">
          <a:extLst>
            <a:ext uri="{FF2B5EF4-FFF2-40B4-BE49-F238E27FC236}">
              <a16:creationId xmlns:a16="http://schemas.microsoft.com/office/drawing/2014/main" id="{00000000-0008-0000-0900-00004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210" name="Picture 97" descr="QQ截图20141023141502">
          <a:extLst>
            <a:ext uri="{FF2B5EF4-FFF2-40B4-BE49-F238E27FC236}">
              <a16:creationId xmlns:a16="http://schemas.microsoft.com/office/drawing/2014/main" id="{00000000-0008-0000-0900-00004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211" name="Picture 96" descr="QQ截图20141023141458">
          <a:extLst>
            <a:ext uri="{FF2B5EF4-FFF2-40B4-BE49-F238E27FC236}">
              <a16:creationId xmlns:a16="http://schemas.microsoft.com/office/drawing/2014/main" id="{00000000-0008-0000-0900-00004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212" name="Picture 97" descr="QQ截图20141023141502">
          <a:extLst>
            <a:ext uri="{FF2B5EF4-FFF2-40B4-BE49-F238E27FC236}">
              <a16:creationId xmlns:a16="http://schemas.microsoft.com/office/drawing/2014/main" id="{00000000-0008-0000-0900-00004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5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6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15" name="AutoShape 4">
          <a:extLst>
            <a:ext uri="{FF2B5EF4-FFF2-40B4-BE49-F238E27FC236}">
              <a16:creationId xmlns:a16="http://schemas.microsoft.com/office/drawing/2014/main" id="{00000000-0008-0000-0900-000047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1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8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9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A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19" name="AutoShape 4">
          <a:extLst>
            <a:ext uri="{FF2B5EF4-FFF2-40B4-BE49-F238E27FC236}">
              <a16:creationId xmlns:a16="http://schemas.microsoft.com/office/drawing/2014/main" id="{00000000-0008-0000-0900-00004B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220" name="Picture 96" descr="QQ截图20141023141458">
          <a:extLst>
            <a:ext uri="{FF2B5EF4-FFF2-40B4-BE49-F238E27FC236}">
              <a16:creationId xmlns:a16="http://schemas.microsoft.com/office/drawing/2014/main" id="{00000000-0008-0000-0900-00004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221" name="Picture 97" descr="QQ截图20141023141502">
          <a:extLst>
            <a:ext uri="{FF2B5EF4-FFF2-40B4-BE49-F238E27FC236}">
              <a16:creationId xmlns:a16="http://schemas.microsoft.com/office/drawing/2014/main" id="{00000000-0008-0000-0900-00004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222" name="Picture 96" descr="QQ截图20141023141458">
          <a:extLst>
            <a:ext uri="{FF2B5EF4-FFF2-40B4-BE49-F238E27FC236}">
              <a16:creationId xmlns:a16="http://schemas.microsoft.com/office/drawing/2014/main" id="{00000000-0008-0000-0900-00004E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223" name="Picture 97" descr="QQ截图20141023141502">
          <a:extLst>
            <a:ext uri="{FF2B5EF4-FFF2-40B4-BE49-F238E27FC236}">
              <a16:creationId xmlns:a16="http://schemas.microsoft.com/office/drawing/2014/main" id="{00000000-0008-0000-0900-00004F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26" name="AutoShape 4">
          <a:extLst>
            <a:ext uri="{FF2B5EF4-FFF2-40B4-BE49-F238E27FC236}">
              <a16:creationId xmlns:a16="http://schemas.microsoft.com/office/drawing/2014/main" id="{00000000-0008-0000-0900-000052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227" name="Picture 96" descr="QQ截图20141023141458">
          <a:extLst>
            <a:ext uri="{FF2B5EF4-FFF2-40B4-BE49-F238E27FC236}">
              <a16:creationId xmlns:a16="http://schemas.microsoft.com/office/drawing/2014/main" id="{00000000-0008-0000-0900-00005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228" name="Picture 97" descr="QQ截图20141023141502">
          <a:extLst>
            <a:ext uri="{FF2B5EF4-FFF2-40B4-BE49-F238E27FC236}">
              <a16:creationId xmlns:a16="http://schemas.microsoft.com/office/drawing/2014/main" id="{00000000-0008-0000-0900-00005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229" name="Picture 96" descr="QQ截图20141023141458">
          <a:extLst>
            <a:ext uri="{FF2B5EF4-FFF2-40B4-BE49-F238E27FC236}">
              <a16:creationId xmlns:a16="http://schemas.microsoft.com/office/drawing/2014/main" id="{00000000-0008-0000-0900-00005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230" name="Picture 97" descr="QQ截图20141023141502">
          <a:extLst>
            <a:ext uri="{FF2B5EF4-FFF2-40B4-BE49-F238E27FC236}">
              <a16:creationId xmlns:a16="http://schemas.microsoft.com/office/drawing/2014/main" id="{00000000-0008-0000-0900-00005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7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32" name="Picture 96" descr="QQ截图20141023141458">
          <a:extLst>
            <a:ext uri="{FF2B5EF4-FFF2-40B4-BE49-F238E27FC236}">
              <a16:creationId xmlns:a16="http://schemas.microsoft.com/office/drawing/2014/main" id="{00000000-0008-0000-0900-00005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33" name="Picture 97" descr="QQ截图20141023141502">
          <a:extLst>
            <a:ext uri="{FF2B5EF4-FFF2-40B4-BE49-F238E27FC236}">
              <a16:creationId xmlns:a16="http://schemas.microsoft.com/office/drawing/2014/main" id="{00000000-0008-0000-0900-00005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34" name="Picture 96" descr="QQ截图20141023141458">
          <a:extLst>
            <a:ext uri="{FF2B5EF4-FFF2-40B4-BE49-F238E27FC236}">
              <a16:creationId xmlns:a16="http://schemas.microsoft.com/office/drawing/2014/main" id="{00000000-0008-0000-0900-00005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35" name="Picture 97" descr="QQ截图20141023141502">
          <a:extLst>
            <a:ext uri="{FF2B5EF4-FFF2-40B4-BE49-F238E27FC236}">
              <a16:creationId xmlns:a16="http://schemas.microsoft.com/office/drawing/2014/main" id="{00000000-0008-0000-0900-00005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C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D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3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39" name="AutoShape 4">
          <a:extLst>
            <a:ext uri="{FF2B5EF4-FFF2-40B4-BE49-F238E27FC236}">
              <a16:creationId xmlns:a16="http://schemas.microsoft.com/office/drawing/2014/main" id="{00000000-0008-0000-0900-00005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2" name="AutoShape 4">
          <a:extLst>
            <a:ext uri="{FF2B5EF4-FFF2-40B4-BE49-F238E27FC236}">
              <a16:creationId xmlns:a16="http://schemas.microsoft.com/office/drawing/2014/main" id="{00000000-0008-0000-0900-000062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3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4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5" name="AutoShape 4">
          <a:extLst>
            <a:ext uri="{FF2B5EF4-FFF2-40B4-BE49-F238E27FC236}">
              <a16:creationId xmlns:a16="http://schemas.microsoft.com/office/drawing/2014/main" id="{00000000-0008-0000-0900-000065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6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7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8" name="AutoShape 4">
          <a:extLst>
            <a:ext uri="{FF2B5EF4-FFF2-40B4-BE49-F238E27FC236}">
              <a16:creationId xmlns:a16="http://schemas.microsoft.com/office/drawing/2014/main" id="{00000000-0008-0000-0900-000068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49" name="Picture 96" descr="QQ截图20141023141458">
          <a:extLst>
            <a:ext uri="{FF2B5EF4-FFF2-40B4-BE49-F238E27FC236}">
              <a16:creationId xmlns:a16="http://schemas.microsoft.com/office/drawing/2014/main" id="{00000000-0008-0000-0900-00006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50" name="Picture 97" descr="QQ截图20141023141502">
          <a:extLst>
            <a:ext uri="{FF2B5EF4-FFF2-40B4-BE49-F238E27FC236}">
              <a16:creationId xmlns:a16="http://schemas.microsoft.com/office/drawing/2014/main" id="{00000000-0008-0000-0900-00006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51" name="Picture 96" descr="QQ截图20141023141458">
          <a:extLst>
            <a:ext uri="{FF2B5EF4-FFF2-40B4-BE49-F238E27FC236}">
              <a16:creationId xmlns:a16="http://schemas.microsoft.com/office/drawing/2014/main" id="{00000000-0008-0000-0900-00006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52" name="Picture 97" descr="QQ截图20141023141502">
          <a:extLst>
            <a:ext uri="{FF2B5EF4-FFF2-40B4-BE49-F238E27FC236}">
              <a16:creationId xmlns:a16="http://schemas.microsoft.com/office/drawing/2014/main" id="{00000000-0008-0000-0900-00006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D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55" name="AutoShape 4">
          <a:extLst>
            <a:ext uri="{FF2B5EF4-FFF2-40B4-BE49-F238E27FC236}">
              <a16:creationId xmlns:a16="http://schemas.microsoft.com/office/drawing/2014/main" id="{00000000-0008-0000-0900-00006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56" name="Picture 96" descr="QQ截图20141023141458">
          <a:extLst>
            <a:ext uri="{FF2B5EF4-FFF2-40B4-BE49-F238E27FC236}">
              <a16:creationId xmlns:a16="http://schemas.microsoft.com/office/drawing/2014/main" id="{00000000-0008-0000-0900-000070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57" name="Picture 97" descr="QQ截图20141023141502">
          <a:extLst>
            <a:ext uri="{FF2B5EF4-FFF2-40B4-BE49-F238E27FC236}">
              <a16:creationId xmlns:a16="http://schemas.microsoft.com/office/drawing/2014/main" id="{00000000-0008-0000-0900-00007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58" name="Picture 96" descr="QQ截图20141023141458">
          <a:extLst>
            <a:ext uri="{FF2B5EF4-FFF2-40B4-BE49-F238E27FC236}">
              <a16:creationId xmlns:a16="http://schemas.microsoft.com/office/drawing/2014/main" id="{00000000-0008-0000-0900-00007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59" name="Picture 97" descr="QQ截图20141023141502">
          <a:extLst>
            <a:ext uri="{FF2B5EF4-FFF2-40B4-BE49-F238E27FC236}">
              <a16:creationId xmlns:a16="http://schemas.microsoft.com/office/drawing/2014/main" id="{00000000-0008-0000-0900-00007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4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5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62" name="AutoShape 4">
          <a:extLst>
            <a:ext uri="{FF2B5EF4-FFF2-40B4-BE49-F238E27FC236}">
              <a16:creationId xmlns:a16="http://schemas.microsoft.com/office/drawing/2014/main" id="{00000000-0008-0000-0900-000076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63" name="Picture 96" descr="QQ截图20141023141458">
          <a:extLst>
            <a:ext uri="{FF2B5EF4-FFF2-40B4-BE49-F238E27FC236}">
              <a16:creationId xmlns:a16="http://schemas.microsoft.com/office/drawing/2014/main" id="{00000000-0008-0000-0900-00007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64" name="Picture 97" descr="QQ截图20141023141502">
          <a:extLst>
            <a:ext uri="{FF2B5EF4-FFF2-40B4-BE49-F238E27FC236}">
              <a16:creationId xmlns:a16="http://schemas.microsoft.com/office/drawing/2014/main" id="{00000000-0008-0000-0900-00007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65" name="Picture 96" descr="QQ截图20141023141458">
          <a:extLst>
            <a:ext uri="{FF2B5EF4-FFF2-40B4-BE49-F238E27FC236}">
              <a16:creationId xmlns:a16="http://schemas.microsoft.com/office/drawing/2014/main" id="{00000000-0008-0000-0900-00007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66" name="Picture 97" descr="QQ截图20141023141502">
          <a:extLst>
            <a:ext uri="{FF2B5EF4-FFF2-40B4-BE49-F238E27FC236}">
              <a16:creationId xmlns:a16="http://schemas.microsoft.com/office/drawing/2014/main" id="{00000000-0008-0000-0900-00007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B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C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69" name="AutoShape 4">
          <a:extLst>
            <a:ext uri="{FF2B5EF4-FFF2-40B4-BE49-F238E27FC236}">
              <a16:creationId xmlns:a16="http://schemas.microsoft.com/office/drawing/2014/main" id="{00000000-0008-0000-0900-00007D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7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7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73" name="AutoShape 4">
          <a:extLst>
            <a:ext uri="{FF2B5EF4-FFF2-40B4-BE49-F238E27FC236}">
              <a16:creationId xmlns:a16="http://schemas.microsoft.com/office/drawing/2014/main" id="{00000000-0008-0000-0900-00008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74" name="Picture 96" descr="QQ截图20141023141458">
          <a:extLst>
            <a:ext uri="{FF2B5EF4-FFF2-40B4-BE49-F238E27FC236}">
              <a16:creationId xmlns:a16="http://schemas.microsoft.com/office/drawing/2014/main" id="{00000000-0008-0000-0900-00008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75" name="Picture 97" descr="QQ截图20141023141502">
          <a:extLst>
            <a:ext uri="{FF2B5EF4-FFF2-40B4-BE49-F238E27FC236}">
              <a16:creationId xmlns:a16="http://schemas.microsoft.com/office/drawing/2014/main" id="{00000000-0008-0000-0900-00008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76" name="Picture 96" descr="QQ截图20141023141458">
          <a:extLst>
            <a:ext uri="{FF2B5EF4-FFF2-40B4-BE49-F238E27FC236}">
              <a16:creationId xmlns:a16="http://schemas.microsoft.com/office/drawing/2014/main" id="{00000000-0008-0000-0900-00008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77" name="Picture 97" descr="QQ截图20141023141502">
          <a:extLst>
            <a:ext uri="{FF2B5EF4-FFF2-40B4-BE49-F238E27FC236}">
              <a16:creationId xmlns:a16="http://schemas.microsoft.com/office/drawing/2014/main" id="{00000000-0008-0000-0900-00008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6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7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80" name="AutoShape 4">
          <a:extLst>
            <a:ext uri="{FF2B5EF4-FFF2-40B4-BE49-F238E27FC236}">
              <a16:creationId xmlns:a16="http://schemas.microsoft.com/office/drawing/2014/main" id="{00000000-0008-0000-0900-000088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81" name="Picture 96" descr="QQ截图20141023141458">
          <a:extLst>
            <a:ext uri="{FF2B5EF4-FFF2-40B4-BE49-F238E27FC236}">
              <a16:creationId xmlns:a16="http://schemas.microsoft.com/office/drawing/2014/main" id="{00000000-0008-0000-0900-00008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82" name="Picture 97" descr="QQ截图20141023141502">
          <a:extLst>
            <a:ext uri="{FF2B5EF4-FFF2-40B4-BE49-F238E27FC236}">
              <a16:creationId xmlns:a16="http://schemas.microsoft.com/office/drawing/2014/main" id="{00000000-0008-0000-0900-00008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83" name="Picture 96" descr="QQ截图20141023141458">
          <a:extLst>
            <a:ext uri="{FF2B5EF4-FFF2-40B4-BE49-F238E27FC236}">
              <a16:creationId xmlns:a16="http://schemas.microsoft.com/office/drawing/2014/main" id="{00000000-0008-0000-0900-00008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84" name="Picture 97" descr="QQ截图20141023141502">
          <a:extLst>
            <a:ext uri="{FF2B5EF4-FFF2-40B4-BE49-F238E27FC236}">
              <a16:creationId xmlns:a16="http://schemas.microsoft.com/office/drawing/2014/main" id="{00000000-0008-0000-0900-00008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D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87" name="AutoShape 4">
          <a:extLst>
            <a:ext uri="{FF2B5EF4-FFF2-40B4-BE49-F238E27FC236}">
              <a16:creationId xmlns:a16="http://schemas.microsoft.com/office/drawing/2014/main" id="{00000000-0008-0000-0900-00008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88" name="Picture 96" descr="QQ截图20141023141458">
          <a:extLst>
            <a:ext uri="{FF2B5EF4-FFF2-40B4-BE49-F238E27FC236}">
              <a16:creationId xmlns:a16="http://schemas.microsoft.com/office/drawing/2014/main" id="{00000000-0008-0000-0900-000090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89" name="Picture 97" descr="QQ截图20141023141502">
          <a:extLst>
            <a:ext uri="{FF2B5EF4-FFF2-40B4-BE49-F238E27FC236}">
              <a16:creationId xmlns:a16="http://schemas.microsoft.com/office/drawing/2014/main" id="{00000000-0008-0000-0900-00009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90" name="Picture 96" descr="QQ截图20141023141458">
          <a:extLst>
            <a:ext uri="{FF2B5EF4-FFF2-40B4-BE49-F238E27FC236}">
              <a16:creationId xmlns:a16="http://schemas.microsoft.com/office/drawing/2014/main" id="{00000000-0008-0000-0900-00009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91" name="Picture 97" descr="QQ截图20141023141502">
          <a:extLst>
            <a:ext uri="{FF2B5EF4-FFF2-40B4-BE49-F238E27FC236}">
              <a16:creationId xmlns:a16="http://schemas.microsoft.com/office/drawing/2014/main" id="{00000000-0008-0000-0900-00009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4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5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94" name="AutoShape 4">
          <a:extLst>
            <a:ext uri="{FF2B5EF4-FFF2-40B4-BE49-F238E27FC236}">
              <a16:creationId xmlns:a16="http://schemas.microsoft.com/office/drawing/2014/main" id="{00000000-0008-0000-0900-000096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95" name="Picture 96" descr="QQ截图20141023141458">
          <a:extLst>
            <a:ext uri="{FF2B5EF4-FFF2-40B4-BE49-F238E27FC236}">
              <a16:creationId xmlns:a16="http://schemas.microsoft.com/office/drawing/2014/main" id="{00000000-0008-0000-0900-00009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96" name="Picture 97" descr="QQ截图20141023141502">
          <a:extLst>
            <a:ext uri="{FF2B5EF4-FFF2-40B4-BE49-F238E27FC236}">
              <a16:creationId xmlns:a16="http://schemas.microsoft.com/office/drawing/2014/main" id="{00000000-0008-0000-0900-00009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97" name="Picture 96" descr="QQ截图20141023141458">
          <a:extLst>
            <a:ext uri="{FF2B5EF4-FFF2-40B4-BE49-F238E27FC236}">
              <a16:creationId xmlns:a16="http://schemas.microsoft.com/office/drawing/2014/main" id="{00000000-0008-0000-0900-00009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98" name="Picture 97" descr="QQ截图20141023141502">
          <a:extLst>
            <a:ext uri="{FF2B5EF4-FFF2-40B4-BE49-F238E27FC236}">
              <a16:creationId xmlns:a16="http://schemas.microsoft.com/office/drawing/2014/main" id="{00000000-0008-0000-0900-00009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B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C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01" name="AutoShape 4">
          <a:extLst>
            <a:ext uri="{FF2B5EF4-FFF2-40B4-BE49-F238E27FC236}">
              <a16:creationId xmlns:a16="http://schemas.microsoft.com/office/drawing/2014/main" id="{00000000-0008-0000-0900-00009D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02" name="Picture 96" descr="QQ截图20141023141458">
          <a:extLst>
            <a:ext uri="{FF2B5EF4-FFF2-40B4-BE49-F238E27FC236}">
              <a16:creationId xmlns:a16="http://schemas.microsoft.com/office/drawing/2014/main" id="{00000000-0008-0000-0900-00009E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03" name="Picture 97" descr="QQ截图20141023141502">
          <a:extLst>
            <a:ext uri="{FF2B5EF4-FFF2-40B4-BE49-F238E27FC236}">
              <a16:creationId xmlns:a16="http://schemas.microsoft.com/office/drawing/2014/main" id="{00000000-0008-0000-0900-00009F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04" name="Picture 96" descr="QQ截图20141023141458">
          <a:extLst>
            <a:ext uri="{FF2B5EF4-FFF2-40B4-BE49-F238E27FC236}">
              <a16:creationId xmlns:a16="http://schemas.microsoft.com/office/drawing/2014/main" id="{00000000-0008-0000-0900-0000A0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05" name="Picture 97" descr="QQ截图20141023141502">
          <a:extLst>
            <a:ext uri="{FF2B5EF4-FFF2-40B4-BE49-F238E27FC236}">
              <a16:creationId xmlns:a16="http://schemas.microsoft.com/office/drawing/2014/main" id="{00000000-0008-0000-0900-0000A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2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3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08" name="AutoShape 4">
          <a:extLst>
            <a:ext uri="{FF2B5EF4-FFF2-40B4-BE49-F238E27FC236}">
              <a16:creationId xmlns:a16="http://schemas.microsoft.com/office/drawing/2014/main" id="{00000000-0008-0000-0900-0000A4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09" name="Picture 96" descr="QQ截图20141023141458">
          <a:extLst>
            <a:ext uri="{FF2B5EF4-FFF2-40B4-BE49-F238E27FC236}">
              <a16:creationId xmlns:a16="http://schemas.microsoft.com/office/drawing/2014/main" id="{00000000-0008-0000-0900-0000A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10" name="Picture 97" descr="QQ截图20141023141502">
          <a:extLst>
            <a:ext uri="{FF2B5EF4-FFF2-40B4-BE49-F238E27FC236}">
              <a16:creationId xmlns:a16="http://schemas.microsoft.com/office/drawing/2014/main" id="{00000000-0008-0000-0900-0000A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11" name="Picture 96" descr="QQ截图20141023141458">
          <a:extLst>
            <a:ext uri="{FF2B5EF4-FFF2-40B4-BE49-F238E27FC236}">
              <a16:creationId xmlns:a16="http://schemas.microsoft.com/office/drawing/2014/main" id="{00000000-0008-0000-0900-0000A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12" name="Picture 97" descr="QQ截图20141023141502">
          <a:extLst>
            <a:ext uri="{FF2B5EF4-FFF2-40B4-BE49-F238E27FC236}">
              <a16:creationId xmlns:a16="http://schemas.microsoft.com/office/drawing/2014/main" id="{00000000-0008-0000-0900-0000A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9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A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15" name="AutoShape 4">
          <a:extLst>
            <a:ext uri="{FF2B5EF4-FFF2-40B4-BE49-F238E27FC236}">
              <a16:creationId xmlns:a16="http://schemas.microsoft.com/office/drawing/2014/main" id="{00000000-0008-0000-0900-0000AB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16" name="Picture 96" descr="QQ截图20141023141458">
          <a:extLst>
            <a:ext uri="{FF2B5EF4-FFF2-40B4-BE49-F238E27FC236}">
              <a16:creationId xmlns:a16="http://schemas.microsoft.com/office/drawing/2014/main" id="{00000000-0008-0000-0900-0000A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17" name="Picture 97" descr="QQ截图20141023141502">
          <a:extLst>
            <a:ext uri="{FF2B5EF4-FFF2-40B4-BE49-F238E27FC236}">
              <a16:creationId xmlns:a16="http://schemas.microsoft.com/office/drawing/2014/main" id="{00000000-0008-0000-0900-0000A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18" name="Picture 96" descr="QQ截图20141023141458">
          <a:extLst>
            <a:ext uri="{FF2B5EF4-FFF2-40B4-BE49-F238E27FC236}">
              <a16:creationId xmlns:a16="http://schemas.microsoft.com/office/drawing/2014/main" id="{00000000-0008-0000-0900-0000AE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19" name="Picture 97" descr="QQ截图20141023141502">
          <a:extLst>
            <a:ext uri="{FF2B5EF4-FFF2-40B4-BE49-F238E27FC236}">
              <a16:creationId xmlns:a16="http://schemas.microsoft.com/office/drawing/2014/main" id="{00000000-0008-0000-0900-0000AF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22" name="AutoShape 4">
          <a:extLst>
            <a:ext uri="{FF2B5EF4-FFF2-40B4-BE49-F238E27FC236}">
              <a16:creationId xmlns:a16="http://schemas.microsoft.com/office/drawing/2014/main" id="{00000000-0008-0000-0900-0000B2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23" name="Picture 96" descr="QQ截图20141023141458">
          <a:extLst>
            <a:ext uri="{FF2B5EF4-FFF2-40B4-BE49-F238E27FC236}">
              <a16:creationId xmlns:a16="http://schemas.microsoft.com/office/drawing/2014/main" id="{00000000-0008-0000-0900-0000B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24" name="Picture 97" descr="QQ截图20141023141502">
          <a:extLst>
            <a:ext uri="{FF2B5EF4-FFF2-40B4-BE49-F238E27FC236}">
              <a16:creationId xmlns:a16="http://schemas.microsoft.com/office/drawing/2014/main" id="{00000000-0008-0000-0900-0000B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25" name="Picture 96" descr="QQ截图20141023141458">
          <a:extLst>
            <a:ext uri="{FF2B5EF4-FFF2-40B4-BE49-F238E27FC236}">
              <a16:creationId xmlns:a16="http://schemas.microsoft.com/office/drawing/2014/main" id="{00000000-0008-0000-0900-0000B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26" name="Picture 97" descr="QQ截图20141023141502">
          <a:extLst>
            <a:ext uri="{FF2B5EF4-FFF2-40B4-BE49-F238E27FC236}">
              <a16:creationId xmlns:a16="http://schemas.microsoft.com/office/drawing/2014/main" id="{00000000-0008-0000-0900-0000B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7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8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29" name="AutoShape 4">
          <a:extLst>
            <a:ext uri="{FF2B5EF4-FFF2-40B4-BE49-F238E27FC236}">
              <a16:creationId xmlns:a16="http://schemas.microsoft.com/office/drawing/2014/main" id="{00000000-0008-0000-0900-0000B9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30" name="Picture 96" descr="QQ截图20141023141458">
          <a:extLst>
            <a:ext uri="{FF2B5EF4-FFF2-40B4-BE49-F238E27FC236}">
              <a16:creationId xmlns:a16="http://schemas.microsoft.com/office/drawing/2014/main" id="{00000000-0008-0000-0900-0000B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31" name="Picture 97" descr="QQ截图20141023141502">
          <a:extLst>
            <a:ext uri="{FF2B5EF4-FFF2-40B4-BE49-F238E27FC236}">
              <a16:creationId xmlns:a16="http://schemas.microsoft.com/office/drawing/2014/main" id="{00000000-0008-0000-0900-0000B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32" name="Picture 96" descr="QQ截图20141023141458">
          <a:extLst>
            <a:ext uri="{FF2B5EF4-FFF2-40B4-BE49-F238E27FC236}">
              <a16:creationId xmlns:a16="http://schemas.microsoft.com/office/drawing/2014/main" id="{00000000-0008-0000-0900-0000B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33" name="Picture 97" descr="QQ截图20141023141502">
          <a:extLst>
            <a:ext uri="{FF2B5EF4-FFF2-40B4-BE49-F238E27FC236}">
              <a16:creationId xmlns:a16="http://schemas.microsoft.com/office/drawing/2014/main" id="{00000000-0008-0000-0900-0000B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36" name="AutoShape 4">
          <a:extLst>
            <a:ext uri="{FF2B5EF4-FFF2-40B4-BE49-F238E27FC236}">
              <a16:creationId xmlns:a16="http://schemas.microsoft.com/office/drawing/2014/main" id="{00000000-0008-0000-0900-0000C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37" name="Picture 96" descr="QQ截图20141023141458">
          <a:extLst>
            <a:ext uri="{FF2B5EF4-FFF2-40B4-BE49-F238E27FC236}">
              <a16:creationId xmlns:a16="http://schemas.microsoft.com/office/drawing/2014/main" id="{00000000-0008-0000-0900-0000C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38" name="Picture 97" descr="QQ截图20141023141502">
          <a:extLst>
            <a:ext uri="{FF2B5EF4-FFF2-40B4-BE49-F238E27FC236}">
              <a16:creationId xmlns:a16="http://schemas.microsoft.com/office/drawing/2014/main" id="{00000000-0008-0000-0900-0000C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39" name="Picture 96" descr="QQ截图20141023141458">
          <a:extLst>
            <a:ext uri="{FF2B5EF4-FFF2-40B4-BE49-F238E27FC236}">
              <a16:creationId xmlns:a16="http://schemas.microsoft.com/office/drawing/2014/main" id="{00000000-0008-0000-0900-0000C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40" name="Picture 97" descr="QQ截图20141023141502">
          <a:extLst>
            <a:ext uri="{FF2B5EF4-FFF2-40B4-BE49-F238E27FC236}">
              <a16:creationId xmlns:a16="http://schemas.microsoft.com/office/drawing/2014/main" id="{00000000-0008-0000-0900-0000C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5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6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43" name="AutoShape 4">
          <a:extLst>
            <a:ext uri="{FF2B5EF4-FFF2-40B4-BE49-F238E27FC236}">
              <a16:creationId xmlns:a16="http://schemas.microsoft.com/office/drawing/2014/main" id="{00000000-0008-0000-0900-0000C7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44" name="Picture 96" descr="QQ截图20141023141458">
          <a:extLst>
            <a:ext uri="{FF2B5EF4-FFF2-40B4-BE49-F238E27FC236}">
              <a16:creationId xmlns:a16="http://schemas.microsoft.com/office/drawing/2014/main" id="{00000000-0008-0000-0900-0000C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45" name="Picture 97" descr="QQ截图20141023141502">
          <a:extLst>
            <a:ext uri="{FF2B5EF4-FFF2-40B4-BE49-F238E27FC236}">
              <a16:creationId xmlns:a16="http://schemas.microsoft.com/office/drawing/2014/main" id="{00000000-0008-0000-0900-0000C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46" name="Picture 96" descr="QQ截图20141023141458">
          <a:extLst>
            <a:ext uri="{FF2B5EF4-FFF2-40B4-BE49-F238E27FC236}">
              <a16:creationId xmlns:a16="http://schemas.microsoft.com/office/drawing/2014/main" id="{00000000-0008-0000-0900-0000C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47" name="Picture 97" descr="QQ截图20141023141502">
          <a:extLst>
            <a:ext uri="{FF2B5EF4-FFF2-40B4-BE49-F238E27FC236}">
              <a16:creationId xmlns:a16="http://schemas.microsoft.com/office/drawing/2014/main" id="{00000000-0008-0000-0900-0000C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C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D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50" name="AutoShape 4">
          <a:extLst>
            <a:ext uri="{FF2B5EF4-FFF2-40B4-BE49-F238E27FC236}">
              <a16:creationId xmlns:a16="http://schemas.microsoft.com/office/drawing/2014/main" id="{00000000-0008-0000-0900-0000C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51" name="Picture 96" descr="QQ截图20141023141458">
          <a:extLst>
            <a:ext uri="{FF2B5EF4-FFF2-40B4-BE49-F238E27FC236}">
              <a16:creationId xmlns:a16="http://schemas.microsoft.com/office/drawing/2014/main" id="{00000000-0008-0000-0900-0000CF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52" name="Picture 97" descr="QQ截图20141023141502">
          <a:extLst>
            <a:ext uri="{FF2B5EF4-FFF2-40B4-BE49-F238E27FC236}">
              <a16:creationId xmlns:a16="http://schemas.microsoft.com/office/drawing/2014/main" id="{00000000-0008-0000-0900-0000D0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53" name="Picture 96" descr="QQ截图20141023141458">
          <a:extLst>
            <a:ext uri="{FF2B5EF4-FFF2-40B4-BE49-F238E27FC236}">
              <a16:creationId xmlns:a16="http://schemas.microsoft.com/office/drawing/2014/main" id="{00000000-0008-0000-0900-0000D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54" name="Picture 97" descr="QQ截图20141023141502">
          <a:extLst>
            <a:ext uri="{FF2B5EF4-FFF2-40B4-BE49-F238E27FC236}">
              <a16:creationId xmlns:a16="http://schemas.microsoft.com/office/drawing/2014/main" id="{00000000-0008-0000-0900-0000D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3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4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57" name="AutoShape 4">
          <a:extLst>
            <a:ext uri="{FF2B5EF4-FFF2-40B4-BE49-F238E27FC236}">
              <a16:creationId xmlns:a16="http://schemas.microsoft.com/office/drawing/2014/main" id="{00000000-0008-0000-0900-0000D5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58" name="Picture 96" descr="QQ截图20141023141458">
          <a:extLst>
            <a:ext uri="{FF2B5EF4-FFF2-40B4-BE49-F238E27FC236}">
              <a16:creationId xmlns:a16="http://schemas.microsoft.com/office/drawing/2014/main" id="{00000000-0008-0000-0900-0000D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59" name="Picture 97" descr="QQ截图20141023141502">
          <a:extLst>
            <a:ext uri="{FF2B5EF4-FFF2-40B4-BE49-F238E27FC236}">
              <a16:creationId xmlns:a16="http://schemas.microsoft.com/office/drawing/2014/main" id="{00000000-0008-0000-0900-0000D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60" name="Picture 96" descr="QQ截图20141023141458">
          <a:extLst>
            <a:ext uri="{FF2B5EF4-FFF2-40B4-BE49-F238E27FC236}">
              <a16:creationId xmlns:a16="http://schemas.microsoft.com/office/drawing/2014/main" id="{00000000-0008-0000-0900-0000D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61" name="Picture 97" descr="QQ截图20141023141502">
          <a:extLst>
            <a:ext uri="{FF2B5EF4-FFF2-40B4-BE49-F238E27FC236}">
              <a16:creationId xmlns:a16="http://schemas.microsoft.com/office/drawing/2014/main" id="{00000000-0008-0000-0900-0000D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A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B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64" name="AutoShape 4">
          <a:extLst>
            <a:ext uri="{FF2B5EF4-FFF2-40B4-BE49-F238E27FC236}">
              <a16:creationId xmlns:a16="http://schemas.microsoft.com/office/drawing/2014/main" id="{00000000-0008-0000-0900-0000DC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65" name="Picture 96" descr="QQ截图20141023141458">
          <a:extLst>
            <a:ext uri="{FF2B5EF4-FFF2-40B4-BE49-F238E27FC236}">
              <a16:creationId xmlns:a16="http://schemas.microsoft.com/office/drawing/2014/main" id="{00000000-0008-0000-0900-0000D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66" name="Picture 97" descr="QQ截图20141023141502">
          <a:extLst>
            <a:ext uri="{FF2B5EF4-FFF2-40B4-BE49-F238E27FC236}">
              <a16:creationId xmlns:a16="http://schemas.microsoft.com/office/drawing/2014/main" id="{00000000-0008-0000-0900-0000DE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67" name="Picture 96" descr="QQ截图20141023141458">
          <a:extLst>
            <a:ext uri="{FF2B5EF4-FFF2-40B4-BE49-F238E27FC236}">
              <a16:creationId xmlns:a16="http://schemas.microsoft.com/office/drawing/2014/main" id="{00000000-0008-0000-0900-0000DF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68" name="Picture 97" descr="QQ截图20141023141502">
          <a:extLst>
            <a:ext uri="{FF2B5EF4-FFF2-40B4-BE49-F238E27FC236}">
              <a16:creationId xmlns:a16="http://schemas.microsoft.com/office/drawing/2014/main" id="{00000000-0008-0000-0900-0000E0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2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71" name="AutoShape 4">
          <a:extLst>
            <a:ext uri="{FF2B5EF4-FFF2-40B4-BE49-F238E27FC236}">
              <a16:creationId xmlns:a16="http://schemas.microsoft.com/office/drawing/2014/main" id="{00000000-0008-0000-0900-0000E3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72" name="Picture 96" descr="QQ截图20141023141458">
          <a:extLst>
            <a:ext uri="{FF2B5EF4-FFF2-40B4-BE49-F238E27FC236}">
              <a16:creationId xmlns:a16="http://schemas.microsoft.com/office/drawing/2014/main" id="{00000000-0008-0000-0900-0000E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73" name="Picture 97" descr="QQ截图20141023141502">
          <a:extLst>
            <a:ext uri="{FF2B5EF4-FFF2-40B4-BE49-F238E27FC236}">
              <a16:creationId xmlns:a16="http://schemas.microsoft.com/office/drawing/2014/main" id="{00000000-0008-0000-0900-0000E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74" name="Picture 96" descr="QQ截图20141023141458">
          <a:extLst>
            <a:ext uri="{FF2B5EF4-FFF2-40B4-BE49-F238E27FC236}">
              <a16:creationId xmlns:a16="http://schemas.microsoft.com/office/drawing/2014/main" id="{00000000-0008-0000-0900-0000E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75" name="Picture 97" descr="QQ截图20141023141502">
          <a:extLst>
            <a:ext uri="{FF2B5EF4-FFF2-40B4-BE49-F238E27FC236}">
              <a16:creationId xmlns:a16="http://schemas.microsoft.com/office/drawing/2014/main" id="{00000000-0008-0000-0900-0000E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8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9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78" name="AutoShape 4">
          <a:extLst>
            <a:ext uri="{FF2B5EF4-FFF2-40B4-BE49-F238E27FC236}">
              <a16:creationId xmlns:a16="http://schemas.microsoft.com/office/drawing/2014/main" id="{00000000-0008-0000-0900-0000EA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79" name="Picture 96" descr="QQ截图20141023141458">
          <a:extLst>
            <a:ext uri="{FF2B5EF4-FFF2-40B4-BE49-F238E27FC236}">
              <a16:creationId xmlns:a16="http://schemas.microsoft.com/office/drawing/2014/main" id="{00000000-0008-0000-0900-0000E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80" name="Picture 97" descr="QQ截图20141023141502">
          <a:extLst>
            <a:ext uri="{FF2B5EF4-FFF2-40B4-BE49-F238E27FC236}">
              <a16:creationId xmlns:a16="http://schemas.microsoft.com/office/drawing/2014/main" id="{00000000-0008-0000-0900-0000E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81" name="Picture 96" descr="QQ截图20141023141458">
          <a:extLst>
            <a:ext uri="{FF2B5EF4-FFF2-40B4-BE49-F238E27FC236}">
              <a16:creationId xmlns:a16="http://schemas.microsoft.com/office/drawing/2014/main" id="{00000000-0008-0000-0900-0000E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82" name="Picture 97" descr="QQ截图20141023141502">
          <a:extLst>
            <a:ext uri="{FF2B5EF4-FFF2-40B4-BE49-F238E27FC236}">
              <a16:creationId xmlns:a16="http://schemas.microsoft.com/office/drawing/2014/main" id="{00000000-0008-0000-0900-0000EE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85" name="AutoShape 4">
          <a:extLst>
            <a:ext uri="{FF2B5EF4-FFF2-40B4-BE49-F238E27FC236}">
              <a16:creationId xmlns:a16="http://schemas.microsoft.com/office/drawing/2014/main" id="{00000000-0008-0000-0900-0000F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86" name="Picture 96" descr="QQ截图20141023141458">
          <a:extLst>
            <a:ext uri="{FF2B5EF4-FFF2-40B4-BE49-F238E27FC236}">
              <a16:creationId xmlns:a16="http://schemas.microsoft.com/office/drawing/2014/main" id="{00000000-0008-0000-0900-0000F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87" name="Picture 97" descr="QQ截图20141023141502">
          <a:extLst>
            <a:ext uri="{FF2B5EF4-FFF2-40B4-BE49-F238E27FC236}">
              <a16:creationId xmlns:a16="http://schemas.microsoft.com/office/drawing/2014/main" id="{00000000-0008-0000-0900-0000F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88" name="Picture 96" descr="QQ截图20141023141458">
          <a:extLst>
            <a:ext uri="{FF2B5EF4-FFF2-40B4-BE49-F238E27FC236}">
              <a16:creationId xmlns:a16="http://schemas.microsoft.com/office/drawing/2014/main" id="{00000000-0008-0000-0900-0000F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89" name="Picture 97" descr="QQ截图20141023141502">
          <a:extLst>
            <a:ext uri="{FF2B5EF4-FFF2-40B4-BE49-F238E27FC236}">
              <a16:creationId xmlns:a16="http://schemas.microsoft.com/office/drawing/2014/main" id="{00000000-0008-0000-0900-0000F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6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7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92" name="AutoShape 4">
          <a:extLst>
            <a:ext uri="{FF2B5EF4-FFF2-40B4-BE49-F238E27FC236}">
              <a16:creationId xmlns:a16="http://schemas.microsoft.com/office/drawing/2014/main" id="{00000000-0008-0000-0900-0000F8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93" name="Picture 96" descr="QQ截图20141023141458">
          <a:extLst>
            <a:ext uri="{FF2B5EF4-FFF2-40B4-BE49-F238E27FC236}">
              <a16:creationId xmlns:a16="http://schemas.microsoft.com/office/drawing/2014/main" id="{00000000-0008-0000-0900-0000F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94" name="Picture 97" descr="QQ截图20141023141502">
          <a:extLst>
            <a:ext uri="{FF2B5EF4-FFF2-40B4-BE49-F238E27FC236}">
              <a16:creationId xmlns:a16="http://schemas.microsoft.com/office/drawing/2014/main" id="{00000000-0008-0000-0900-0000F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95" name="Picture 96" descr="QQ截图20141023141458">
          <a:extLst>
            <a:ext uri="{FF2B5EF4-FFF2-40B4-BE49-F238E27FC236}">
              <a16:creationId xmlns:a16="http://schemas.microsoft.com/office/drawing/2014/main" id="{00000000-0008-0000-0900-0000F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96" name="Picture 97" descr="QQ截图20141023141502">
          <a:extLst>
            <a:ext uri="{FF2B5EF4-FFF2-40B4-BE49-F238E27FC236}">
              <a16:creationId xmlns:a16="http://schemas.microsoft.com/office/drawing/2014/main" id="{00000000-0008-0000-0900-0000F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D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99" name="AutoShape 4">
          <a:extLst>
            <a:ext uri="{FF2B5EF4-FFF2-40B4-BE49-F238E27FC236}">
              <a16:creationId xmlns:a16="http://schemas.microsoft.com/office/drawing/2014/main" id="{00000000-0008-0000-0900-0000F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00" name="Picture 96" descr="QQ截图20141023141458">
          <a:extLst>
            <a:ext uri="{FF2B5EF4-FFF2-40B4-BE49-F238E27FC236}">
              <a16:creationId xmlns:a16="http://schemas.microsoft.com/office/drawing/2014/main" id="{00000000-0008-0000-0900-000000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01" name="Picture 97" descr="QQ截图20141023141502">
          <a:extLst>
            <a:ext uri="{FF2B5EF4-FFF2-40B4-BE49-F238E27FC236}">
              <a16:creationId xmlns:a16="http://schemas.microsoft.com/office/drawing/2014/main" id="{00000000-0008-0000-0900-000001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02" name="Picture 96" descr="QQ截图20141023141458">
          <a:extLst>
            <a:ext uri="{FF2B5EF4-FFF2-40B4-BE49-F238E27FC236}">
              <a16:creationId xmlns:a16="http://schemas.microsoft.com/office/drawing/2014/main" id="{00000000-0008-0000-0900-000002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03" name="Picture 97" descr="QQ截图20141023141502">
          <a:extLst>
            <a:ext uri="{FF2B5EF4-FFF2-40B4-BE49-F238E27FC236}">
              <a16:creationId xmlns:a16="http://schemas.microsoft.com/office/drawing/2014/main" id="{00000000-0008-0000-0900-00000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4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5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06" name="AutoShape 4">
          <a:extLst>
            <a:ext uri="{FF2B5EF4-FFF2-40B4-BE49-F238E27FC236}">
              <a16:creationId xmlns:a16="http://schemas.microsoft.com/office/drawing/2014/main" id="{00000000-0008-0000-0900-000006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07" name="Picture 96" descr="QQ截图20141023141458">
          <a:extLst>
            <a:ext uri="{FF2B5EF4-FFF2-40B4-BE49-F238E27FC236}">
              <a16:creationId xmlns:a16="http://schemas.microsoft.com/office/drawing/2014/main" id="{00000000-0008-0000-0900-00000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08" name="Picture 97" descr="QQ截图20141023141502">
          <a:extLst>
            <a:ext uri="{FF2B5EF4-FFF2-40B4-BE49-F238E27FC236}">
              <a16:creationId xmlns:a16="http://schemas.microsoft.com/office/drawing/2014/main" id="{00000000-0008-0000-0900-00000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09" name="Picture 96" descr="QQ截图20141023141458">
          <a:extLst>
            <a:ext uri="{FF2B5EF4-FFF2-40B4-BE49-F238E27FC236}">
              <a16:creationId xmlns:a16="http://schemas.microsoft.com/office/drawing/2014/main" id="{00000000-0008-0000-0900-00000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10" name="Picture 97" descr="QQ截图20141023141502">
          <a:extLst>
            <a:ext uri="{FF2B5EF4-FFF2-40B4-BE49-F238E27FC236}">
              <a16:creationId xmlns:a16="http://schemas.microsoft.com/office/drawing/2014/main" id="{00000000-0008-0000-0900-00000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B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C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13" name="AutoShape 4">
          <a:extLst>
            <a:ext uri="{FF2B5EF4-FFF2-40B4-BE49-F238E27FC236}">
              <a16:creationId xmlns:a16="http://schemas.microsoft.com/office/drawing/2014/main" id="{00000000-0008-0000-0900-00000D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14" name="Picture 96" descr="QQ截图20141023141458">
          <a:extLst>
            <a:ext uri="{FF2B5EF4-FFF2-40B4-BE49-F238E27FC236}">
              <a16:creationId xmlns:a16="http://schemas.microsoft.com/office/drawing/2014/main" id="{00000000-0008-0000-0900-00000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15" name="Picture 97" descr="QQ截图20141023141502">
          <a:extLst>
            <a:ext uri="{FF2B5EF4-FFF2-40B4-BE49-F238E27FC236}">
              <a16:creationId xmlns:a16="http://schemas.microsoft.com/office/drawing/2014/main" id="{00000000-0008-0000-0900-00000F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16" name="Picture 96" descr="QQ截图20141023141458">
          <a:extLst>
            <a:ext uri="{FF2B5EF4-FFF2-40B4-BE49-F238E27FC236}">
              <a16:creationId xmlns:a16="http://schemas.microsoft.com/office/drawing/2014/main" id="{00000000-0008-0000-0900-000010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17" name="Picture 97" descr="QQ截图20141023141502">
          <a:extLst>
            <a:ext uri="{FF2B5EF4-FFF2-40B4-BE49-F238E27FC236}">
              <a16:creationId xmlns:a16="http://schemas.microsoft.com/office/drawing/2014/main" id="{00000000-0008-0000-0900-000011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3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20" name="AutoShape 4">
          <a:extLst>
            <a:ext uri="{FF2B5EF4-FFF2-40B4-BE49-F238E27FC236}">
              <a16:creationId xmlns:a16="http://schemas.microsoft.com/office/drawing/2014/main" id="{00000000-0008-0000-0900-000014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21" name="Picture 96" descr="QQ截图20141023141458">
          <a:extLst>
            <a:ext uri="{FF2B5EF4-FFF2-40B4-BE49-F238E27FC236}">
              <a16:creationId xmlns:a16="http://schemas.microsoft.com/office/drawing/2014/main" id="{00000000-0008-0000-0900-00001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22" name="Picture 97" descr="QQ截图20141023141502">
          <a:extLst>
            <a:ext uri="{FF2B5EF4-FFF2-40B4-BE49-F238E27FC236}">
              <a16:creationId xmlns:a16="http://schemas.microsoft.com/office/drawing/2014/main" id="{00000000-0008-0000-0900-00001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23" name="Picture 96" descr="QQ截图20141023141458">
          <a:extLst>
            <a:ext uri="{FF2B5EF4-FFF2-40B4-BE49-F238E27FC236}">
              <a16:creationId xmlns:a16="http://schemas.microsoft.com/office/drawing/2014/main" id="{00000000-0008-0000-0900-00001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24" name="Picture 97" descr="QQ截图20141023141502">
          <a:extLst>
            <a:ext uri="{FF2B5EF4-FFF2-40B4-BE49-F238E27FC236}">
              <a16:creationId xmlns:a16="http://schemas.microsoft.com/office/drawing/2014/main" id="{00000000-0008-0000-0900-00001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9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A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27" name="AutoShape 4">
          <a:extLst>
            <a:ext uri="{FF2B5EF4-FFF2-40B4-BE49-F238E27FC236}">
              <a16:creationId xmlns:a16="http://schemas.microsoft.com/office/drawing/2014/main" id="{00000000-0008-0000-0900-00001B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28" name="Picture 96" descr="QQ截图20141023141458">
          <a:extLst>
            <a:ext uri="{FF2B5EF4-FFF2-40B4-BE49-F238E27FC236}">
              <a16:creationId xmlns:a16="http://schemas.microsoft.com/office/drawing/2014/main" id="{00000000-0008-0000-0900-00001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29" name="Picture 97" descr="QQ截图20141023141502">
          <a:extLst>
            <a:ext uri="{FF2B5EF4-FFF2-40B4-BE49-F238E27FC236}">
              <a16:creationId xmlns:a16="http://schemas.microsoft.com/office/drawing/2014/main" id="{00000000-0008-0000-0900-00001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30" name="Picture 96" descr="QQ截图20141023141458">
          <a:extLst>
            <a:ext uri="{FF2B5EF4-FFF2-40B4-BE49-F238E27FC236}">
              <a16:creationId xmlns:a16="http://schemas.microsoft.com/office/drawing/2014/main" id="{00000000-0008-0000-0900-00001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31" name="Picture 97" descr="QQ截图20141023141502">
          <a:extLst>
            <a:ext uri="{FF2B5EF4-FFF2-40B4-BE49-F238E27FC236}">
              <a16:creationId xmlns:a16="http://schemas.microsoft.com/office/drawing/2014/main" id="{00000000-0008-0000-0900-00001F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34" name="AutoShape 4">
          <a:extLst>
            <a:ext uri="{FF2B5EF4-FFF2-40B4-BE49-F238E27FC236}">
              <a16:creationId xmlns:a16="http://schemas.microsoft.com/office/drawing/2014/main" id="{00000000-0008-0000-0900-00002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35" name="AutoShape 1">
          <a:extLst>
            <a:ext uri="{FF2B5EF4-FFF2-40B4-BE49-F238E27FC236}">
              <a16:creationId xmlns:a16="http://schemas.microsoft.com/office/drawing/2014/main" id="{00000000-0008-0000-0900-000023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4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37" name="AutoShape 4">
          <a:extLst>
            <a:ext uri="{FF2B5EF4-FFF2-40B4-BE49-F238E27FC236}">
              <a16:creationId xmlns:a16="http://schemas.microsoft.com/office/drawing/2014/main" id="{00000000-0008-0000-0900-000025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38" name="Picture 96" descr="QQ截图20141023141458">
          <a:extLst>
            <a:ext uri="{FF2B5EF4-FFF2-40B4-BE49-F238E27FC236}">
              <a16:creationId xmlns:a16="http://schemas.microsoft.com/office/drawing/2014/main" id="{00000000-0008-0000-0900-00002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39" name="Picture 97" descr="QQ截图20141023141502">
          <a:extLst>
            <a:ext uri="{FF2B5EF4-FFF2-40B4-BE49-F238E27FC236}">
              <a16:creationId xmlns:a16="http://schemas.microsoft.com/office/drawing/2014/main" id="{00000000-0008-0000-0900-00002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40" name="Picture 96" descr="QQ截图20141023141458">
          <a:extLst>
            <a:ext uri="{FF2B5EF4-FFF2-40B4-BE49-F238E27FC236}">
              <a16:creationId xmlns:a16="http://schemas.microsoft.com/office/drawing/2014/main" id="{00000000-0008-0000-0900-00002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41" name="Picture 97" descr="QQ截图20141023141502">
          <a:extLst>
            <a:ext uri="{FF2B5EF4-FFF2-40B4-BE49-F238E27FC236}">
              <a16:creationId xmlns:a16="http://schemas.microsoft.com/office/drawing/2014/main" id="{00000000-0008-0000-0900-00002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4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A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B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C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45" name="AutoShape 4">
          <a:extLst>
            <a:ext uri="{FF2B5EF4-FFF2-40B4-BE49-F238E27FC236}">
              <a16:creationId xmlns:a16="http://schemas.microsoft.com/office/drawing/2014/main" id="{00000000-0008-0000-0900-00002D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E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48" name="AutoShape 4">
          <a:extLst>
            <a:ext uri="{FF2B5EF4-FFF2-40B4-BE49-F238E27FC236}">
              <a16:creationId xmlns:a16="http://schemas.microsoft.com/office/drawing/2014/main" id="{00000000-0008-0000-0900-00003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51" name="AutoShape 4">
          <a:extLst>
            <a:ext uri="{FF2B5EF4-FFF2-40B4-BE49-F238E27FC236}">
              <a16:creationId xmlns:a16="http://schemas.microsoft.com/office/drawing/2014/main" id="{00000000-0008-0000-0900-000033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52" name="Picture 96" descr="QQ截图20141023141458">
          <a:extLst>
            <a:ext uri="{FF2B5EF4-FFF2-40B4-BE49-F238E27FC236}">
              <a16:creationId xmlns:a16="http://schemas.microsoft.com/office/drawing/2014/main" id="{00000000-0008-0000-0900-00003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53" name="Picture 97" descr="QQ截图20141023141502">
          <a:extLst>
            <a:ext uri="{FF2B5EF4-FFF2-40B4-BE49-F238E27FC236}">
              <a16:creationId xmlns:a16="http://schemas.microsoft.com/office/drawing/2014/main" id="{00000000-0008-0000-0900-00003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54" name="Picture 96" descr="QQ截图20141023141458">
          <a:extLst>
            <a:ext uri="{FF2B5EF4-FFF2-40B4-BE49-F238E27FC236}">
              <a16:creationId xmlns:a16="http://schemas.microsoft.com/office/drawing/2014/main" id="{00000000-0008-0000-0900-00003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55" name="Picture 97" descr="QQ截图20141023141502">
          <a:extLst>
            <a:ext uri="{FF2B5EF4-FFF2-40B4-BE49-F238E27FC236}">
              <a16:creationId xmlns:a16="http://schemas.microsoft.com/office/drawing/2014/main" id="{00000000-0008-0000-0900-00003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8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9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58" name="AutoShape 4">
          <a:extLst>
            <a:ext uri="{FF2B5EF4-FFF2-40B4-BE49-F238E27FC236}">
              <a16:creationId xmlns:a16="http://schemas.microsoft.com/office/drawing/2014/main" id="{00000000-0008-0000-0900-00003A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59" name="Picture 96" descr="QQ截图20141023141458">
          <a:extLst>
            <a:ext uri="{FF2B5EF4-FFF2-40B4-BE49-F238E27FC236}">
              <a16:creationId xmlns:a16="http://schemas.microsoft.com/office/drawing/2014/main" id="{00000000-0008-0000-0900-00003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60" name="Picture 97" descr="QQ截图20141023141502">
          <a:extLst>
            <a:ext uri="{FF2B5EF4-FFF2-40B4-BE49-F238E27FC236}">
              <a16:creationId xmlns:a16="http://schemas.microsoft.com/office/drawing/2014/main" id="{00000000-0008-0000-0900-00003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61" name="Picture 96" descr="QQ截图20141023141458">
          <a:extLst>
            <a:ext uri="{FF2B5EF4-FFF2-40B4-BE49-F238E27FC236}">
              <a16:creationId xmlns:a16="http://schemas.microsoft.com/office/drawing/2014/main" id="{00000000-0008-0000-0900-00003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62" name="Picture 97" descr="QQ截图20141023141502">
          <a:extLst>
            <a:ext uri="{FF2B5EF4-FFF2-40B4-BE49-F238E27FC236}">
              <a16:creationId xmlns:a16="http://schemas.microsoft.com/office/drawing/2014/main" id="{00000000-0008-0000-0900-00003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65" name="AutoShape 4">
          <a:extLst>
            <a:ext uri="{FF2B5EF4-FFF2-40B4-BE49-F238E27FC236}">
              <a16:creationId xmlns:a16="http://schemas.microsoft.com/office/drawing/2014/main" id="{00000000-0008-0000-0900-00004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66" name="Picture 96" descr="QQ截图20141023141458">
          <a:extLst>
            <a:ext uri="{FF2B5EF4-FFF2-40B4-BE49-F238E27FC236}">
              <a16:creationId xmlns:a16="http://schemas.microsoft.com/office/drawing/2014/main" id="{00000000-0008-0000-0900-000042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67" name="Picture 97" descr="QQ截图20141023141502">
          <a:extLst>
            <a:ext uri="{FF2B5EF4-FFF2-40B4-BE49-F238E27FC236}">
              <a16:creationId xmlns:a16="http://schemas.microsoft.com/office/drawing/2014/main" id="{00000000-0008-0000-0900-00004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68" name="Picture 96" descr="QQ截图20141023141458">
          <a:extLst>
            <a:ext uri="{FF2B5EF4-FFF2-40B4-BE49-F238E27FC236}">
              <a16:creationId xmlns:a16="http://schemas.microsoft.com/office/drawing/2014/main" id="{00000000-0008-0000-0900-00004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69" name="Picture 97" descr="QQ截图20141023141502">
          <a:extLst>
            <a:ext uri="{FF2B5EF4-FFF2-40B4-BE49-F238E27FC236}">
              <a16:creationId xmlns:a16="http://schemas.microsoft.com/office/drawing/2014/main" id="{00000000-0008-0000-0900-00004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6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7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72" name="AutoShape 4">
          <a:extLst>
            <a:ext uri="{FF2B5EF4-FFF2-40B4-BE49-F238E27FC236}">
              <a16:creationId xmlns:a16="http://schemas.microsoft.com/office/drawing/2014/main" id="{00000000-0008-0000-0900-000048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7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9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A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B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76" name="AutoShape 4">
          <a:extLst>
            <a:ext uri="{FF2B5EF4-FFF2-40B4-BE49-F238E27FC236}">
              <a16:creationId xmlns:a16="http://schemas.microsoft.com/office/drawing/2014/main" id="{00000000-0008-0000-0900-00004C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77" name="Picture 96" descr="QQ截图20141023141458">
          <a:extLst>
            <a:ext uri="{FF2B5EF4-FFF2-40B4-BE49-F238E27FC236}">
              <a16:creationId xmlns:a16="http://schemas.microsoft.com/office/drawing/2014/main" id="{00000000-0008-0000-0900-00004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78" name="Picture 97" descr="QQ截图20141023141502">
          <a:extLst>
            <a:ext uri="{FF2B5EF4-FFF2-40B4-BE49-F238E27FC236}">
              <a16:creationId xmlns:a16="http://schemas.microsoft.com/office/drawing/2014/main" id="{00000000-0008-0000-0900-00004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79" name="Picture 96" descr="QQ截图20141023141458">
          <a:extLst>
            <a:ext uri="{FF2B5EF4-FFF2-40B4-BE49-F238E27FC236}">
              <a16:creationId xmlns:a16="http://schemas.microsoft.com/office/drawing/2014/main" id="{00000000-0008-0000-0900-00004F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80" name="Picture 97" descr="QQ截图20141023141502">
          <a:extLst>
            <a:ext uri="{FF2B5EF4-FFF2-40B4-BE49-F238E27FC236}">
              <a16:creationId xmlns:a16="http://schemas.microsoft.com/office/drawing/2014/main" id="{00000000-0008-0000-0900-000050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83" name="AutoShape 4">
          <a:extLst>
            <a:ext uri="{FF2B5EF4-FFF2-40B4-BE49-F238E27FC236}">
              <a16:creationId xmlns:a16="http://schemas.microsoft.com/office/drawing/2014/main" id="{00000000-0008-0000-0900-000053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84" name="Picture 96" descr="QQ截图20141023141458">
          <a:extLst>
            <a:ext uri="{FF2B5EF4-FFF2-40B4-BE49-F238E27FC236}">
              <a16:creationId xmlns:a16="http://schemas.microsoft.com/office/drawing/2014/main" id="{00000000-0008-0000-0900-00005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85" name="Picture 97" descr="QQ截图20141023141502">
          <a:extLst>
            <a:ext uri="{FF2B5EF4-FFF2-40B4-BE49-F238E27FC236}">
              <a16:creationId xmlns:a16="http://schemas.microsoft.com/office/drawing/2014/main" id="{00000000-0008-0000-0900-00005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86" name="Picture 96" descr="QQ截图20141023141458">
          <a:extLst>
            <a:ext uri="{FF2B5EF4-FFF2-40B4-BE49-F238E27FC236}">
              <a16:creationId xmlns:a16="http://schemas.microsoft.com/office/drawing/2014/main" id="{00000000-0008-0000-0900-00005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87" name="Picture 97" descr="QQ截图20141023141502">
          <a:extLst>
            <a:ext uri="{FF2B5EF4-FFF2-40B4-BE49-F238E27FC236}">
              <a16:creationId xmlns:a16="http://schemas.microsoft.com/office/drawing/2014/main" id="{00000000-0008-0000-0900-00005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8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489" name="Picture 96" descr="QQ截图20141023141458">
          <a:extLst>
            <a:ext uri="{FF2B5EF4-FFF2-40B4-BE49-F238E27FC236}">
              <a16:creationId xmlns:a16="http://schemas.microsoft.com/office/drawing/2014/main" id="{00000000-0008-0000-0900-00005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490" name="Picture 97" descr="QQ截图20141023141502">
          <a:extLst>
            <a:ext uri="{FF2B5EF4-FFF2-40B4-BE49-F238E27FC236}">
              <a16:creationId xmlns:a16="http://schemas.microsoft.com/office/drawing/2014/main" id="{00000000-0008-0000-0900-00005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491" name="Picture 96" descr="QQ截图20141023141458">
          <a:extLst>
            <a:ext uri="{FF2B5EF4-FFF2-40B4-BE49-F238E27FC236}">
              <a16:creationId xmlns:a16="http://schemas.microsoft.com/office/drawing/2014/main" id="{00000000-0008-0000-0900-00005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492" name="Picture 97" descr="QQ截图20141023141502">
          <a:extLst>
            <a:ext uri="{FF2B5EF4-FFF2-40B4-BE49-F238E27FC236}">
              <a16:creationId xmlns:a16="http://schemas.microsoft.com/office/drawing/2014/main" id="{00000000-0008-0000-0900-00005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4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D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4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E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49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496" name="AutoShape 4">
          <a:extLst>
            <a:ext uri="{FF2B5EF4-FFF2-40B4-BE49-F238E27FC236}">
              <a16:creationId xmlns:a16="http://schemas.microsoft.com/office/drawing/2014/main" id="{00000000-0008-0000-0900-00006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4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4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499" name="AutoShape 4">
          <a:extLst>
            <a:ext uri="{FF2B5EF4-FFF2-40B4-BE49-F238E27FC236}">
              <a16:creationId xmlns:a16="http://schemas.microsoft.com/office/drawing/2014/main" id="{00000000-0008-0000-0900-000063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4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5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02" name="AutoShape 4">
          <a:extLst>
            <a:ext uri="{FF2B5EF4-FFF2-40B4-BE49-F238E27FC236}">
              <a16:creationId xmlns:a16="http://schemas.microsoft.com/office/drawing/2014/main" id="{00000000-0008-0000-0900-000066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7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8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05" name="AutoShape 4">
          <a:extLst>
            <a:ext uri="{FF2B5EF4-FFF2-40B4-BE49-F238E27FC236}">
              <a16:creationId xmlns:a16="http://schemas.microsoft.com/office/drawing/2014/main" id="{00000000-0008-0000-0900-000069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06" name="Picture 96" descr="QQ截图20141023141458">
          <a:extLst>
            <a:ext uri="{FF2B5EF4-FFF2-40B4-BE49-F238E27FC236}">
              <a16:creationId xmlns:a16="http://schemas.microsoft.com/office/drawing/2014/main" id="{00000000-0008-0000-0900-00006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07" name="Picture 97" descr="QQ截图20141023141502">
          <a:extLst>
            <a:ext uri="{FF2B5EF4-FFF2-40B4-BE49-F238E27FC236}">
              <a16:creationId xmlns:a16="http://schemas.microsoft.com/office/drawing/2014/main" id="{00000000-0008-0000-0900-00006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08" name="Picture 96" descr="QQ截图20141023141458">
          <a:extLst>
            <a:ext uri="{FF2B5EF4-FFF2-40B4-BE49-F238E27FC236}">
              <a16:creationId xmlns:a16="http://schemas.microsoft.com/office/drawing/2014/main" id="{00000000-0008-0000-0900-00006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09" name="Picture 97" descr="QQ截图20141023141502">
          <a:extLst>
            <a:ext uri="{FF2B5EF4-FFF2-40B4-BE49-F238E27FC236}">
              <a16:creationId xmlns:a16="http://schemas.microsoft.com/office/drawing/2014/main" id="{00000000-0008-0000-0900-00006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E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12" name="AutoShape 4">
          <a:extLst>
            <a:ext uri="{FF2B5EF4-FFF2-40B4-BE49-F238E27FC236}">
              <a16:creationId xmlns:a16="http://schemas.microsoft.com/office/drawing/2014/main" id="{00000000-0008-0000-0900-00007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13" name="Picture 96" descr="QQ截图20141023141458">
          <a:extLst>
            <a:ext uri="{FF2B5EF4-FFF2-40B4-BE49-F238E27FC236}">
              <a16:creationId xmlns:a16="http://schemas.microsoft.com/office/drawing/2014/main" id="{00000000-0008-0000-0900-000071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14" name="Picture 97" descr="QQ截图20141023141502">
          <a:extLst>
            <a:ext uri="{FF2B5EF4-FFF2-40B4-BE49-F238E27FC236}">
              <a16:creationId xmlns:a16="http://schemas.microsoft.com/office/drawing/2014/main" id="{00000000-0008-0000-0900-000072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15" name="Picture 96" descr="QQ截图20141023141458">
          <a:extLst>
            <a:ext uri="{FF2B5EF4-FFF2-40B4-BE49-F238E27FC236}">
              <a16:creationId xmlns:a16="http://schemas.microsoft.com/office/drawing/2014/main" id="{00000000-0008-0000-0900-00007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16" name="Picture 97" descr="QQ截图20141023141502">
          <a:extLst>
            <a:ext uri="{FF2B5EF4-FFF2-40B4-BE49-F238E27FC236}">
              <a16:creationId xmlns:a16="http://schemas.microsoft.com/office/drawing/2014/main" id="{00000000-0008-0000-0900-00007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5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6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19" name="AutoShape 4">
          <a:extLst>
            <a:ext uri="{FF2B5EF4-FFF2-40B4-BE49-F238E27FC236}">
              <a16:creationId xmlns:a16="http://schemas.microsoft.com/office/drawing/2014/main" id="{00000000-0008-0000-0900-000077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20" name="Picture 96" descr="QQ截图20141023141458">
          <a:extLst>
            <a:ext uri="{FF2B5EF4-FFF2-40B4-BE49-F238E27FC236}">
              <a16:creationId xmlns:a16="http://schemas.microsoft.com/office/drawing/2014/main" id="{00000000-0008-0000-0900-00007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21" name="Picture 97" descr="QQ截图20141023141502">
          <a:extLst>
            <a:ext uri="{FF2B5EF4-FFF2-40B4-BE49-F238E27FC236}">
              <a16:creationId xmlns:a16="http://schemas.microsoft.com/office/drawing/2014/main" id="{00000000-0008-0000-0900-00007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22" name="Picture 96" descr="QQ截图20141023141458">
          <a:extLst>
            <a:ext uri="{FF2B5EF4-FFF2-40B4-BE49-F238E27FC236}">
              <a16:creationId xmlns:a16="http://schemas.microsoft.com/office/drawing/2014/main" id="{00000000-0008-0000-0900-00007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23" name="Picture 97" descr="QQ截图20141023141502">
          <a:extLst>
            <a:ext uri="{FF2B5EF4-FFF2-40B4-BE49-F238E27FC236}">
              <a16:creationId xmlns:a16="http://schemas.microsoft.com/office/drawing/2014/main" id="{00000000-0008-0000-0900-00007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C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D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26" name="AutoShape 4">
          <a:extLst>
            <a:ext uri="{FF2B5EF4-FFF2-40B4-BE49-F238E27FC236}">
              <a16:creationId xmlns:a16="http://schemas.microsoft.com/office/drawing/2014/main" id="{00000000-0008-0000-0900-00007E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2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7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30" name="AutoShape 4">
          <a:extLst>
            <a:ext uri="{FF2B5EF4-FFF2-40B4-BE49-F238E27FC236}">
              <a16:creationId xmlns:a16="http://schemas.microsoft.com/office/drawing/2014/main" id="{00000000-0008-0000-0900-00008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31" name="Picture 96" descr="QQ截图20141023141458">
          <a:extLst>
            <a:ext uri="{FF2B5EF4-FFF2-40B4-BE49-F238E27FC236}">
              <a16:creationId xmlns:a16="http://schemas.microsoft.com/office/drawing/2014/main" id="{00000000-0008-0000-0900-00008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32" name="Picture 97" descr="QQ截图20141023141502">
          <a:extLst>
            <a:ext uri="{FF2B5EF4-FFF2-40B4-BE49-F238E27FC236}">
              <a16:creationId xmlns:a16="http://schemas.microsoft.com/office/drawing/2014/main" id="{00000000-0008-0000-0900-00008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33" name="Picture 96" descr="QQ截图20141023141458">
          <a:extLst>
            <a:ext uri="{FF2B5EF4-FFF2-40B4-BE49-F238E27FC236}">
              <a16:creationId xmlns:a16="http://schemas.microsoft.com/office/drawing/2014/main" id="{00000000-0008-0000-0900-00008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34" name="Picture 97" descr="QQ截图20141023141502">
          <a:extLst>
            <a:ext uri="{FF2B5EF4-FFF2-40B4-BE49-F238E27FC236}">
              <a16:creationId xmlns:a16="http://schemas.microsoft.com/office/drawing/2014/main" id="{00000000-0008-0000-0900-00008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7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8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37" name="AutoShape 4">
          <a:extLst>
            <a:ext uri="{FF2B5EF4-FFF2-40B4-BE49-F238E27FC236}">
              <a16:creationId xmlns:a16="http://schemas.microsoft.com/office/drawing/2014/main" id="{00000000-0008-0000-0900-000089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38" name="Picture 96" descr="QQ截图20141023141458">
          <a:extLst>
            <a:ext uri="{FF2B5EF4-FFF2-40B4-BE49-F238E27FC236}">
              <a16:creationId xmlns:a16="http://schemas.microsoft.com/office/drawing/2014/main" id="{00000000-0008-0000-0900-00008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39" name="Picture 97" descr="QQ截图20141023141502">
          <a:extLst>
            <a:ext uri="{FF2B5EF4-FFF2-40B4-BE49-F238E27FC236}">
              <a16:creationId xmlns:a16="http://schemas.microsoft.com/office/drawing/2014/main" id="{00000000-0008-0000-0900-00008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40" name="Picture 96" descr="QQ截图20141023141458">
          <a:extLst>
            <a:ext uri="{FF2B5EF4-FFF2-40B4-BE49-F238E27FC236}">
              <a16:creationId xmlns:a16="http://schemas.microsoft.com/office/drawing/2014/main" id="{00000000-0008-0000-0900-00008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41" name="Picture 97" descr="QQ截图20141023141502">
          <a:extLst>
            <a:ext uri="{FF2B5EF4-FFF2-40B4-BE49-F238E27FC236}">
              <a16:creationId xmlns:a16="http://schemas.microsoft.com/office/drawing/2014/main" id="{00000000-0008-0000-0900-00008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E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44" name="AutoShape 4">
          <a:extLst>
            <a:ext uri="{FF2B5EF4-FFF2-40B4-BE49-F238E27FC236}">
              <a16:creationId xmlns:a16="http://schemas.microsoft.com/office/drawing/2014/main" id="{00000000-0008-0000-0900-00009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45" name="Picture 96" descr="QQ截图20141023141458">
          <a:extLst>
            <a:ext uri="{FF2B5EF4-FFF2-40B4-BE49-F238E27FC236}">
              <a16:creationId xmlns:a16="http://schemas.microsoft.com/office/drawing/2014/main" id="{00000000-0008-0000-0900-000091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46" name="Picture 97" descr="QQ截图20141023141502">
          <a:extLst>
            <a:ext uri="{FF2B5EF4-FFF2-40B4-BE49-F238E27FC236}">
              <a16:creationId xmlns:a16="http://schemas.microsoft.com/office/drawing/2014/main" id="{00000000-0008-0000-0900-000092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47" name="Picture 96" descr="QQ截图20141023141458">
          <a:extLst>
            <a:ext uri="{FF2B5EF4-FFF2-40B4-BE49-F238E27FC236}">
              <a16:creationId xmlns:a16="http://schemas.microsoft.com/office/drawing/2014/main" id="{00000000-0008-0000-0900-00009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48" name="Picture 97" descr="QQ截图20141023141502">
          <a:extLst>
            <a:ext uri="{FF2B5EF4-FFF2-40B4-BE49-F238E27FC236}">
              <a16:creationId xmlns:a16="http://schemas.microsoft.com/office/drawing/2014/main" id="{00000000-0008-0000-0900-00009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5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6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51" name="AutoShape 4">
          <a:extLst>
            <a:ext uri="{FF2B5EF4-FFF2-40B4-BE49-F238E27FC236}">
              <a16:creationId xmlns:a16="http://schemas.microsoft.com/office/drawing/2014/main" id="{00000000-0008-0000-0900-000097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52" name="Picture 96" descr="QQ截图20141023141458">
          <a:extLst>
            <a:ext uri="{FF2B5EF4-FFF2-40B4-BE49-F238E27FC236}">
              <a16:creationId xmlns:a16="http://schemas.microsoft.com/office/drawing/2014/main" id="{00000000-0008-0000-0900-00009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53" name="Picture 97" descr="QQ截图20141023141502">
          <a:extLst>
            <a:ext uri="{FF2B5EF4-FFF2-40B4-BE49-F238E27FC236}">
              <a16:creationId xmlns:a16="http://schemas.microsoft.com/office/drawing/2014/main" id="{00000000-0008-0000-0900-00009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54" name="Picture 96" descr="QQ截图20141023141458">
          <a:extLst>
            <a:ext uri="{FF2B5EF4-FFF2-40B4-BE49-F238E27FC236}">
              <a16:creationId xmlns:a16="http://schemas.microsoft.com/office/drawing/2014/main" id="{00000000-0008-0000-0900-00009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55" name="Picture 97" descr="QQ截图20141023141502">
          <a:extLst>
            <a:ext uri="{FF2B5EF4-FFF2-40B4-BE49-F238E27FC236}">
              <a16:creationId xmlns:a16="http://schemas.microsoft.com/office/drawing/2014/main" id="{00000000-0008-0000-0900-00009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C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D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58" name="AutoShape 4">
          <a:extLst>
            <a:ext uri="{FF2B5EF4-FFF2-40B4-BE49-F238E27FC236}">
              <a16:creationId xmlns:a16="http://schemas.microsoft.com/office/drawing/2014/main" id="{00000000-0008-0000-0900-00009E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59" name="Picture 96" descr="QQ截图20141023141458">
          <a:extLst>
            <a:ext uri="{FF2B5EF4-FFF2-40B4-BE49-F238E27FC236}">
              <a16:creationId xmlns:a16="http://schemas.microsoft.com/office/drawing/2014/main" id="{00000000-0008-0000-0900-00009F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60" name="Picture 97" descr="QQ截图20141023141502">
          <a:extLst>
            <a:ext uri="{FF2B5EF4-FFF2-40B4-BE49-F238E27FC236}">
              <a16:creationId xmlns:a16="http://schemas.microsoft.com/office/drawing/2014/main" id="{00000000-0008-0000-0900-0000A0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61" name="Picture 96" descr="QQ截图20141023141458">
          <a:extLst>
            <a:ext uri="{FF2B5EF4-FFF2-40B4-BE49-F238E27FC236}">
              <a16:creationId xmlns:a16="http://schemas.microsoft.com/office/drawing/2014/main" id="{00000000-0008-0000-0900-0000A1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62" name="Picture 97" descr="QQ截图20141023141502">
          <a:extLst>
            <a:ext uri="{FF2B5EF4-FFF2-40B4-BE49-F238E27FC236}">
              <a16:creationId xmlns:a16="http://schemas.microsoft.com/office/drawing/2014/main" id="{00000000-0008-0000-0900-0000A2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3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4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65" name="AutoShape 4">
          <a:extLst>
            <a:ext uri="{FF2B5EF4-FFF2-40B4-BE49-F238E27FC236}">
              <a16:creationId xmlns:a16="http://schemas.microsoft.com/office/drawing/2014/main" id="{00000000-0008-0000-0900-0000A5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66" name="Picture 96" descr="QQ截图20141023141458">
          <a:extLst>
            <a:ext uri="{FF2B5EF4-FFF2-40B4-BE49-F238E27FC236}">
              <a16:creationId xmlns:a16="http://schemas.microsoft.com/office/drawing/2014/main" id="{00000000-0008-0000-0900-0000A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67" name="Picture 97" descr="QQ截图20141023141502">
          <a:extLst>
            <a:ext uri="{FF2B5EF4-FFF2-40B4-BE49-F238E27FC236}">
              <a16:creationId xmlns:a16="http://schemas.microsoft.com/office/drawing/2014/main" id="{00000000-0008-0000-0900-0000A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68" name="Picture 96" descr="QQ截图20141023141458">
          <a:extLst>
            <a:ext uri="{FF2B5EF4-FFF2-40B4-BE49-F238E27FC236}">
              <a16:creationId xmlns:a16="http://schemas.microsoft.com/office/drawing/2014/main" id="{00000000-0008-0000-0900-0000A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69" name="Picture 97" descr="QQ截图20141023141502">
          <a:extLst>
            <a:ext uri="{FF2B5EF4-FFF2-40B4-BE49-F238E27FC236}">
              <a16:creationId xmlns:a16="http://schemas.microsoft.com/office/drawing/2014/main" id="{00000000-0008-0000-0900-0000A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A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B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72" name="AutoShape 4">
          <a:extLst>
            <a:ext uri="{FF2B5EF4-FFF2-40B4-BE49-F238E27FC236}">
              <a16:creationId xmlns:a16="http://schemas.microsoft.com/office/drawing/2014/main" id="{00000000-0008-0000-0900-0000AC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73" name="Picture 96" descr="QQ截图20141023141458">
          <a:extLst>
            <a:ext uri="{FF2B5EF4-FFF2-40B4-BE49-F238E27FC236}">
              <a16:creationId xmlns:a16="http://schemas.microsoft.com/office/drawing/2014/main" id="{00000000-0008-0000-0900-0000A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74" name="Picture 97" descr="QQ截图20141023141502">
          <a:extLst>
            <a:ext uri="{FF2B5EF4-FFF2-40B4-BE49-F238E27FC236}">
              <a16:creationId xmlns:a16="http://schemas.microsoft.com/office/drawing/2014/main" id="{00000000-0008-0000-0900-0000A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75" name="Picture 96" descr="QQ截图20141023141458">
          <a:extLst>
            <a:ext uri="{FF2B5EF4-FFF2-40B4-BE49-F238E27FC236}">
              <a16:creationId xmlns:a16="http://schemas.microsoft.com/office/drawing/2014/main" id="{00000000-0008-0000-0900-0000AF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76" name="Picture 97" descr="QQ截图20141023141502">
          <a:extLst>
            <a:ext uri="{FF2B5EF4-FFF2-40B4-BE49-F238E27FC236}">
              <a16:creationId xmlns:a16="http://schemas.microsoft.com/office/drawing/2014/main" id="{00000000-0008-0000-0900-0000B0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79" name="AutoShape 4">
          <a:extLst>
            <a:ext uri="{FF2B5EF4-FFF2-40B4-BE49-F238E27FC236}">
              <a16:creationId xmlns:a16="http://schemas.microsoft.com/office/drawing/2014/main" id="{00000000-0008-0000-0900-0000B3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80" name="Picture 96" descr="QQ截图20141023141458">
          <a:extLst>
            <a:ext uri="{FF2B5EF4-FFF2-40B4-BE49-F238E27FC236}">
              <a16:creationId xmlns:a16="http://schemas.microsoft.com/office/drawing/2014/main" id="{00000000-0008-0000-0900-0000B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81" name="Picture 97" descr="QQ截图20141023141502">
          <a:extLst>
            <a:ext uri="{FF2B5EF4-FFF2-40B4-BE49-F238E27FC236}">
              <a16:creationId xmlns:a16="http://schemas.microsoft.com/office/drawing/2014/main" id="{00000000-0008-0000-0900-0000B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82" name="Picture 96" descr="QQ截图20141023141458">
          <a:extLst>
            <a:ext uri="{FF2B5EF4-FFF2-40B4-BE49-F238E27FC236}">
              <a16:creationId xmlns:a16="http://schemas.microsoft.com/office/drawing/2014/main" id="{00000000-0008-0000-0900-0000B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83" name="Picture 97" descr="QQ截图20141023141502">
          <a:extLst>
            <a:ext uri="{FF2B5EF4-FFF2-40B4-BE49-F238E27FC236}">
              <a16:creationId xmlns:a16="http://schemas.microsoft.com/office/drawing/2014/main" id="{00000000-0008-0000-0900-0000B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8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9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86" name="AutoShape 4">
          <a:extLst>
            <a:ext uri="{FF2B5EF4-FFF2-40B4-BE49-F238E27FC236}">
              <a16:creationId xmlns:a16="http://schemas.microsoft.com/office/drawing/2014/main" id="{00000000-0008-0000-0900-0000BA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87" name="Picture 96" descr="QQ截图20141023141458">
          <a:extLst>
            <a:ext uri="{FF2B5EF4-FFF2-40B4-BE49-F238E27FC236}">
              <a16:creationId xmlns:a16="http://schemas.microsoft.com/office/drawing/2014/main" id="{00000000-0008-0000-0900-0000B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88" name="Picture 97" descr="QQ截图20141023141502">
          <a:extLst>
            <a:ext uri="{FF2B5EF4-FFF2-40B4-BE49-F238E27FC236}">
              <a16:creationId xmlns:a16="http://schemas.microsoft.com/office/drawing/2014/main" id="{00000000-0008-0000-0900-0000B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89" name="Picture 96" descr="QQ截图20141023141458">
          <a:extLst>
            <a:ext uri="{FF2B5EF4-FFF2-40B4-BE49-F238E27FC236}">
              <a16:creationId xmlns:a16="http://schemas.microsoft.com/office/drawing/2014/main" id="{00000000-0008-0000-0900-0000B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90" name="Picture 97" descr="QQ截图20141023141502">
          <a:extLst>
            <a:ext uri="{FF2B5EF4-FFF2-40B4-BE49-F238E27FC236}">
              <a16:creationId xmlns:a16="http://schemas.microsoft.com/office/drawing/2014/main" id="{00000000-0008-0000-0900-0000B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93" name="AutoShape 4">
          <a:extLst>
            <a:ext uri="{FF2B5EF4-FFF2-40B4-BE49-F238E27FC236}">
              <a16:creationId xmlns:a16="http://schemas.microsoft.com/office/drawing/2014/main" id="{00000000-0008-0000-0900-0000C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94" name="Picture 96" descr="QQ截图20141023141458">
          <a:extLst>
            <a:ext uri="{FF2B5EF4-FFF2-40B4-BE49-F238E27FC236}">
              <a16:creationId xmlns:a16="http://schemas.microsoft.com/office/drawing/2014/main" id="{00000000-0008-0000-0900-0000C2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95" name="Picture 97" descr="QQ截图20141023141502">
          <a:extLst>
            <a:ext uri="{FF2B5EF4-FFF2-40B4-BE49-F238E27FC236}">
              <a16:creationId xmlns:a16="http://schemas.microsoft.com/office/drawing/2014/main" id="{00000000-0008-0000-0900-0000C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96" name="Picture 96" descr="QQ截图20141023141458">
          <a:extLst>
            <a:ext uri="{FF2B5EF4-FFF2-40B4-BE49-F238E27FC236}">
              <a16:creationId xmlns:a16="http://schemas.microsoft.com/office/drawing/2014/main" id="{00000000-0008-0000-0900-0000C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97" name="Picture 97" descr="QQ截图20141023141502">
          <a:extLst>
            <a:ext uri="{FF2B5EF4-FFF2-40B4-BE49-F238E27FC236}">
              <a16:creationId xmlns:a16="http://schemas.microsoft.com/office/drawing/2014/main" id="{00000000-0008-0000-0900-0000C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6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7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00" name="AutoShape 4">
          <a:extLst>
            <a:ext uri="{FF2B5EF4-FFF2-40B4-BE49-F238E27FC236}">
              <a16:creationId xmlns:a16="http://schemas.microsoft.com/office/drawing/2014/main" id="{00000000-0008-0000-0900-0000C8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01" name="Picture 96" descr="QQ截图20141023141458">
          <a:extLst>
            <a:ext uri="{FF2B5EF4-FFF2-40B4-BE49-F238E27FC236}">
              <a16:creationId xmlns:a16="http://schemas.microsoft.com/office/drawing/2014/main" id="{00000000-0008-0000-0900-0000C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02" name="Picture 97" descr="QQ截图20141023141502">
          <a:extLst>
            <a:ext uri="{FF2B5EF4-FFF2-40B4-BE49-F238E27FC236}">
              <a16:creationId xmlns:a16="http://schemas.microsoft.com/office/drawing/2014/main" id="{00000000-0008-0000-0900-0000C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03" name="Picture 96" descr="QQ截图20141023141458">
          <a:extLst>
            <a:ext uri="{FF2B5EF4-FFF2-40B4-BE49-F238E27FC236}">
              <a16:creationId xmlns:a16="http://schemas.microsoft.com/office/drawing/2014/main" id="{00000000-0008-0000-0900-0000C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04" name="Picture 97" descr="QQ截图20141023141502">
          <a:extLst>
            <a:ext uri="{FF2B5EF4-FFF2-40B4-BE49-F238E27FC236}">
              <a16:creationId xmlns:a16="http://schemas.microsoft.com/office/drawing/2014/main" id="{00000000-0008-0000-0900-0000C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D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E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07" name="AutoShape 4">
          <a:extLst>
            <a:ext uri="{FF2B5EF4-FFF2-40B4-BE49-F238E27FC236}">
              <a16:creationId xmlns:a16="http://schemas.microsoft.com/office/drawing/2014/main" id="{00000000-0008-0000-0900-0000C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08" name="Picture 96" descr="QQ截图20141023141458">
          <a:extLst>
            <a:ext uri="{FF2B5EF4-FFF2-40B4-BE49-F238E27FC236}">
              <a16:creationId xmlns:a16="http://schemas.microsoft.com/office/drawing/2014/main" id="{00000000-0008-0000-0900-0000D0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09" name="Picture 97" descr="QQ截图20141023141502">
          <a:extLst>
            <a:ext uri="{FF2B5EF4-FFF2-40B4-BE49-F238E27FC236}">
              <a16:creationId xmlns:a16="http://schemas.microsoft.com/office/drawing/2014/main" id="{00000000-0008-0000-0900-0000D1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10" name="Picture 96" descr="QQ截图20141023141458">
          <a:extLst>
            <a:ext uri="{FF2B5EF4-FFF2-40B4-BE49-F238E27FC236}">
              <a16:creationId xmlns:a16="http://schemas.microsoft.com/office/drawing/2014/main" id="{00000000-0008-0000-0900-0000D2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11" name="Picture 97" descr="QQ截图20141023141502">
          <a:extLst>
            <a:ext uri="{FF2B5EF4-FFF2-40B4-BE49-F238E27FC236}">
              <a16:creationId xmlns:a16="http://schemas.microsoft.com/office/drawing/2014/main" id="{00000000-0008-0000-0900-0000D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4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5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14" name="AutoShape 4">
          <a:extLst>
            <a:ext uri="{FF2B5EF4-FFF2-40B4-BE49-F238E27FC236}">
              <a16:creationId xmlns:a16="http://schemas.microsoft.com/office/drawing/2014/main" id="{00000000-0008-0000-0900-0000D6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15" name="Picture 96" descr="QQ截图20141023141458">
          <a:extLst>
            <a:ext uri="{FF2B5EF4-FFF2-40B4-BE49-F238E27FC236}">
              <a16:creationId xmlns:a16="http://schemas.microsoft.com/office/drawing/2014/main" id="{00000000-0008-0000-0900-0000D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16" name="Picture 97" descr="QQ截图20141023141502">
          <a:extLst>
            <a:ext uri="{FF2B5EF4-FFF2-40B4-BE49-F238E27FC236}">
              <a16:creationId xmlns:a16="http://schemas.microsoft.com/office/drawing/2014/main" id="{00000000-0008-0000-0900-0000D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17" name="Picture 96" descr="QQ截图20141023141458">
          <a:extLst>
            <a:ext uri="{FF2B5EF4-FFF2-40B4-BE49-F238E27FC236}">
              <a16:creationId xmlns:a16="http://schemas.microsoft.com/office/drawing/2014/main" id="{00000000-0008-0000-0900-0000D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18" name="Picture 97" descr="QQ截图20141023141502">
          <a:extLst>
            <a:ext uri="{FF2B5EF4-FFF2-40B4-BE49-F238E27FC236}">
              <a16:creationId xmlns:a16="http://schemas.microsoft.com/office/drawing/2014/main" id="{00000000-0008-0000-0900-0000D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B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C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21" name="AutoShape 4">
          <a:extLst>
            <a:ext uri="{FF2B5EF4-FFF2-40B4-BE49-F238E27FC236}">
              <a16:creationId xmlns:a16="http://schemas.microsoft.com/office/drawing/2014/main" id="{00000000-0008-0000-0900-0000DD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22" name="Picture 96" descr="QQ截图20141023141458">
          <a:extLst>
            <a:ext uri="{FF2B5EF4-FFF2-40B4-BE49-F238E27FC236}">
              <a16:creationId xmlns:a16="http://schemas.microsoft.com/office/drawing/2014/main" id="{00000000-0008-0000-0900-0000D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23" name="Picture 97" descr="QQ截图20141023141502">
          <a:extLst>
            <a:ext uri="{FF2B5EF4-FFF2-40B4-BE49-F238E27FC236}">
              <a16:creationId xmlns:a16="http://schemas.microsoft.com/office/drawing/2014/main" id="{00000000-0008-0000-0900-0000DF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24" name="Picture 96" descr="QQ截图20141023141458">
          <a:extLst>
            <a:ext uri="{FF2B5EF4-FFF2-40B4-BE49-F238E27FC236}">
              <a16:creationId xmlns:a16="http://schemas.microsoft.com/office/drawing/2014/main" id="{00000000-0008-0000-0900-0000E0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25" name="Picture 97" descr="QQ截图20141023141502">
          <a:extLst>
            <a:ext uri="{FF2B5EF4-FFF2-40B4-BE49-F238E27FC236}">
              <a16:creationId xmlns:a16="http://schemas.microsoft.com/office/drawing/2014/main" id="{00000000-0008-0000-0900-0000E1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3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28" name="AutoShape 4">
          <a:extLst>
            <a:ext uri="{FF2B5EF4-FFF2-40B4-BE49-F238E27FC236}">
              <a16:creationId xmlns:a16="http://schemas.microsoft.com/office/drawing/2014/main" id="{00000000-0008-0000-0900-0000E4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29" name="Picture 96" descr="QQ截图20141023141458">
          <a:extLst>
            <a:ext uri="{FF2B5EF4-FFF2-40B4-BE49-F238E27FC236}">
              <a16:creationId xmlns:a16="http://schemas.microsoft.com/office/drawing/2014/main" id="{00000000-0008-0000-0900-0000E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30" name="Picture 97" descr="QQ截图20141023141502">
          <a:extLst>
            <a:ext uri="{FF2B5EF4-FFF2-40B4-BE49-F238E27FC236}">
              <a16:creationId xmlns:a16="http://schemas.microsoft.com/office/drawing/2014/main" id="{00000000-0008-0000-0900-0000E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31" name="Picture 96" descr="QQ截图20141023141458">
          <a:extLst>
            <a:ext uri="{FF2B5EF4-FFF2-40B4-BE49-F238E27FC236}">
              <a16:creationId xmlns:a16="http://schemas.microsoft.com/office/drawing/2014/main" id="{00000000-0008-0000-0900-0000E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32" name="Picture 97" descr="QQ截图20141023141502">
          <a:extLst>
            <a:ext uri="{FF2B5EF4-FFF2-40B4-BE49-F238E27FC236}">
              <a16:creationId xmlns:a16="http://schemas.microsoft.com/office/drawing/2014/main" id="{00000000-0008-0000-0900-0000E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9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A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35" name="AutoShape 4">
          <a:extLst>
            <a:ext uri="{FF2B5EF4-FFF2-40B4-BE49-F238E27FC236}">
              <a16:creationId xmlns:a16="http://schemas.microsoft.com/office/drawing/2014/main" id="{00000000-0008-0000-0900-0000EB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36" name="Picture 96" descr="QQ截图20141023141458">
          <a:extLst>
            <a:ext uri="{FF2B5EF4-FFF2-40B4-BE49-F238E27FC236}">
              <a16:creationId xmlns:a16="http://schemas.microsoft.com/office/drawing/2014/main" id="{00000000-0008-0000-0900-0000E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37" name="Picture 97" descr="QQ截图20141023141502">
          <a:extLst>
            <a:ext uri="{FF2B5EF4-FFF2-40B4-BE49-F238E27FC236}">
              <a16:creationId xmlns:a16="http://schemas.microsoft.com/office/drawing/2014/main" id="{00000000-0008-0000-0900-0000E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38" name="Picture 96" descr="QQ截图20141023141458">
          <a:extLst>
            <a:ext uri="{FF2B5EF4-FFF2-40B4-BE49-F238E27FC236}">
              <a16:creationId xmlns:a16="http://schemas.microsoft.com/office/drawing/2014/main" id="{00000000-0008-0000-0900-0000E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39" name="Picture 97" descr="QQ截图20141023141502">
          <a:extLst>
            <a:ext uri="{FF2B5EF4-FFF2-40B4-BE49-F238E27FC236}">
              <a16:creationId xmlns:a16="http://schemas.microsoft.com/office/drawing/2014/main" id="{00000000-0008-0000-0900-0000EF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42" name="AutoShape 4">
          <a:extLst>
            <a:ext uri="{FF2B5EF4-FFF2-40B4-BE49-F238E27FC236}">
              <a16:creationId xmlns:a16="http://schemas.microsoft.com/office/drawing/2014/main" id="{00000000-0008-0000-0900-0000F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43" name="Picture 96" descr="QQ截图20141023141458">
          <a:extLst>
            <a:ext uri="{FF2B5EF4-FFF2-40B4-BE49-F238E27FC236}">
              <a16:creationId xmlns:a16="http://schemas.microsoft.com/office/drawing/2014/main" id="{00000000-0008-0000-0900-0000F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44" name="Picture 97" descr="QQ截图20141023141502">
          <a:extLst>
            <a:ext uri="{FF2B5EF4-FFF2-40B4-BE49-F238E27FC236}">
              <a16:creationId xmlns:a16="http://schemas.microsoft.com/office/drawing/2014/main" id="{00000000-0008-0000-0900-0000F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45" name="Picture 96" descr="QQ截图20141023141458">
          <a:extLst>
            <a:ext uri="{FF2B5EF4-FFF2-40B4-BE49-F238E27FC236}">
              <a16:creationId xmlns:a16="http://schemas.microsoft.com/office/drawing/2014/main" id="{00000000-0008-0000-0900-0000F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46" name="Picture 97" descr="QQ截图20141023141502">
          <a:extLst>
            <a:ext uri="{FF2B5EF4-FFF2-40B4-BE49-F238E27FC236}">
              <a16:creationId xmlns:a16="http://schemas.microsoft.com/office/drawing/2014/main" id="{00000000-0008-0000-0900-0000F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7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8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49" name="AutoShape 4">
          <a:extLst>
            <a:ext uri="{FF2B5EF4-FFF2-40B4-BE49-F238E27FC236}">
              <a16:creationId xmlns:a16="http://schemas.microsoft.com/office/drawing/2014/main" id="{00000000-0008-0000-0900-0000F9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50" name="Picture 96" descr="QQ截图20141023141458">
          <a:extLst>
            <a:ext uri="{FF2B5EF4-FFF2-40B4-BE49-F238E27FC236}">
              <a16:creationId xmlns:a16="http://schemas.microsoft.com/office/drawing/2014/main" id="{00000000-0008-0000-0900-0000F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51" name="Picture 97" descr="QQ截图20141023141502">
          <a:extLst>
            <a:ext uri="{FF2B5EF4-FFF2-40B4-BE49-F238E27FC236}">
              <a16:creationId xmlns:a16="http://schemas.microsoft.com/office/drawing/2014/main" id="{00000000-0008-0000-0900-0000F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52" name="Picture 96" descr="QQ截图20141023141458">
          <a:extLst>
            <a:ext uri="{FF2B5EF4-FFF2-40B4-BE49-F238E27FC236}">
              <a16:creationId xmlns:a16="http://schemas.microsoft.com/office/drawing/2014/main" id="{00000000-0008-0000-0900-0000F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53" name="Picture 97" descr="QQ截图20141023141502">
          <a:extLst>
            <a:ext uri="{FF2B5EF4-FFF2-40B4-BE49-F238E27FC236}">
              <a16:creationId xmlns:a16="http://schemas.microsoft.com/office/drawing/2014/main" id="{00000000-0008-0000-0900-0000F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E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56" name="AutoShape 4">
          <a:extLst>
            <a:ext uri="{FF2B5EF4-FFF2-40B4-BE49-F238E27FC236}">
              <a16:creationId xmlns:a16="http://schemas.microsoft.com/office/drawing/2014/main" id="{00000000-0008-0000-0900-00000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57" name="Picture 96" descr="QQ截图20141023141458">
          <a:extLst>
            <a:ext uri="{FF2B5EF4-FFF2-40B4-BE49-F238E27FC236}">
              <a16:creationId xmlns:a16="http://schemas.microsoft.com/office/drawing/2014/main" id="{00000000-0008-0000-0900-000001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58" name="Picture 97" descr="QQ截图20141023141502">
          <a:extLst>
            <a:ext uri="{FF2B5EF4-FFF2-40B4-BE49-F238E27FC236}">
              <a16:creationId xmlns:a16="http://schemas.microsoft.com/office/drawing/2014/main" id="{00000000-0008-0000-0900-000002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59" name="Picture 96" descr="QQ截图20141023141458">
          <a:extLst>
            <a:ext uri="{FF2B5EF4-FFF2-40B4-BE49-F238E27FC236}">
              <a16:creationId xmlns:a16="http://schemas.microsoft.com/office/drawing/2014/main" id="{00000000-0008-0000-0900-000003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60" name="Picture 97" descr="QQ截图20141023141502">
          <a:extLst>
            <a:ext uri="{FF2B5EF4-FFF2-40B4-BE49-F238E27FC236}">
              <a16:creationId xmlns:a16="http://schemas.microsoft.com/office/drawing/2014/main" id="{00000000-0008-0000-0900-00000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5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6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63" name="AutoShape 4">
          <a:extLst>
            <a:ext uri="{FF2B5EF4-FFF2-40B4-BE49-F238E27FC236}">
              <a16:creationId xmlns:a16="http://schemas.microsoft.com/office/drawing/2014/main" id="{00000000-0008-0000-0900-000007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64" name="Picture 96" descr="QQ截图20141023141458">
          <a:extLst>
            <a:ext uri="{FF2B5EF4-FFF2-40B4-BE49-F238E27FC236}">
              <a16:creationId xmlns:a16="http://schemas.microsoft.com/office/drawing/2014/main" id="{00000000-0008-0000-0900-00000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65" name="Picture 97" descr="QQ截图20141023141502">
          <a:extLst>
            <a:ext uri="{FF2B5EF4-FFF2-40B4-BE49-F238E27FC236}">
              <a16:creationId xmlns:a16="http://schemas.microsoft.com/office/drawing/2014/main" id="{00000000-0008-0000-0900-00000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66" name="Picture 96" descr="QQ截图20141023141458">
          <a:extLst>
            <a:ext uri="{FF2B5EF4-FFF2-40B4-BE49-F238E27FC236}">
              <a16:creationId xmlns:a16="http://schemas.microsoft.com/office/drawing/2014/main" id="{00000000-0008-0000-0900-00000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67" name="Picture 97" descr="QQ截图20141023141502">
          <a:extLst>
            <a:ext uri="{FF2B5EF4-FFF2-40B4-BE49-F238E27FC236}">
              <a16:creationId xmlns:a16="http://schemas.microsoft.com/office/drawing/2014/main" id="{00000000-0008-0000-0900-00000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C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D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70" name="AutoShape 4">
          <a:extLst>
            <a:ext uri="{FF2B5EF4-FFF2-40B4-BE49-F238E27FC236}">
              <a16:creationId xmlns:a16="http://schemas.microsoft.com/office/drawing/2014/main" id="{00000000-0008-0000-0900-00000E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71" name="Picture 96" descr="QQ截图20141023141458">
          <a:extLst>
            <a:ext uri="{FF2B5EF4-FFF2-40B4-BE49-F238E27FC236}">
              <a16:creationId xmlns:a16="http://schemas.microsoft.com/office/drawing/2014/main" id="{00000000-0008-0000-0900-00000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72" name="Picture 97" descr="QQ截图20141023141502">
          <a:extLst>
            <a:ext uri="{FF2B5EF4-FFF2-40B4-BE49-F238E27FC236}">
              <a16:creationId xmlns:a16="http://schemas.microsoft.com/office/drawing/2014/main" id="{00000000-0008-0000-0900-000010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73" name="Picture 96" descr="QQ截图20141023141458">
          <a:extLst>
            <a:ext uri="{FF2B5EF4-FFF2-40B4-BE49-F238E27FC236}">
              <a16:creationId xmlns:a16="http://schemas.microsoft.com/office/drawing/2014/main" id="{00000000-0008-0000-0900-000011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74" name="Picture 97" descr="QQ截图20141023141502">
          <a:extLst>
            <a:ext uri="{FF2B5EF4-FFF2-40B4-BE49-F238E27FC236}">
              <a16:creationId xmlns:a16="http://schemas.microsoft.com/office/drawing/2014/main" id="{00000000-0008-0000-0900-000012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4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77" name="AutoShape 4">
          <a:extLst>
            <a:ext uri="{FF2B5EF4-FFF2-40B4-BE49-F238E27FC236}">
              <a16:creationId xmlns:a16="http://schemas.microsoft.com/office/drawing/2014/main" id="{00000000-0008-0000-0900-000015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78" name="Picture 96" descr="QQ截图20141023141458">
          <a:extLst>
            <a:ext uri="{FF2B5EF4-FFF2-40B4-BE49-F238E27FC236}">
              <a16:creationId xmlns:a16="http://schemas.microsoft.com/office/drawing/2014/main" id="{00000000-0008-0000-0900-00001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79" name="Picture 97" descr="QQ截图20141023141502">
          <a:extLst>
            <a:ext uri="{FF2B5EF4-FFF2-40B4-BE49-F238E27FC236}">
              <a16:creationId xmlns:a16="http://schemas.microsoft.com/office/drawing/2014/main" id="{00000000-0008-0000-0900-00001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80" name="Picture 96" descr="QQ截图20141023141458">
          <a:extLst>
            <a:ext uri="{FF2B5EF4-FFF2-40B4-BE49-F238E27FC236}">
              <a16:creationId xmlns:a16="http://schemas.microsoft.com/office/drawing/2014/main" id="{00000000-0008-0000-0900-00001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81" name="Picture 97" descr="QQ截图20141023141502">
          <a:extLst>
            <a:ext uri="{FF2B5EF4-FFF2-40B4-BE49-F238E27FC236}">
              <a16:creationId xmlns:a16="http://schemas.microsoft.com/office/drawing/2014/main" id="{00000000-0008-0000-0900-00001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A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B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84" name="AutoShape 4">
          <a:extLst>
            <a:ext uri="{FF2B5EF4-FFF2-40B4-BE49-F238E27FC236}">
              <a16:creationId xmlns:a16="http://schemas.microsoft.com/office/drawing/2014/main" id="{00000000-0008-0000-0900-00001C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85" name="Picture 96" descr="QQ截图20141023141458">
          <a:extLst>
            <a:ext uri="{FF2B5EF4-FFF2-40B4-BE49-F238E27FC236}">
              <a16:creationId xmlns:a16="http://schemas.microsoft.com/office/drawing/2014/main" id="{00000000-0008-0000-0900-00001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86" name="Picture 97" descr="QQ截图20141023141502">
          <a:extLst>
            <a:ext uri="{FF2B5EF4-FFF2-40B4-BE49-F238E27FC236}">
              <a16:creationId xmlns:a16="http://schemas.microsoft.com/office/drawing/2014/main" id="{00000000-0008-0000-0900-00001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87" name="Picture 96" descr="QQ截图20141023141458">
          <a:extLst>
            <a:ext uri="{FF2B5EF4-FFF2-40B4-BE49-F238E27FC236}">
              <a16:creationId xmlns:a16="http://schemas.microsoft.com/office/drawing/2014/main" id="{00000000-0008-0000-0900-00001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88" name="Picture 97" descr="QQ截图20141023141502">
          <a:extLst>
            <a:ext uri="{FF2B5EF4-FFF2-40B4-BE49-F238E27FC236}">
              <a16:creationId xmlns:a16="http://schemas.microsoft.com/office/drawing/2014/main" id="{00000000-0008-0000-0900-000020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91" name="AutoShape 4">
          <a:extLst>
            <a:ext uri="{FF2B5EF4-FFF2-40B4-BE49-F238E27FC236}">
              <a16:creationId xmlns:a16="http://schemas.microsoft.com/office/drawing/2014/main" id="{00000000-0008-0000-0900-00002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92" name="AutoShape 1">
          <a:extLst>
            <a:ext uri="{FF2B5EF4-FFF2-40B4-BE49-F238E27FC236}">
              <a16:creationId xmlns:a16="http://schemas.microsoft.com/office/drawing/2014/main" id="{00000000-0008-0000-0900-000024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5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94" name="AutoShape 4">
          <a:extLst>
            <a:ext uri="{FF2B5EF4-FFF2-40B4-BE49-F238E27FC236}">
              <a16:creationId xmlns:a16="http://schemas.microsoft.com/office/drawing/2014/main" id="{00000000-0008-0000-0900-000026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95" name="Picture 96" descr="QQ截图20141023141458">
          <a:extLst>
            <a:ext uri="{FF2B5EF4-FFF2-40B4-BE49-F238E27FC236}">
              <a16:creationId xmlns:a16="http://schemas.microsoft.com/office/drawing/2014/main" id="{00000000-0008-0000-0900-00002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96" name="Picture 97" descr="QQ截图20141023141502">
          <a:extLst>
            <a:ext uri="{FF2B5EF4-FFF2-40B4-BE49-F238E27FC236}">
              <a16:creationId xmlns:a16="http://schemas.microsoft.com/office/drawing/2014/main" id="{00000000-0008-0000-0900-00002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97" name="Picture 96" descr="QQ截图20141023141458">
          <a:extLst>
            <a:ext uri="{FF2B5EF4-FFF2-40B4-BE49-F238E27FC236}">
              <a16:creationId xmlns:a16="http://schemas.microsoft.com/office/drawing/2014/main" id="{00000000-0008-0000-0900-00002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98" name="Picture 97" descr="QQ截图20141023141502">
          <a:extLst>
            <a:ext uri="{FF2B5EF4-FFF2-40B4-BE49-F238E27FC236}">
              <a16:creationId xmlns:a16="http://schemas.microsoft.com/office/drawing/2014/main" id="{00000000-0008-0000-0900-00002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9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B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2" name="AutoShape 4">
          <a:extLst>
            <a:ext uri="{FF2B5EF4-FFF2-40B4-BE49-F238E27FC236}">
              <a16:creationId xmlns:a16="http://schemas.microsoft.com/office/drawing/2014/main" id="{00000000-0008-0000-0900-00002E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F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5" name="AutoShape 4">
          <a:extLst>
            <a:ext uri="{FF2B5EF4-FFF2-40B4-BE49-F238E27FC236}">
              <a16:creationId xmlns:a16="http://schemas.microsoft.com/office/drawing/2014/main" id="{00000000-0008-0000-0900-00003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8" name="AutoShape 4">
          <a:extLst>
            <a:ext uri="{FF2B5EF4-FFF2-40B4-BE49-F238E27FC236}">
              <a16:creationId xmlns:a16="http://schemas.microsoft.com/office/drawing/2014/main" id="{00000000-0008-0000-0900-000034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09" name="Picture 96" descr="QQ截图20141023141458">
          <a:extLst>
            <a:ext uri="{FF2B5EF4-FFF2-40B4-BE49-F238E27FC236}">
              <a16:creationId xmlns:a16="http://schemas.microsoft.com/office/drawing/2014/main" id="{00000000-0008-0000-0900-00003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10" name="Picture 97" descr="QQ截图20141023141502">
          <a:extLst>
            <a:ext uri="{FF2B5EF4-FFF2-40B4-BE49-F238E27FC236}">
              <a16:creationId xmlns:a16="http://schemas.microsoft.com/office/drawing/2014/main" id="{00000000-0008-0000-0900-00003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11" name="Picture 96" descr="QQ截图20141023141458">
          <a:extLst>
            <a:ext uri="{FF2B5EF4-FFF2-40B4-BE49-F238E27FC236}">
              <a16:creationId xmlns:a16="http://schemas.microsoft.com/office/drawing/2014/main" id="{00000000-0008-0000-0900-00003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12" name="Picture 97" descr="QQ截图20141023141502">
          <a:extLst>
            <a:ext uri="{FF2B5EF4-FFF2-40B4-BE49-F238E27FC236}">
              <a16:creationId xmlns:a16="http://schemas.microsoft.com/office/drawing/2014/main" id="{00000000-0008-0000-0900-00003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9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A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15" name="AutoShape 4">
          <a:extLst>
            <a:ext uri="{FF2B5EF4-FFF2-40B4-BE49-F238E27FC236}">
              <a16:creationId xmlns:a16="http://schemas.microsoft.com/office/drawing/2014/main" id="{00000000-0008-0000-0900-00003B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16" name="Picture 96" descr="QQ截图20141023141458">
          <a:extLst>
            <a:ext uri="{FF2B5EF4-FFF2-40B4-BE49-F238E27FC236}">
              <a16:creationId xmlns:a16="http://schemas.microsoft.com/office/drawing/2014/main" id="{00000000-0008-0000-0900-00003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17" name="Picture 97" descr="QQ截图20141023141502">
          <a:extLst>
            <a:ext uri="{FF2B5EF4-FFF2-40B4-BE49-F238E27FC236}">
              <a16:creationId xmlns:a16="http://schemas.microsoft.com/office/drawing/2014/main" id="{00000000-0008-0000-0900-00003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18" name="Picture 96" descr="QQ截图20141023141458">
          <a:extLst>
            <a:ext uri="{FF2B5EF4-FFF2-40B4-BE49-F238E27FC236}">
              <a16:creationId xmlns:a16="http://schemas.microsoft.com/office/drawing/2014/main" id="{00000000-0008-0000-0900-00003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19" name="Picture 97" descr="QQ截图20141023141502">
          <a:extLst>
            <a:ext uri="{FF2B5EF4-FFF2-40B4-BE49-F238E27FC236}">
              <a16:creationId xmlns:a16="http://schemas.microsoft.com/office/drawing/2014/main" id="{00000000-0008-0000-0900-00003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22" name="AutoShape 4">
          <a:extLst>
            <a:ext uri="{FF2B5EF4-FFF2-40B4-BE49-F238E27FC236}">
              <a16:creationId xmlns:a16="http://schemas.microsoft.com/office/drawing/2014/main" id="{00000000-0008-0000-0900-00004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23" name="Picture 96" descr="QQ截图20141023141458">
          <a:extLst>
            <a:ext uri="{FF2B5EF4-FFF2-40B4-BE49-F238E27FC236}">
              <a16:creationId xmlns:a16="http://schemas.microsoft.com/office/drawing/2014/main" id="{00000000-0008-0000-0900-000043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24" name="Picture 97" descr="QQ截图20141023141502">
          <a:extLst>
            <a:ext uri="{FF2B5EF4-FFF2-40B4-BE49-F238E27FC236}">
              <a16:creationId xmlns:a16="http://schemas.microsoft.com/office/drawing/2014/main" id="{00000000-0008-0000-0900-00004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25" name="Picture 96" descr="QQ截图20141023141458">
          <a:extLst>
            <a:ext uri="{FF2B5EF4-FFF2-40B4-BE49-F238E27FC236}">
              <a16:creationId xmlns:a16="http://schemas.microsoft.com/office/drawing/2014/main" id="{00000000-0008-0000-0900-00004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26" name="Picture 97" descr="QQ截图20141023141502">
          <a:extLst>
            <a:ext uri="{FF2B5EF4-FFF2-40B4-BE49-F238E27FC236}">
              <a16:creationId xmlns:a16="http://schemas.microsoft.com/office/drawing/2014/main" id="{00000000-0008-0000-0900-00004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7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8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29" name="AutoShape 4">
          <a:extLst>
            <a:ext uri="{FF2B5EF4-FFF2-40B4-BE49-F238E27FC236}">
              <a16:creationId xmlns:a16="http://schemas.microsoft.com/office/drawing/2014/main" id="{00000000-0008-0000-0900-000049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3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A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B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C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33" name="AutoShape 4">
          <a:extLst>
            <a:ext uri="{FF2B5EF4-FFF2-40B4-BE49-F238E27FC236}">
              <a16:creationId xmlns:a16="http://schemas.microsoft.com/office/drawing/2014/main" id="{00000000-0008-0000-0900-00004D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34" name="Picture 96" descr="QQ截图20141023141458">
          <a:extLst>
            <a:ext uri="{FF2B5EF4-FFF2-40B4-BE49-F238E27FC236}">
              <a16:creationId xmlns:a16="http://schemas.microsoft.com/office/drawing/2014/main" id="{00000000-0008-0000-0900-00004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35" name="Picture 97" descr="QQ截图20141023141502">
          <a:extLst>
            <a:ext uri="{FF2B5EF4-FFF2-40B4-BE49-F238E27FC236}">
              <a16:creationId xmlns:a16="http://schemas.microsoft.com/office/drawing/2014/main" id="{00000000-0008-0000-0900-00004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36" name="Picture 96" descr="QQ截图20141023141458">
          <a:extLst>
            <a:ext uri="{FF2B5EF4-FFF2-40B4-BE49-F238E27FC236}">
              <a16:creationId xmlns:a16="http://schemas.microsoft.com/office/drawing/2014/main" id="{00000000-0008-0000-0900-000050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37" name="Picture 97" descr="QQ截图20141023141502">
          <a:extLst>
            <a:ext uri="{FF2B5EF4-FFF2-40B4-BE49-F238E27FC236}">
              <a16:creationId xmlns:a16="http://schemas.microsoft.com/office/drawing/2014/main" id="{00000000-0008-0000-0900-000051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40" name="AutoShape 4">
          <a:extLst>
            <a:ext uri="{FF2B5EF4-FFF2-40B4-BE49-F238E27FC236}">
              <a16:creationId xmlns:a16="http://schemas.microsoft.com/office/drawing/2014/main" id="{00000000-0008-0000-0900-000054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41" name="Picture 96" descr="QQ截图20141023141458">
          <a:extLst>
            <a:ext uri="{FF2B5EF4-FFF2-40B4-BE49-F238E27FC236}">
              <a16:creationId xmlns:a16="http://schemas.microsoft.com/office/drawing/2014/main" id="{00000000-0008-0000-0900-00005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42" name="Picture 97" descr="QQ截图20141023141502">
          <a:extLst>
            <a:ext uri="{FF2B5EF4-FFF2-40B4-BE49-F238E27FC236}">
              <a16:creationId xmlns:a16="http://schemas.microsoft.com/office/drawing/2014/main" id="{00000000-0008-0000-0900-00005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43" name="Picture 96" descr="QQ截图20141023141458">
          <a:extLst>
            <a:ext uri="{FF2B5EF4-FFF2-40B4-BE49-F238E27FC236}">
              <a16:creationId xmlns:a16="http://schemas.microsoft.com/office/drawing/2014/main" id="{00000000-0008-0000-0900-00005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44" name="Picture 97" descr="QQ截图20141023141502">
          <a:extLst>
            <a:ext uri="{FF2B5EF4-FFF2-40B4-BE49-F238E27FC236}">
              <a16:creationId xmlns:a16="http://schemas.microsoft.com/office/drawing/2014/main" id="{00000000-0008-0000-0900-00005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9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46" name="Picture 96" descr="QQ截图20141023141458">
          <a:extLst>
            <a:ext uri="{FF2B5EF4-FFF2-40B4-BE49-F238E27FC236}">
              <a16:creationId xmlns:a16="http://schemas.microsoft.com/office/drawing/2014/main" id="{00000000-0008-0000-0900-00005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47" name="Picture 97" descr="QQ截图20141023141502">
          <a:extLst>
            <a:ext uri="{FF2B5EF4-FFF2-40B4-BE49-F238E27FC236}">
              <a16:creationId xmlns:a16="http://schemas.microsoft.com/office/drawing/2014/main" id="{00000000-0008-0000-0900-00005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48" name="Picture 96" descr="QQ截图20141023141458">
          <a:extLst>
            <a:ext uri="{FF2B5EF4-FFF2-40B4-BE49-F238E27FC236}">
              <a16:creationId xmlns:a16="http://schemas.microsoft.com/office/drawing/2014/main" id="{00000000-0008-0000-0900-00005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49" name="Picture 97" descr="QQ截图20141023141502">
          <a:extLst>
            <a:ext uri="{FF2B5EF4-FFF2-40B4-BE49-F238E27FC236}">
              <a16:creationId xmlns:a16="http://schemas.microsoft.com/office/drawing/2014/main" id="{00000000-0008-0000-0900-00005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E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F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3" name="AutoShape 4">
          <a:extLst>
            <a:ext uri="{FF2B5EF4-FFF2-40B4-BE49-F238E27FC236}">
              <a16:creationId xmlns:a16="http://schemas.microsoft.com/office/drawing/2014/main" id="{00000000-0008-0000-0900-00006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6" name="AutoShape 4">
          <a:extLst>
            <a:ext uri="{FF2B5EF4-FFF2-40B4-BE49-F238E27FC236}">
              <a16:creationId xmlns:a16="http://schemas.microsoft.com/office/drawing/2014/main" id="{00000000-0008-0000-0900-000064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5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6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9" name="AutoShape 4">
          <a:extLst>
            <a:ext uri="{FF2B5EF4-FFF2-40B4-BE49-F238E27FC236}">
              <a16:creationId xmlns:a16="http://schemas.microsoft.com/office/drawing/2014/main" id="{00000000-0008-0000-0900-000067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8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9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62" name="AutoShape 4">
          <a:extLst>
            <a:ext uri="{FF2B5EF4-FFF2-40B4-BE49-F238E27FC236}">
              <a16:creationId xmlns:a16="http://schemas.microsoft.com/office/drawing/2014/main" id="{00000000-0008-0000-0900-00006A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63" name="Picture 96" descr="QQ截图20141023141458">
          <a:extLst>
            <a:ext uri="{FF2B5EF4-FFF2-40B4-BE49-F238E27FC236}">
              <a16:creationId xmlns:a16="http://schemas.microsoft.com/office/drawing/2014/main" id="{00000000-0008-0000-0900-00006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64" name="Picture 97" descr="QQ截图20141023141502">
          <a:extLst>
            <a:ext uri="{FF2B5EF4-FFF2-40B4-BE49-F238E27FC236}">
              <a16:creationId xmlns:a16="http://schemas.microsoft.com/office/drawing/2014/main" id="{00000000-0008-0000-0900-00006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65" name="Picture 96" descr="QQ截图20141023141458">
          <a:extLst>
            <a:ext uri="{FF2B5EF4-FFF2-40B4-BE49-F238E27FC236}">
              <a16:creationId xmlns:a16="http://schemas.microsoft.com/office/drawing/2014/main" id="{00000000-0008-0000-0900-00006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66" name="Picture 97" descr="QQ截图20141023141502">
          <a:extLst>
            <a:ext uri="{FF2B5EF4-FFF2-40B4-BE49-F238E27FC236}">
              <a16:creationId xmlns:a16="http://schemas.microsoft.com/office/drawing/2014/main" id="{00000000-0008-0000-0900-00006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F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69" name="AutoShape 4">
          <a:extLst>
            <a:ext uri="{FF2B5EF4-FFF2-40B4-BE49-F238E27FC236}">
              <a16:creationId xmlns:a16="http://schemas.microsoft.com/office/drawing/2014/main" id="{00000000-0008-0000-0900-00007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70" name="Picture 96" descr="QQ截图20141023141458">
          <a:extLst>
            <a:ext uri="{FF2B5EF4-FFF2-40B4-BE49-F238E27FC236}">
              <a16:creationId xmlns:a16="http://schemas.microsoft.com/office/drawing/2014/main" id="{00000000-0008-0000-0900-000072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71" name="Picture 97" descr="QQ截图20141023141502">
          <a:extLst>
            <a:ext uri="{FF2B5EF4-FFF2-40B4-BE49-F238E27FC236}">
              <a16:creationId xmlns:a16="http://schemas.microsoft.com/office/drawing/2014/main" id="{00000000-0008-0000-0900-000073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72" name="Picture 96" descr="QQ截图20141023141458">
          <a:extLst>
            <a:ext uri="{FF2B5EF4-FFF2-40B4-BE49-F238E27FC236}">
              <a16:creationId xmlns:a16="http://schemas.microsoft.com/office/drawing/2014/main" id="{00000000-0008-0000-0900-00007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73" name="Picture 97" descr="QQ截图20141023141502">
          <a:extLst>
            <a:ext uri="{FF2B5EF4-FFF2-40B4-BE49-F238E27FC236}">
              <a16:creationId xmlns:a16="http://schemas.microsoft.com/office/drawing/2014/main" id="{00000000-0008-0000-0900-00007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6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7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76" name="AutoShape 4">
          <a:extLst>
            <a:ext uri="{FF2B5EF4-FFF2-40B4-BE49-F238E27FC236}">
              <a16:creationId xmlns:a16="http://schemas.microsoft.com/office/drawing/2014/main" id="{00000000-0008-0000-0900-000078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77" name="Picture 96" descr="QQ截图20141023141458">
          <a:extLst>
            <a:ext uri="{FF2B5EF4-FFF2-40B4-BE49-F238E27FC236}">
              <a16:creationId xmlns:a16="http://schemas.microsoft.com/office/drawing/2014/main" id="{00000000-0008-0000-0900-00007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78" name="Picture 97" descr="QQ截图20141023141502">
          <a:extLst>
            <a:ext uri="{FF2B5EF4-FFF2-40B4-BE49-F238E27FC236}">
              <a16:creationId xmlns:a16="http://schemas.microsoft.com/office/drawing/2014/main" id="{00000000-0008-0000-0900-00007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79" name="Picture 96" descr="QQ截图20141023141458">
          <a:extLst>
            <a:ext uri="{FF2B5EF4-FFF2-40B4-BE49-F238E27FC236}">
              <a16:creationId xmlns:a16="http://schemas.microsoft.com/office/drawing/2014/main" id="{00000000-0008-0000-0900-00007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80" name="Picture 97" descr="QQ截图20141023141502">
          <a:extLst>
            <a:ext uri="{FF2B5EF4-FFF2-40B4-BE49-F238E27FC236}">
              <a16:creationId xmlns:a16="http://schemas.microsoft.com/office/drawing/2014/main" id="{00000000-0008-0000-0900-00007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D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E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83" name="AutoShape 4">
          <a:extLst>
            <a:ext uri="{FF2B5EF4-FFF2-40B4-BE49-F238E27FC236}">
              <a16:creationId xmlns:a16="http://schemas.microsoft.com/office/drawing/2014/main" id="{00000000-0008-0000-0900-00007F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8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87" name="AutoShape 4">
          <a:extLst>
            <a:ext uri="{FF2B5EF4-FFF2-40B4-BE49-F238E27FC236}">
              <a16:creationId xmlns:a16="http://schemas.microsoft.com/office/drawing/2014/main" id="{00000000-0008-0000-0900-00008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88" name="Picture 96" descr="QQ截图20141023141458">
          <a:extLst>
            <a:ext uri="{FF2B5EF4-FFF2-40B4-BE49-F238E27FC236}">
              <a16:creationId xmlns:a16="http://schemas.microsoft.com/office/drawing/2014/main" id="{00000000-0008-0000-0900-00008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89" name="Picture 97" descr="QQ截图20141023141502">
          <a:extLst>
            <a:ext uri="{FF2B5EF4-FFF2-40B4-BE49-F238E27FC236}">
              <a16:creationId xmlns:a16="http://schemas.microsoft.com/office/drawing/2014/main" id="{00000000-0008-0000-0900-00008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90" name="Picture 96" descr="QQ截图20141023141458">
          <a:extLst>
            <a:ext uri="{FF2B5EF4-FFF2-40B4-BE49-F238E27FC236}">
              <a16:creationId xmlns:a16="http://schemas.microsoft.com/office/drawing/2014/main" id="{00000000-0008-0000-0900-00008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91" name="Picture 97" descr="QQ截图20141023141502">
          <a:extLst>
            <a:ext uri="{FF2B5EF4-FFF2-40B4-BE49-F238E27FC236}">
              <a16:creationId xmlns:a16="http://schemas.microsoft.com/office/drawing/2014/main" id="{00000000-0008-0000-0900-00008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8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9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94" name="AutoShape 4">
          <a:extLst>
            <a:ext uri="{FF2B5EF4-FFF2-40B4-BE49-F238E27FC236}">
              <a16:creationId xmlns:a16="http://schemas.microsoft.com/office/drawing/2014/main" id="{00000000-0008-0000-0900-00008A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95" name="Picture 96" descr="QQ截图20141023141458">
          <a:extLst>
            <a:ext uri="{FF2B5EF4-FFF2-40B4-BE49-F238E27FC236}">
              <a16:creationId xmlns:a16="http://schemas.microsoft.com/office/drawing/2014/main" id="{00000000-0008-0000-0900-00008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96" name="Picture 97" descr="QQ截图20141023141502">
          <a:extLst>
            <a:ext uri="{FF2B5EF4-FFF2-40B4-BE49-F238E27FC236}">
              <a16:creationId xmlns:a16="http://schemas.microsoft.com/office/drawing/2014/main" id="{00000000-0008-0000-0900-00008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97" name="Picture 96" descr="QQ截图20141023141458">
          <a:extLst>
            <a:ext uri="{FF2B5EF4-FFF2-40B4-BE49-F238E27FC236}">
              <a16:creationId xmlns:a16="http://schemas.microsoft.com/office/drawing/2014/main" id="{00000000-0008-0000-0900-00008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98" name="Picture 97" descr="QQ截图20141023141502">
          <a:extLst>
            <a:ext uri="{FF2B5EF4-FFF2-40B4-BE49-F238E27FC236}">
              <a16:creationId xmlns:a16="http://schemas.microsoft.com/office/drawing/2014/main" id="{00000000-0008-0000-0900-00008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F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01" name="AutoShape 4">
          <a:extLst>
            <a:ext uri="{FF2B5EF4-FFF2-40B4-BE49-F238E27FC236}">
              <a16:creationId xmlns:a16="http://schemas.microsoft.com/office/drawing/2014/main" id="{00000000-0008-0000-0900-00009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02" name="Picture 96" descr="QQ截图20141023141458">
          <a:extLst>
            <a:ext uri="{FF2B5EF4-FFF2-40B4-BE49-F238E27FC236}">
              <a16:creationId xmlns:a16="http://schemas.microsoft.com/office/drawing/2014/main" id="{00000000-0008-0000-0900-000092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03" name="Picture 97" descr="QQ截图20141023141502">
          <a:extLst>
            <a:ext uri="{FF2B5EF4-FFF2-40B4-BE49-F238E27FC236}">
              <a16:creationId xmlns:a16="http://schemas.microsoft.com/office/drawing/2014/main" id="{00000000-0008-0000-0900-000093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04" name="Picture 96" descr="QQ截图20141023141458">
          <a:extLst>
            <a:ext uri="{FF2B5EF4-FFF2-40B4-BE49-F238E27FC236}">
              <a16:creationId xmlns:a16="http://schemas.microsoft.com/office/drawing/2014/main" id="{00000000-0008-0000-0900-00009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05" name="Picture 97" descr="QQ截图20141023141502">
          <a:extLst>
            <a:ext uri="{FF2B5EF4-FFF2-40B4-BE49-F238E27FC236}">
              <a16:creationId xmlns:a16="http://schemas.microsoft.com/office/drawing/2014/main" id="{00000000-0008-0000-0900-00009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6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7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08" name="AutoShape 4">
          <a:extLst>
            <a:ext uri="{FF2B5EF4-FFF2-40B4-BE49-F238E27FC236}">
              <a16:creationId xmlns:a16="http://schemas.microsoft.com/office/drawing/2014/main" id="{00000000-0008-0000-0900-000098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09" name="Picture 96" descr="QQ截图20141023141458">
          <a:extLst>
            <a:ext uri="{FF2B5EF4-FFF2-40B4-BE49-F238E27FC236}">
              <a16:creationId xmlns:a16="http://schemas.microsoft.com/office/drawing/2014/main" id="{00000000-0008-0000-0900-00009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10" name="Picture 97" descr="QQ截图20141023141502">
          <a:extLst>
            <a:ext uri="{FF2B5EF4-FFF2-40B4-BE49-F238E27FC236}">
              <a16:creationId xmlns:a16="http://schemas.microsoft.com/office/drawing/2014/main" id="{00000000-0008-0000-0900-00009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11" name="Picture 96" descr="QQ截图20141023141458">
          <a:extLst>
            <a:ext uri="{FF2B5EF4-FFF2-40B4-BE49-F238E27FC236}">
              <a16:creationId xmlns:a16="http://schemas.microsoft.com/office/drawing/2014/main" id="{00000000-0008-0000-0900-00009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12" name="Picture 97" descr="QQ截图20141023141502">
          <a:extLst>
            <a:ext uri="{FF2B5EF4-FFF2-40B4-BE49-F238E27FC236}">
              <a16:creationId xmlns:a16="http://schemas.microsoft.com/office/drawing/2014/main" id="{00000000-0008-0000-0900-00009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D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E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15" name="AutoShape 4">
          <a:extLst>
            <a:ext uri="{FF2B5EF4-FFF2-40B4-BE49-F238E27FC236}">
              <a16:creationId xmlns:a16="http://schemas.microsoft.com/office/drawing/2014/main" id="{00000000-0008-0000-0900-00009F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16" name="Picture 96" descr="QQ截图20141023141458">
          <a:extLst>
            <a:ext uri="{FF2B5EF4-FFF2-40B4-BE49-F238E27FC236}">
              <a16:creationId xmlns:a16="http://schemas.microsoft.com/office/drawing/2014/main" id="{00000000-0008-0000-0900-0000A0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17" name="Picture 97" descr="QQ截图20141023141502">
          <a:extLst>
            <a:ext uri="{FF2B5EF4-FFF2-40B4-BE49-F238E27FC236}">
              <a16:creationId xmlns:a16="http://schemas.microsoft.com/office/drawing/2014/main" id="{00000000-0008-0000-0900-0000A1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18" name="Picture 96" descr="QQ截图20141023141458">
          <a:extLst>
            <a:ext uri="{FF2B5EF4-FFF2-40B4-BE49-F238E27FC236}">
              <a16:creationId xmlns:a16="http://schemas.microsoft.com/office/drawing/2014/main" id="{00000000-0008-0000-0900-0000A2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19" name="Picture 97" descr="QQ截图20141023141502">
          <a:extLst>
            <a:ext uri="{FF2B5EF4-FFF2-40B4-BE49-F238E27FC236}">
              <a16:creationId xmlns:a16="http://schemas.microsoft.com/office/drawing/2014/main" id="{00000000-0008-0000-0900-0000A3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4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5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22" name="AutoShape 4">
          <a:extLst>
            <a:ext uri="{FF2B5EF4-FFF2-40B4-BE49-F238E27FC236}">
              <a16:creationId xmlns:a16="http://schemas.microsoft.com/office/drawing/2014/main" id="{00000000-0008-0000-0900-0000A6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23" name="Picture 96" descr="QQ截图20141023141458">
          <a:extLst>
            <a:ext uri="{FF2B5EF4-FFF2-40B4-BE49-F238E27FC236}">
              <a16:creationId xmlns:a16="http://schemas.microsoft.com/office/drawing/2014/main" id="{00000000-0008-0000-0900-0000A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24" name="Picture 97" descr="QQ截图20141023141502">
          <a:extLst>
            <a:ext uri="{FF2B5EF4-FFF2-40B4-BE49-F238E27FC236}">
              <a16:creationId xmlns:a16="http://schemas.microsoft.com/office/drawing/2014/main" id="{00000000-0008-0000-0900-0000A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25" name="Picture 96" descr="QQ截图20141023141458">
          <a:extLst>
            <a:ext uri="{FF2B5EF4-FFF2-40B4-BE49-F238E27FC236}">
              <a16:creationId xmlns:a16="http://schemas.microsoft.com/office/drawing/2014/main" id="{00000000-0008-0000-0900-0000A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26" name="Picture 97" descr="QQ截图20141023141502">
          <a:extLst>
            <a:ext uri="{FF2B5EF4-FFF2-40B4-BE49-F238E27FC236}">
              <a16:creationId xmlns:a16="http://schemas.microsoft.com/office/drawing/2014/main" id="{00000000-0008-0000-0900-0000A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B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C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29" name="AutoShape 4">
          <a:extLst>
            <a:ext uri="{FF2B5EF4-FFF2-40B4-BE49-F238E27FC236}">
              <a16:creationId xmlns:a16="http://schemas.microsoft.com/office/drawing/2014/main" id="{00000000-0008-0000-0900-0000AD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30" name="Picture 96" descr="QQ截图20141023141458">
          <a:extLst>
            <a:ext uri="{FF2B5EF4-FFF2-40B4-BE49-F238E27FC236}">
              <a16:creationId xmlns:a16="http://schemas.microsoft.com/office/drawing/2014/main" id="{00000000-0008-0000-0900-0000A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31" name="Picture 97" descr="QQ截图20141023141502">
          <a:extLst>
            <a:ext uri="{FF2B5EF4-FFF2-40B4-BE49-F238E27FC236}">
              <a16:creationId xmlns:a16="http://schemas.microsoft.com/office/drawing/2014/main" id="{00000000-0008-0000-0900-0000A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32" name="Picture 96" descr="QQ截图20141023141458">
          <a:extLst>
            <a:ext uri="{FF2B5EF4-FFF2-40B4-BE49-F238E27FC236}">
              <a16:creationId xmlns:a16="http://schemas.microsoft.com/office/drawing/2014/main" id="{00000000-0008-0000-0900-0000B0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33" name="Picture 97" descr="QQ截图20141023141502">
          <a:extLst>
            <a:ext uri="{FF2B5EF4-FFF2-40B4-BE49-F238E27FC236}">
              <a16:creationId xmlns:a16="http://schemas.microsoft.com/office/drawing/2014/main" id="{00000000-0008-0000-0900-0000B1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36" name="AutoShape 4">
          <a:extLst>
            <a:ext uri="{FF2B5EF4-FFF2-40B4-BE49-F238E27FC236}">
              <a16:creationId xmlns:a16="http://schemas.microsoft.com/office/drawing/2014/main" id="{00000000-0008-0000-0900-0000B4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37" name="Picture 96" descr="QQ截图20141023141458">
          <a:extLst>
            <a:ext uri="{FF2B5EF4-FFF2-40B4-BE49-F238E27FC236}">
              <a16:creationId xmlns:a16="http://schemas.microsoft.com/office/drawing/2014/main" id="{00000000-0008-0000-0900-0000B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38" name="Picture 97" descr="QQ截图20141023141502">
          <a:extLst>
            <a:ext uri="{FF2B5EF4-FFF2-40B4-BE49-F238E27FC236}">
              <a16:creationId xmlns:a16="http://schemas.microsoft.com/office/drawing/2014/main" id="{00000000-0008-0000-0900-0000B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39" name="Picture 96" descr="QQ截图20141023141458">
          <a:extLst>
            <a:ext uri="{FF2B5EF4-FFF2-40B4-BE49-F238E27FC236}">
              <a16:creationId xmlns:a16="http://schemas.microsoft.com/office/drawing/2014/main" id="{00000000-0008-0000-0900-0000B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40" name="Picture 97" descr="QQ截图20141023141502">
          <a:extLst>
            <a:ext uri="{FF2B5EF4-FFF2-40B4-BE49-F238E27FC236}">
              <a16:creationId xmlns:a16="http://schemas.microsoft.com/office/drawing/2014/main" id="{00000000-0008-0000-0900-0000B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9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A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43" name="AutoShape 4">
          <a:extLst>
            <a:ext uri="{FF2B5EF4-FFF2-40B4-BE49-F238E27FC236}">
              <a16:creationId xmlns:a16="http://schemas.microsoft.com/office/drawing/2014/main" id="{00000000-0008-0000-0900-0000BB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44" name="Picture 96" descr="QQ截图20141023141458">
          <a:extLst>
            <a:ext uri="{FF2B5EF4-FFF2-40B4-BE49-F238E27FC236}">
              <a16:creationId xmlns:a16="http://schemas.microsoft.com/office/drawing/2014/main" id="{00000000-0008-0000-0900-0000B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45" name="Picture 97" descr="QQ截图20141023141502">
          <a:extLst>
            <a:ext uri="{FF2B5EF4-FFF2-40B4-BE49-F238E27FC236}">
              <a16:creationId xmlns:a16="http://schemas.microsoft.com/office/drawing/2014/main" id="{00000000-0008-0000-0900-0000B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46" name="Picture 96" descr="QQ截图20141023141458">
          <a:extLst>
            <a:ext uri="{FF2B5EF4-FFF2-40B4-BE49-F238E27FC236}">
              <a16:creationId xmlns:a16="http://schemas.microsoft.com/office/drawing/2014/main" id="{00000000-0008-0000-0900-0000B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47" name="Picture 97" descr="QQ截图20141023141502">
          <a:extLst>
            <a:ext uri="{FF2B5EF4-FFF2-40B4-BE49-F238E27FC236}">
              <a16:creationId xmlns:a16="http://schemas.microsoft.com/office/drawing/2014/main" id="{00000000-0008-0000-0900-0000B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50" name="AutoShape 4">
          <a:extLst>
            <a:ext uri="{FF2B5EF4-FFF2-40B4-BE49-F238E27FC236}">
              <a16:creationId xmlns:a16="http://schemas.microsoft.com/office/drawing/2014/main" id="{00000000-0008-0000-0900-0000C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51" name="Picture 96" descr="QQ截图20141023141458">
          <a:extLst>
            <a:ext uri="{FF2B5EF4-FFF2-40B4-BE49-F238E27FC236}">
              <a16:creationId xmlns:a16="http://schemas.microsoft.com/office/drawing/2014/main" id="{00000000-0008-0000-0900-0000C3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52" name="Picture 97" descr="QQ截图20141023141502">
          <a:extLst>
            <a:ext uri="{FF2B5EF4-FFF2-40B4-BE49-F238E27FC236}">
              <a16:creationId xmlns:a16="http://schemas.microsoft.com/office/drawing/2014/main" id="{00000000-0008-0000-0900-0000C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53" name="Picture 96" descr="QQ截图20141023141458">
          <a:extLst>
            <a:ext uri="{FF2B5EF4-FFF2-40B4-BE49-F238E27FC236}">
              <a16:creationId xmlns:a16="http://schemas.microsoft.com/office/drawing/2014/main" id="{00000000-0008-0000-0900-0000C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54" name="Picture 97" descr="QQ截图20141023141502">
          <a:extLst>
            <a:ext uri="{FF2B5EF4-FFF2-40B4-BE49-F238E27FC236}">
              <a16:creationId xmlns:a16="http://schemas.microsoft.com/office/drawing/2014/main" id="{00000000-0008-0000-0900-0000C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7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8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57" name="AutoShape 4">
          <a:extLst>
            <a:ext uri="{FF2B5EF4-FFF2-40B4-BE49-F238E27FC236}">
              <a16:creationId xmlns:a16="http://schemas.microsoft.com/office/drawing/2014/main" id="{00000000-0008-0000-0900-0000C9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58" name="Picture 96" descr="QQ截图20141023141458">
          <a:extLst>
            <a:ext uri="{FF2B5EF4-FFF2-40B4-BE49-F238E27FC236}">
              <a16:creationId xmlns:a16="http://schemas.microsoft.com/office/drawing/2014/main" id="{00000000-0008-0000-0900-0000C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59" name="Picture 97" descr="QQ截图20141023141502">
          <a:extLst>
            <a:ext uri="{FF2B5EF4-FFF2-40B4-BE49-F238E27FC236}">
              <a16:creationId xmlns:a16="http://schemas.microsoft.com/office/drawing/2014/main" id="{00000000-0008-0000-0900-0000C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60" name="Picture 96" descr="QQ截图20141023141458">
          <a:extLst>
            <a:ext uri="{FF2B5EF4-FFF2-40B4-BE49-F238E27FC236}">
              <a16:creationId xmlns:a16="http://schemas.microsoft.com/office/drawing/2014/main" id="{00000000-0008-0000-0900-0000C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61" name="Picture 97" descr="QQ截图20141023141502">
          <a:extLst>
            <a:ext uri="{FF2B5EF4-FFF2-40B4-BE49-F238E27FC236}">
              <a16:creationId xmlns:a16="http://schemas.microsoft.com/office/drawing/2014/main" id="{00000000-0008-0000-0900-0000C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E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F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64" name="AutoShape 4">
          <a:extLst>
            <a:ext uri="{FF2B5EF4-FFF2-40B4-BE49-F238E27FC236}">
              <a16:creationId xmlns:a16="http://schemas.microsoft.com/office/drawing/2014/main" id="{00000000-0008-0000-0900-0000D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65" name="Picture 96" descr="QQ截图20141023141458">
          <a:extLst>
            <a:ext uri="{FF2B5EF4-FFF2-40B4-BE49-F238E27FC236}">
              <a16:creationId xmlns:a16="http://schemas.microsoft.com/office/drawing/2014/main" id="{00000000-0008-0000-0900-0000D1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66" name="Picture 97" descr="QQ截图20141023141502">
          <a:extLst>
            <a:ext uri="{FF2B5EF4-FFF2-40B4-BE49-F238E27FC236}">
              <a16:creationId xmlns:a16="http://schemas.microsoft.com/office/drawing/2014/main" id="{00000000-0008-0000-0900-0000D2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67" name="Picture 96" descr="QQ截图20141023141458">
          <a:extLst>
            <a:ext uri="{FF2B5EF4-FFF2-40B4-BE49-F238E27FC236}">
              <a16:creationId xmlns:a16="http://schemas.microsoft.com/office/drawing/2014/main" id="{00000000-0008-0000-0900-0000D3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68" name="Picture 97" descr="QQ截图20141023141502">
          <a:extLst>
            <a:ext uri="{FF2B5EF4-FFF2-40B4-BE49-F238E27FC236}">
              <a16:creationId xmlns:a16="http://schemas.microsoft.com/office/drawing/2014/main" id="{00000000-0008-0000-0900-0000D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5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6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71" name="AutoShape 4">
          <a:extLst>
            <a:ext uri="{FF2B5EF4-FFF2-40B4-BE49-F238E27FC236}">
              <a16:creationId xmlns:a16="http://schemas.microsoft.com/office/drawing/2014/main" id="{00000000-0008-0000-0900-0000D7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72" name="Picture 96" descr="QQ截图20141023141458">
          <a:extLst>
            <a:ext uri="{FF2B5EF4-FFF2-40B4-BE49-F238E27FC236}">
              <a16:creationId xmlns:a16="http://schemas.microsoft.com/office/drawing/2014/main" id="{00000000-0008-0000-0900-0000D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73" name="Picture 97" descr="QQ截图20141023141502">
          <a:extLst>
            <a:ext uri="{FF2B5EF4-FFF2-40B4-BE49-F238E27FC236}">
              <a16:creationId xmlns:a16="http://schemas.microsoft.com/office/drawing/2014/main" id="{00000000-0008-0000-0900-0000D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74" name="Picture 96" descr="QQ截图20141023141458">
          <a:extLst>
            <a:ext uri="{FF2B5EF4-FFF2-40B4-BE49-F238E27FC236}">
              <a16:creationId xmlns:a16="http://schemas.microsoft.com/office/drawing/2014/main" id="{00000000-0008-0000-0900-0000D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75" name="Picture 97" descr="QQ截图20141023141502">
          <a:extLst>
            <a:ext uri="{FF2B5EF4-FFF2-40B4-BE49-F238E27FC236}">
              <a16:creationId xmlns:a16="http://schemas.microsoft.com/office/drawing/2014/main" id="{00000000-0008-0000-0900-0000D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C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D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78" name="AutoShape 4">
          <a:extLst>
            <a:ext uri="{FF2B5EF4-FFF2-40B4-BE49-F238E27FC236}">
              <a16:creationId xmlns:a16="http://schemas.microsoft.com/office/drawing/2014/main" id="{00000000-0008-0000-0900-0000DE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79" name="Picture 96" descr="QQ截图20141023141458">
          <a:extLst>
            <a:ext uri="{FF2B5EF4-FFF2-40B4-BE49-F238E27FC236}">
              <a16:creationId xmlns:a16="http://schemas.microsoft.com/office/drawing/2014/main" id="{00000000-0008-0000-0900-0000D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80" name="Picture 97" descr="QQ截图20141023141502">
          <a:extLst>
            <a:ext uri="{FF2B5EF4-FFF2-40B4-BE49-F238E27FC236}">
              <a16:creationId xmlns:a16="http://schemas.microsoft.com/office/drawing/2014/main" id="{00000000-0008-0000-0900-0000E0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81" name="Picture 96" descr="QQ截图20141023141458">
          <a:extLst>
            <a:ext uri="{FF2B5EF4-FFF2-40B4-BE49-F238E27FC236}">
              <a16:creationId xmlns:a16="http://schemas.microsoft.com/office/drawing/2014/main" id="{00000000-0008-0000-0900-0000E1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82" name="Picture 97" descr="QQ截图20141023141502">
          <a:extLst>
            <a:ext uri="{FF2B5EF4-FFF2-40B4-BE49-F238E27FC236}">
              <a16:creationId xmlns:a16="http://schemas.microsoft.com/office/drawing/2014/main" id="{00000000-0008-0000-0900-0000E2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4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85" name="AutoShape 4">
          <a:extLst>
            <a:ext uri="{FF2B5EF4-FFF2-40B4-BE49-F238E27FC236}">
              <a16:creationId xmlns:a16="http://schemas.microsoft.com/office/drawing/2014/main" id="{00000000-0008-0000-0900-0000E5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86" name="Picture 96" descr="QQ截图20141023141458">
          <a:extLst>
            <a:ext uri="{FF2B5EF4-FFF2-40B4-BE49-F238E27FC236}">
              <a16:creationId xmlns:a16="http://schemas.microsoft.com/office/drawing/2014/main" id="{00000000-0008-0000-0900-0000E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87" name="Picture 97" descr="QQ截图20141023141502">
          <a:extLst>
            <a:ext uri="{FF2B5EF4-FFF2-40B4-BE49-F238E27FC236}">
              <a16:creationId xmlns:a16="http://schemas.microsoft.com/office/drawing/2014/main" id="{00000000-0008-0000-0900-0000E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88" name="Picture 96" descr="QQ截图20141023141458">
          <a:extLst>
            <a:ext uri="{FF2B5EF4-FFF2-40B4-BE49-F238E27FC236}">
              <a16:creationId xmlns:a16="http://schemas.microsoft.com/office/drawing/2014/main" id="{00000000-0008-0000-0900-0000E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89" name="Picture 97" descr="QQ截图20141023141502">
          <a:extLst>
            <a:ext uri="{FF2B5EF4-FFF2-40B4-BE49-F238E27FC236}">
              <a16:creationId xmlns:a16="http://schemas.microsoft.com/office/drawing/2014/main" id="{00000000-0008-0000-0900-0000E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A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B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92" name="AutoShape 4">
          <a:extLst>
            <a:ext uri="{FF2B5EF4-FFF2-40B4-BE49-F238E27FC236}">
              <a16:creationId xmlns:a16="http://schemas.microsoft.com/office/drawing/2014/main" id="{00000000-0008-0000-0900-0000EC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93" name="Picture 96" descr="QQ截图20141023141458">
          <a:extLst>
            <a:ext uri="{FF2B5EF4-FFF2-40B4-BE49-F238E27FC236}">
              <a16:creationId xmlns:a16="http://schemas.microsoft.com/office/drawing/2014/main" id="{00000000-0008-0000-0900-0000E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94" name="Picture 97" descr="QQ截图20141023141502">
          <a:extLst>
            <a:ext uri="{FF2B5EF4-FFF2-40B4-BE49-F238E27FC236}">
              <a16:creationId xmlns:a16="http://schemas.microsoft.com/office/drawing/2014/main" id="{00000000-0008-0000-0900-0000E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95" name="Picture 96" descr="QQ截图20141023141458">
          <a:extLst>
            <a:ext uri="{FF2B5EF4-FFF2-40B4-BE49-F238E27FC236}">
              <a16:creationId xmlns:a16="http://schemas.microsoft.com/office/drawing/2014/main" id="{00000000-0008-0000-0900-0000E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96" name="Picture 97" descr="QQ截图20141023141502">
          <a:extLst>
            <a:ext uri="{FF2B5EF4-FFF2-40B4-BE49-F238E27FC236}">
              <a16:creationId xmlns:a16="http://schemas.microsoft.com/office/drawing/2014/main" id="{00000000-0008-0000-0900-0000F0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99" name="AutoShape 4">
          <a:extLst>
            <a:ext uri="{FF2B5EF4-FFF2-40B4-BE49-F238E27FC236}">
              <a16:creationId xmlns:a16="http://schemas.microsoft.com/office/drawing/2014/main" id="{00000000-0008-0000-0900-0000F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00" name="Picture 96" descr="QQ截图20141023141458">
          <a:extLst>
            <a:ext uri="{FF2B5EF4-FFF2-40B4-BE49-F238E27FC236}">
              <a16:creationId xmlns:a16="http://schemas.microsoft.com/office/drawing/2014/main" id="{00000000-0008-0000-0900-0000F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01" name="Picture 97" descr="QQ截图20141023141502">
          <a:extLst>
            <a:ext uri="{FF2B5EF4-FFF2-40B4-BE49-F238E27FC236}">
              <a16:creationId xmlns:a16="http://schemas.microsoft.com/office/drawing/2014/main" id="{00000000-0008-0000-0900-0000F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02" name="Picture 96" descr="QQ截图20141023141458">
          <a:extLst>
            <a:ext uri="{FF2B5EF4-FFF2-40B4-BE49-F238E27FC236}">
              <a16:creationId xmlns:a16="http://schemas.microsoft.com/office/drawing/2014/main" id="{00000000-0008-0000-0900-0000F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03" name="Picture 97" descr="QQ截图20141023141502">
          <a:extLst>
            <a:ext uri="{FF2B5EF4-FFF2-40B4-BE49-F238E27FC236}">
              <a16:creationId xmlns:a16="http://schemas.microsoft.com/office/drawing/2014/main" id="{00000000-0008-0000-0900-0000F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8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9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06" name="AutoShape 4">
          <a:extLst>
            <a:ext uri="{FF2B5EF4-FFF2-40B4-BE49-F238E27FC236}">
              <a16:creationId xmlns:a16="http://schemas.microsoft.com/office/drawing/2014/main" id="{00000000-0008-0000-0900-0000FA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07" name="Picture 96" descr="QQ截图20141023141458">
          <a:extLst>
            <a:ext uri="{FF2B5EF4-FFF2-40B4-BE49-F238E27FC236}">
              <a16:creationId xmlns:a16="http://schemas.microsoft.com/office/drawing/2014/main" id="{00000000-0008-0000-0900-0000F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08" name="Picture 97" descr="QQ截图20141023141502">
          <a:extLst>
            <a:ext uri="{FF2B5EF4-FFF2-40B4-BE49-F238E27FC236}">
              <a16:creationId xmlns:a16="http://schemas.microsoft.com/office/drawing/2014/main" id="{00000000-0008-0000-0900-0000F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09" name="Picture 96" descr="QQ截图20141023141458">
          <a:extLst>
            <a:ext uri="{FF2B5EF4-FFF2-40B4-BE49-F238E27FC236}">
              <a16:creationId xmlns:a16="http://schemas.microsoft.com/office/drawing/2014/main" id="{00000000-0008-0000-0900-0000F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10" name="Picture 97" descr="QQ截图20141023141502">
          <a:extLst>
            <a:ext uri="{FF2B5EF4-FFF2-40B4-BE49-F238E27FC236}">
              <a16:creationId xmlns:a16="http://schemas.microsoft.com/office/drawing/2014/main" id="{00000000-0008-0000-0900-0000F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F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0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13" name="AutoShape 4">
          <a:extLst>
            <a:ext uri="{FF2B5EF4-FFF2-40B4-BE49-F238E27FC236}">
              <a16:creationId xmlns:a16="http://schemas.microsoft.com/office/drawing/2014/main" id="{00000000-0008-0000-0900-00000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14" name="Picture 96" descr="QQ截图20141023141458">
          <a:extLst>
            <a:ext uri="{FF2B5EF4-FFF2-40B4-BE49-F238E27FC236}">
              <a16:creationId xmlns:a16="http://schemas.microsoft.com/office/drawing/2014/main" id="{00000000-0008-0000-0900-000002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15" name="Picture 97" descr="QQ截图20141023141502">
          <a:extLst>
            <a:ext uri="{FF2B5EF4-FFF2-40B4-BE49-F238E27FC236}">
              <a16:creationId xmlns:a16="http://schemas.microsoft.com/office/drawing/2014/main" id="{00000000-0008-0000-0900-000003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16" name="Picture 96" descr="QQ截图20141023141458">
          <a:extLst>
            <a:ext uri="{FF2B5EF4-FFF2-40B4-BE49-F238E27FC236}">
              <a16:creationId xmlns:a16="http://schemas.microsoft.com/office/drawing/2014/main" id="{00000000-0008-0000-0900-000004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17" name="Picture 97" descr="QQ截图20141023141502">
          <a:extLst>
            <a:ext uri="{FF2B5EF4-FFF2-40B4-BE49-F238E27FC236}">
              <a16:creationId xmlns:a16="http://schemas.microsoft.com/office/drawing/2014/main" id="{00000000-0008-0000-0900-00000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6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7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20" name="AutoShape 4">
          <a:extLst>
            <a:ext uri="{FF2B5EF4-FFF2-40B4-BE49-F238E27FC236}">
              <a16:creationId xmlns:a16="http://schemas.microsoft.com/office/drawing/2014/main" id="{00000000-0008-0000-0900-000008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21" name="Picture 96" descr="QQ截图20141023141458">
          <a:extLst>
            <a:ext uri="{FF2B5EF4-FFF2-40B4-BE49-F238E27FC236}">
              <a16:creationId xmlns:a16="http://schemas.microsoft.com/office/drawing/2014/main" id="{00000000-0008-0000-0900-00000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22" name="Picture 97" descr="QQ截图20141023141502">
          <a:extLst>
            <a:ext uri="{FF2B5EF4-FFF2-40B4-BE49-F238E27FC236}">
              <a16:creationId xmlns:a16="http://schemas.microsoft.com/office/drawing/2014/main" id="{00000000-0008-0000-0900-00000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23" name="Picture 96" descr="QQ截图20141023141458">
          <a:extLst>
            <a:ext uri="{FF2B5EF4-FFF2-40B4-BE49-F238E27FC236}">
              <a16:creationId xmlns:a16="http://schemas.microsoft.com/office/drawing/2014/main" id="{00000000-0008-0000-0900-00000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24" name="Picture 97" descr="QQ截图20141023141502">
          <a:extLst>
            <a:ext uri="{FF2B5EF4-FFF2-40B4-BE49-F238E27FC236}">
              <a16:creationId xmlns:a16="http://schemas.microsoft.com/office/drawing/2014/main" id="{00000000-0008-0000-0900-00000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D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E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27" name="AutoShape 4">
          <a:extLst>
            <a:ext uri="{FF2B5EF4-FFF2-40B4-BE49-F238E27FC236}">
              <a16:creationId xmlns:a16="http://schemas.microsoft.com/office/drawing/2014/main" id="{00000000-0008-0000-0900-00000F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28" name="Picture 96" descr="QQ截图20141023141458">
          <a:extLst>
            <a:ext uri="{FF2B5EF4-FFF2-40B4-BE49-F238E27FC236}">
              <a16:creationId xmlns:a16="http://schemas.microsoft.com/office/drawing/2014/main" id="{00000000-0008-0000-0900-00001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29" name="Picture 97" descr="QQ截图20141023141502">
          <a:extLst>
            <a:ext uri="{FF2B5EF4-FFF2-40B4-BE49-F238E27FC236}">
              <a16:creationId xmlns:a16="http://schemas.microsoft.com/office/drawing/2014/main" id="{00000000-0008-0000-0900-000011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30" name="Picture 96" descr="QQ截图20141023141458">
          <a:extLst>
            <a:ext uri="{FF2B5EF4-FFF2-40B4-BE49-F238E27FC236}">
              <a16:creationId xmlns:a16="http://schemas.microsoft.com/office/drawing/2014/main" id="{00000000-0008-0000-0900-000012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31" name="Picture 97" descr="QQ截图20141023141502">
          <a:extLst>
            <a:ext uri="{FF2B5EF4-FFF2-40B4-BE49-F238E27FC236}">
              <a16:creationId xmlns:a16="http://schemas.microsoft.com/office/drawing/2014/main" id="{00000000-0008-0000-0900-000013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5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34" name="AutoShape 4">
          <a:extLst>
            <a:ext uri="{FF2B5EF4-FFF2-40B4-BE49-F238E27FC236}">
              <a16:creationId xmlns:a16="http://schemas.microsoft.com/office/drawing/2014/main" id="{00000000-0008-0000-0900-000016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35" name="Picture 96" descr="QQ截图20141023141458">
          <a:extLst>
            <a:ext uri="{FF2B5EF4-FFF2-40B4-BE49-F238E27FC236}">
              <a16:creationId xmlns:a16="http://schemas.microsoft.com/office/drawing/2014/main" id="{00000000-0008-0000-0900-00001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36" name="Picture 97" descr="QQ截图20141023141502">
          <a:extLst>
            <a:ext uri="{FF2B5EF4-FFF2-40B4-BE49-F238E27FC236}">
              <a16:creationId xmlns:a16="http://schemas.microsoft.com/office/drawing/2014/main" id="{00000000-0008-0000-0900-00001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37" name="Picture 96" descr="QQ截图20141023141458">
          <a:extLst>
            <a:ext uri="{FF2B5EF4-FFF2-40B4-BE49-F238E27FC236}">
              <a16:creationId xmlns:a16="http://schemas.microsoft.com/office/drawing/2014/main" id="{00000000-0008-0000-0900-00001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38" name="Picture 97" descr="QQ截图20141023141502">
          <a:extLst>
            <a:ext uri="{FF2B5EF4-FFF2-40B4-BE49-F238E27FC236}">
              <a16:creationId xmlns:a16="http://schemas.microsoft.com/office/drawing/2014/main" id="{00000000-0008-0000-0900-00001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B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C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41" name="AutoShape 4">
          <a:extLst>
            <a:ext uri="{FF2B5EF4-FFF2-40B4-BE49-F238E27FC236}">
              <a16:creationId xmlns:a16="http://schemas.microsoft.com/office/drawing/2014/main" id="{00000000-0008-0000-0900-00001D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42" name="Picture 96" descr="QQ截图20141023141458">
          <a:extLst>
            <a:ext uri="{FF2B5EF4-FFF2-40B4-BE49-F238E27FC236}">
              <a16:creationId xmlns:a16="http://schemas.microsoft.com/office/drawing/2014/main" id="{00000000-0008-0000-0900-00001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43" name="Picture 97" descr="QQ截图20141023141502">
          <a:extLst>
            <a:ext uri="{FF2B5EF4-FFF2-40B4-BE49-F238E27FC236}">
              <a16:creationId xmlns:a16="http://schemas.microsoft.com/office/drawing/2014/main" id="{00000000-0008-0000-0900-00001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44" name="Picture 96" descr="QQ截图20141023141458">
          <a:extLst>
            <a:ext uri="{FF2B5EF4-FFF2-40B4-BE49-F238E27FC236}">
              <a16:creationId xmlns:a16="http://schemas.microsoft.com/office/drawing/2014/main" id="{00000000-0008-0000-0900-00002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45" name="Picture 97" descr="QQ截图20141023141502">
          <a:extLst>
            <a:ext uri="{FF2B5EF4-FFF2-40B4-BE49-F238E27FC236}">
              <a16:creationId xmlns:a16="http://schemas.microsoft.com/office/drawing/2014/main" id="{00000000-0008-0000-0900-000021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48" name="AutoShape 4">
          <a:extLst>
            <a:ext uri="{FF2B5EF4-FFF2-40B4-BE49-F238E27FC236}">
              <a16:creationId xmlns:a16="http://schemas.microsoft.com/office/drawing/2014/main" id="{00000000-0008-0000-0900-00002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49" name="AutoShape 1">
          <a:extLst>
            <a:ext uri="{FF2B5EF4-FFF2-40B4-BE49-F238E27FC236}">
              <a16:creationId xmlns:a16="http://schemas.microsoft.com/office/drawing/2014/main" id="{00000000-0008-0000-0900-000025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6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51" name="AutoShape 4">
          <a:extLst>
            <a:ext uri="{FF2B5EF4-FFF2-40B4-BE49-F238E27FC236}">
              <a16:creationId xmlns:a16="http://schemas.microsoft.com/office/drawing/2014/main" id="{00000000-0008-0000-0900-000027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52" name="Picture 96" descr="QQ截图20141023141458">
          <a:extLst>
            <a:ext uri="{FF2B5EF4-FFF2-40B4-BE49-F238E27FC236}">
              <a16:creationId xmlns:a16="http://schemas.microsoft.com/office/drawing/2014/main" id="{00000000-0008-0000-0900-00002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53" name="Picture 97" descr="QQ截图20141023141502">
          <a:extLst>
            <a:ext uri="{FF2B5EF4-FFF2-40B4-BE49-F238E27FC236}">
              <a16:creationId xmlns:a16="http://schemas.microsoft.com/office/drawing/2014/main" id="{00000000-0008-0000-0900-00002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54" name="Picture 96" descr="QQ截图20141023141458">
          <a:extLst>
            <a:ext uri="{FF2B5EF4-FFF2-40B4-BE49-F238E27FC236}">
              <a16:creationId xmlns:a16="http://schemas.microsoft.com/office/drawing/2014/main" id="{00000000-0008-0000-0900-00002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55" name="Picture 97" descr="QQ截图20141023141502">
          <a:extLst>
            <a:ext uri="{FF2B5EF4-FFF2-40B4-BE49-F238E27FC236}">
              <a16:creationId xmlns:a16="http://schemas.microsoft.com/office/drawing/2014/main" id="{00000000-0008-0000-0900-00002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5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C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59" name="AutoShape 4">
          <a:extLst>
            <a:ext uri="{FF2B5EF4-FFF2-40B4-BE49-F238E27FC236}">
              <a16:creationId xmlns:a16="http://schemas.microsoft.com/office/drawing/2014/main" id="{00000000-0008-0000-0900-00002F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0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62" name="AutoShape 4">
          <a:extLst>
            <a:ext uri="{FF2B5EF4-FFF2-40B4-BE49-F238E27FC236}">
              <a16:creationId xmlns:a16="http://schemas.microsoft.com/office/drawing/2014/main" id="{00000000-0008-0000-0900-00003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65" name="AutoShape 4">
          <a:extLst>
            <a:ext uri="{FF2B5EF4-FFF2-40B4-BE49-F238E27FC236}">
              <a16:creationId xmlns:a16="http://schemas.microsoft.com/office/drawing/2014/main" id="{00000000-0008-0000-0900-000035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66" name="Picture 96" descr="QQ截图20141023141458">
          <a:extLst>
            <a:ext uri="{FF2B5EF4-FFF2-40B4-BE49-F238E27FC236}">
              <a16:creationId xmlns:a16="http://schemas.microsoft.com/office/drawing/2014/main" id="{00000000-0008-0000-0900-00003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67" name="Picture 97" descr="QQ截图20141023141502">
          <a:extLst>
            <a:ext uri="{FF2B5EF4-FFF2-40B4-BE49-F238E27FC236}">
              <a16:creationId xmlns:a16="http://schemas.microsoft.com/office/drawing/2014/main" id="{00000000-0008-0000-0900-00003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68" name="Picture 96" descr="QQ截图20141023141458">
          <a:extLst>
            <a:ext uri="{FF2B5EF4-FFF2-40B4-BE49-F238E27FC236}">
              <a16:creationId xmlns:a16="http://schemas.microsoft.com/office/drawing/2014/main" id="{00000000-0008-0000-0900-00003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69" name="Picture 97" descr="QQ截图20141023141502">
          <a:extLst>
            <a:ext uri="{FF2B5EF4-FFF2-40B4-BE49-F238E27FC236}">
              <a16:creationId xmlns:a16="http://schemas.microsoft.com/office/drawing/2014/main" id="{00000000-0008-0000-0900-00003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A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B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72" name="AutoShape 4">
          <a:extLst>
            <a:ext uri="{FF2B5EF4-FFF2-40B4-BE49-F238E27FC236}">
              <a16:creationId xmlns:a16="http://schemas.microsoft.com/office/drawing/2014/main" id="{00000000-0008-0000-0900-00003C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73" name="Picture 96" descr="QQ截图20141023141458">
          <a:extLst>
            <a:ext uri="{FF2B5EF4-FFF2-40B4-BE49-F238E27FC236}">
              <a16:creationId xmlns:a16="http://schemas.microsoft.com/office/drawing/2014/main" id="{00000000-0008-0000-0900-00003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74" name="Picture 97" descr="QQ截图20141023141502">
          <a:extLst>
            <a:ext uri="{FF2B5EF4-FFF2-40B4-BE49-F238E27FC236}">
              <a16:creationId xmlns:a16="http://schemas.microsoft.com/office/drawing/2014/main" id="{00000000-0008-0000-0900-00003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75" name="Picture 96" descr="QQ截图20141023141458">
          <a:extLst>
            <a:ext uri="{FF2B5EF4-FFF2-40B4-BE49-F238E27FC236}">
              <a16:creationId xmlns:a16="http://schemas.microsoft.com/office/drawing/2014/main" id="{00000000-0008-0000-0900-00003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76" name="Picture 97" descr="QQ截图20141023141502">
          <a:extLst>
            <a:ext uri="{FF2B5EF4-FFF2-40B4-BE49-F238E27FC236}">
              <a16:creationId xmlns:a16="http://schemas.microsoft.com/office/drawing/2014/main" id="{00000000-0008-0000-0900-00004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79" name="AutoShape 4">
          <a:extLst>
            <a:ext uri="{FF2B5EF4-FFF2-40B4-BE49-F238E27FC236}">
              <a16:creationId xmlns:a16="http://schemas.microsoft.com/office/drawing/2014/main" id="{00000000-0008-0000-0900-00004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80" name="Picture 96" descr="QQ截图20141023141458">
          <a:extLst>
            <a:ext uri="{FF2B5EF4-FFF2-40B4-BE49-F238E27FC236}">
              <a16:creationId xmlns:a16="http://schemas.microsoft.com/office/drawing/2014/main" id="{00000000-0008-0000-0900-000044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81" name="Picture 97" descr="QQ截图20141023141502">
          <a:extLst>
            <a:ext uri="{FF2B5EF4-FFF2-40B4-BE49-F238E27FC236}">
              <a16:creationId xmlns:a16="http://schemas.microsoft.com/office/drawing/2014/main" id="{00000000-0008-0000-0900-00004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82" name="Picture 96" descr="QQ截图20141023141458">
          <a:extLst>
            <a:ext uri="{FF2B5EF4-FFF2-40B4-BE49-F238E27FC236}">
              <a16:creationId xmlns:a16="http://schemas.microsoft.com/office/drawing/2014/main" id="{00000000-0008-0000-0900-00004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83" name="Picture 97" descr="QQ截图20141023141502">
          <a:extLst>
            <a:ext uri="{FF2B5EF4-FFF2-40B4-BE49-F238E27FC236}">
              <a16:creationId xmlns:a16="http://schemas.microsoft.com/office/drawing/2014/main" id="{00000000-0008-0000-0900-00004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8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9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86" name="AutoShape 4">
          <a:extLst>
            <a:ext uri="{FF2B5EF4-FFF2-40B4-BE49-F238E27FC236}">
              <a16:creationId xmlns:a16="http://schemas.microsoft.com/office/drawing/2014/main" id="{00000000-0008-0000-0900-00004A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8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B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C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D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90" name="AutoShape 4">
          <a:extLst>
            <a:ext uri="{FF2B5EF4-FFF2-40B4-BE49-F238E27FC236}">
              <a16:creationId xmlns:a16="http://schemas.microsoft.com/office/drawing/2014/main" id="{00000000-0008-0000-0900-00004E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91" name="Picture 96" descr="QQ截图20141023141458">
          <a:extLst>
            <a:ext uri="{FF2B5EF4-FFF2-40B4-BE49-F238E27FC236}">
              <a16:creationId xmlns:a16="http://schemas.microsoft.com/office/drawing/2014/main" id="{00000000-0008-0000-0900-00004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92" name="Picture 97" descr="QQ截图20141023141502">
          <a:extLst>
            <a:ext uri="{FF2B5EF4-FFF2-40B4-BE49-F238E27FC236}">
              <a16:creationId xmlns:a16="http://schemas.microsoft.com/office/drawing/2014/main" id="{00000000-0008-0000-0900-00005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93" name="Picture 96" descr="QQ截图20141023141458">
          <a:extLst>
            <a:ext uri="{FF2B5EF4-FFF2-40B4-BE49-F238E27FC236}">
              <a16:creationId xmlns:a16="http://schemas.microsoft.com/office/drawing/2014/main" id="{00000000-0008-0000-0900-000051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94" name="Picture 97" descr="QQ截图20141023141502">
          <a:extLst>
            <a:ext uri="{FF2B5EF4-FFF2-40B4-BE49-F238E27FC236}">
              <a16:creationId xmlns:a16="http://schemas.microsoft.com/office/drawing/2014/main" id="{00000000-0008-0000-0900-000052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9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97" name="AutoShape 4">
          <a:extLst>
            <a:ext uri="{FF2B5EF4-FFF2-40B4-BE49-F238E27FC236}">
              <a16:creationId xmlns:a16="http://schemas.microsoft.com/office/drawing/2014/main" id="{00000000-0008-0000-0900-000055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98" name="Picture 96" descr="QQ截图20141023141458">
          <a:extLst>
            <a:ext uri="{FF2B5EF4-FFF2-40B4-BE49-F238E27FC236}">
              <a16:creationId xmlns:a16="http://schemas.microsoft.com/office/drawing/2014/main" id="{00000000-0008-0000-0900-00005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99" name="Picture 97" descr="QQ截图20141023141502">
          <a:extLst>
            <a:ext uri="{FF2B5EF4-FFF2-40B4-BE49-F238E27FC236}">
              <a16:creationId xmlns:a16="http://schemas.microsoft.com/office/drawing/2014/main" id="{00000000-0008-0000-0900-00005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00" name="Picture 96" descr="QQ截图20141023141458">
          <a:extLst>
            <a:ext uri="{FF2B5EF4-FFF2-40B4-BE49-F238E27FC236}">
              <a16:creationId xmlns:a16="http://schemas.microsoft.com/office/drawing/2014/main" id="{00000000-0008-0000-0900-00005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01" name="Picture 97" descr="QQ截图20141023141502">
          <a:extLst>
            <a:ext uri="{FF2B5EF4-FFF2-40B4-BE49-F238E27FC236}">
              <a16:creationId xmlns:a16="http://schemas.microsoft.com/office/drawing/2014/main" id="{00000000-0008-0000-0900-00005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A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03" name="Picture 96" descr="QQ截图20141023141458">
          <a:extLst>
            <a:ext uri="{FF2B5EF4-FFF2-40B4-BE49-F238E27FC236}">
              <a16:creationId xmlns:a16="http://schemas.microsoft.com/office/drawing/2014/main" id="{00000000-0008-0000-0900-00005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04" name="Picture 97" descr="QQ截图20141023141502">
          <a:extLst>
            <a:ext uri="{FF2B5EF4-FFF2-40B4-BE49-F238E27FC236}">
              <a16:creationId xmlns:a16="http://schemas.microsoft.com/office/drawing/2014/main" id="{00000000-0008-0000-0900-00005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05" name="Picture 96" descr="QQ截图20141023141458">
          <a:extLst>
            <a:ext uri="{FF2B5EF4-FFF2-40B4-BE49-F238E27FC236}">
              <a16:creationId xmlns:a16="http://schemas.microsoft.com/office/drawing/2014/main" id="{00000000-0008-0000-0900-00005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06" name="Picture 97" descr="QQ截图20141023141502">
          <a:extLst>
            <a:ext uri="{FF2B5EF4-FFF2-40B4-BE49-F238E27FC236}">
              <a16:creationId xmlns:a16="http://schemas.microsoft.com/office/drawing/2014/main" id="{00000000-0008-0000-0900-00005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F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0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0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0" name="AutoShape 4">
          <a:extLst>
            <a:ext uri="{FF2B5EF4-FFF2-40B4-BE49-F238E27FC236}">
              <a16:creationId xmlns:a16="http://schemas.microsoft.com/office/drawing/2014/main" id="{00000000-0008-0000-0900-00006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3" name="AutoShape 4">
          <a:extLst>
            <a:ext uri="{FF2B5EF4-FFF2-40B4-BE49-F238E27FC236}">
              <a16:creationId xmlns:a16="http://schemas.microsoft.com/office/drawing/2014/main" id="{00000000-0008-0000-0900-000065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6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7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6" name="AutoShape 4">
          <a:extLst>
            <a:ext uri="{FF2B5EF4-FFF2-40B4-BE49-F238E27FC236}">
              <a16:creationId xmlns:a16="http://schemas.microsoft.com/office/drawing/2014/main" id="{00000000-0008-0000-0900-000068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9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A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9" name="AutoShape 4">
          <a:extLst>
            <a:ext uri="{FF2B5EF4-FFF2-40B4-BE49-F238E27FC236}">
              <a16:creationId xmlns:a16="http://schemas.microsoft.com/office/drawing/2014/main" id="{00000000-0008-0000-0900-00006B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20" name="Picture 96" descr="QQ截图20141023141458">
          <a:extLst>
            <a:ext uri="{FF2B5EF4-FFF2-40B4-BE49-F238E27FC236}">
              <a16:creationId xmlns:a16="http://schemas.microsoft.com/office/drawing/2014/main" id="{00000000-0008-0000-0900-00006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21" name="Picture 97" descr="QQ截图20141023141502">
          <a:extLst>
            <a:ext uri="{FF2B5EF4-FFF2-40B4-BE49-F238E27FC236}">
              <a16:creationId xmlns:a16="http://schemas.microsoft.com/office/drawing/2014/main" id="{00000000-0008-0000-0900-00006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22" name="Picture 96" descr="QQ截图20141023141458">
          <a:extLst>
            <a:ext uri="{FF2B5EF4-FFF2-40B4-BE49-F238E27FC236}">
              <a16:creationId xmlns:a16="http://schemas.microsoft.com/office/drawing/2014/main" id="{00000000-0008-0000-0900-00006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23" name="Picture 97" descr="QQ截图20141023141502">
          <a:extLst>
            <a:ext uri="{FF2B5EF4-FFF2-40B4-BE49-F238E27FC236}">
              <a16:creationId xmlns:a16="http://schemas.microsoft.com/office/drawing/2014/main" id="{00000000-0008-0000-0900-00006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0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26" name="AutoShape 4">
          <a:extLst>
            <a:ext uri="{FF2B5EF4-FFF2-40B4-BE49-F238E27FC236}">
              <a16:creationId xmlns:a16="http://schemas.microsoft.com/office/drawing/2014/main" id="{00000000-0008-0000-0900-00007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27" name="Picture 96" descr="QQ截图20141023141458">
          <a:extLst>
            <a:ext uri="{FF2B5EF4-FFF2-40B4-BE49-F238E27FC236}">
              <a16:creationId xmlns:a16="http://schemas.microsoft.com/office/drawing/2014/main" id="{00000000-0008-0000-0900-000073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28" name="Picture 97" descr="QQ截图20141023141502">
          <a:extLst>
            <a:ext uri="{FF2B5EF4-FFF2-40B4-BE49-F238E27FC236}">
              <a16:creationId xmlns:a16="http://schemas.microsoft.com/office/drawing/2014/main" id="{00000000-0008-0000-0900-000074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29" name="Picture 96" descr="QQ截图20141023141458">
          <a:extLst>
            <a:ext uri="{FF2B5EF4-FFF2-40B4-BE49-F238E27FC236}">
              <a16:creationId xmlns:a16="http://schemas.microsoft.com/office/drawing/2014/main" id="{00000000-0008-0000-0900-00007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30" name="Picture 97" descr="QQ截图20141023141502">
          <a:extLst>
            <a:ext uri="{FF2B5EF4-FFF2-40B4-BE49-F238E27FC236}">
              <a16:creationId xmlns:a16="http://schemas.microsoft.com/office/drawing/2014/main" id="{00000000-0008-0000-0900-00007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7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8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33" name="AutoShape 4">
          <a:extLst>
            <a:ext uri="{FF2B5EF4-FFF2-40B4-BE49-F238E27FC236}">
              <a16:creationId xmlns:a16="http://schemas.microsoft.com/office/drawing/2014/main" id="{00000000-0008-0000-0900-000079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34" name="Picture 96" descr="QQ截图20141023141458">
          <a:extLst>
            <a:ext uri="{FF2B5EF4-FFF2-40B4-BE49-F238E27FC236}">
              <a16:creationId xmlns:a16="http://schemas.microsoft.com/office/drawing/2014/main" id="{00000000-0008-0000-0900-00007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35" name="Picture 97" descr="QQ截图20141023141502">
          <a:extLst>
            <a:ext uri="{FF2B5EF4-FFF2-40B4-BE49-F238E27FC236}">
              <a16:creationId xmlns:a16="http://schemas.microsoft.com/office/drawing/2014/main" id="{00000000-0008-0000-0900-00007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36" name="Picture 96" descr="QQ截图20141023141458">
          <a:extLst>
            <a:ext uri="{FF2B5EF4-FFF2-40B4-BE49-F238E27FC236}">
              <a16:creationId xmlns:a16="http://schemas.microsoft.com/office/drawing/2014/main" id="{00000000-0008-0000-0900-00007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37" name="Picture 97" descr="QQ截图20141023141502">
          <a:extLst>
            <a:ext uri="{FF2B5EF4-FFF2-40B4-BE49-F238E27FC236}">
              <a16:creationId xmlns:a16="http://schemas.microsoft.com/office/drawing/2014/main" id="{00000000-0008-0000-0900-00007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E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F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40" name="AutoShape 4">
          <a:extLst>
            <a:ext uri="{FF2B5EF4-FFF2-40B4-BE49-F238E27FC236}">
              <a16:creationId xmlns:a16="http://schemas.microsoft.com/office/drawing/2014/main" id="{00000000-0008-0000-0900-000080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4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44" name="AutoShape 4">
          <a:extLst>
            <a:ext uri="{FF2B5EF4-FFF2-40B4-BE49-F238E27FC236}">
              <a16:creationId xmlns:a16="http://schemas.microsoft.com/office/drawing/2014/main" id="{00000000-0008-0000-0900-00008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45" name="Picture 96" descr="QQ截图20141023141458">
          <a:extLst>
            <a:ext uri="{FF2B5EF4-FFF2-40B4-BE49-F238E27FC236}">
              <a16:creationId xmlns:a16="http://schemas.microsoft.com/office/drawing/2014/main" id="{00000000-0008-0000-0900-00008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46" name="Picture 97" descr="QQ截图20141023141502">
          <a:extLst>
            <a:ext uri="{FF2B5EF4-FFF2-40B4-BE49-F238E27FC236}">
              <a16:creationId xmlns:a16="http://schemas.microsoft.com/office/drawing/2014/main" id="{00000000-0008-0000-0900-00008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47" name="Picture 96" descr="QQ截图20141023141458">
          <a:extLst>
            <a:ext uri="{FF2B5EF4-FFF2-40B4-BE49-F238E27FC236}">
              <a16:creationId xmlns:a16="http://schemas.microsoft.com/office/drawing/2014/main" id="{00000000-0008-0000-0900-00008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48" name="Picture 97" descr="QQ截图20141023141502">
          <a:extLst>
            <a:ext uri="{FF2B5EF4-FFF2-40B4-BE49-F238E27FC236}">
              <a16:creationId xmlns:a16="http://schemas.microsoft.com/office/drawing/2014/main" id="{00000000-0008-0000-0900-00008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9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A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51" name="AutoShape 4">
          <a:extLst>
            <a:ext uri="{FF2B5EF4-FFF2-40B4-BE49-F238E27FC236}">
              <a16:creationId xmlns:a16="http://schemas.microsoft.com/office/drawing/2014/main" id="{00000000-0008-0000-0900-00008B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52" name="Picture 96" descr="QQ截图20141023141458">
          <a:extLst>
            <a:ext uri="{FF2B5EF4-FFF2-40B4-BE49-F238E27FC236}">
              <a16:creationId xmlns:a16="http://schemas.microsoft.com/office/drawing/2014/main" id="{00000000-0008-0000-0900-00008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53" name="Picture 97" descr="QQ截图20141023141502">
          <a:extLst>
            <a:ext uri="{FF2B5EF4-FFF2-40B4-BE49-F238E27FC236}">
              <a16:creationId xmlns:a16="http://schemas.microsoft.com/office/drawing/2014/main" id="{00000000-0008-0000-0900-00008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54" name="Picture 96" descr="QQ截图20141023141458">
          <a:extLst>
            <a:ext uri="{FF2B5EF4-FFF2-40B4-BE49-F238E27FC236}">
              <a16:creationId xmlns:a16="http://schemas.microsoft.com/office/drawing/2014/main" id="{00000000-0008-0000-0900-00008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55" name="Picture 97" descr="QQ截图20141023141502">
          <a:extLst>
            <a:ext uri="{FF2B5EF4-FFF2-40B4-BE49-F238E27FC236}">
              <a16:creationId xmlns:a16="http://schemas.microsoft.com/office/drawing/2014/main" id="{00000000-0008-0000-0900-00008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0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58" name="AutoShape 4">
          <a:extLst>
            <a:ext uri="{FF2B5EF4-FFF2-40B4-BE49-F238E27FC236}">
              <a16:creationId xmlns:a16="http://schemas.microsoft.com/office/drawing/2014/main" id="{00000000-0008-0000-0900-00009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59" name="Picture 96" descr="QQ截图20141023141458">
          <a:extLst>
            <a:ext uri="{FF2B5EF4-FFF2-40B4-BE49-F238E27FC236}">
              <a16:creationId xmlns:a16="http://schemas.microsoft.com/office/drawing/2014/main" id="{00000000-0008-0000-0900-000093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60" name="Picture 97" descr="QQ截图20141023141502">
          <a:extLst>
            <a:ext uri="{FF2B5EF4-FFF2-40B4-BE49-F238E27FC236}">
              <a16:creationId xmlns:a16="http://schemas.microsoft.com/office/drawing/2014/main" id="{00000000-0008-0000-0900-000094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61" name="Picture 96" descr="QQ截图20141023141458">
          <a:extLst>
            <a:ext uri="{FF2B5EF4-FFF2-40B4-BE49-F238E27FC236}">
              <a16:creationId xmlns:a16="http://schemas.microsoft.com/office/drawing/2014/main" id="{00000000-0008-0000-0900-00009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62" name="Picture 97" descr="QQ截图20141023141502">
          <a:extLst>
            <a:ext uri="{FF2B5EF4-FFF2-40B4-BE49-F238E27FC236}">
              <a16:creationId xmlns:a16="http://schemas.microsoft.com/office/drawing/2014/main" id="{00000000-0008-0000-0900-00009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7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8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65" name="AutoShape 4">
          <a:extLst>
            <a:ext uri="{FF2B5EF4-FFF2-40B4-BE49-F238E27FC236}">
              <a16:creationId xmlns:a16="http://schemas.microsoft.com/office/drawing/2014/main" id="{00000000-0008-0000-0900-000099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66" name="Picture 96" descr="QQ截图20141023141458">
          <a:extLst>
            <a:ext uri="{FF2B5EF4-FFF2-40B4-BE49-F238E27FC236}">
              <a16:creationId xmlns:a16="http://schemas.microsoft.com/office/drawing/2014/main" id="{00000000-0008-0000-0900-00009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67" name="Picture 97" descr="QQ截图20141023141502">
          <a:extLst>
            <a:ext uri="{FF2B5EF4-FFF2-40B4-BE49-F238E27FC236}">
              <a16:creationId xmlns:a16="http://schemas.microsoft.com/office/drawing/2014/main" id="{00000000-0008-0000-0900-00009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68" name="Picture 96" descr="QQ截图20141023141458">
          <a:extLst>
            <a:ext uri="{FF2B5EF4-FFF2-40B4-BE49-F238E27FC236}">
              <a16:creationId xmlns:a16="http://schemas.microsoft.com/office/drawing/2014/main" id="{00000000-0008-0000-0900-00009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69" name="Picture 97" descr="QQ截图20141023141502">
          <a:extLst>
            <a:ext uri="{FF2B5EF4-FFF2-40B4-BE49-F238E27FC236}">
              <a16:creationId xmlns:a16="http://schemas.microsoft.com/office/drawing/2014/main" id="{00000000-0008-0000-0900-00009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E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F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72" name="AutoShape 4">
          <a:extLst>
            <a:ext uri="{FF2B5EF4-FFF2-40B4-BE49-F238E27FC236}">
              <a16:creationId xmlns:a16="http://schemas.microsoft.com/office/drawing/2014/main" id="{00000000-0008-0000-0900-0000A0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73" name="Picture 96" descr="QQ截图20141023141458">
          <a:extLst>
            <a:ext uri="{FF2B5EF4-FFF2-40B4-BE49-F238E27FC236}">
              <a16:creationId xmlns:a16="http://schemas.microsoft.com/office/drawing/2014/main" id="{00000000-0008-0000-0900-0000A1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74" name="Picture 97" descr="QQ截图20141023141502">
          <a:extLst>
            <a:ext uri="{FF2B5EF4-FFF2-40B4-BE49-F238E27FC236}">
              <a16:creationId xmlns:a16="http://schemas.microsoft.com/office/drawing/2014/main" id="{00000000-0008-0000-0900-0000A2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75" name="Picture 96" descr="QQ截图20141023141458">
          <a:extLst>
            <a:ext uri="{FF2B5EF4-FFF2-40B4-BE49-F238E27FC236}">
              <a16:creationId xmlns:a16="http://schemas.microsoft.com/office/drawing/2014/main" id="{00000000-0008-0000-0900-0000A3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76" name="Picture 97" descr="QQ截图20141023141502">
          <a:extLst>
            <a:ext uri="{FF2B5EF4-FFF2-40B4-BE49-F238E27FC236}">
              <a16:creationId xmlns:a16="http://schemas.microsoft.com/office/drawing/2014/main" id="{00000000-0008-0000-0900-0000A4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5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6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79" name="AutoShape 4">
          <a:extLst>
            <a:ext uri="{FF2B5EF4-FFF2-40B4-BE49-F238E27FC236}">
              <a16:creationId xmlns:a16="http://schemas.microsoft.com/office/drawing/2014/main" id="{00000000-0008-0000-0900-0000A7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80" name="Picture 96" descr="QQ截图20141023141458">
          <a:extLst>
            <a:ext uri="{FF2B5EF4-FFF2-40B4-BE49-F238E27FC236}">
              <a16:creationId xmlns:a16="http://schemas.microsoft.com/office/drawing/2014/main" id="{00000000-0008-0000-0900-0000A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81" name="Picture 97" descr="QQ截图20141023141502">
          <a:extLst>
            <a:ext uri="{FF2B5EF4-FFF2-40B4-BE49-F238E27FC236}">
              <a16:creationId xmlns:a16="http://schemas.microsoft.com/office/drawing/2014/main" id="{00000000-0008-0000-0900-0000A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82" name="Picture 96" descr="QQ截图20141023141458">
          <a:extLst>
            <a:ext uri="{FF2B5EF4-FFF2-40B4-BE49-F238E27FC236}">
              <a16:creationId xmlns:a16="http://schemas.microsoft.com/office/drawing/2014/main" id="{00000000-0008-0000-0900-0000A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83" name="Picture 97" descr="QQ截图20141023141502">
          <a:extLst>
            <a:ext uri="{FF2B5EF4-FFF2-40B4-BE49-F238E27FC236}">
              <a16:creationId xmlns:a16="http://schemas.microsoft.com/office/drawing/2014/main" id="{00000000-0008-0000-0900-0000A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C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D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86" name="AutoShape 4">
          <a:extLst>
            <a:ext uri="{FF2B5EF4-FFF2-40B4-BE49-F238E27FC236}">
              <a16:creationId xmlns:a16="http://schemas.microsoft.com/office/drawing/2014/main" id="{00000000-0008-0000-0900-0000AE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87" name="Picture 96" descr="QQ截图20141023141458">
          <a:extLst>
            <a:ext uri="{FF2B5EF4-FFF2-40B4-BE49-F238E27FC236}">
              <a16:creationId xmlns:a16="http://schemas.microsoft.com/office/drawing/2014/main" id="{00000000-0008-0000-0900-0000A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88" name="Picture 97" descr="QQ截图20141023141502">
          <a:extLst>
            <a:ext uri="{FF2B5EF4-FFF2-40B4-BE49-F238E27FC236}">
              <a16:creationId xmlns:a16="http://schemas.microsoft.com/office/drawing/2014/main" id="{00000000-0008-0000-0900-0000B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89" name="Picture 96" descr="QQ截图20141023141458">
          <a:extLst>
            <a:ext uri="{FF2B5EF4-FFF2-40B4-BE49-F238E27FC236}">
              <a16:creationId xmlns:a16="http://schemas.microsoft.com/office/drawing/2014/main" id="{00000000-0008-0000-0900-0000B1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90" name="Picture 97" descr="QQ截图20141023141502">
          <a:extLst>
            <a:ext uri="{FF2B5EF4-FFF2-40B4-BE49-F238E27FC236}">
              <a16:creationId xmlns:a16="http://schemas.microsoft.com/office/drawing/2014/main" id="{00000000-0008-0000-0900-0000B2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93" name="AutoShape 4">
          <a:extLst>
            <a:ext uri="{FF2B5EF4-FFF2-40B4-BE49-F238E27FC236}">
              <a16:creationId xmlns:a16="http://schemas.microsoft.com/office/drawing/2014/main" id="{00000000-0008-0000-0900-0000B5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94" name="Picture 96" descr="QQ截图20141023141458">
          <a:extLst>
            <a:ext uri="{FF2B5EF4-FFF2-40B4-BE49-F238E27FC236}">
              <a16:creationId xmlns:a16="http://schemas.microsoft.com/office/drawing/2014/main" id="{00000000-0008-0000-0900-0000B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95" name="Picture 97" descr="QQ截图20141023141502">
          <a:extLst>
            <a:ext uri="{FF2B5EF4-FFF2-40B4-BE49-F238E27FC236}">
              <a16:creationId xmlns:a16="http://schemas.microsoft.com/office/drawing/2014/main" id="{00000000-0008-0000-0900-0000B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96" name="Picture 96" descr="QQ截图20141023141458">
          <a:extLst>
            <a:ext uri="{FF2B5EF4-FFF2-40B4-BE49-F238E27FC236}">
              <a16:creationId xmlns:a16="http://schemas.microsoft.com/office/drawing/2014/main" id="{00000000-0008-0000-0900-0000B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97" name="Picture 97" descr="QQ截图20141023141502">
          <a:extLst>
            <a:ext uri="{FF2B5EF4-FFF2-40B4-BE49-F238E27FC236}">
              <a16:creationId xmlns:a16="http://schemas.microsoft.com/office/drawing/2014/main" id="{00000000-0008-0000-0900-0000B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A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B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00" name="AutoShape 4">
          <a:extLst>
            <a:ext uri="{FF2B5EF4-FFF2-40B4-BE49-F238E27FC236}">
              <a16:creationId xmlns:a16="http://schemas.microsoft.com/office/drawing/2014/main" id="{00000000-0008-0000-0900-0000BC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01" name="Picture 96" descr="QQ截图20141023141458">
          <a:extLst>
            <a:ext uri="{FF2B5EF4-FFF2-40B4-BE49-F238E27FC236}">
              <a16:creationId xmlns:a16="http://schemas.microsoft.com/office/drawing/2014/main" id="{00000000-0008-0000-0900-0000B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02" name="Picture 97" descr="QQ截图20141023141502">
          <a:extLst>
            <a:ext uri="{FF2B5EF4-FFF2-40B4-BE49-F238E27FC236}">
              <a16:creationId xmlns:a16="http://schemas.microsoft.com/office/drawing/2014/main" id="{00000000-0008-0000-0900-0000B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03" name="Picture 96" descr="QQ截图20141023141458">
          <a:extLst>
            <a:ext uri="{FF2B5EF4-FFF2-40B4-BE49-F238E27FC236}">
              <a16:creationId xmlns:a16="http://schemas.microsoft.com/office/drawing/2014/main" id="{00000000-0008-0000-0900-0000B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04" name="Picture 97" descr="QQ截图20141023141502">
          <a:extLst>
            <a:ext uri="{FF2B5EF4-FFF2-40B4-BE49-F238E27FC236}">
              <a16:creationId xmlns:a16="http://schemas.microsoft.com/office/drawing/2014/main" id="{00000000-0008-0000-0900-0000C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07" name="AutoShape 4">
          <a:extLst>
            <a:ext uri="{FF2B5EF4-FFF2-40B4-BE49-F238E27FC236}">
              <a16:creationId xmlns:a16="http://schemas.microsoft.com/office/drawing/2014/main" id="{00000000-0008-0000-0900-0000C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08" name="Picture 96" descr="QQ截图20141023141458">
          <a:extLst>
            <a:ext uri="{FF2B5EF4-FFF2-40B4-BE49-F238E27FC236}">
              <a16:creationId xmlns:a16="http://schemas.microsoft.com/office/drawing/2014/main" id="{00000000-0008-0000-0900-0000C4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09" name="Picture 97" descr="QQ截图20141023141502">
          <a:extLst>
            <a:ext uri="{FF2B5EF4-FFF2-40B4-BE49-F238E27FC236}">
              <a16:creationId xmlns:a16="http://schemas.microsoft.com/office/drawing/2014/main" id="{00000000-0008-0000-0900-0000C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10" name="Picture 96" descr="QQ截图20141023141458">
          <a:extLst>
            <a:ext uri="{FF2B5EF4-FFF2-40B4-BE49-F238E27FC236}">
              <a16:creationId xmlns:a16="http://schemas.microsoft.com/office/drawing/2014/main" id="{00000000-0008-0000-0900-0000C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11" name="Picture 97" descr="QQ截图20141023141502">
          <a:extLst>
            <a:ext uri="{FF2B5EF4-FFF2-40B4-BE49-F238E27FC236}">
              <a16:creationId xmlns:a16="http://schemas.microsoft.com/office/drawing/2014/main" id="{00000000-0008-0000-0900-0000C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8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9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14" name="AutoShape 4">
          <a:extLst>
            <a:ext uri="{FF2B5EF4-FFF2-40B4-BE49-F238E27FC236}">
              <a16:creationId xmlns:a16="http://schemas.microsoft.com/office/drawing/2014/main" id="{00000000-0008-0000-0900-0000CA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15" name="Picture 96" descr="QQ截图20141023141458">
          <a:extLst>
            <a:ext uri="{FF2B5EF4-FFF2-40B4-BE49-F238E27FC236}">
              <a16:creationId xmlns:a16="http://schemas.microsoft.com/office/drawing/2014/main" id="{00000000-0008-0000-0900-0000C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16" name="Picture 97" descr="QQ截图20141023141502">
          <a:extLst>
            <a:ext uri="{FF2B5EF4-FFF2-40B4-BE49-F238E27FC236}">
              <a16:creationId xmlns:a16="http://schemas.microsoft.com/office/drawing/2014/main" id="{00000000-0008-0000-0900-0000C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17" name="Picture 96" descr="QQ截图20141023141458">
          <a:extLst>
            <a:ext uri="{FF2B5EF4-FFF2-40B4-BE49-F238E27FC236}">
              <a16:creationId xmlns:a16="http://schemas.microsoft.com/office/drawing/2014/main" id="{00000000-0008-0000-0900-0000C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18" name="Picture 97" descr="QQ截图20141023141502">
          <a:extLst>
            <a:ext uri="{FF2B5EF4-FFF2-40B4-BE49-F238E27FC236}">
              <a16:creationId xmlns:a16="http://schemas.microsoft.com/office/drawing/2014/main" id="{00000000-0008-0000-0900-0000C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F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0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21" name="AutoShape 4">
          <a:extLst>
            <a:ext uri="{FF2B5EF4-FFF2-40B4-BE49-F238E27FC236}">
              <a16:creationId xmlns:a16="http://schemas.microsoft.com/office/drawing/2014/main" id="{00000000-0008-0000-0900-0000D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22" name="Picture 96" descr="QQ截图20141023141458">
          <a:extLst>
            <a:ext uri="{FF2B5EF4-FFF2-40B4-BE49-F238E27FC236}">
              <a16:creationId xmlns:a16="http://schemas.microsoft.com/office/drawing/2014/main" id="{00000000-0008-0000-0900-0000D2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23" name="Picture 97" descr="QQ截图20141023141502">
          <a:extLst>
            <a:ext uri="{FF2B5EF4-FFF2-40B4-BE49-F238E27FC236}">
              <a16:creationId xmlns:a16="http://schemas.microsoft.com/office/drawing/2014/main" id="{00000000-0008-0000-0900-0000D3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24" name="Picture 96" descr="QQ截图20141023141458">
          <a:extLst>
            <a:ext uri="{FF2B5EF4-FFF2-40B4-BE49-F238E27FC236}">
              <a16:creationId xmlns:a16="http://schemas.microsoft.com/office/drawing/2014/main" id="{00000000-0008-0000-0900-0000D4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25" name="Picture 97" descr="QQ截图20141023141502">
          <a:extLst>
            <a:ext uri="{FF2B5EF4-FFF2-40B4-BE49-F238E27FC236}">
              <a16:creationId xmlns:a16="http://schemas.microsoft.com/office/drawing/2014/main" id="{00000000-0008-0000-0900-0000D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6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7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28" name="AutoShape 4">
          <a:extLst>
            <a:ext uri="{FF2B5EF4-FFF2-40B4-BE49-F238E27FC236}">
              <a16:creationId xmlns:a16="http://schemas.microsoft.com/office/drawing/2014/main" id="{00000000-0008-0000-0900-0000D8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29" name="Picture 96" descr="QQ截图20141023141458">
          <a:extLst>
            <a:ext uri="{FF2B5EF4-FFF2-40B4-BE49-F238E27FC236}">
              <a16:creationId xmlns:a16="http://schemas.microsoft.com/office/drawing/2014/main" id="{00000000-0008-0000-0900-0000D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30" name="Picture 97" descr="QQ截图20141023141502">
          <a:extLst>
            <a:ext uri="{FF2B5EF4-FFF2-40B4-BE49-F238E27FC236}">
              <a16:creationId xmlns:a16="http://schemas.microsoft.com/office/drawing/2014/main" id="{00000000-0008-0000-0900-0000D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31" name="Picture 96" descr="QQ截图20141023141458">
          <a:extLst>
            <a:ext uri="{FF2B5EF4-FFF2-40B4-BE49-F238E27FC236}">
              <a16:creationId xmlns:a16="http://schemas.microsoft.com/office/drawing/2014/main" id="{00000000-0008-0000-0900-0000D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32" name="Picture 97" descr="QQ截图20141023141502">
          <a:extLst>
            <a:ext uri="{FF2B5EF4-FFF2-40B4-BE49-F238E27FC236}">
              <a16:creationId xmlns:a16="http://schemas.microsoft.com/office/drawing/2014/main" id="{00000000-0008-0000-0900-0000D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D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E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35" name="AutoShape 4">
          <a:extLst>
            <a:ext uri="{FF2B5EF4-FFF2-40B4-BE49-F238E27FC236}">
              <a16:creationId xmlns:a16="http://schemas.microsoft.com/office/drawing/2014/main" id="{00000000-0008-0000-0900-0000DF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36" name="Picture 96" descr="QQ截图20141023141458">
          <a:extLst>
            <a:ext uri="{FF2B5EF4-FFF2-40B4-BE49-F238E27FC236}">
              <a16:creationId xmlns:a16="http://schemas.microsoft.com/office/drawing/2014/main" id="{00000000-0008-0000-0900-0000E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37" name="Picture 97" descr="QQ截图20141023141502">
          <a:extLst>
            <a:ext uri="{FF2B5EF4-FFF2-40B4-BE49-F238E27FC236}">
              <a16:creationId xmlns:a16="http://schemas.microsoft.com/office/drawing/2014/main" id="{00000000-0008-0000-0900-0000E1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38" name="Picture 96" descr="QQ截图20141023141458">
          <a:extLst>
            <a:ext uri="{FF2B5EF4-FFF2-40B4-BE49-F238E27FC236}">
              <a16:creationId xmlns:a16="http://schemas.microsoft.com/office/drawing/2014/main" id="{00000000-0008-0000-0900-0000E2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39" name="Picture 97" descr="QQ截图20141023141502">
          <a:extLst>
            <a:ext uri="{FF2B5EF4-FFF2-40B4-BE49-F238E27FC236}">
              <a16:creationId xmlns:a16="http://schemas.microsoft.com/office/drawing/2014/main" id="{00000000-0008-0000-0900-0000E3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5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42" name="AutoShape 4">
          <a:extLst>
            <a:ext uri="{FF2B5EF4-FFF2-40B4-BE49-F238E27FC236}">
              <a16:creationId xmlns:a16="http://schemas.microsoft.com/office/drawing/2014/main" id="{00000000-0008-0000-0900-0000E6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43" name="Picture 96" descr="QQ截图20141023141458">
          <a:extLst>
            <a:ext uri="{FF2B5EF4-FFF2-40B4-BE49-F238E27FC236}">
              <a16:creationId xmlns:a16="http://schemas.microsoft.com/office/drawing/2014/main" id="{00000000-0008-0000-0900-0000E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44" name="Picture 97" descr="QQ截图20141023141502">
          <a:extLst>
            <a:ext uri="{FF2B5EF4-FFF2-40B4-BE49-F238E27FC236}">
              <a16:creationId xmlns:a16="http://schemas.microsoft.com/office/drawing/2014/main" id="{00000000-0008-0000-0900-0000E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45" name="Picture 96" descr="QQ截图20141023141458">
          <a:extLst>
            <a:ext uri="{FF2B5EF4-FFF2-40B4-BE49-F238E27FC236}">
              <a16:creationId xmlns:a16="http://schemas.microsoft.com/office/drawing/2014/main" id="{00000000-0008-0000-0900-0000E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46" name="Picture 97" descr="QQ截图20141023141502">
          <a:extLst>
            <a:ext uri="{FF2B5EF4-FFF2-40B4-BE49-F238E27FC236}">
              <a16:creationId xmlns:a16="http://schemas.microsoft.com/office/drawing/2014/main" id="{00000000-0008-0000-0900-0000E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B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C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49" name="AutoShape 4">
          <a:extLst>
            <a:ext uri="{FF2B5EF4-FFF2-40B4-BE49-F238E27FC236}">
              <a16:creationId xmlns:a16="http://schemas.microsoft.com/office/drawing/2014/main" id="{00000000-0008-0000-0900-0000ED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50" name="Picture 96" descr="QQ截图20141023141458">
          <a:extLst>
            <a:ext uri="{FF2B5EF4-FFF2-40B4-BE49-F238E27FC236}">
              <a16:creationId xmlns:a16="http://schemas.microsoft.com/office/drawing/2014/main" id="{00000000-0008-0000-0900-0000E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51" name="Picture 97" descr="QQ截图20141023141502">
          <a:extLst>
            <a:ext uri="{FF2B5EF4-FFF2-40B4-BE49-F238E27FC236}">
              <a16:creationId xmlns:a16="http://schemas.microsoft.com/office/drawing/2014/main" id="{00000000-0008-0000-0900-0000E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52" name="Picture 96" descr="QQ截图20141023141458">
          <a:extLst>
            <a:ext uri="{FF2B5EF4-FFF2-40B4-BE49-F238E27FC236}">
              <a16:creationId xmlns:a16="http://schemas.microsoft.com/office/drawing/2014/main" id="{00000000-0008-0000-0900-0000F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53" name="Picture 97" descr="QQ截图20141023141502">
          <a:extLst>
            <a:ext uri="{FF2B5EF4-FFF2-40B4-BE49-F238E27FC236}">
              <a16:creationId xmlns:a16="http://schemas.microsoft.com/office/drawing/2014/main" id="{00000000-0008-0000-0900-0000F1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56" name="AutoShape 4">
          <a:extLst>
            <a:ext uri="{FF2B5EF4-FFF2-40B4-BE49-F238E27FC236}">
              <a16:creationId xmlns:a16="http://schemas.microsoft.com/office/drawing/2014/main" id="{00000000-0008-0000-0900-0000F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57" name="Picture 96" descr="QQ截图20141023141458">
          <a:extLst>
            <a:ext uri="{FF2B5EF4-FFF2-40B4-BE49-F238E27FC236}">
              <a16:creationId xmlns:a16="http://schemas.microsoft.com/office/drawing/2014/main" id="{00000000-0008-0000-0900-0000F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58" name="Picture 97" descr="QQ截图20141023141502">
          <a:extLst>
            <a:ext uri="{FF2B5EF4-FFF2-40B4-BE49-F238E27FC236}">
              <a16:creationId xmlns:a16="http://schemas.microsoft.com/office/drawing/2014/main" id="{00000000-0008-0000-0900-0000F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59" name="Picture 96" descr="QQ截图20141023141458">
          <a:extLst>
            <a:ext uri="{FF2B5EF4-FFF2-40B4-BE49-F238E27FC236}">
              <a16:creationId xmlns:a16="http://schemas.microsoft.com/office/drawing/2014/main" id="{00000000-0008-0000-0900-0000F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60" name="Picture 97" descr="QQ截图20141023141502">
          <a:extLst>
            <a:ext uri="{FF2B5EF4-FFF2-40B4-BE49-F238E27FC236}">
              <a16:creationId xmlns:a16="http://schemas.microsoft.com/office/drawing/2014/main" id="{00000000-0008-0000-0900-0000F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9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A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63" name="AutoShape 4">
          <a:extLst>
            <a:ext uri="{FF2B5EF4-FFF2-40B4-BE49-F238E27FC236}">
              <a16:creationId xmlns:a16="http://schemas.microsoft.com/office/drawing/2014/main" id="{00000000-0008-0000-0900-0000FB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64" name="Picture 96" descr="QQ截图20141023141458">
          <a:extLst>
            <a:ext uri="{FF2B5EF4-FFF2-40B4-BE49-F238E27FC236}">
              <a16:creationId xmlns:a16="http://schemas.microsoft.com/office/drawing/2014/main" id="{00000000-0008-0000-0900-0000F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65" name="Picture 97" descr="QQ截图20141023141502">
          <a:extLst>
            <a:ext uri="{FF2B5EF4-FFF2-40B4-BE49-F238E27FC236}">
              <a16:creationId xmlns:a16="http://schemas.microsoft.com/office/drawing/2014/main" id="{00000000-0008-0000-0900-0000F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66" name="Picture 96" descr="QQ截图20141023141458">
          <a:extLst>
            <a:ext uri="{FF2B5EF4-FFF2-40B4-BE49-F238E27FC236}">
              <a16:creationId xmlns:a16="http://schemas.microsoft.com/office/drawing/2014/main" id="{00000000-0008-0000-0900-0000F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67" name="Picture 97" descr="QQ截图20141023141502">
          <a:extLst>
            <a:ext uri="{FF2B5EF4-FFF2-40B4-BE49-F238E27FC236}">
              <a16:creationId xmlns:a16="http://schemas.microsoft.com/office/drawing/2014/main" id="{00000000-0008-0000-0900-0000F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0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1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70" name="AutoShape 4">
          <a:extLst>
            <a:ext uri="{FF2B5EF4-FFF2-40B4-BE49-F238E27FC236}">
              <a16:creationId xmlns:a16="http://schemas.microsoft.com/office/drawing/2014/main" id="{00000000-0008-0000-0900-00000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71" name="Picture 96" descr="QQ截图20141023141458">
          <a:extLst>
            <a:ext uri="{FF2B5EF4-FFF2-40B4-BE49-F238E27FC236}">
              <a16:creationId xmlns:a16="http://schemas.microsoft.com/office/drawing/2014/main" id="{00000000-0008-0000-0900-000003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72" name="Picture 97" descr="QQ截图20141023141502">
          <a:extLst>
            <a:ext uri="{FF2B5EF4-FFF2-40B4-BE49-F238E27FC236}">
              <a16:creationId xmlns:a16="http://schemas.microsoft.com/office/drawing/2014/main" id="{00000000-0008-0000-0900-000004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73" name="Picture 96" descr="QQ截图20141023141458">
          <a:extLst>
            <a:ext uri="{FF2B5EF4-FFF2-40B4-BE49-F238E27FC236}">
              <a16:creationId xmlns:a16="http://schemas.microsoft.com/office/drawing/2014/main" id="{00000000-0008-0000-0900-000005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74" name="Picture 97" descr="QQ截图20141023141502">
          <a:extLst>
            <a:ext uri="{FF2B5EF4-FFF2-40B4-BE49-F238E27FC236}">
              <a16:creationId xmlns:a16="http://schemas.microsoft.com/office/drawing/2014/main" id="{00000000-0008-0000-0900-00000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7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8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77" name="AutoShape 4">
          <a:extLst>
            <a:ext uri="{FF2B5EF4-FFF2-40B4-BE49-F238E27FC236}">
              <a16:creationId xmlns:a16="http://schemas.microsoft.com/office/drawing/2014/main" id="{00000000-0008-0000-0900-000009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78" name="Picture 96" descr="QQ截图20141023141458">
          <a:extLst>
            <a:ext uri="{FF2B5EF4-FFF2-40B4-BE49-F238E27FC236}">
              <a16:creationId xmlns:a16="http://schemas.microsoft.com/office/drawing/2014/main" id="{00000000-0008-0000-0900-00000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79" name="Picture 97" descr="QQ截图20141023141502">
          <a:extLst>
            <a:ext uri="{FF2B5EF4-FFF2-40B4-BE49-F238E27FC236}">
              <a16:creationId xmlns:a16="http://schemas.microsoft.com/office/drawing/2014/main" id="{00000000-0008-0000-0900-00000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80" name="Picture 96" descr="QQ截图20141023141458">
          <a:extLst>
            <a:ext uri="{FF2B5EF4-FFF2-40B4-BE49-F238E27FC236}">
              <a16:creationId xmlns:a16="http://schemas.microsoft.com/office/drawing/2014/main" id="{00000000-0008-0000-0900-00000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81" name="Picture 97" descr="QQ截图20141023141502">
          <a:extLst>
            <a:ext uri="{FF2B5EF4-FFF2-40B4-BE49-F238E27FC236}">
              <a16:creationId xmlns:a16="http://schemas.microsoft.com/office/drawing/2014/main" id="{00000000-0008-0000-0900-00000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E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F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84" name="AutoShape 4">
          <a:extLst>
            <a:ext uri="{FF2B5EF4-FFF2-40B4-BE49-F238E27FC236}">
              <a16:creationId xmlns:a16="http://schemas.microsoft.com/office/drawing/2014/main" id="{00000000-0008-0000-0900-000010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85" name="Picture 96" descr="QQ截图20141023141458">
          <a:extLst>
            <a:ext uri="{FF2B5EF4-FFF2-40B4-BE49-F238E27FC236}">
              <a16:creationId xmlns:a16="http://schemas.microsoft.com/office/drawing/2014/main" id="{00000000-0008-0000-0900-00001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86" name="Picture 97" descr="QQ截图20141023141502">
          <a:extLst>
            <a:ext uri="{FF2B5EF4-FFF2-40B4-BE49-F238E27FC236}">
              <a16:creationId xmlns:a16="http://schemas.microsoft.com/office/drawing/2014/main" id="{00000000-0008-0000-0900-000012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87" name="Picture 96" descr="QQ截图20141023141458">
          <a:extLst>
            <a:ext uri="{FF2B5EF4-FFF2-40B4-BE49-F238E27FC236}">
              <a16:creationId xmlns:a16="http://schemas.microsoft.com/office/drawing/2014/main" id="{00000000-0008-0000-0900-000013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88" name="Picture 97" descr="QQ截图20141023141502">
          <a:extLst>
            <a:ext uri="{FF2B5EF4-FFF2-40B4-BE49-F238E27FC236}">
              <a16:creationId xmlns:a16="http://schemas.microsoft.com/office/drawing/2014/main" id="{00000000-0008-0000-0900-000014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6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91" name="AutoShape 4">
          <a:extLst>
            <a:ext uri="{FF2B5EF4-FFF2-40B4-BE49-F238E27FC236}">
              <a16:creationId xmlns:a16="http://schemas.microsoft.com/office/drawing/2014/main" id="{00000000-0008-0000-0900-000017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92" name="Picture 96" descr="QQ截图20141023141458">
          <a:extLst>
            <a:ext uri="{FF2B5EF4-FFF2-40B4-BE49-F238E27FC236}">
              <a16:creationId xmlns:a16="http://schemas.microsoft.com/office/drawing/2014/main" id="{00000000-0008-0000-0900-00001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93" name="Picture 97" descr="QQ截图20141023141502">
          <a:extLst>
            <a:ext uri="{FF2B5EF4-FFF2-40B4-BE49-F238E27FC236}">
              <a16:creationId xmlns:a16="http://schemas.microsoft.com/office/drawing/2014/main" id="{00000000-0008-0000-0900-00001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94" name="Picture 96" descr="QQ截图20141023141458">
          <a:extLst>
            <a:ext uri="{FF2B5EF4-FFF2-40B4-BE49-F238E27FC236}">
              <a16:creationId xmlns:a16="http://schemas.microsoft.com/office/drawing/2014/main" id="{00000000-0008-0000-0900-00001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95" name="Picture 97" descr="QQ截图20141023141502">
          <a:extLst>
            <a:ext uri="{FF2B5EF4-FFF2-40B4-BE49-F238E27FC236}">
              <a16:creationId xmlns:a16="http://schemas.microsoft.com/office/drawing/2014/main" id="{00000000-0008-0000-0900-00001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C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D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98" name="AutoShape 4">
          <a:extLst>
            <a:ext uri="{FF2B5EF4-FFF2-40B4-BE49-F238E27FC236}">
              <a16:creationId xmlns:a16="http://schemas.microsoft.com/office/drawing/2014/main" id="{00000000-0008-0000-0900-00001E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99" name="Picture 96" descr="QQ截图20141023141458">
          <a:extLst>
            <a:ext uri="{FF2B5EF4-FFF2-40B4-BE49-F238E27FC236}">
              <a16:creationId xmlns:a16="http://schemas.microsoft.com/office/drawing/2014/main" id="{00000000-0008-0000-0900-00001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00" name="Picture 97" descr="QQ截图20141023141502">
          <a:extLst>
            <a:ext uri="{FF2B5EF4-FFF2-40B4-BE49-F238E27FC236}">
              <a16:creationId xmlns:a16="http://schemas.microsoft.com/office/drawing/2014/main" id="{00000000-0008-0000-0900-00002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01" name="Picture 96" descr="QQ截图20141023141458">
          <a:extLst>
            <a:ext uri="{FF2B5EF4-FFF2-40B4-BE49-F238E27FC236}">
              <a16:creationId xmlns:a16="http://schemas.microsoft.com/office/drawing/2014/main" id="{00000000-0008-0000-0900-00002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02" name="Picture 97" descr="QQ截图20141023141502">
          <a:extLst>
            <a:ext uri="{FF2B5EF4-FFF2-40B4-BE49-F238E27FC236}">
              <a16:creationId xmlns:a16="http://schemas.microsoft.com/office/drawing/2014/main" id="{00000000-0008-0000-0900-000022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05" name="AutoShape 4">
          <a:extLst>
            <a:ext uri="{FF2B5EF4-FFF2-40B4-BE49-F238E27FC236}">
              <a16:creationId xmlns:a16="http://schemas.microsoft.com/office/drawing/2014/main" id="{00000000-0008-0000-0900-00002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06" name="AutoShape 1">
          <a:extLst>
            <a:ext uri="{FF2B5EF4-FFF2-40B4-BE49-F238E27FC236}">
              <a16:creationId xmlns:a16="http://schemas.microsoft.com/office/drawing/2014/main" id="{00000000-0008-0000-0900-000026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7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08" name="AutoShape 4">
          <a:extLst>
            <a:ext uri="{FF2B5EF4-FFF2-40B4-BE49-F238E27FC236}">
              <a16:creationId xmlns:a16="http://schemas.microsoft.com/office/drawing/2014/main" id="{00000000-0008-0000-0900-000028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09" name="Picture 96" descr="QQ截图20141023141458">
          <a:extLst>
            <a:ext uri="{FF2B5EF4-FFF2-40B4-BE49-F238E27FC236}">
              <a16:creationId xmlns:a16="http://schemas.microsoft.com/office/drawing/2014/main" id="{00000000-0008-0000-0900-00002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10" name="Picture 97" descr="QQ截图20141023141502">
          <a:extLst>
            <a:ext uri="{FF2B5EF4-FFF2-40B4-BE49-F238E27FC236}">
              <a16:creationId xmlns:a16="http://schemas.microsoft.com/office/drawing/2014/main" id="{00000000-0008-0000-0900-00002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11" name="Picture 96" descr="QQ截图20141023141458">
          <a:extLst>
            <a:ext uri="{FF2B5EF4-FFF2-40B4-BE49-F238E27FC236}">
              <a16:creationId xmlns:a16="http://schemas.microsoft.com/office/drawing/2014/main" id="{00000000-0008-0000-0900-00002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12" name="Picture 97" descr="QQ截图20141023141502">
          <a:extLst>
            <a:ext uri="{FF2B5EF4-FFF2-40B4-BE49-F238E27FC236}">
              <a16:creationId xmlns:a16="http://schemas.microsoft.com/office/drawing/2014/main" id="{00000000-0008-0000-0900-00002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1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D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E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F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16" name="AutoShape 4">
          <a:extLst>
            <a:ext uri="{FF2B5EF4-FFF2-40B4-BE49-F238E27FC236}">
              <a16:creationId xmlns:a16="http://schemas.microsoft.com/office/drawing/2014/main" id="{00000000-0008-0000-0900-000030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1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19" name="AutoShape 4">
          <a:extLst>
            <a:ext uri="{FF2B5EF4-FFF2-40B4-BE49-F238E27FC236}">
              <a16:creationId xmlns:a16="http://schemas.microsoft.com/office/drawing/2014/main" id="{00000000-0008-0000-0900-00003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22" name="AutoShape 4">
          <a:extLst>
            <a:ext uri="{FF2B5EF4-FFF2-40B4-BE49-F238E27FC236}">
              <a16:creationId xmlns:a16="http://schemas.microsoft.com/office/drawing/2014/main" id="{00000000-0008-0000-0900-000036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23" name="Picture 96" descr="QQ截图20141023141458">
          <a:extLst>
            <a:ext uri="{FF2B5EF4-FFF2-40B4-BE49-F238E27FC236}">
              <a16:creationId xmlns:a16="http://schemas.microsoft.com/office/drawing/2014/main" id="{00000000-0008-0000-0900-00003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24" name="Picture 97" descr="QQ截图20141023141502">
          <a:extLst>
            <a:ext uri="{FF2B5EF4-FFF2-40B4-BE49-F238E27FC236}">
              <a16:creationId xmlns:a16="http://schemas.microsoft.com/office/drawing/2014/main" id="{00000000-0008-0000-0900-00003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25" name="Picture 96" descr="QQ截图20141023141458">
          <a:extLst>
            <a:ext uri="{FF2B5EF4-FFF2-40B4-BE49-F238E27FC236}">
              <a16:creationId xmlns:a16="http://schemas.microsoft.com/office/drawing/2014/main" id="{00000000-0008-0000-0900-00003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26" name="Picture 97" descr="QQ截图20141023141502">
          <a:extLst>
            <a:ext uri="{FF2B5EF4-FFF2-40B4-BE49-F238E27FC236}">
              <a16:creationId xmlns:a16="http://schemas.microsoft.com/office/drawing/2014/main" id="{00000000-0008-0000-0900-00003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B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C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29" name="AutoShape 4">
          <a:extLst>
            <a:ext uri="{FF2B5EF4-FFF2-40B4-BE49-F238E27FC236}">
              <a16:creationId xmlns:a16="http://schemas.microsoft.com/office/drawing/2014/main" id="{00000000-0008-0000-0900-00003D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30" name="Picture 96" descr="QQ截图20141023141458">
          <a:extLst>
            <a:ext uri="{FF2B5EF4-FFF2-40B4-BE49-F238E27FC236}">
              <a16:creationId xmlns:a16="http://schemas.microsoft.com/office/drawing/2014/main" id="{00000000-0008-0000-0900-00003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31" name="Picture 97" descr="QQ截图20141023141502">
          <a:extLst>
            <a:ext uri="{FF2B5EF4-FFF2-40B4-BE49-F238E27FC236}">
              <a16:creationId xmlns:a16="http://schemas.microsoft.com/office/drawing/2014/main" id="{00000000-0008-0000-0900-00003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32" name="Picture 96" descr="QQ截图20141023141458">
          <a:extLst>
            <a:ext uri="{FF2B5EF4-FFF2-40B4-BE49-F238E27FC236}">
              <a16:creationId xmlns:a16="http://schemas.microsoft.com/office/drawing/2014/main" id="{00000000-0008-0000-0900-00004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33" name="Picture 97" descr="QQ截图20141023141502">
          <a:extLst>
            <a:ext uri="{FF2B5EF4-FFF2-40B4-BE49-F238E27FC236}">
              <a16:creationId xmlns:a16="http://schemas.microsoft.com/office/drawing/2014/main" id="{00000000-0008-0000-0900-00004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36" name="AutoShape 4">
          <a:extLst>
            <a:ext uri="{FF2B5EF4-FFF2-40B4-BE49-F238E27FC236}">
              <a16:creationId xmlns:a16="http://schemas.microsoft.com/office/drawing/2014/main" id="{00000000-0008-0000-0900-00004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37" name="Picture 96" descr="QQ截图20141023141458">
          <a:extLst>
            <a:ext uri="{FF2B5EF4-FFF2-40B4-BE49-F238E27FC236}">
              <a16:creationId xmlns:a16="http://schemas.microsoft.com/office/drawing/2014/main" id="{00000000-0008-0000-0900-000045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38" name="Picture 97" descr="QQ截图20141023141502">
          <a:extLst>
            <a:ext uri="{FF2B5EF4-FFF2-40B4-BE49-F238E27FC236}">
              <a16:creationId xmlns:a16="http://schemas.microsoft.com/office/drawing/2014/main" id="{00000000-0008-0000-0900-00004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39" name="Picture 96" descr="QQ截图20141023141458">
          <a:extLst>
            <a:ext uri="{FF2B5EF4-FFF2-40B4-BE49-F238E27FC236}">
              <a16:creationId xmlns:a16="http://schemas.microsoft.com/office/drawing/2014/main" id="{00000000-0008-0000-0900-00004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40" name="Picture 97" descr="QQ截图20141023141502">
          <a:extLst>
            <a:ext uri="{FF2B5EF4-FFF2-40B4-BE49-F238E27FC236}">
              <a16:creationId xmlns:a16="http://schemas.microsoft.com/office/drawing/2014/main" id="{00000000-0008-0000-0900-00004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9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A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43" name="AutoShape 4">
          <a:extLst>
            <a:ext uri="{FF2B5EF4-FFF2-40B4-BE49-F238E27FC236}">
              <a16:creationId xmlns:a16="http://schemas.microsoft.com/office/drawing/2014/main" id="{00000000-0008-0000-0900-00004B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4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C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D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E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47" name="AutoShape 4">
          <a:extLst>
            <a:ext uri="{FF2B5EF4-FFF2-40B4-BE49-F238E27FC236}">
              <a16:creationId xmlns:a16="http://schemas.microsoft.com/office/drawing/2014/main" id="{00000000-0008-0000-0900-00004F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48" name="Picture 96" descr="QQ截图20141023141458">
          <a:extLst>
            <a:ext uri="{FF2B5EF4-FFF2-40B4-BE49-F238E27FC236}">
              <a16:creationId xmlns:a16="http://schemas.microsoft.com/office/drawing/2014/main" id="{00000000-0008-0000-0900-00005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49" name="Picture 97" descr="QQ截图20141023141502">
          <a:extLst>
            <a:ext uri="{FF2B5EF4-FFF2-40B4-BE49-F238E27FC236}">
              <a16:creationId xmlns:a16="http://schemas.microsoft.com/office/drawing/2014/main" id="{00000000-0008-0000-0900-00005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50" name="Picture 96" descr="QQ截图20141023141458">
          <a:extLst>
            <a:ext uri="{FF2B5EF4-FFF2-40B4-BE49-F238E27FC236}">
              <a16:creationId xmlns:a16="http://schemas.microsoft.com/office/drawing/2014/main" id="{00000000-0008-0000-0900-000052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51" name="Picture 97" descr="QQ截图20141023141502">
          <a:extLst>
            <a:ext uri="{FF2B5EF4-FFF2-40B4-BE49-F238E27FC236}">
              <a16:creationId xmlns:a16="http://schemas.microsoft.com/office/drawing/2014/main" id="{00000000-0008-0000-0900-000053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5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5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54" name="AutoShape 4">
          <a:extLst>
            <a:ext uri="{FF2B5EF4-FFF2-40B4-BE49-F238E27FC236}">
              <a16:creationId xmlns:a16="http://schemas.microsoft.com/office/drawing/2014/main" id="{00000000-0008-0000-0900-000056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55" name="Picture 96" descr="QQ截图20141023141458">
          <a:extLst>
            <a:ext uri="{FF2B5EF4-FFF2-40B4-BE49-F238E27FC236}">
              <a16:creationId xmlns:a16="http://schemas.microsoft.com/office/drawing/2014/main" id="{00000000-0008-0000-0900-00005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56" name="Picture 97" descr="QQ截图20141023141502">
          <a:extLst>
            <a:ext uri="{FF2B5EF4-FFF2-40B4-BE49-F238E27FC236}">
              <a16:creationId xmlns:a16="http://schemas.microsoft.com/office/drawing/2014/main" id="{00000000-0008-0000-0900-00005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57" name="Picture 96" descr="QQ截图20141023141458">
          <a:extLst>
            <a:ext uri="{FF2B5EF4-FFF2-40B4-BE49-F238E27FC236}">
              <a16:creationId xmlns:a16="http://schemas.microsoft.com/office/drawing/2014/main" id="{00000000-0008-0000-0900-00005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58" name="Picture 97" descr="QQ截图20141023141502">
          <a:extLst>
            <a:ext uri="{FF2B5EF4-FFF2-40B4-BE49-F238E27FC236}">
              <a16:creationId xmlns:a16="http://schemas.microsoft.com/office/drawing/2014/main" id="{00000000-0008-0000-0900-00005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5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B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60" name="Picture 96" descr="QQ截图20141023141458">
          <a:extLst>
            <a:ext uri="{FF2B5EF4-FFF2-40B4-BE49-F238E27FC236}">
              <a16:creationId xmlns:a16="http://schemas.microsoft.com/office/drawing/2014/main" id="{00000000-0008-0000-0900-00005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61" name="Picture 97" descr="QQ截图20141023141502">
          <a:extLst>
            <a:ext uri="{FF2B5EF4-FFF2-40B4-BE49-F238E27FC236}">
              <a16:creationId xmlns:a16="http://schemas.microsoft.com/office/drawing/2014/main" id="{00000000-0008-0000-0900-00005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62" name="Picture 96" descr="QQ截图20141023141458">
          <a:extLst>
            <a:ext uri="{FF2B5EF4-FFF2-40B4-BE49-F238E27FC236}">
              <a16:creationId xmlns:a16="http://schemas.microsoft.com/office/drawing/2014/main" id="{00000000-0008-0000-0900-00005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63" name="Picture 97" descr="QQ截图20141023141502">
          <a:extLst>
            <a:ext uri="{FF2B5EF4-FFF2-40B4-BE49-F238E27FC236}">
              <a16:creationId xmlns:a16="http://schemas.microsoft.com/office/drawing/2014/main" id="{00000000-0008-0000-0900-00005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0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1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6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67" name="AutoShape 4">
          <a:extLst>
            <a:ext uri="{FF2B5EF4-FFF2-40B4-BE49-F238E27FC236}">
              <a16:creationId xmlns:a16="http://schemas.microsoft.com/office/drawing/2014/main" id="{00000000-0008-0000-0900-00006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70" name="AutoShape 4">
          <a:extLst>
            <a:ext uri="{FF2B5EF4-FFF2-40B4-BE49-F238E27FC236}">
              <a16:creationId xmlns:a16="http://schemas.microsoft.com/office/drawing/2014/main" id="{00000000-0008-0000-0900-000066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7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8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73" name="AutoShape 4">
          <a:extLst>
            <a:ext uri="{FF2B5EF4-FFF2-40B4-BE49-F238E27FC236}">
              <a16:creationId xmlns:a16="http://schemas.microsoft.com/office/drawing/2014/main" id="{00000000-0008-0000-0900-000069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A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B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76" name="AutoShape 4">
          <a:extLst>
            <a:ext uri="{FF2B5EF4-FFF2-40B4-BE49-F238E27FC236}">
              <a16:creationId xmlns:a16="http://schemas.microsoft.com/office/drawing/2014/main" id="{00000000-0008-0000-0900-00006C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77" name="Picture 96" descr="QQ截图20141023141458">
          <a:extLst>
            <a:ext uri="{FF2B5EF4-FFF2-40B4-BE49-F238E27FC236}">
              <a16:creationId xmlns:a16="http://schemas.microsoft.com/office/drawing/2014/main" id="{00000000-0008-0000-0900-00006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78" name="Picture 97" descr="QQ截图20141023141502">
          <a:extLst>
            <a:ext uri="{FF2B5EF4-FFF2-40B4-BE49-F238E27FC236}">
              <a16:creationId xmlns:a16="http://schemas.microsoft.com/office/drawing/2014/main" id="{00000000-0008-0000-0900-00006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79" name="Picture 96" descr="QQ截图20141023141458">
          <a:extLst>
            <a:ext uri="{FF2B5EF4-FFF2-40B4-BE49-F238E27FC236}">
              <a16:creationId xmlns:a16="http://schemas.microsoft.com/office/drawing/2014/main" id="{00000000-0008-0000-0900-00006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80" name="Picture 97" descr="QQ截图20141023141502">
          <a:extLst>
            <a:ext uri="{FF2B5EF4-FFF2-40B4-BE49-F238E27FC236}">
              <a16:creationId xmlns:a16="http://schemas.microsoft.com/office/drawing/2014/main" id="{00000000-0008-0000-0900-00007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1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83" name="AutoShape 4">
          <a:extLst>
            <a:ext uri="{FF2B5EF4-FFF2-40B4-BE49-F238E27FC236}">
              <a16:creationId xmlns:a16="http://schemas.microsoft.com/office/drawing/2014/main" id="{00000000-0008-0000-0900-00007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84" name="Picture 96" descr="QQ截图20141023141458">
          <a:extLst>
            <a:ext uri="{FF2B5EF4-FFF2-40B4-BE49-F238E27FC236}">
              <a16:creationId xmlns:a16="http://schemas.microsoft.com/office/drawing/2014/main" id="{00000000-0008-0000-0900-000074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85" name="Picture 97" descr="QQ截图20141023141502">
          <a:extLst>
            <a:ext uri="{FF2B5EF4-FFF2-40B4-BE49-F238E27FC236}">
              <a16:creationId xmlns:a16="http://schemas.microsoft.com/office/drawing/2014/main" id="{00000000-0008-0000-0900-000075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86" name="Picture 96" descr="QQ截图20141023141458">
          <a:extLst>
            <a:ext uri="{FF2B5EF4-FFF2-40B4-BE49-F238E27FC236}">
              <a16:creationId xmlns:a16="http://schemas.microsoft.com/office/drawing/2014/main" id="{00000000-0008-0000-0900-00007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87" name="Picture 97" descr="QQ截图20141023141502">
          <a:extLst>
            <a:ext uri="{FF2B5EF4-FFF2-40B4-BE49-F238E27FC236}">
              <a16:creationId xmlns:a16="http://schemas.microsoft.com/office/drawing/2014/main" id="{00000000-0008-0000-0900-00007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8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9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90" name="AutoShape 4">
          <a:extLst>
            <a:ext uri="{FF2B5EF4-FFF2-40B4-BE49-F238E27FC236}">
              <a16:creationId xmlns:a16="http://schemas.microsoft.com/office/drawing/2014/main" id="{00000000-0008-0000-0900-00007A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91" name="Picture 96" descr="QQ截图20141023141458">
          <a:extLst>
            <a:ext uri="{FF2B5EF4-FFF2-40B4-BE49-F238E27FC236}">
              <a16:creationId xmlns:a16="http://schemas.microsoft.com/office/drawing/2014/main" id="{00000000-0008-0000-0900-00007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92" name="Picture 97" descr="QQ截图20141023141502">
          <a:extLst>
            <a:ext uri="{FF2B5EF4-FFF2-40B4-BE49-F238E27FC236}">
              <a16:creationId xmlns:a16="http://schemas.microsoft.com/office/drawing/2014/main" id="{00000000-0008-0000-0900-00007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93" name="Picture 96" descr="QQ截图20141023141458">
          <a:extLst>
            <a:ext uri="{FF2B5EF4-FFF2-40B4-BE49-F238E27FC236}">
              <a16:creationId xmlns:a16="http://schemas.microsoft.com/office/drawing/2014/main" id="{00000000-0008-0000-0900-00007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94" name="Picture 97" descr="QQ截图20141023141502">
          <a:extLst>
            <a:ext uri="{FF2B5EF4-FFF2-40B4-BE49-F238E27FC236}">
              <a16:creationId xmlns:a16="http://schemas.microsoft.com/office/drawing/2014/main" id="{00000000-0008-0000-0900-00007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F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9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0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97" name="AutoShape 4">
          <a:extLst>
            <a:ext uri="{FF2B5EF4-FFF2-40B4-BE49-F238E27FC236}">
              <a16:creationId xmlns:a16="http://schemas.microsoft.com/office/drawing/2014/main" id="{00000000-0008-0000-0900-000081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9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01" name="AutoShape 4">
          <a:extLst>
            <a:ext uri="{FF2B5EF4-FFF2-40B4-BE49-F238E27FC236}">
              <a16:creationId xmlns:a16="http://schemas.microsoft.com/office/drawing/2014/main" id="{00000000-0008-0000-0900-00008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02" name="Picture 96" descr="QQ截图20141023141458">
          <a:extLst>
            <a:ext uri="{FF2B5EF4-FFF2-40B4-BE49-F238E27FC236}">
              <a16:creationId xmlns:a16="http://schemas.microsoft.com/office/drawing/2014/main" id="{00000000-0008-0000-0900-00008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03" name="Picture 97" descr="QQ截图20141023141502">
          <a:extLst>
            <a:ext uri="{FF2B5EF4-FFF2-40B4-BE49-F238E27FC236}">
              <a16:creationId xmlns:a16="http://schemas.microsoft.com/office/drawing/2014/main" id="{00000000-0008-0000-0900-00008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04" name="Picture 96" descr="QQ截图20141023141458">
          <a:extLst>
            <a:ext uri="{FF2B5EF4-FFF2-40B4-BE49-F238E27FC236}">
              <a16:creationId xmlns:a16="http://schemas.microsoft.com/office/drawing/2014/main" id="{00000000-0008-0000-0900-00008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05" name="Picture 97" descr="QQ截图20141023141502">
          <a:extLst>
            <a:ext uri="{FF2B5EF4-FFF2-40B4-BE49-F238E27FC236}">
              <a16:creationId xmlns:a16="http://schemas.microsoft.com/office/drawing/2014/main" id="{00000000-0008-0000-0900-00008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A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B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08" name="AutoShape 4">
          <a:extLst>
            <a:ext uri="{FF2B5EF4-FFF2-40B4-BE49-F238E27FC236}">
              <a16:creationId xmlns:a16="http://schemas.microsoft.com/office/drawing/2014/main" id="{00000000-0008-0000-0900-00008C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09" name="Picture 96" descr="QQ截图20141023141458">
          <a:extLst>
            <a:ext uri="{FF2B5EF4-FFF2-40B4-BE49-F238E27FC236}">
              <a16:creationId xmlns:a16="http://schemas.microsoft.com/office/drawing/2014/main" id="{00000000-0008-0000-0900-00008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10" name="Picture 97" descr="QQ截图20141023141502">
          <a:extLst>
            <a:ext uri="{FF2B5EF4-FFF2-40B4-BE49-F238E27FC236}">
              <a16:creationId xmlns:a16="http://schemas.microsoft.com/office/drawing/2014/main" id="{00000000-0008-0000-0900-00008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11" name="Picture 96" descr="QQ截图20141023141458">
          <a:extLst>
            <a:ext uri="{FF2B5EF4-FFF2-40B4-BE49-F238E27FC236}">
              <a16:creationId xmlns:a16="http://schemas.microsoft.com/office/drawing/2014/main" id="{00000000-0008-0000-0900-00008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12" name="Picture 97" descr="QQ截图20141023141502">
          <a:extLst>
            <a:ext uri="{FF2B5EF4-FFF2-40B4-BE49-F238E27FC236}">
              <a16:creationId xmlns:a16="http://schemas.microsoft.com/office/drawing/2014/main" id="{00000000-0008-0000-0900-00009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1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15" name="AutoShape 4">
          <a:extLst>
            <a:ext uri="{FF2B5EF4-FFF2-40B4-BE49-F238E27FC236}">
              <a16:creationId xmlns:a16="http://schemas.microsoft.com/office/drawing/2014/main" id="{00000000-0008-0000-0900-00009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16" name="Picture 96" descr="QQ截图20141023141458">
          <a:extLst>
            <a:ext uri="{FF2B5EF4-FFF2-40B4-BE49-F238E27FC236}">
              <a16:creationId xmlns:a16="http://schemas.microsoft.com/office/drawing/2014/main" id="{00000000-0008-0000-0900-000094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17" name="Picture 97" descr="QQ截图20141023141502">
          <a:extLst>
            <a:ext uri="{FF2B5EF4-FFF2-40B4-BE49-F238E27FC236}">
              <a16:creationId xmlns:a16="http://schemas.microsoft.com/office/drawing/2014/main" id="{00000000-0008-0000-0900-000095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18" name="Picture 96" descr="QQ截图20141023141458">
          <a:extLst>
            <a:ext uri="{FF2B5EF4-FFF2-40B4-BE49-F238E27FC236}">
              <a16:creationId xmlns:a16="http://schemas.microsoft.com/office/drawing/2014/main" id="{00000000-0008-0000-0900-00009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19" name="Picture 97" descr="QQ截图20141023141502">
          <a:extLst>
            <a:ext uri="{FF2B5EF4-FFF2-40B4-BE49-F238E27FC236}">
              <a16:creationId xmlns:a16="http://schemas.microsoft.com/office/drawing/2014/main" id="{00000000-0008-0000-0900-00009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8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9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22" name="AutoShape 4">
          <a:extLst>
            <a:ext uri="{FF2B5EF4-FFF2-40B4-BE49-F238E27FC236}">
              <a16:creationId xmlns:a16="http://schemas.microsoft.com/office/drawing/2014/main" id="{00000000-0008-0000-0900-00009A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23" name="Picture 96" descr="QQ截图20141023141458">
          <a:extLst>
            <a:ext uri="{FF2B5EF4-FFF2-40B4-BE49-F238E27FC236}">
              <a16:creationId xmlns:a16="http://schemas.microsoft.com/office/drawing/2014/main" id="{00000000-0008-0000-0900-00009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24" name="Picture 97" descr="QQ截图20141023141502">
          <a:extLst>
            <a:ext uri="{FF2B5EF4-FFF2-40B4-BE49-F238E27FC236}">
              <a16:creationId xmlns:a16="http://schemas.microsoft.com/office/drawing/2014/main" id="{00000000-0008-0000-0900-00009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25" name="Picture 96" descr="QQ截图20141023141458">
          <a:extLst>
            <a:ext uri="{FF2B5EF4-FFF2-40B4-BE49-F238E27FC236}">
              <a16:creationId xmlns:a16="http://schemas.microsoft.com/office/drawing/2014/main" id="{00000000-0008-0000-0900-00009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26" name="Picture 97" descr="QQ截图20141023141502">
          <a:extLst>
            <a:ext uri="{FF2B5EF4-FFF2-40B4-BE49-F238E27FC236}">
              <a16:creationId xmlns:a16="http://schemas.microsoft.com/office/drawing/2014/main" id="{00000000-0008-0000-0900-00009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F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0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29" name="AutoShape 4">
          <a:extLst>
            <a:ext uri="{FF2B5EF4-FFF2-40B4-BE49-F238E27FC236}">
              <a16:creationId xmlns:a16="http://schemas.microsoft.com/office/drawing/2014/main" id="{00000000-0008-0000-0900-0000A1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30" name="Picture 96" descr="QQ截图20141023141458">
          <a:extLst>
            <a:ext uri="{FF2B5EF4-FFF2-40B4-BE49-F238E27FC236}">
              <a16:creationId xmlns:a16="http://schemas.microsoft.com/office/drawing/2014/main" id="{00000000-0008-0000-0900-0000A2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31" name="Picture 97" descr="QQ截图20141023141502">
          <a:extLst>
            <a:ext uri="{FF2B5EF4-FFF2-40B4-BE49-F238E27FC236}">
              <a16:creationId xmlns:a16="http://schemas.microsoft.com/office/drawing/2014/main" id="{00000000-0008-0000-0900-0000A3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32" name="Picture 96" descr="QQ截图20141023141458">
          <a:extLst>
            <a:ext uri="{FF2B5EF4-FFF2-40B4-BE49-F238E27FC236}">
              <a16:creationId xmlns:a16="http://schemas.microsoft.com/office/drawing/2014/main" id="{00000000-0008-0000-0900-0000A4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33" name="Picture 97" descr="QQ截图20141023141502">
          <a:extLst>
            <a:ext uri="{FF2B5EF4-FFF2-40B4-BE49-F238E27FC236}">
              <a16:creationId xmlns:a16="http://schemas.microsoft.com/office/drawing/2014/main" id="{00000000-0008-0000-0900-0000A5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6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7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36" name="AutoShape 4">
          <a:extLst>
            <a:ext uri="{FF2B5EF4-FFF2-40B4-BE49-F238E27FC236}">
              <a16:creationId xmlns:a16="http://schemas.microsoft.com/office/drawing/2014/main" id="{00000000-0008-0000-0900-0000A8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37" name="Picture 96" descr="QQ截图20141023141458">
          <a:extLst>
            <a:ext uri="{FF2B5EF4-FFF2-40B4-BE49-F238E27FC236}">
              <a16:creationId xmlns:a16="http://schemas.microsoft.com/office/drawing/2014/main" id="{00000000-0008-0000-0900-0000A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38" name="Picture 97" descr="QQ截图20141023141502">
          <a:extLst>
            <a:ext uri="{FF2B5EF4-FFF2-40B4-BE49-F238E27FC236}">
              <a16:creationId xmlns:a16="http://schemas.microsoft.com/office/drawing/2014/main" id="{00000000-0008-0000-0900-0000A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39" name="Picture 96" descr="QQ截图20141023141458">
          <a:extLst>
            <a:ext uri="{FF2B5EF4-FFF2-40B4-BE49-F238E27FC236}">
              <a16:creationId xmlns:a16="http://schemas.microsoft.com/office/drawing/2014/main" id="{00000000-0008-0000-0900-0000A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40" name="Picture 97" descr="QQ截图20141023141502">
          <a:extLst>
            <a:ext uri="{FF2B5EF4-FFF2-40B4-BE49-F238E27FC236}">
              <a16:creationId xmlns:a16="http://schemas.microsoft.com/office/drawing/2014/main" id="{00000000-0008-0000-0900-0000A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D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E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43" name="AutoShape 4">
          <a:extLst>
            <a:ext uri="{FF2B5EF4-FFF2-40B4-BE49-F238E27FC236}">
              <a16:creationId xmlns:a16="http://schemas.microsoft.com/office/drawing/2014/main" id="{00000000-0008-0000-0900-0000AF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44" name="Picture 96" descr="QQ截图20141023141458">
          <a:extLst>
            <a:ext uri="{FF2B5EF4-FFF2-40B4-BE49-F238E27FC236}">
              <a16:creationId xmlns:a16="http://schemas.microsoft.com/office/drawing/2014/main" id="{00000000-0008-0000-0900-0000B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45" name="Picture 97" descr="QQ截图20141023141502">
          <a:extLst>
            <a:ext uri="{FF2B5EF4-FFF2-40B4-BE49-F238E27FC236}">
              <a16:creationId xmlns:a16="http://schemas.microsoft.com/office/drawing/2014/main" id="{00000000-0008-0000-0900-0000B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46" name="Picture 96" descr="QQ截图20141023141458">
          <a:extLst>
            <a:ext uri="{FF2B5EF4-FFF2-40B4-BE49-F238E27FC236}">
              <a16:creationId xmlns:a16="http://schemas.microsoft.com/office/drawing/2014/main" id="{00000000-0008-0000-0900-0000B2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47" name="Picture 97" descr="QQ截图20141023141502">
          <a:extLst>
            <a:ext uri="{FF2B5EF4-FFF2-40B4-BE49-F238E27FC236}">
              <a16:creationId xmlns:a16="http://schemas.microsoft.com/office/drawing/2014/main" id="{00000000-0008-0000-0900-0000B3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50" name="AutoShape 4">
          <a:extLst>
            <a:ext uri="{FF2B5EF4-FFF2-40B4-BE49-F238E27FC236}">
              <a16:creationId xmlns:a16="http://schemas.microsoft.com/office/drawing/2014/main" id="{00000000-0008-0000-0900-0000B6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51" name="Picture 96" descr="QQ截图20141023141458">
          <a:extLst>
            <a:ext uri="{FF2B5EF4-FFF2-40B4-BE49-F238E27FC236}">
              <a16:creationId xmlns:a16="http://schemas.microsoft.com/office/drawing/2014/main" id="{00000000-0008-0000-0900-0000B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52" name="Picture 97" descr="QQ截图20141023141502">
          <a:extLst>
            <a:ext uri="{FF2B5EF4-FFF2-40B4-BE49-F238E27FC236}">
              <a16:creationId xmlns:a16="http://schemas.microsoft.com/office/drawing/2014/main" id="{00000000-0008-0000-0900-0000B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53" name="Picture 96" descr="QQ截图20141023141458">
          <a:extLst>
            <a:ext uri="{FF2B5EF4-FFF2-40B4-BE49-F238E27FC236}">
              <a16:creationId xmlns:a16="http://schemas.microsoft.com/office/drawing/2014/main" id="{00000000-0008-0000-0900-0000B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54" name="Picture 97" descr="QQ截图20141023141502">
          <a:extLst>
            <a:ext uri="{FF2B5EF4-FFF2-40B4-BE49-F238E27FC236}">
              <a16:creationId xmlns:a16="http://schemas.microsoft.com/office/drawing/2014/main" id="{00000000-0008-0000-0900-0000B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B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C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57" name="AutoShape 4">
          <a:extLst>
            <a:ext uri="{FF2B5EF4-FFF2-40B4-BE49-F238E27FC236}">
              <a16:creationId xmlns:a16="http://schemas.microsoft.com/office/drawing/2014/main" id="{00000000-0008-0000-0900-0000BD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58" name="Picture 96" descr="QQ截图20141023141458">
          <a:extLst>
            <a:ext uri="{FF2B5EF4-FFF2-40B4-BE49-F238E27FC236}">
              <a16:creationId xmlns:a16="http://schemas.microsoft.com/office/drawing/2014/main" id="{00000000-0008-0000-0900-0000B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59" name="Picture 97" descr="QQ截图20141023141502">
          <a:extLst>
            <a:ext uri="{FF2B5EF4-FFF2-40B4-BE49-F238E27FC236}">
              <a16:creationId xmlns:a16="http://schemas.microsoft.com/office/drawing/2014/main" id="{00000000-0008-0000-0900-0000B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60" name="Picture 96" descr="QQ截图20141023141458">
          <a:extLst>
            <a:ext uri="{FF2B5EF4-FFF2-40B4-BE49-F238E27FC236}">
              <a16:creationId xmlns:a16="http://schemas.microsoft.com/office/drawing/2014/main" id="{00000000-0008-0000-0900-0000C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61" name="Picture 97" descr="QQ截图20141023141502">
          <a:extLst>
            <a:ext uri="{FF2B5EF4-FFF2-40B4-BE49-F238E27FC236}">
              <a16:creationId xmlns:a16="http://schemas.microsoft.com/office/drawing/2014/main" id="{00000000-0008-0000-0900-0000C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64" name="AutoShape 4">
          <a:extLst>
            <a:ext uri="{FF2B5EF4-FFF2-40B4-BE49-F238E27FC236}">
              <a16:creationId xmlns:a16="http://schemas.microsoft.com/office/drawing/2014/main" id="{00000000-0008-0000-0900-0000C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65" name="Picture 96" descr="QQ截图20141023141458">
          <a:extLst>
            <a:ext uri="{FF2B5EF4-FFF2-40B4-BE49-F238E27FC236}">
              <a16:creationId xmlns:a16="http://schemas.microsoft.com/office/drawing/2014/main" id="{00000000-0008-0000-0900-0000C5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66" name="Picture 97" descr="QQ截图20141023141502">
          <a:extLst>
            <a:ext uri="{FF2B5EF4-FFF2-40B4-BE49-F238E27FC236}">
              <a16:creationId xmlns:a16="http://schemas.microsoft.com/office/drawing/2014/main" id="{00000000-0008-0000-0900-0000C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67" name="Picture 96" descr="QQ截图20141023141458">
          <a:extLst>
            <a:ext uri="{FF2B5EF4-FFF2-40B4-BE49-F238E27FC236}">
              <a16:creationId xmlns:a16="http://schemas.microsoft.com/office/drawing/2014/main" id="{00000000-0008-0000-0900-0000C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68" name="Picture 97" descr="QQ截图20141023141502">
          <a:extLst>
            <a:ext uri="{FF2B5EF4-FFF2-40B4-BE49-F238E27FC236}">
              <a16:creationId xmlns:a16="http://schemas.microsoft.com/office/drawing/2014/main" id="{00000000-0008-0000-0900-0000C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9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A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71" name="AutoShape 4">
          <a:extLst>
            <a:ext uri="{FF2B5EF4-FFF2-40B4-BE49-F238E27FC236}">
              <a16:creationId xmlns:a16="http://schemas.microsoft.com/office/drawing/2014/main" id="{00000000-0008-0000-0900-0000CB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72" name="Picture 96" descr="QQ截图20141023141458">
          <a:extLst>
            <a:ext uri="{FF2B5EF4-FFF2-40B4-BE49-F238E27FC236}">
              <a16:creationId xmlns:a16="http://schemas.microsoft.com/office/drawing/2014/main" id="{00000000-0008-0000-0900-0000C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73" name="Picture 97" descr="QQ截图20141023141502">
          <a:extLst>
            <a:ext uri="{FF2B5EF4-FFF2-40B4-BE49-F238E27FC236}">
              <a16:creationId xmlns:a16="http://schemas.microsoft.com/office/drawing/2014/main" id="{00000000-0008-0000-0900-0000C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74" name="Picture 96" descr="QQ截图20141023141458">
          <a:extLst>
            <a:ext uri="{FF2B5EF4-FFF2-40B4-BE49-F238E27FC236}">
              <a16:creationId xmlns:a16="http://schemas.microsoft.com/office/drawing/2014/main" id="{00000000-0008-0000-0900-0000C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75" name="Picture 97" descr="QQ截图20141023141502">
          <a:extLst>
            <a:ext uri="{FF2B5EF4-FFF2-40B4-BE49-F238E27FC236}">
              <a16:creationId xmlns:a16="http://schemas.microsoft.com/office/drawing/2014/main" id="{00000000-0008-0000-0900-0000C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0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1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78" name="AutoShape 4">
          <a:extLst>
            <a:ext uri="{FF2B5EF4-FFF2-40B4-BE49-F238E27FC236}">
              <a16:creationId xmlns:a16="http://schemas.microsoft.com/office/drawing/2014/main" id="{00000000-0008-0000-0900-0000D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79" name="Picture 96" descr="QQ截图20141023141458">
          <a:extLst>
            <a:ext uri="{FF2B5EF4-FFF2-40B4-BE49-F238E27FC236}">
              <a16:creationId xmlns:a16="http://schemas.microsoft.com/office/drawing/2014/main" id="{00000000-0008-0000-0900-0000D3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80" name="Picture 97" descr="QQ截图20141023141502">
          <a:extLst>
            <a:ext uri="{FF2B5EF4-FFF2-40B4-BE49-F238E27FC236}">
              <a16:creationId xmlns:a16="http://schemas.microsoft.com/office/drawing/2014/main" id="{00000000-0008-0000-0900-0000D4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81" name="Picture 96" descr="QQ截图20141023141458">
          <a:extLst>
            <a:ext uri="{FF2B5EF4-FFF2-40B4-BE49-F238E27FC236}">
              <a16:creationId xmlns:a16="http://schemas.microsoft.com/office/drawing/2014/main" id="{00000000-0008-0000-0900-0000D5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82" name="Picture 97" descr="QQ截图20141023141502">
          <a:extLst>
            <a:ext uri="{FF2B5EF4-FFF2-40B4-BE49-F238E27FC236}">
              <a16:creationId xmlns:a16="http://schemas.microsoft.com/office/drawing/2014/main" id="{00000000-0008-0000-0900-0000D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7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8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85" name="AutoShape 4">
          <a:extLst>
            <a:ext uri="{FF2B5EF4-FFF2-40B4-BE49-F238E27FC236}">
              <a16:creationId xmlns:a16="http://schemas.microsoft.com/office/drawing/2014/main" id="{00000000-0008-0000-0900-0000D9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86" name="Picture 96" descr="QQ截图20141023141458">
          <a:extLst>
            <a:ext uri="{FF2B5EF4-FFF2-40B4-BE49-F238E27FC236}">
              <a16:creationId xmlns:a16="http://schemas.microsoft.com/office/drawing/2014/main" id="{00000000-0008-0000-0900-0000D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87" name="Picture 97" descr="QQ截图20141023141502">
          <a:extLst>
            <a:ext uri="{FF2B5EF4-FFF2-40B4-BE49-F238E27FC236}">
              <a16:creationId xmlns:a16="http://schemas.microsoft.com/office/drawing/2014/main" id="{00000000-0008-0000-0900-0000D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88" name="Picture 96" descr="QQ截图20141023141458">
          <a:extLst>
            <a:ext uri="{FF2B5EF4-FFF2-40B4-BE49-F238E27FC236}">
              <a16:creationId xmlns:a16="http://schemas.microsoft.com/office/drawing/2014/main" id="{00000000-0008-0000-0900-0000D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89" name="Picture 97" descr="QQ截图20141023141502">
          <a:extLst>
            <a:ext uri="{FF2B5EF4-FFF2-40B4-BE49-F238E27FC236}">
              <a16:creationId xmlns:a16="http://schemas.microsoft.com/office/drawing/2014/main" id="{00000000-0008-0000-0900-0000D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E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F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92" name="AutoShape 4">
          <a:extLst>
            <a:ext uri="{FF2B5EF4-FFF2-40B4-BE49-F238E27FC236}">
              <a16:creationId xmlns:a16="http://schemas.microsoft.com/office/drawing/2014/main" id="{00000000-0008-0000-0900-0000E0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93" name="Picture 96" descr="QQ截图20141023141458">
          <a:extLst>
            <a:ext uri="{FF2B5EF4-FFF2-40B4-BE49-F238E27FC236}">
              <a16:creationId xmlns:a16="http://schemas.microsoft.com/office/drawing/2014/main" id="{00000000-0008-0000-0900-0000E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94" name="Picture 97" descr="QQ截图20141023141502">
          <a:extLst>
            <a:ext uri="{FF2B5EF4-FFF2-40B4-BE49-F238E27FC236}">
              <a16:creationId xmlns:a16="http://schemas.microsoft.com/office/drawing/2014/main" id="{00000000-0008-0000-0900-0000E2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95" name="Picture 96" descr="QQ截图20141023141458">
          <a:extLst>
            <a:ext uri="{FF2B5EF4-FFF2-40B4-BE49-F238E27FC236}">
              <a16:creationId xmlns:a16="http://schemas.microsoft.com/office/drawing/2014/main" id="{00000000-0008-0000-0900-0000E3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96" name="Picture 97" descr="QQ截图20141023141502">
          <a:extLst>
            <a:ext uri="{FF2B5EF4-FFF2-40B4-BE49-F238E27FC236}">
              <a16:creationId xmlns:a16="http://schemas.microsoft.com/office/drawing/2014/main" id="{00000000-0008-0000-0900-0000E4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6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99" name="AutoShape 4">
          <a:extLst>
            <a:ext uri="{FF2B5EF4-FFF2-40B4-BE49-F238E27FC236}">
              <a16:creationId xmlns:a16="http://schemas.microsoft.com/office/drawing/2014/main" id="{00000000-0008-0000-0900-0000E7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00" name="Picture 96" descr="QQ截图20141023141458">
          <a:extLst>
            <a:ext uri="{FF2B5EF4-FFF2-40B4-BE49-F238E27FC236}">
              <a16:creationId xmlns:a16="http://schemas.microsoft.com/office/drawing/2014/main" id="{00000000-0008-0000-0900-0000E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01" name="Picture 97" descr="QQ截图20141023141502">
          <a:extLst>
            <a:ext uri="{FF2B5EF4-FFF2-40B4-BE49-F238E27FC236}">
              <a16:creationId xmlns:a16="http://schemas.microsoft.com/office/drawing/2014/main" id="{00000000-0008-0000-0900-0000E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02" name="Picture 96" descr="QQ截图20141023141458">
          <a:extLst>
            <a:ext uri="{FF2B5EF4-FFF2-40B4-BE49-F238E27FC236}">
              <a16:creationId xmlns:a16="http://schemas.microsoft.com/office/drawing/2014/main" id="{00000000-0008-0000-0900-0000E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03" name="Picture 97" descr="QQ截图20141023141502">
          <a:extLst>
            <a:ext uri="{FF2B5EF4-FFF2-40B4-BE49-F238E27FC236}">
              <a16:creationId xmlns:a16="http://schemas.microsoft.com/office/drawing/2014/main" id="{00000000-0008-0000-0900-0000E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C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D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06" name="AutoShape 4">
          <a:extLst>
            <a:ext uri="{FF2B5EF4-FFF2-40B4-BE49-F238E27FC236}">
              <a16:creationId xmlns:a16="http://schemas.microsoft.com/office/drawing/2014/main" id="{00000000-0008-0000-0900-0000EE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07" name="Picture 96" descr="QQ截图20141023141458">
          <a:extLst>
            <a:ext uri="{FF2B5EF4-FFF2-40B4-BE49-F238E27FC236}">
              <a16:creationId xmlns:a16="http://schemas.microsoft.com/office/drawing/2014/main" id="{00000000-0008-0000-0900-0000E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08" name="Picture 97" descr="QQ截图20141023141502">
          <a:extLst>
            <a:ext uri="{FF2B5EF4-FFF2-40B4-BE49-F238E27FC236}">
              <a16:creationId xmlns:a16="http://schemas.microsoft.com/office/drawing/2014/main" id="{00000000-0008-0000-0900-0000F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09" name="Picture 96" descr="QQ截图20141023141458">
          <a:extLst>
            <a:ext uri="{FF2B5EF4-FFF2-40B4-BE49-F238E27FC236}">
              <a16:creationId xmlns:a16="http://schemas.microsoft.com/office/drawing/2014/main" id="{00000000-0008-0000-0900-0000F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10" name="Picture 97" descr="QQ截图20141023141502">
          <a:extLst>
            <a:ext uri="{FF2B5EF4-FFF2-40B4-BE49-F238E27FC236}">
              <a16:creationId xmlns:a16="http://schemas.microsoft.com/office/drawing/2014/main" id="{00000000-0008-0000-0900-0000F2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13" name="AutoShape 4">
          <a:extLst>
            <a:ext uri="{FF2B5EF4-FFF2-40B4-BE49-F238E27FC236}">
              <a16:creationId xmlns:a16="http://schemas.microsoft.com/office/drawing/2014/main" id="{00000000-0008-0000-0900-0000F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14" name="Picture 96" descr="QQ截图20141023141458">
          <a:extLst>
            <a:ext uri="{FF2B5EF4-FFF2-40B4-BE49-F238E27FC236}">
              <a16:creationId xmlns:a16="http://schemas.microsoft.com/office/drawing/2014/main" id="{00000000-0008-0000-0900-0000F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15" name="Picture 97" descr="QQ截图20141023141502">
          <a:extLst>
            <a:ext uri="{FF2B5EF4-FFF2-40B4-BE49-F238E27FC236}">
              <a16:creationId xmlns:a16="http://schemas.microsoft.com/office/drawing/2014/main" id="{00000000-0008-0000-0900-0000F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16" name="Picture 96" descr="QQ截图20141023141458">
          <a:extLst>
            <a:ext uri="{FF2B5EF4-FFF2-40B4-BE49-F238E27FC236}">
              <a16:creationId xmlns:a16="http://schemas.microsoft.com/office/drawing/2014/main" id="{00000000-0008-0000-0900-0000F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17" name="Picture 97" descr="QQ截图20141023141502">
          <a:extLst>
            <a:ext uri="{FF2B5EF4-FFF2-40B4-BE49-F238E27FC236}">
              <a16:creationId xmlns:a16="http://schemas.microsoft.com/office/drawing/2014/main" id="{00000000-0008-0000-0900-0000F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A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B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20" name="AutoShape 4">
          <a:extLst>
            <a:ext uri="{FF2B5EF4-FFF2-40B4-BE49-F238E27FC236}">
              <a16:creationId xmlns:a16="http://schemas.microsoft.com/office/drawing/2014/main" id="{00000000-0008-0000-0900-0000FC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21" name="Picture 96" descr="QQ截图20141023141458">
          <a:extLst>
            <a:ext uri="{FF2B5EF4-FFF2-40B4-BE49-F238E27FC236}">
              <a16:creationId xmlns:a16="http://schemas.microsoft.com/office/drawing/2014/main" id="{00000000-0008-0000-0900-0000F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22" name="Picture 97" descr="QQ截图20141023141502">
          <a:extLst>
            <a:ext uri="{FF2B5EF4-FFF2-40B4-BE49-F238E27FC236}">
              <a16:creationId xmlns:a16="http://schemas.microsoft.com/office/drawing/2014/main" id="{00000000-0008-0000-0900-0000F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23" name="Picture 96" descr="QQ截图20141023141458">
          <a:extLst>
            <a:ext uri="{FF2B5EF4-FFF2-40B4-BE49-F238E27FC236}">
              <a16:creationId xmlns:a16="http://schemas.microsoft.com/office/drawing/2014/main" id="{00000000-0008-0000-0900-0000F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24" name="Picture 97" descr="QQ截图20141023141502">
          <a:extLst>
            <a:ext uri="{FF2B5EF4-FFF2-40B4-BE49-F238E27FC236}">
              <a16:creationId xmlns:a16="http://schemas.microsoft.com/office/drawing/2014/main" id="{00000000-0008-0000-0900-00000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1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2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27" name="AutoShape 4">
          <a:extLst>
            <a:ext uri="{FF2B5EF4-FFF2-40B4-BE49-F238E27FC236}">
              <a16:creationId xmlns:a16="http://schemas.microsoft.com/office/drawing/2014/main" id="{00000000-0008-0000-0900-00000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28" name="Picture 96" descr="QQ截图20141023141458">
          <a:extLst>
            <a:ext uri="{FF2B5EF4-FFF2-40B4-BE49-F238E27FC236}">
              <a16:creationId xmlns:a16="http://schemas.microsoft.com/office/drawing/2014/main" id="{00000000-0008-0000-0900-000004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29" name="Picture 97" descr="QQ截图20141023141502">
          <a:extLst>
            <a:ext uri="{FF2B5EF4-FFF2-40B4-BE49-F238E27FC236}">
              <a16:creationId xmlns:a16="http://schemas.microsoft.com/office/drawing/2014/main" id="{00000000-0008-0000-0900-000005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30" name="Picture 96" descr="QQ截图20141023141458">
          <a:extLst>
            <a:ext uri="{FF2B5EF4-FFF2-40B4-BE49-F238E27FC236}">
              <a16:creationId xmlns:a16="http://schemas.microsoft.com/office/drawing/2014/main" id="{00000000-0008-0000-0900-000006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31" name="Picture 97" descr="QQ截图20141023141502">
          <a:extLst>
            <a:ext uri="{FF2B5EF4-FFF2-40B4-BE49-F238E27FC236}">
              <a16:creationId xmlns:a16="http://schemas.microsoft.com/office/drawing/2014/main" id="{00000000-0008-0000-0900-00000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8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9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34" name="AutoShape 4">
          <a:extLst>
            <a:ext uri="{FF2B5EF4-FFF2-40B4-BE49-F238E27FC236}">
              <a16:creationId xmlns:a16="http://schemas.microsoft.com/office/drawing/2014/main" id="{00000000-0008-0000-0900-00000A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35" name="Picture 96" descr="QQ截图20141023141458">
          <a:extLst>
            <a:ext uri="{FF2B5EF4-FFF2-40B4-BE49-F238E27FC236}">
              <a16:creationId xmlns:a16="http://schemas.microsoft.com/office/drawing/2014/main" id="{00000000-0008-0000-0900-00000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36" name="Picture 97" descr="QQ截图20141023141502">
          <a:extLst>
            <a:ext uri="{FF2B5EF4-FFF2-40B4-BE49-F238E27FC236}">
              <a16:creationId xmlns:a16="http://schemas.microsoft.com/office/drawing/2014/main" id="{00000000-0008-0000-0900-00000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37" name="Picture 96" descr="QQ截图20141023141458">
          <a:extLst>
            <a:ext uri="{FF2B5EF4-FFF2-40B4-BE49-F238E27FC236}">
              <a16:creationId xmlns:a16="http://schemas.microsoft.com/office/drawing/2014/main" id="{00000000-0008-0000-0900-00000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38" name="Picture 97" descr="QQ截图20141023141502">
          <a:extLst>
            <a:ext uri="{FF2B5EF4-FFF2-40B4-BE49-F238E27FC236}">
              <a16:creationId xmlns:a16="http://schemas.microsoft.com/office/drawing/2014/main" id="{00000000-0008-0000-0900-00000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F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0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41" name="AutoShape 4">
          <a:extLst>
            <a:ext uri="{FF2B5EF4-FFF2-40B4-BE49-F238E27FC236}">
              <a16:creationId xmlns:a16="http://schemas.microsoft.com/office/drawing/2014/main" id="{00000000-0008-0000-0900-000011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42" name="Picture 96" descr="QQ截图20141023141458">
          <a:extLst>
            <a:ext uri="{FF2B5EF4-FFF2-40B4-BE49-F238E27FC236}">
              <a16:creationId xmlns:a16="http://schemas.microsoft.com/office/drawing/2014/main" id="{00000000-0008-0000-0900-00001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43" name="Picture 97" descr="QQ截图20141023141502">
          <a:extLst>
            <a:ext uri="{FF2B5EF4-FFF2-40B4-BE49-F238E27FC236}">
              <a16:creationId xmlns:a16="http://schemas.microsoft.com/office/drawing/2014/main" id="{00000000-0008-0000-0900-000013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44" name="Picture 96" descr="QQ截图20141023141458">
          <a:extLst>
            <a:ext uri="{FF2B5EF4-FFF2-40B4-BE49-F238E27FC236}">
              <a16:creationId xmlns:a16="http://schemas.microsoft.com/office/drawing/2014/main" id="{00000000-0008-0000-0900-000014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45" name="Picture 97" descr="QQ截图20141023141502">
          <a:extLst>
            <a:ext uri="{FF2B5EF4-FFF2-40B4-BE49-F238E27FC236}">
              <a16:creationId xmlns:a16="http://schemas.microsoft.com/office/drawing/2014/main" id="{00000000-0008-0000-0900-000015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7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48" name="AutoShape 4">
          <a:extLst>
            <a:ext uri="{FF2B5EF4-FFF2-40B4-BE49-F238E27FC236}">
              <a16:creationId xmlns:a16="http://schemas.microsoft.com/office/drawing/2014/main" id="{00000000-0008-0000-0900-000018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49" name="Picture 96" descr="QQ截图20141023141458">
          <a:extLst>
            <a:ext uri="{FF2B5EF4-FFF2-40B4-BE49-F238E27FC236}">
              <a16:creationId xmlns:a16="http://schemas.microsoft.com/office/drawing/2014/main" id="{00000000-0008-0000-0900-00001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50" name="Picture 97" descr="QQ截图20141023141502">
          <a:extLst>
            <a:ext uri="{FF2B5EF4-FFF2-40B4-BE49-F238E27FC236}">
              <a16:creationId xmlns:a16="http://schemas.microsoft.com/office/drawing/2014/main" id="{00000000-0008-0000-0900-00001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51" name="Picture 96" descr="QQ截图20141023141458">
          <a:extLst>
            <a:ext uri="{FF2B5EF4-FFF2-40B4-BE49-F238E27FC236}">
              <a16:creationId xmlns:a16="http://schemas.microsoft.com/office/drawing/2014/main" id="{00000000-0008-0000-0900-00001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52" name="Picture 97" descr="QQ截图20141023141502">
          <a:extLst>
            <a:ext uri="{FF2B5EF4-FFF2-40B4-BE49-F238E27FC236}">
              <a16:creationId xmlns:a16="http://schemas.microsoft.com/office/drawing/2014/main" id="{00000000-0008-0000-0900-00001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D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E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55" name="AutoShape 4">
          <a:extLst>
            <a:ext uri="{FF2B5EF4-FFF2-40B4-BE49-F238E27FC236}">
              <a16:creationId xmlns:a16="http://schemas.microsoft.com/office/drawing/2014/main" id="{00000000-0008-0000-0900-00001F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56" name="Picture 96" descr="QQ截图20141023141458">
          <a:extLst>
            <a:ext uri="{FF2B5EF4-FFF2-40B4-BE49-F238E27FC236}">
              <a16:creationId xmlns:a16="http://schemas.microsoft.com/office/drawing/2014/main" id="{00000000-0008-0000-0900-00002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57" name="Picture 97" descr="QQ截图20141023141502">
          <a:extLst>
            <a:ext uri="{FF2B5EF4-FFF2-40B4-BE49-F238E27FC236}">
              <a16:creationId xmlns:a16="http://schemas.microsoft.com/office/drawing/2014/main" id="{00000000-0008-0000-0900-00002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58" name="Picture 96" descr="QQ截图20141023141458">
          <a:extLst>
            <a:ext uri="{FF2B5EF4-FFF2-40B4-BE49-F238E27FC236}">
              <a16:creationId xmlns:a16="http://schemas.microsoft.com/office/drawing/2014/main" id="{00000000-0008-0000-0900-00002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59" name="Picture 97" descr="QQ截图20141023141502">
          <a:extLst>
            <a:ext uri="{FF2B5EF4-FFF2-40B4-BE49-F238E27FC236}">
              <a16:creationId xmlns:a16="http://schemas.microsoft.com/office/drawing/2014/main" id="{00000000-0008-0000-0900-000023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62" name="AutoShape 4">
          <a:extLst>
            <a:ext uri="{FF2B5EF4-FFF2-40B4-BE49-F238E27FC236}">
              <a16:creationId xmlns:a16="http://schemas.microsoft.com/office/drawing/2014/main" id="{00000000-0008-0000-0900-00002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63" name="AutoShape 1">
          <a:extLst>
            <a:ext uri="{FF2B5EF4-FFF2-40B4-BE49-F238E27FC236}">
              <a16:creationId xmlns:a16="http://schemas.microsoft.com/office/drawing/2014/main" id="{00000000-0008-0000-0900-000027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8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65" name="AutoShape 4">
          <a:extLst>
            <a:ext uri="{FF2B5EF4-FFF2-40B4-BE49-F238E27FC236}">
              <a16:creationId xmlns:a16="http://schemas.microsoft.com/office/drawing/2014/main" id="{00000000-0008-0000-0900-000029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66" name="Picture 96" descr="QQ截图20141023141458">
          <a:extLst>
            <a:ext uri="{FF2B5EF4-FFF2-40B4-BE49-F238E27FC236}">
              <a16:creationId xmlns:a16="http://schemas.microsoft.com/office/drawing/2014/main" id="{00000000-0008-0000-0900-00002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67" name="Picture 97" descr="QQ截图20141023141502">
          <a:extLst>
            <a:ext uri="{FF2B5EF4-FFF2-40B4-BE49-F238E27FC236}">
              <a16:creationId xmlns:a16="http://schemas.microsoft.com/office/drawing/2014/main" id="{00000000-0008-0000-0900-00002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68" name="Picture 96" descr="QQ截图20141023141458">
          <a:extLst>
            <a:ext uri="{FF2B5EF4-FFF2-40B4-BE49-F238E27FC236}">
              <a16:creationId xmlns:a16="http://schemas.microsoft.com/office/drawing/2014/main" id="{00000000-0008-0000-0900-00002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69" name="Picture 97" descr="QQ截图20141023141502">
          <a:extLst>
            <a:ext uri="{FF2B5EF4-FFF2-40B4-BE49-F238E27FC236}">
              <a16:creationId xmlns:a16="http://schemas.microsoft.com/office/drawing/2014/main" id="{00000000-0008-0000-0900-00002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E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F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0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3" name="AutoShape 4">
          <a:extLst>
            <a:ext uri="{FF2B5EF4-FFF2-40B4-BE49-F238E27FC236}">
              <a16:creationId xmlns:a16="http://schemas.microsoft.com/office/drawing/2014/main" id="{00000000-0008-0000-0900-000031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2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6" name="AutoShape 4">
          <a:extLst>
            <a:ext uri="{FF2B5EF4-FFF2-40B4-BE49-F238E27FC236}">
              <a16:creationId xmlns:a16="http://schemas.microsoft.com/office/drawing/2014/main" id="{00000000-0008-0000-0900-00003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9" name="AutoShape 4">
          <a:extLst>
            <a:ext uri="{FF2B5EF4-FFF2-40B4-BE49-F238E27FC236}">
              <a16:creationId xmlns:a16="http://schemas.microsoft.com/office/drawing/2014/main" id="{00000000-0008-0000-0900-000037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80" name="Picture 96" descr="QQ截图20141023141458">
          <a:extLst>
            <a:ext uri="{FF2B5EF4-FFF2-40B4-BE49-F238E27FC236}">
              <a16:creationId xmlns:a16="http://schemas.microsoft.com/office/drawing/2014/main" id="{00000000-0008-0000-0900-00003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81" name="Picture 97" descr="QQ截图20141023141502">
          <a:extLst>
            <a:ext uri="{FF2B5EF4-FFF2-40B4-BE49-F238E27FC236}">
              <a16:creationId xmlns:a16="http://schemas.microsoft.com/office/drawing/2014/main" id="{00000000-0008-0000-0900-00003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82" name="Picture 96" descr="QQ截图20141023141458">
          <a:extLst>
            <a:ext uri="{FF2B5EF4-FFF2-40B4-BE49-F238E27FC236}">
              <a16:creationId xmlns:a16="http://schemas.microsoft.com/office/drawing/2014/main" id="{00000000-0008-0000-0900-00003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83" name="Picture 97" descr="QQ截图20141023141502">
          <a:extLst>
            <a:ext uri="{FF2B5EF4-FFF2-40B4-BE49-F238E27FC236}">
              <a16:creationId xmlns:a16="http://schemas.microsoft.com/office/drawing/2014/main" id="{00000000-0008-0000-0900-00003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C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D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86" name="AutoShape 4">
          <a:extLst>
            <a:ext uri="{FF2B5EF4-FFF2-40B4-BE49-F238E27FC236}">
              <a16:creationId xmlns:a16="http://schemas.microsoft.com/office/drawing/2014/main" id="{00000000-0008-0000-0900-00003E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87" name="Picture 96" descr="QQ截图20141023141458">
          <a:extLst>
            <a:ext uri="{FF2B5EF4-FFF2-40B4-BE49-F238E27FC236}">
              <a16:creationId xmlns:a16="http://schemas.microsoft.com/office/drawing/2014/main" id="{00000000-0008-0000-0900-00003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88" name="Picture 97" descr="QQ截图20141023141502">
          <a:extLst>
            <a:ext uri="{FF2B5EF4-FFF2-40B4-BE49-F238E27FC236}">
              <a16:creationId xmlns:a16="http://schemas.microsoft.com/office/drawing/2014/main" id="{00000000-0008-0000-0900-00004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89" name="Picture 96" descr="QQ截图20141023141458">
          <a:extLst>
            <a:ext uri="{FF2B5EF4-FFF2-40B4-BE49-F238E27FC236}">
              <a16:creationId xmlns:a16="http://schemas.microsoft.com/office/drawing/2014/main" id="{00000000-0008-0000-0900-00004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90" name="Picture 97" descr="QQ截图20141023141502">
          <a:extLst>
            <a:ext uri="{FF2B5EF4-FFF2-40B4-BE49-F238E27FC236}">
              <a16:creationId xmlns:a16="http://schemas.microsoft.com/office/drawing/2014/main" id="{00000000-0008-0000-0900-00004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93" name="AutoShape 4">
          <a:extLst>
            <a:ext uri="{FF2B5EF4-FFF2-40B4-BE49-F238E27FC236}">
              <a16:creationId xmlns:a16="http://schemas.microsoft.com/office/drawing/2014/main" id="{00000000-0008-0000-0900-00004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94" name="Picture 96" descr="QQ截图20141023141458">
          <a:extLst>
            <a:ext uri="{FF2B5EF4-FFF2-40B4-BE49-F238E27FC236}">
              <a16:creationId xmlns:a16="http://schemas.microsoft.com/office/drawing/2014/main" id="{00000000-0008-0000-0900-000046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95" name="Picture 97" descr="QQ截图20141023141502">
          <a:extLst>
            <a:ext uri="{FF2B5EF4-FFF2-40B4-BE49-F238E27FC236}">
              <a16:creationId xmlns:a16="http://schemas.microsoft.com/office/drawing/2014/main" id="{00000000-0008-0000-0900-00004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96" name="Picture 96" descr="QQ截图20141023141458">
          <a:extLst>
            <a:ext uri="{FF2B5EF4-FFF2-40B4-BE49-F238E27FC236}">
              <a16:creationId xmlns:a16="http://schemas.microsoft.com/office/drawing/2014/main" id="{00000000-0008-0000-0900-00004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97" name="Picture 97" descr="QQ截图20141023141502">
          <a:extLst>
            <a:ext uri="{FF2B5EF4-FFF2-40B4-BE49-F238E27FC236}">
              <a16:creationId xmlns:a16="http://schemas.microsoft.com/office/drawing/2014/main" id="{00000000-0008-0000-0900-00004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A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B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00" name="AutoShape 4">
          <a:extLst>
            <a:ext uri="{FF2B5EF4-FFF2-40B4-BE49-F238E27FC236}">
              <a16:creationId xmlns:a16="http://schemas.microsoft.com/office/drawing/2014/main" id="{00000000-0008-0000-0900-00004C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0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D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E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0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F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04" name="AutoShape 4">
          <a:extLst>
            <a:ext uri="{FF2B5EF4-FFF2-40B4-BE49-F238E27FC236}">
              <a16:creationId xmlns:a16="http://schemas.microsoft.com/office/drawing/2014/main" id="{00000000-0008-0000-0900-000050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505" name="Picture 96" descr="QQ截图20141023141458">
          <a:extLst>
            <a:ext uri="{FF2B5EF4-FFF2-40B4-BE49-F238E27FC236}">
              <a16:creationId xmlns:a16="http://schemas.microsoft.com/office/drawing/2014/main" id="{00000000-0008-0000-0900-00005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506" name="Picture 97" descr="QQ截图20141023141502">
          <a:extLst>
            <a:ext uri="{FF2B5EF4-FFF2-40B4-BE49-F238E27FC236}">
              <a16:creationId xmlns:a16="http://schemas.microsoft.com/office/drawing/2014/main" id="{00000000-0008-0000-0900-00005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507" name="Picture 96" descr="QQ截图20141023141458">
          <a:extLst>
            <a:ext uri="{FF2B5EF4-FFF2-40B4-BE49-F238E27FC236}">
              <a16:creationId xmlns:a16="http://schemas.microsoft.com/office/drawing/2014/main" id="{00000000-0008-0000-0900-000053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508" name="Picture 97" descr="QQ截图20141023141502">
          <a:extLst>
            <a:ext uri="{FF2B5EF4-FFF2-40B4-BE49-F238E27FC236}">
              <a16:creationId xmlns:a16="http://schemas.microsoft.com/office/drawing/2014/main" id="{00000000-0008-0000-0900-000054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0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1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11" name="AutoShape 4">
          <a:extLst>
            <a:ext uri="{FF2B5EF4-FFF2-40B4-BE49-F238E27FC236}">
              <a16:creationId xmlns:a16="http://schemas.microsoft.com/office/drawing/2014/main" id="{00000000-0008-0000-0900-000057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512" name="Picture 96" descr="QQ截图20141023141458">
          <a:extLst>
            <a:ext uri="{FF2B5EF4-FFF2-40B4-BE49-F238E27FC236}">
              <a16:creationId xmlns:a16="http://schemas.microsoft.com/office/drawing/2014/main" id="{00000000-0008-0000-0900-00005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513" name="Picture 97" descr="QQ截图20141023141502">
          <a:extLst>
            <a:ext uri="{FF2B5EF4-FFF2-40B4-BE49-F238E27FC236}">
              <a16:creationId xmlns:a16="http://schemas.microsoft.com/office/drawing/2014/main" id="{00000000-0008-0000-0900-00005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514" name="Picture 96" descr="QQ截图20141023141458">
          <a:extLst>
            <a:ext uri="{FF2B5EF4-FFF2-40B4-BE49-F238E27FC236}">
              <a16:creationId xmlns:a16="http://schemas.microsoft.com/office/drawing/2014/main" id="{00000000-0008-0000-0900-00005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515" name="Picture 97" descr="QQ截图20141023141502">
          <a:extLst>
            <a:ext uri="{FF2B5EF4-FFF2-40B4-BE49-F238E27FC236}">
              <a16:creationId xmlns:a16="http://schemas.microsoft.com/office/drawing/2014/main" id="{00000000-0008-0000-0900-00005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1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C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17" name="Picture 96" descr="QQ截图20141023141458">
          <a:extLst>
            <a:ext uri="{FF2B5EF4-FFF2-40B4-BE49-F238E27FC236}">
              <a16:creationId xmlns:a16="http://schemas.microsoft.com/office/drawing/2014/main" id="{00000000-0008-0000-0900-00005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18" name="Picture 97" descr="QQ截图20141023141502">
          <a:extLst>
            <a:ext uri="{FF2B5EF4-FFF2-40B4-BE49-F238E27FC236}">
              <a16:creationId xmlns:a16="http://schemas.microsoft.com/office/drawing/2014/main" id="{00000000-0008-0000-0900-00005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19" name="Picture 96" descr="QQ截图20141023141458">
          <a:extLst>
            <a:ext uri="{FF2B5EF4-FFF2-40B4-BE49-F238E27FC236}">
              <a16:creationId xmlns:a16="http://schemas.microsoft.com/office/drawing/2014/main" id="{00000000-0008-0000-0900-00005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20" name="Picture 97" descr="QQ截图20141023141502">
          <a:extLst>
            <a:ext uri="{FF2B5EF4-FFF2-40B4-BE49-F238E27FC236}">
              <a16:creationId xmlns:a16="http://schemas.microsoft.com/office/drawing/2014/main" id="{00000000-0008-0000-0900-00006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1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2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4" name="AutoShape 4">
          <a:extLst>
            <a:ext uri="{FF2B5EF4-FFF2-40B4-BE49-F238E27FC236}">
              <a16:creationId xmlns:a16="http://schemas.microsoft.com/office/drawing/2014/main" id="{00000000-0008-0000-0900-00006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7" name="AutoShape 4">
          <a:extLst>
            <a:ext uri="{FF2B5EF4-FFF2-40B4-BE49-F238E27FC236}">
              <a16:creationId xmlns:a16="http://schemas.microsoft.com/office/drawing/2014/main" id="{00000000-0008-0000-0900-000067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8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9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30" name="AutoShape 4">
          <a:extLst>
            <a:ext uri="{FF2B5EF4-FFF2-40B4-BE49-F238E27FC236}">
              <a16:creationId xmlns:a16="http://schemas.microsoft.com/office/drawing/2014/main" id="{00000000-0008-0000-0900-00006A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B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C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33" name="AutoShape 4">
          <a:extLst>
            <a:ext uri="{FF2B5EF4-FFF2-40B4-BE49-F238E27FC236}">
              <a16:creationId xmlns:a16="http://schemas.microsoft.com/office/drawing/2014/main" id="{00000000-0008-0000-0900-00006D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34" name="Picture 96" descr="QQ截图20141023141458">
          <a:extLst>
            <a:ext uri="{FF2B5EF4-FFF2-40B4-BE49-F238E27FC236}">
              <a16:creationId xmlns:a16="http://schemas.microsoft.com/office/drawing/2014/main" id="{00000000-0008-0000-0900-00006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35" name="Picture 97" descr="QQ截图20141023141502">
          <a:extLst>
            <a:ext uri="{FF2B5EF4-FFF2-40B4-BE49-F238E27FC236}">
              <a16:creationId xmlns:a16="http://schemas.microsoft.com/office/drawing/2014/main" id="{00000000-0008-0000-0900-00006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36" name="Picture 96" descr="QQ截图20141023141458">
          <a:extLst>
            <a:ext uri="{FF2B5EF4-FFF2-40B4-BE49-F238E27FC236}">
              <a16:creationId xmlns:a16="http://schemas.microsoft.com/office/drawing/2014/main" id="{00000000-0008-0000-0900-00007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37" name="Picture 97" descr="QQ截图20141023141502">
          <a:extLst>
            <a:ext uri="{FF2B5EF4-FFF2-40B4-BE49-F238E27FC236}">
              <a16:creationId xmlns:a16="http://schemas.microsoft.com/office/drawing/2014/main" id="{00000000-0008-0000-0900-00007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2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40" name="AutoShape 4">
          <a:extLst>
            <a:ext uri="{FF2B5EF4-FFF2-40B4-BE49-F238E27FC236}">
              <a16:creationId xmlns:a16="http://schemas.microsoft.com/office/drawing/2014/main" id="{00000000-0008-0000-0900-00007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41" name="Picture 96" descr="QQ截图20141023141458">
          <a:extLst>
            <a:ext uri="{FF2B5EF4-FFF2-40B4-BE49-F238E27FC236}">
              <a16:creationId xmlns:a16="http://schemas.microsoft.com/office/drawing/2014/main" id="{00000000-0008-0000-0900-000075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42" name="Picture 97" descr="QQ截图20141023141502">
          <a:extLst>
            <a:ext uri="{FF2B5EF4-FFF2-40B4-BE49-F238E27FC236}">
              <a16:creationId xmlns:a16="http://schemas.microsoft.com/office/drawing/2014/main" id="{00000000-0008-0000-0900-000076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43" name="Picture 96" descr="QQ截图20141023141458">
          <a:extLst>
            <a:ext uri="{FF2B5EF4-FFF2-40B4-BE49-F238E27FC236}">
              <a16:creationId xmlns:a16="http://schemas.microsoft.com/office/drawing/2014/main" id="{00000000-0008-0000-0900-00007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44" name="Picture 97" descr="QQ截图20141023141502">
          <a:extLst>
            <a:ext uri="{FF2B5EF4-FFF2-40B4-BE49-F238E27FC236}">
              <a16:creationId xmlns:a16="http://schemas.microsoft.com/office/drawing/2014/main" id="{00000000-0008-0000-0900-00007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9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A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47" name="AutoShape 4">
          <a:extLst>
            <a:ext uri="{FF2B5EF4-FFF2-40B4-BE49-F238E27FC236}">
              <a16:creationId xmlns:a16="http://schemas.microsoft.com/office/drawing/2014/main" id="{00000000-0008-0000-0900-00007B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48" name="Picture 96" descr="QQ截图20141023141458">
          <a:extLst>
            <a:ext uri="{FF2B5EF4-FFF2-40B4-BE49-F238E27FC236}">
              <a16:creationId xmlns:a16="http://schemas.microsoft.com/office/drawing/2014/main" id="{00000000-0008-0000-0900-00007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49" name="Picture 97" descr="QQ截图20141023141502">
          <a:extLst>
            <a:ext uri="{FF2B5EF4-FFF2-40B4-BE49-F238E27FC236}">
              <a16:creationId xmlns:a16="http://schemas.microsoft.com/office/drawing/2014/main" id="{00000000-0008-0000-0900-00007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50" name="Picture 96" descr="QQ截图20141023141458">
          <a:extLst>
            <a:ext uri="{FF2B5EF4-FFF2-40B4-BE49-F238E27FC236}">
              <a16:creationId xmlns:a16="http://schemas.microsoft.com/office/drawing/2014/main" id="{00000000-0008-0000-0900-00007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51" name="Picture 97" descr="QQ截图20141023141502">
          <a:extLst>
            <a:ext uri="{FF2B5EF4-FFF2-40B4-BE49-F238E27FC236}">
              <a16:creationId xmlns:a16="http://schemas.microsoft.com/office/drawing/2014/main" id="{00000000-0008-0000-0900-00007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5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0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5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1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54" name="AutoShape 4">
          <a:extLst>
            <a:ext uri="{FF2B5EF4-FFF2-40B4-BE49-F238E27FC236}">
              <a16:creationId xmlns:a16="http://schemas.microsoft.com/office/drawing/2014/main" id="{00000000-0008-0000-0900-000082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5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58" name="AutoShape 4">
          <a:extLst>
            <a:ext uri="{FF2B5EF4-FFF2-40B4-BE49-F238E27FC236}">
              <a16:creationId xmlns:a16="http://schemas.microsoft.com/office/drawing/2014/main" id="{00000000-0008-0000-0900-00008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59" name="Picture 96" descr="QQ截图20141023141458">
          <a:extLst>
            <a:ext uri="{FF2B5EF4-FFF2-40B4-BE49-F238E27FC236}">
              <a16:creationId xmlns:a16="http://schemas.microsoft.com/office/drawing/2014/main" id="{00000000-0008-0000-0900-00008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60" name="Picture 97" descr="QQ截图20141023141502">
          <a:extLst>
            <a:ext uri="{FF2B5EF4-FFF2-40B4-BE49-F238E27FC236}">
              <a16:creationId xmlns:a16="http://schemas.microsoft.com/office/drawing/2014/main" id="{00000000-0008-0000-0900-00008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61" name="Picture 96" descr="QQ截图20141023141458">
          <a:extLst>
            <a:ext uri="{FF2B5EF4-FFF2-40B4-BE49-F238E27FC236}">
              <a16:creationId xmlns:a16="http://schemas.microsoft.com/office/drawing/2014/main" id="{00000000-0008-0000-0900-00008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62" name="Picture 97" descr="QQ截图20141023141502">
          <a:extLst>
            <a:ext uri="{FF2B5EF4-FFF2-40B4-BE49-F238E27FC236}">
              <a16:creationId xmlns:a16="http://schemas.microsoft.com/office/drawing/2014/main" id="{00000000-0008-0000-0900-00008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B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C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65" name="AutoShape 4">
          <a:extLst>
            <a:ext uri="{FF2B5EF4-FFF2-40B4-BE49-F238E27FC236}">
              <a16:creationId xmlns:a16="http://schemas.microsoft.com/office/drawing/2014/main" id="{00000000-0008-0000-0900-00008D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66" name="Picture 96" descr="QQ截图20141023141458">
          <a:extLst>
            <a:ext uri="{FF2B5EF4-FFF2-40B4-BE49-F238E27FC236}">
              <a16:creationId xmlns:a16="http://schemas.microsoft.com/office/drawing/2014/main" id="{00000000-0008-0000-0900-00008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67" name="Picture 97" descr="QQ截图20141023141502">
          <a:extLst>
            <a:ext uri="{FF2B5EF4-FFF2-40B4-BE49-F238E27FC236}">
              <a16:creationId xmlns:a16="http://schemas.microsoft.com/office/drawing/2014/main" id="{00000000-0008-0000-0900-00008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68" name="Picture 96" descr="QQ截图20141023141458">
          <a:extLst>
            <a:ext uri="{FF2B5EF4-FFF2-40B4-BE49-F238E27FC236}">
              <a16:creationId xmlns:a16="http://schemas.microsoft.com/office/drawing/2014/main" id="{00000000-0008-0000-0900-00009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69" name="Picture 97" descr="QQ截图20141023141502">
          <a:extLst>
            <a:ext uri="{FF2B5EF4-FFF2-40B4-BE49-F238E27FC236}">
              <a16:creationId xmlns:a16="http://schemas.microsoft.com/office/drawing/2014/main" id="{00000000-0008-0000-0900-00009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2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72" name="AutoShape 4">
          <a:extLst>
            <a:ext uri="{FF2B5EF4-FFF2-40B4-BE49-F238E27FC236}">
              <a16:creationId xmlns:a16="http://schemas.microsoft.com/office/drawing/2014/main" id="{00000000-0008-0000-0900-00009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73" name="Picture 96" descr="QQ截图20141023141458">
          <a:extLst>
            <a:ext uri="{FF2B5EF4-FFF2-40B4-BE49-F238E27FC236}">
              <a16:creationId xmlns:a16="http://schemas.microsoft.com/office/drawing/2014/main" id="{00000000-0008-0000-0900-000095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74" name="Picture 97" descr="QQ截图20141023141502">
          <a:extLst>
            <a:ext uri="{FF2B5EF4-FFF2-40B4-BE49-F238E27FC236}">
              <a16:creationId xmlns:a16="http://schemas.microsoft.com/office/drawing/2014/main" id="{00000000-0008-0000-0900-000096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75" name="Picture 96" descr="QQ截图20141023141458">
          <a:extLst>
            <a:ext uri="{FF2B5EF4-FFF2-40B4-BE49-F238E27FC236}">
              <a16:creationId xmlns:a16="http://schemas.microsoft.com/office/drawing/2014/main" id="{00000000-0008-0000-0900-00009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76" name="Picture 97" descr="QQ截图20141023141502">
          <a:extLst>
            <a:ext uri="{FF2B5EF4-FFF2-40B4-BE49-F238E27FC236}">
              <a16:creationId xmlns:a16="http://schemas.microsoft.com/office/drawing/2014/main" id="{00000000-0008-0000-0900-00009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9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A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79" name="AutoShape 4">
          <a:extLst>
            <a:ext uri="{FF2B5EF4-FFF2-40B4-BE49-F238E27FC236}">
              <a16:creationId xmlns:a16="http://schemas.microsoft.com/office/drawing/2014/main" id="{00000000-0008-0000-0900-00009B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80" name="Picture 96" descr="QQ截图20141023141458">
          <a:extLst>
            <a:ext uri="{FF2B5EF4-FFF2-40B4-BE49-F238E27FC236}">
              <a16:creationId xmlns:a16="http://schemas.microsoft.com/office/drawing/2014/main" id="{00000000-0008-0000-0900-00009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81" name="Picture 97" descr="QQ截图20141023141502">
          <a:extLst>
            <a:ext uri="{FF2B5EF4-FFF2-40B4-BE49-F238E27FC236}">
              <a16:creationId xmlns:a16="http://schemas.microsoft.com/office/drawing/2014/main" id="{00000000-0008-0000-0900-00009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82" name="Picture 96" descr="QQ截图20141023141458">
          <a:extLst>
            <a:ext uri="{FF2B5EF4-FFF2-40B4-BE49-F238E27FC236}">
              <a16:creationId xmlns:a16="http://schemas.microsoft.com/office/drawing/2014/main" id="{00000000-0008-0000-0900-00009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83" name="Picture 97" descr="QQ截图20141023141502">
          <a:extLst>
            <a:ext uri="{FF2B5EF4-FFF2-40B4-BE49-F238E27FC236}">
              <a16:creationId xmlns:a16="http://schemas.microsoft.com/office/drawing/2014/main" id="{00000000-0008-0000-0900-00009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0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1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86" name="AutoShape 4">
          <a:extLst>
            <a:ext uri="{FF2B5EF4-FFF2-40B4-BE49-F238E27FC236}">
              <a16:creationId xmlns:a16="http://schemas.microsoft.com/office/drawing/2014/main" id="{00000000-0008-0000-0900-0000A2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87" name="Picture 96" descr="QQ截图20141023141458">
          <a:extLst>
            <a:ext uri="{FF2B5EF4-FFF2-40B4-BE49-F238E27FC236}">
              <a16:creationId xmlns:a16="http://schemas.microsoft.com/office/drawing/2014/main" id="{00000000-0008-0000-0900-0000A3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88" name="Picture 97" descr="QQ截图20141023141502">
          <a:extLst>
            <a:ext uri="{FF2B5EF4-FFF2-40B4-BE49-F238E27FC236}">
              <a16:creationId xmlns:a16="http://schemas.microsoft.com/office/drawing/2014/main" id="{00000000-0008-0000-0900-0000A4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89" name="Picture 96" descr="QQ截图20141023141458">
          <a:extLst>
            <a:ext uri="{FF2B5EF4-FFF2-40B4-BE49-F238E27FC236}">
              <a16:creationId xmlns:a16="http://schemas.microsoft.com/office/drawing/2014/main" id="{00000000-0008-0000-0900-0000A5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90" name="Picture 97" descr="QQ截图20141023141502">
          <a:extLst>
            <a:ext uri="{FF2B5EF4-FFF2-40B4-BE49-F238E27FC236}">
              <a16:creationId xmlns:a16="http://schemas.microsoft.com/office/drawing/2014/main" id="{00000000-0008-0000-0900-0000A6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7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8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93" name="AutoShape 4">
          <a:extLst>
            <a:ext uri="{FF2B5EF4-FFF2-40B4-BE49-F238E27FC236}">
              <a16:creationId xmlns:a16="http://schemas.microsoft.com/office/drawing/2014/main" id="{00000000-0008-0000-0900-0000A9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94" name="Picture 96" descr="QQ截图20141023141458">
          <a:extLst>
            <a:ext uri="{FF2B5EF4-FFF2-40B4-BE49-F238E27FC236}">
              <a16:creationId xmlns:a16="http://schemas.microsoft.com/office/drawing/2014/main" id="{00000000-0008-0000-0900-0000A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95" name="Picture 97" descr="QQ截图20141023141502">
          <a:extLst>
            <a:ext uri="{FF2B5EF4-FFF2-40B4-BE49-F238E27FC236}">
              <a16:creationId xmlns:a16="http://schemas.microsoft.com/office/drawing/2014/main" id="{00000000-0008-0000-0900-0000A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96" name="Picture 96" descr="QQ截图20141023141458">
          <a:extLst>
            <a:ext uri="{FF2B5EF4-FFF2-40B4-BE49-F238E27FC236}">
              <a16:creationId xmlns:a16="http://schemas.microsoft.com/office/drawing/2014/main" id="{00000000-0008-0000-0900-0000A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97" name="Picture 97" descr="QQ截图20141023141502">
          <a:extLst>
            <a:ext uri="{FF2B5EF4-FFF2-40B4-BE49-F238E27FC236}">
              <a16:creationId xmlns:a16="http://schemas.microsoft.com/office/drawing/2014/main" id="{00000000-0008-0000-0900-0000A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E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F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00" name="AutoShape 4">
          <a:extLst>
            <a:ext uri="{FF2B5EF4-FFF2-40B4-BE49-F238E27FC236}">
              <a16:creationId xmlns:a16="http://schemas.microsoft.com/office/drawing/2014/main" id="{00000000-0008-0000-0900-0000B0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01" name="Picture 96" descr="QQ截图20141023141458">
          <a:extLst>
            <a:ext uri="{FF2B5EF4-FFF2-40B4-BE49-F238E27FC236}">
              <a16:creationId xmlns:a16="http://schemas.microsoft.com/office/drawing/2014/main" id="{00000000-0008-0000-0900-0000B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02" name="Picture 97" descr="QQ截图20141023141502">
          <a:extLst>
            <a:ext uri="{FF2B5EF4-FFF2-40B4-BE49-F238E27FC236}">
              <a16:creationId xmlns:a16="http://schemas.microsoft.com/office/drawing/2014/main" id="{00000000-0008-0000-0900-0000B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03" name="Picture 96" descr="QQ截图20141023141458">
          <a:extLst>
            <a:ext uri="{FF2B5EF4-FFF2-40B4-BE49-F238E27FC236}">
              <a16:creationId xmlns:a16="http://schemas.microsoft.com/office/drawing/2014/main" id="{00000000-0008-0000-0900-0000B3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04" name="Picture 97" descr="QQ截图20141023141502">
          <a:extLst>
            <a:ext uri="{FF2B5EF4-FFF2-40B4-BE49-F238E27FC236}">
              <a16:creationId xmlns:a16="http://schemas.microsoft.com/office/drawing/2014/main" id="{00000000-0008-0000-0900-0000B4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07" name="AutoShape 4">
          <a:extLst>
            <a:ext uri="{FF2B5EF4-FFF2-40B4-BE49-F238E27FC236}">
              <a16:creationId xmlns:a16="http://schemas.microsoft.com/office/drawing/2014/main" id="{00000000-0008-0000-0900-0000B7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08" name="Picture 96" descr="QQ截图20141023141458">
          <a:extLst>
            <a:ext uri="{FF2B5EF4-FFF2-40B4-BE49-F238E27FC236}">
              <a16:creationId xmlns:a16="http://schemas.microsoft.com/office/drawing/2014/main" id="{00000000-0008-0000-0900-0000B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09" name="Picture 97" descr="QQ截图20141023141502">
          <a:extLst>
            <a:ext uri="{FF2B5EF4-FFF2-40B4-BE49-F238E27FC236}">
              <a16:creationId xmlns:a16="http://schemas.microsoft.com/office/drawing/2014/main" id="{00000000-0008-0000-0900-0000B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10" name="Picture 96" descr="QQ截图20141023141458">
          <a:extLst>
            <a:ext uri="{FF2B5EF4-FFF2-40B4-BE49-F238E27FC236}">
              <a16:creationId xmlns:a16="http://schemas.microsoft.com/office/drawing/2014/main" id="{00000000-0008-0000-0900-0000B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11" name="Picture 97" descr="QQ截图20141023141502">
          <a:extLst>
            <a:ext uri="{FF2B5EF4-FFF2-40B4-BE49-F238E27FC236}">
              <a16:creationId xmlns:a16="http://schemas.microsoft.com/office/drawing/2014/main" id="{00000000-0008-0000-0900-0000B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C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D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14" name="AutoShape 4">
          <a:extLst>
            <a:ext uri="{FF2B5EF4-FFF2-40B4-BE49-F238E27FC236}">
              <a16:creationId xmlns:a16="http://schemas.microsoft.com/office/drawing/2014/main" id="{00000000-0008-0000-0900-0000BE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15" name="Picture 96" descr="QQ截图20141023141458">
          <a:extLst>
            <a:ext uri="{FF2B5EF4-FFF2-40B4-BE49-F238E27FC236}">
              <a16:creationId xmlns:a16="http://schemas.microsoft.com/office/drawing/2014/main" id="{00000000-0008-0000-0900-0000B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16" name="Picture 97" descr="QQ截图20141023141502">
          <a:extLst>
            <a:ext uri="{FF2B5EF4-FFF2-40B4-BE49-F238E27FC236}">
              <a16:creationId xmlns:a16="http://schemas.microsoft.com/office/drawing/2014/main" id="{00000000-0008-0000-0900-0000C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17" name="Picture 96" descr="QQ截图20141023141458">
          <a:extLst>
            <a:ext uri="{FF2B5EF4-FFF2-40B4-BE49-F238E27FC236}">
              <a16:creationId xmlns:a16="http://schemas.microsoft.com/office/drawing/2014/main" id="{00000000-0008-0000-0900-0000C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18" name="Picture 97" descr="QQ截图20141023141502">
          <a:extLst>
            <a:ext uri="{FF2B5EF4-FFF2-40B4-BE49-F238E27FC236}">
              <a16:creationId xmlns:a16="http://schemas.microsoft.com/office/drawing/2014/main" id="{00000000-0008-0000-0900-0000C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21" name="AutoShape 4">
          <a:extLst>
            <a:ext uri="{FF2B5EF4-FFF2-40B4-BE49-F238E27FC236}">
              <a16:creationId xmlns:a16="http://schemas.microsoft.com/office/drawing/2014/main" id="{00000000-0008-0000-0900-0000C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22" name="Picture 96" descr="QQ截图20141023141458">
          <a:extLst>
            <a:ext uri="{FF2B5EF4-FFF2-40B4-BE49-F238E27FC236}">
              <a16:creationId xmlns:a16="http://schemas.microsoft.com/office/drawing/2014/main" id="{00000000-0008-0000-0900-0000C6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23" name="Picture 97" descr="QQ截图20141023141502">
          <a:extLst>
            <a:ext uri="{FF2B5EF4-FFF2-40B4-BE49-F238E27FC236}">
              <a16:creationId xmlns:a16="http://schemas.microsoft.com/office/drawing/2014/main" id="{00000000-0008-0000-0900-0000C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24" name="Picture 96" descr="QQ截图20141023141458">
          <a:extLst>
            <a:ext uri="{FF2B5EF4-FFF2-40B4-BE49-F238E27FC236}">
              <a16:creationId xmlns:a16="http://schemas.microsoft.com/office/drawing/2014/main" id="{00000000-0008-0000-0900-0000C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25" name="Picture 97" descr="QQ截图20141023141502">
          <a:extLst>
            <a:ext uri="{FF2B5EF4-FFF2-40B4-BE49-F238E27FC236}">
              <a16:creationId xmlns:a16="http://schemas.microsoft.com/office/drawing/2014/main" id="{00000000-0008-0000-0900-0000C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A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B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28" name="AutoShape 4">
          <a:extLst>
            <a:ext uri="{FF2B5EF4-FFF2-40B4-BE49-F238E27FC236}">
              <a16:creationId xmlns:a16="http://schemas.microsoft.com/office/drawing/2014/main" id="{00000000-0008-0000-0900-0000CC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29" name="Picture 96" descr="QQ截图20141023141458">
          <a:extLst>
            <a:ext uri="{FF2B5EF4-FFF2-40B4-BE49-F238E27FC236}">
              <a16:creationId xmlns:a16="http://schemas.microsoft.com/office/drawing/2014/main" id="{00000000-0008-0000-0900-0000C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30" name="Picture 97" descr="QQ截图20141023141502">
          <a:extLst>
            <a:ext uri="{FF2B5EF4-FFF2-40B4-BE49-F238E27FC236}">
              <a16:creationId xmlns:a16="http://schemas.microsoft.com/office/drawing/2014/main" id="{00000000-0008-0000-0900-0000C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31" name="Picture 96" descr="QQ截图20141023141458">
          <a:extLst>
            <a:ext uri="{FF2B5EF4-FFF2-40B4-BE49-F238E27FC236}">
              <a16:creationId xmlns:a16="http://schemas.microsoft.com/office/drawing/2014/main" id="{00000000-0008-0000-0900-0000C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32" name="Picture 97" descr="QQ截图20141023141502">
          <a:extLst>
            <a:ext uri="{FF2B5EF4-FFF2-40B4-BE49-F238E27FC236}">
              <a16:creationId xmlns:a16="http://schemas.microsoft.com/office/drawing/2014/main" id="{00000000-0008-0000-0900-0000D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1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2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35" name="AutoShape 4">
          <a:extLst>
            <a:ext uri="{FF2B5EF4-FFF2-40B4-BE49-F238E27FC236}">
              <a16:creationId xmlns:a16="http://schemas.microsoft.com/office/drawing/2014/main" id="{00000000-0008-0000-0900-0000D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36" name="Picture 96" descr="QQ截图20141023141458">
          <a:extLst>
            <a:ext uri="{FF2B5EF4-FFF2-40B4-BE49-F238E27FC236}">
              <a16:creationId xmlns:a16="http://schemas.microsoft.com/office/drawing/2014/main" id="{00000000-0008-0000-0900-0000D4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37" name="Picture 97" descr="QQ截图20141023141502">
          <a:extLst>
            <a:ext uri="{FF2B5EF4-FFF2-40B4-BE49-F238E27FC236}">
              <a16:creationId xmlns:a16="http://schemas.microsoft.com/office/drawing/2014/main" id="{00000000-0008-0000-0900-0000D5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38" name="Picture 96" descr="QQ截图20141023141458">
          <a:extLst>
            <a:ext uri="{FF2B5EF4-FFF2-40B4-BE49-F238E27FC236}">
              <a16:creationId xmlns:a16="http://schemas.microsoft.com/office/drawing/2014/main" id="{00000000-0008-0000-0900-0000D6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39" name="Picture 97" descr="QQ截图20141023141502">
          <a:extLst>
            <a:ext uri="{FF2B5EF4-FFF2-40B4-BE49-F238E27FC236}">
              <a16:creationId xmlns:a16="http://schemas.microsoft.com/office/drawing/2014/main" id="{00000000-0008-0000-0900-0000D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8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9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42" name="AutoShape 4">
          <a:extLst>
            <a:ext uri="{FF2B5EF4-FFF2-40B4-BE49-F238E27FC236}">
              <a16:creationId xmlns:a16="http://schemas.microsoft.com/office/drawing/2014/main" id="{00000000-0008-0000-0900-0000DA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43" name="Picture 96" descr="QQ截图20141023141458">
          <a:extLst>
            <a:ext uri="{FF2B5EF4-FFF2-40B4-BE49-F238E27FC236}">
              <a16:creationId xmlns:a16="http://schemas.microsoft.com/office/drawing/2014/main" id="{00000000-0008-0000-0900-0000D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44" name="Picture 97" descr="QQ截图20141023141502">
          <a:extLst>
            <a:ext uri="{FF2B5EF4-FFF2-40B4-BE49-F238E27FC236}">
              <a16:creationId xmlns:a16="http://schemas.microsoft.com/office/drawing/2014/main" id="{00000000-0008-0000-0900-0000D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45" name="Picture 96" descr="QQ截图20141023141458">
          <a:extLst>
            <a:ext uri="{FF2B5EF4-FFF2-40B4-BE49-F238E27FC236}">
              <a16:creationId xmlns:a16="http://schemas.microsoft.com/office/drawing/2014/main" id="{00000000-0008-0000-0900-0000D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46" name="Picture 97" descr="QQ截图20141023141502">
          <a:extLst>
            <a:ext uri="{FF2B5EF4-FFF2-40B4-BE49-F238E27FC236}">
              <a16:creationId xmlns:a16="http://schemas.microsoft.com/office/drawing/2014/main" id="{00000000-0008-0000-0900-0000D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F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0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49" name="AutoShape 4">
          <a:extLst>
            <a:ext uri="{FF2B5EF4-FFF2-40B4-BE49-F238E27FC236}">
              <a16:creationId xmlns:a16="http://schemas.microsoft.com/office/drawing/2014/main" id="{00000000-0008-0000-0900-0000E1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50" name="Picture 96" descr="QQ截图20141023141458">
          <a:extLst>
            <a:ext uri="{FF2B5EF4-FFF2-40B4-BE49-F238E27FC236}">
              <a16:creationId xmlns:a16="http://schemas.microsoft.com/office/drawing/2014/main" id="{00000000-0008-0000-0900-0000E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51" name="Picture 97" descr="QQ截图20141023141502">
          <a:extLst>
            <a:ext uri="{FF2B5EF4-FFF2-40B4-BE49-F238E27FC236}">
              <a16:creationId xmlns:a16="http://schemas.microsoft.com/office/drawing/2014/main" id="{00000000-0008-0000-0900-0000E3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52" name="Picture 96" descr="QQ截图20141023141458">
          <a:extLst>
            <a:ext uri="{FF2B5EF4-FFF2-40B4-BE49-F238E27FC236}">
              <a16:creationId xmlns:a16="http://schemas.microsoft.com/office/drawing/2014/main" id="{00000000-0008-0000-0900-0000E4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53" name="Picture 97" descr="QQ截图20141023141502">
          <a:extLst>
            <a:ext uri="{FF2B5EF4-FFF2-40B4-BE49-F238E27FC236}">
              <a16:creationId xmlns:a16="http://schemas.microsoft.com/office/drawing/2014/main" id="{00000000-0008-0000-0900-0000E5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7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56" name="AutoShape 4">
          <a:extLst>
            <a:ext uri="{FF2B5EF4-FFF2-40B4-BE49-F238E27FC236}">
              <a16:creationId xmlns:a16="http://schemas.microsoft.com/office/drawing/2014/main" id="{00000000-0008-0000-0900-0000E8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57" name="Picture 96" descr="QQ截图20141023141458">
          <a:extLst>
            <a:ext uri="{FF2B5EF4-FFF2-40B4-BE49-F238E27FC236}">
              <a16:creationId xmlns:a16="http://schemas.microsoft.com/office/drawing/2014/main" id="{00000000-0008-0000-0900-0000E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58" name="Picture 97" descr="QQ截图20141023141502">
          <a:extLst>
            <a:ext uri="{FF2B5EF4-FFF2-40B4-BE49-F238E27FC236}">
              <a16:creationId xmlns:a16="http://schemas.microsoft.com/office/drawing/2014/main" id="{00000000-0008-0000-0900-0000E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59" name="Picture 96" descr="QQ截图20141023141458">
          <a:extLst>
            <a:ext uri="{FF2B5EF4-FFF2-40B4-BE49-F238E27FC236}">
              <a16:creationId xmlns:a16="http://schemas.microsoft.com/office/drawing/2014/main" id="{00000000-0008-0000-0900-0000E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60" name="Picture 97" descr="QQ截图20141023141502">
          <a:extLst>
            <a:ext uri="{FF2B5EF4-FFF2-40B4-BE49-F238E27FC236}">
              <a16:creationId xmlns:a16="http://schemas.microsoft.com/office/drawing/2014/main" id="{00000000-0008-0000-0900-0000E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D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E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63" name="AutoShape 4">
          <a:extLst>
            <a:ext uri="{FF2B5EF4-FFF2-40B4-BE49-F238E27FC236}">
              <a16:creationId xmlns:a16="http://schemas.microsoft.com/office/drawing/2014/main" id="{00000000-0008-0000-0900-0000EF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64" name="Picture 96" descr="QQ截图20141023141458">
          <a:extLst>
            <a:ext uri="{FF2B5EF4-FFF2-40B4-BE49-F238E27FC236}">
              <a16:creationId xmlns:a16="http://schemas.microsoft.com/office/drawing/2014/main" id="{00000000-0008-0000-0900-0000F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65" name="Picture 97" descr="QQ截图20141023141502">
          <a:extLst>
            <a:ext uri="{FF2B5EF4-FFF2-40B4-BE49-F238E27FC236}">
              <a16:creationId xmlns:a16="http://schemas.microsoft.com/office/drawing/2014/main" id="{00000000-0008-0000-0900-0000F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66" name="Picture 96" descr="QQ截图20141023141458">
          <a:extLst>
            <a:ext uri="{FF2B5EF4-FFF2-40B4-BE49-F238E27FC236}">
              <a16:creationId xmlns:a16="http://schemas.microsoft.com/office/drawing/2014/main" id="{00000000-0008-0000-0900-0000F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67" name="Picture 97" descr="QQ截图20141023141502">
          <a:extLst>
            <a:ext uri="{FF2B5EF4-FFF2-40B4-BE49-F238E27FC236}">
              <a16:creationId xmlns:a16="http://schemas.microsoft.com/office/drawing/2014/main" id="{00000000-0008-0000-0900-0000F3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70" name="AutoShape 4">
          <a:extLst>
            <a:ext uri="{FF2B5EF4-FFF2-40B4-BE49-F238E27FC236}">
              <a16:creationId xmlns:a16="http://schemas.microsoft.com/office/drawing/2014/main" id="{00000000-0008-0000-0900-0000F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71" name="Picture 96" descr="QQ截图20141023141458">
          <a:extLst>
            <a:ext uri="{FF2B5EF4-FFF2-40B4-BE49-F238E27FC236}">
              <a16:creationId xmlns:a16="http://schemas.microsoft.com/office/drawing/2014/main" id="{00000000-0008-0000-0900-0000F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72" name="Picture 97" descr="QQ截图20141023141502">
          <a:extLst>
            <a:ext uri="{FF2B5EF4-FFF2-40B4-BE49-F238E27FC236}">
              <a16:creationId xmlns:a16="http://schemas.microsoft.com/office/drawing/2014/main" id="{00000000-0008-0000-0900-0000F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73" name="Picture 96" descr="QQ截图20141023141458">
          <a:extLst>
            <a:ext uri="{FF2B5EF4-FFF2-40B4-BE49-F238E27FC236}">
              <a16:creationId xmlns:a16="http://schemas.microsoft.com/office/drawing/2014/main" id="{00000000-0008-0000-0900-0000F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74" name="Picture 97" descr="QQ截图20141023141502">
          <a:extLst>
            <a:ext uri="{FF2B5EF4-FFF2-40B4-BE49-F238E27FC236}">
              <a16:creationId xmlns:a16="http://schemas.microsoft.com/office/drawing/2014/main" id="{00000000-0008-0000-0900-0000F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B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C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77" name="AutoShape 4">
          <a:extLst>
            <a:ext uri="{FF2B5EF4-FFF2-40B4-BE49-F238E27FC236}">
              <a16:creationId xmlns:a16="http://schemas.microsoft.com/office/drawing/2014/main" id="{00000000-0008-0000-0900-0000FD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78" name="Picture 96" descr="QQ截图20141023141458">
          <a:extLst>
            <a:ext uri="{FF2B5EF4-FFF2-40B4-BE49-F238E27FC236}">
              <a16:creationId xmlns:a16="http://schemas.microsoft.com/office/drawing/2014/main" id="{00000000-0008-0000-0900-0000F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79" name="Picture 97" descr="QQ截图20141023141502">
          <a:extLst>
            <a:ext uri="{FF2B5EF4-FFF2-40B4-BE49-F238E27FC236}">
              <a16:creationId xmlns:a16="http://schemas.microsoft.com/office/drawing/2014/main" id="{00000000-0008-0000-0900-0000F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80" name="Picture 96" descr="QQ截图20141023141458">
          <a:extLst>
            <a:ext uri="{FF2B5EF4-FFF2-40B4-BE49-F238E27FC236}">
              <a16:creationId xmlns:a16="http://schemas.microsoft.com/office/drawing/2014/main" id="{00000000-0008-0000-0900-00000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81" name="Picture 97" descr="QQ截图20141023141502">
          <a:extLst>
            <a:ext uri="{FF2B5EF4-FFF2-40B4-BE49-F238E27FC236}">
              <a16:creationId xmlns:a16="http://schemas.microsoft.com/office/drawing/2014/main" id="{00000000-0008-0000-0900-00000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2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3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84" name="AutoShape 4">
          <a:extLst>
            <a:ext uri="{FF2B5EF4-FFF2-40B4-BE49-F238E27FC236}">
              <a16:creationId xmlns:a16="http://schemas.microsoft.com/office/drawing/2014/main" id="{00000000-0008-0000-0900-00000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85" name="Picture 96" descr="QQ截图20141023141458">
          <a:extLst>
            <a:ext uri="{FF2B5EF4-FFF2-40B4-BE49-F238E27FC236}">
              <a16:creationId xmlns:a16="http://schemas.microsoft.com/office/drawing/2014/main" id="{00000000-0008-0000-0900-000005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86" name="Picture 97" descr="QQ截图20141023141502">
          <a:extLst>
            <a:ext uri="{FF2B5EF4-FFF2-40B4-BE49-F238E27FC236}">
              <a16:creationId xmlns:a16="http://schemas.microsoft.com/office/drawing/2014/main" id="{00000000-0008-0000-0900-000006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87" name="Picture 96" descr="QQ截图20141023141458">
          <a:extLst>
            <a:ext uri="{FF2B5EF4-FFF2-40B4-BE49-F238E27FC236}">
              <a16:creationId xmlns:a16="http://schemas.microsoft.com/office/drawing/2014/main" id="{00000000-0008-0000-0900-000007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88" name="Picture 97" descr="QQ截图20141023141502">
          <a:extLst>
            <a:ext uri="{FF2B5EF4-FFF2-40B4-BE49-F238E27FC236}">
              <a16:creationId xmlns:a16="http://schemas.microsoft.com/office/drawing/2014/main" id="{00000000-0008-0000-0900-00000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9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A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91" name="AutoShape 4">
          <a:extLst>
            <a:ext uri="{FF2B5EF4-FFF2-40B4-BE49-F238E27FC236}">
              <a16:creationId xmlns:a16="http://schemas.microsoft.com/office/drawing/2014/main" id="{00000000-0008-0000-0900-00000B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92" name="Picture 96" descr="QQ截图20141023141458">
          <a:extLst>
            <a:ext uri="{FF2B5EF4-FFF2-40B4-BE49-F238E27FC236}">
              <a16:creationId xmlns:a16="http://schemas.microsoft.com/office/drawing/2014/main" id="{00000000-0008-0000-0900-00000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93" name="Picture 97" descr="QQ截图20141023141502">
          <a:extLst>
            <a:ext uri="{FF2B5EF4-FFF2-40B4-BE49-F238E27FC236}">
              <a16:creationId xmlns:a16="http://schemas.microsoft.com/office/drawing/2014/main" id="{00000000-0008-0000-0900-00000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94" name="Picture 96" descr="QQ截图20141023141458">
          <a:extLst>
            <a:ext uri="{FF2B5EF4-FFF2-40B4-BE49-F238E27FC236}">
              <a16:creationId xmlns:a16="http://schemas.microsoft.com/office/drawing/2014/main" id="{00000000-0008-0000-0900-00000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95" name="Picture 97" descr="QQ截图20141023141502">
          <a:extLst>
            <a:ext uri="{FF2B5EF4-FFF2-40B4-BE49-F238E27FC236}">
              <a16:creationId xmlns:a16="http://schemas.microsoft.com/office/drawing/2014/main" id="{00000000-0008-0000-0900-00000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0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1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98" name="AutoShape 4">
          <a:extLst>
            <a:ext uri="{FF2B5EF4-FFF2-40B4-BE49-F238E27FC236}">
              <a16:creationId xmlns:a16="http://schemas.microsoft.com/office/drawing/2014/main" id="{00000000-0008-0000-0900-000012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99" name="Picture 96" descr="QQ截图20141023141458">
          <a:extLst>
            <a:ext uri="{FF2B5EF4-FFF2-40B4-BE49-F238E27FC236}">
              <a16:creationId xmlns:a16="http://schemas.microsoft.com/office/drawing/2014/main" id="{00000000-0008-0000-0900-00001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00" name="Picture 97" descr="QQ截图20141023141502">
          <a:extLst>
            <a:ext uri="{FF2B5EF4-FFF2-40B4-BE49-F238E27FC236}">
              <a16:creationId xmlns:a16="http://schemas.microsoft.com/office/drawing/2014/main" id="{00000000-0008-0000-0900-000014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01" name="Picture 96" descr="QQ截图20141023141458">
          <a:extLst>
            <a:ext uri="{FF2B5EF4-FFF2-40B4-BE49-F238E27FC236}">
              <a16:creationId xmlns:a16="http://schemas.microsoft.com/office/drawing/2014/main" id="{00000000-0008-0000-0900-000015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02" name="Picture 97" descr="QQ截图20141023141502">
          <a:extLst>
            <a:ext uri="{FF2B5EF4-FFF2-40B4-BE49-F238E27FC236}">
              <a16:creationId xmlns:a16="http://schemas.microsoft.com/office/drawing/2014/main" id="{00000000-0008-0000-0900-000016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8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05" name="AutoShape 4">
          <a:extLst>
            <a:ext uri="{FF2B5EF4-FFF2-40B4-BE49-F238E27FC236}">
              <a16:creationId xmlns:a16="http://schemas.microsoft.com/office/drawing/2014/main" id="{00000000-0008-0000-0900-000019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06" name="Picture 96" descr="QQ截图20141023141458">
          <a:extLst>
            <a:ext uri="{FF2B5EF4-FFF2-40B4-BE49-F238E27FC236}">
              <a16:creationId xmlns:a16="http://schemas.microsoft.com/office/drawing/2014/main" id="{00000000-0008-0000-0900-00001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07" name="Picture 97" descr="QQ截图20141023141502">
          <a:extLst>
            <a:ext uri="{FF2B5EF4-FFF2-40B4-BE49-F238E27FC236}">
              <a16:creationId xmlns:a16="http://schemas.microsoft.com/office/drawing/2014/main" id="{00000000-0008-0000-0900-00001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08" name="Picture 96" descr="QQ截图20141023141458">
          <a:extLst>
            <a:ext uri="{FF2B5EF4-FFF2-40B4-BE49-F238E27FC236}">
              <a16:creationId xmlns:a16="http://schemas.microsoft.com/office/drawing/2014/main" id="{00000000-0008-0000-0900-00001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09" name="Picture 97" descr="QQ截图20141023141502">
          <a:extLst>
            <a:ext uri="{FF2B5EF4-FFF2-40B4-BE49-F238E27FC236}">
              <a16:creationId xmlns:a16="http://schemas.microsoft.com/office/drawing/2014/main" id="{00000000-0008-0000-0900-00001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E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F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12" name="AutoShape 4">
          <a:extLst>
            <a:ext uri="{FF2B5EF4-FFF2-40B4-BE49-F238E27FC236}">
              <a16:creationId xmlns:a16="http://schemas.microsoft.com/office/drawing/2014/main" id="{00000000-0008-0000-0900-000020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13" name="Picture 96" descr="QQ截图20141023141458">
          <a:extLst>
            <a:ext uri="{FF2B5EF4-FFF2-40B4-BE49-F238E27FC236}">
              <a16:creationId xmlns:a16="http://schemas.microsoft.com/office/drawing/2014/main" id="{00000000-0008-0000-0900-00002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14" name="Picture 97" descr="QQ截图20141023141502">
          <a:extLst>
            <a:ext uri="{FF2B5EF4-FFF2-40B4-BE49-F238E27FC236}">
              <a16:creationId xmlns:a16="http://schemas.microsoft.com/office/drawing/2014/main" id="{00000000-0008-0000-0900-00002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15" name="Picture 96" descr="QQ截图20141023141458">
          <a:extLst>
            <a:ext uri="{FF2B5EF4-FFF2-40B4-BE49-F238E27FC236}">
              <a16:creationId xmlns:a16="http://schemas.microsoft.com/office/drawing/2014/main" id="{00000000-0008-0000-0900-00002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16" name="Picture 97" descr="QQ截图20141023141502">
          <a:extLst>
            <a:ext uri="{FF2B5EF4-FFF2-40B4-BE49-F238E27FC236}">
              <a16:creationId xmlns:a16="http://schemas.microsoft.com/office/drawing/2014/main" id="{00000000-0008-0000-0900-000024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19" name="AutoShape 4">
          <a:extLst>
            <a:ext uri="{FF2B5EF4-FFF2-40B4-BE49-F238E27FC236}">
              <a16:creationId xmlns:a16="http://schemas.microsoft.com/office/drawing/2014/main" id="{00000000-0008-0000-0900-00002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20" name="AutoShape 1">
          <a:extLst>
            <a:ext uri="{FF2B5EF4-FFF2-40B4-BE49-F238E27FC236}">
              <a16:creationId xmlns:a16="http://schemas.microsoft.com/office/drawing/2014/main" id="{00000000-0008-0000-0900-000028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9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22" name="AutoShape 4">
          <a:extLst>
            <a:ext uri="{FF2B5EF4-FFF2-40B4-BE49-F238E27FC236}">
              <a16:creationId xmlns:a16="http://schemas.microsoft.com/office/drawing/2014/main" id="{00000000-0008-0000-0900-00002A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23" name="Picture 96" descr="QQ截图20141023141458">
          <a:extLst>
            <a:ext uri="{FF2B5EF4-FFF2-40B4-BE49-F238E27FC236}">
              <a16:creationId xmlns:a16="http://schemas.microsoft.com/office/drawing/2014/main" id="{00000000-0008-0000-0900-00002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24" name="Picture 97" descr="QQ截图20141023141502">
          <a:extLst>
            <a:ext uri="{FF2B5EF4-FFF2-40B4-BE49-F238E27FC236}">
              <a16:creationId xmlns:a16="http://schemas.microsoft.com/office/drawing/2014/main" id="{00000000-0008-0000-0900-00002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25" name="Picture 96" descr="QQ截图20141023141458">
          <a:extLst>
            <a:ext uri="{FF2B5EF4-FFF2-40B4-BE49-F238E27FC236}">
              <a16:creationId xmlns:a16="http://schemas.microsoft.com/office/drawing/2014/main" id="{00000000-0008-0000-0900-00002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26" name="Picture 97" descr="QQ截图20141023141502">
          <a:extLst>
            <a:ext uri="{FF2B5EF4-FFF2-40B4-BE49-F238E27FC236}">
              <a16:creationId xmlns:a16="http://schemas.microsoft.com/office/drawing/2014/main" id="{00000000-0008-0000-0900-00002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2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F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0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30" name="AutoShape 4">
          <a:extLst>
            <a:ext uri="{FF2B5EF4-FFF2-40B4-BE49-F238E27FC236}">
              <a16:creationId xmlns:a16="http://schemas.microsoft.com/office/drawing/2014/main" id="{00000000-0008-0000-0900-000032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3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33" name="AutoShape 4">
          <a:extLst>
            <a:ext uri="{FF2B5EF4-FFF2-40B4-BE49-F238E27FC236}">
              <a16:creationId xmlns:a16="http://schemas.microsoft.com/office/drawing/2014/main" id="{00000000-0008-0000-0900-00003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36" name="AutoShape 4">
          <a:extLst>
            <a:ext uri="{FF2B5EF4-FFF2-40B4-BE49-F238E27FC236}">
              <a16:creationId xmlns:a16="http://schemas.microsoft.com/office/drawing/2014/main" id="{00000000-0008-0000-0900-000038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37" name="Picture 96" descr="QQ截图20141023141458">
          <a:extLst>
            <a:ext uri="{FF2B5EF4-FFF2-40B4-BE49-F238E27FC236}">
              <a16:creationId xmlns:a16="http://schemas.microsoft.com/office/drawing/2014/main" id="{00000000-0008-0000-0900-00003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38" name="Picture 97" descr="QQ截图20141023141502">
          <a:extLst>
            <a:ext uri="{FF2B5EF4-FFF2-40B4-BE49-F238E27FC236}">
              <a16:creationId xmlns:a16="http://schemas.microsoft.com/office/drawing/2014/main" id="{00000000-0008-0000-0900-00003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39" name="Picture 96" descr="QQ截图20141023141458">
          <a:extLst>
            <a:ext uri="{FF2B5EF4-FFF2-40B4-BE49-F238E27FC236}">
              <a16:creationId xmlns:a16="http://schemas.microsoft.com/office/drawing/2014/main" id="{00000000-0008-0000-0900-00003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40" name="Picture 97" descr="QQ截图20141023141502">
          <a:extLst>
            <a:ext uri="{FF2B5EF4-FFF2-40B4-BE49-F238E27FC236}">
              <a16:creationId xmlns:a16="http://schemas.microsoft.com/office/drawing/2014/main" id="{00000000-0008-0000-0900-00003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D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E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43" name="AutoShape 4">
          <a:extLst>
            <a:ext uri="{FF2B5EF4-FFF2-40B4-BE49-F238E27FC236}">
              <a16:creationId xmlns:a16="http://schemas.microsoft.com/office/drawing/2014/main" id="{00000000-0008-0000-0900-00003F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44" name="Picture 96" descr="QQ截图20141023141458">
          <a:extLst>
            <a:ext uri="{FF2B5EF4-FFF2-40B4-BE49-F238E27FC236}">
              <a16:creationId xmlns:a16="http://schemas.microsoft.com/office/drawing/2014/main" id="{00000000-0008-0000-0900-00004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45" name="Picture 97" descr="QQ截图20141023141502">
          <a:extLst>
            <a:ext uri="{FF2B5EF4-FFF2-40B4-BE49-F238E27FC236}">
              <a16:creationId xmlns:a16="http://schemas.microsoft.com/office/drawing/2014/main" id="{00000000-0008-0000-0900-00004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46" name="Picture 96" descr="QQ截图20141023141458">
          <a:extLst>
            <a:ext uri="{FF2B5EF4-FFF2-40B4-BE49-F238E27FC236}">
              <a16:creationId xmlns:a16="http://schemas.microsoft.com/office/drawing/2014/main" id="{00000000-0008-0000-0900-00004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47" name="Picture 97" descr="QQ截图20141023141502">
          <a:extLst>
            <a:ext uri="{FF2B5EF4-FFF2-40B4-BE49-F238E27FC236}">
              <a16:creationId xmlns:a16="http://schemas.microsoft.com/office/drawing/2014/main" id="{00000000-0008-0000-0900-00004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50" name="AutoShape 4">
          <a:extLst>
            <a:ext uri="{FF2B5EF4-FFF2-40B4-BE49-F238E27FC236}">
              <a16:creationId xmlns:a16="http://schemas.microsoft.com/office/drawing/2014/main" id="{00000000-0008-0000-0900-00004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51" name="Picture 96" descr="QQ截图20141023141458">
          <a:extLst>
            <a:ext uri="{FF2B5EF4-FFF2-40B4-BE49-F238E27FC236}">
              <a16:creationId xmlns:a16="http://schemas.microsoft.com/office/drawing/2014/main" id="{00000000-0008-0000-0900-000047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52" name="Picture 97" descr="QQ截图20141023141502">
          <a:extLst>
            <a:ext uri="{FF2B5EF4-FFF2-40B4-BE49-F238E27FC236}">
              <a16:creationId xmlns:a16="http://schemas.microsoft.com/office/drawing/2014/main" id="{00000000-0008-0000-0900-00004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53" name="Picture 96" descr="QQ截图20141023141458">
          <a:extLst>
            <a:ext uri="{FF2B5EF4-FFF2-40B4-BE49-F238E27FC236}">
              <a16:creationId xmlns:a16="http://schemas.microsoft.com/office/drawing/2014/main" id="{00000000-0008-0000-0900-00004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54" name="Picture 97" descr="QQ截图20141023141502">
          <a:extLst>
            <a:ext uri="{FF2B5EF4-FFF2-40B4-BE49-F238E27FC236}">
              <a16:creationId xmlns:a16="http://schemas.microsoft.com/office/drawing/2014/main" id="{00000000-0008-0000-0900-00004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B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C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57" name="AutoShape 4">
          <a:extLst>
            <a:ext uri="{FF2B5EF4-FFF2-40B4-BE49-F238E27FC236}">
              <a16:creationId xmlns:a16="http://schemas.microsoft.com/office/drawing/2014/main" id="{00000000-0008-0000-0900-00004D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5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E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5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F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6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0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61" name="AutoShape 4">
          <a:extLst>
            <a:ext uri="{FF2B5EF4-FFF2-40B4-BE49-F238E27FC236}">
              <a16:creationId xmlns:a16="http://schemas.microsoft.com/office/drawing/2014/main" id="{00000000-0008-0000-0900-000051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62" name="Picture 96" descr="QQ截图20141023141458">
          <a:extLst>
            <a:ext uri="{FF2B5EF4-FFF2-40B4-BE49-F238E27FC236}">
              <a16:creationId xmlns:a16="http://schemas.microsoft.com/office/drawing/2014/main" id="{00000000-0008-0000-0900-00005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63" name="Picture 97" descr="QQ截图20141023141502">
          <a:extLst>
            <a:ext uri="{FF2B5EF4-FFF2-40B4-BE49-F238E27FC236}">
              <a16:creationId xmlns:a16="http://schemas.microsoft.com/office/drawing/2014/main" id="{00000000-0008-0000-0900-00005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64" name="Picture 96" descr="QQ截图20141023141458">
          <a:extLst>
            <a:ext uri="{FF2B5EF4-FFF2-40B4-BE49-F238E27FC236}">
              <a16:creationId xmlns:a16="http://schemas.microsoft.com/office/drawing/2014/main" id="{00000000-0008-0000-0900-000054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65" name="Picture 97" descr="QQ截图20141023141502">
          <a:extLst>
            <a:ext uri="{FF2B5EF4-FFF2-40B4-BE49-F238E27FC236}">
              <a16:creationId xmlns:a16="http://schemas.microsoft.com/office/drawing/2014/main" id="{00000000-0008-0000-0900-000055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6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6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68" name="AutoShape 4">
          <a:extLst>
            <a:ext uri="{FF2B5EF4-FFF2-40B4-BE49-F238E27FC236}">
              <a16:creationId xmlns:a16="http://schemas.microsoft.com/office/drawing/2014/main" id="{00000000-0008-0000-0900-000058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69" name="Picture 96" descr="QQ截图20141023141458">
          <a:extLst>
            <a:ext uri="{FF2B5EF4-FFF2-40B4-BE49-F238E27FC236}">
              <a16:creationId xmlns:a16="http://schemas.microsoft.com/office/drawing/2014/main" id="{00000000-0008-0000-0900-00005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70" name="Picture 97" descr="QQ截图20141023141502">
          <a:extLst>
            <a:ext uri="{FF2B5EF4-FFF2-40B4-BE49-F238E27FC236}">
              <a16:creationId xmlns:a16="http://schemas.microsoft.com/office/drawing/2014/main" id="{00000000-0008-0000-0900-00005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71" name="Picture 96" descr="QQ截图20141023141458">
          <a:extLst>
            <a:ext uri="{FF2B5EF4-FFF2-40B4-BE49-F238E27FC236}">
              <a16:creationId xmlns:a16="http://schemas.microsoft.com/office/drawing/2014/main" id="{00000000-0008-0000-0900-00005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72" name="Picture 97" descr="QQ截图20141023141502">
          <a:extLst>
            <a:ext uri="{FF2B5EF4-FFF2-40B4-BE49-F238E27FC236}">
              <a16:creationId xmlns:a16="http://schemas.microsoft.com/office/drawing/2014/main" id="{00000000-0008-0000-0900-00005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7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D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74" name="Picture 96" descr="QQ截图20141023141458">
          <a:extLst>
            <a:ext uri="{FF2B5EF4-FFF2-40B4-BE49-F238E27FC236}">
              <a16:creationId xmlns:a16="http://schemas.microsoft.com/office/drawing/2014/main" id="{00000000-0008-0000-0900-00005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75" name="Picture 97" descr="QQ截图20141023141502">
          <a:extLst>
            <a:ext uri="{FF2B5EF4-FFF2-40B4-BE49-F238E27FC236}">
              <a16:creationId xmlns:a16="http://schemas.microsoft.com/office/drawing/2014/main" id="{00000000-0008-0000-0900-00005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76" name="Picture 96" descr="QQ截图20141023141458">
          <a:extLst>
            <a:ext uri="{FF2B5EF4-FFF2-40B4-BE49-F238E27FC236}">
              <a16:creationId xmlns:a16="http://schemas.microsoft.com/office/drawing/2014/main" id="{00000000-0008-0000-0900-00006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77" name="Picture 97" descr="QQ截图20141023141502">
          <a:extLst>
            <a:ext uri="{FF2B5EF4-FFF2-40B4-BE49-F238E27FC236}">
              <a16:creationId xmlns:a16="http://schemas.microsoft.com/office/drawing/2014/main" id="{00000000-0008-0000-0900-00006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2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3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1" name="AutoShape 4">
          <a:extLst>
            <a:ext uri="{FF2B5EF4-FFF2-40B4-BE49-F238E27FC236}">
              <a16:creationId xmlns:a16="http://schemas.microsoft.com/office/drawing/2014/main" id="{00000000-0008-0000-0900-00006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4" name="AutoShape 4">
          <a:extLst>
            <a:ext uri="{FF2B5EF4-FFF2-40B4-BE49-F238E27FC236}">
              <a16:creationId xmlns:a16="http://schemas.microsoft.com/office/drawing/2014/main" id="{00000000-0008-0000-0900-000068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9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A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7" name="AutoShape 4">
          <a:extLst>
            <a:ext uri="{FF2B5EF4-FFF2-40B4-BE49-F238E27FC236}">
              <a16:creationId xmlns:a16="http://schemas.microsoft.com/office/drawing/2014/main" id="{00000000-0008-0000-0900-00006B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C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D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90" name="AutoShape 4">
          <a:extLst>
            <a:ext uri="{FF2B5EF4-FFF2-40B4-BE49-F238E27FC236}">
              <a16:creationId xmlns:a16="http://schemas.microsoft.com/office/drawing/2014/main" id="{00000000-0008-0000-0900-00006E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91" name="Picture 96" descr="QQ截图20141023141458">
          <a:extLst>
            <a:ext uri="{FF2B5EF4-FFF2-40B4-BE49-F238E27FC236}">
              <a16:creationId xmlns:a16="http://schemas.microsoft.com/office/drawing/2014/main" id="{00000000-0008-0000-0900-00006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92" name="Picture 97" descr="QQ截图20141023141502">
          <a:extLst>
            <a:ext uri="{FF2B5EF4-FFF2-40B4-BE49-F238E27FC236}">
              <a16:creationId xmlns:a16="http://schemas.microsoft.com/office/drawing/2014/main" id="{00000000-0008-0000-0900-00007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93" name="Picture 96" descr="QQ截图20141023141458">
          <a:extLst>
            <a:ext uri="{FF2B5EF4-FFF2-40B4-BE49-F238E27FC236}">
              <a16:creationId xmlns:a16="http://schemas.microsoft.com/office/drawing/2014/main" id="{00000000-0008-0000-0900-00007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94" name="Picture 97" descr="QQ截图20141023141502">
          <a:extLst>
            <a:ext uri="{FF2B5EF4-FFF2-40B4-BE49-F238E27FC236}">
              <a16:creationId xmlns:a16="http://schemas.microsoft.com/office/drawing/2014/main" id="{00000000-0008-0000-0900-00007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3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9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97" name="AutoShape 4">
          <a:extLst>
            <a:ext uri="{FF2B5EF4-FFF2-40B4-BE49-F238E27FC236}">
              <a16:creationId xmlns:a16="http://schemas.microsoft.com/office/drawing/2014/main" id="{00000000-0008-0000-0900-00007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98" name="Picture 96" descr="QQ截图20141023141458">
          <a:extLst>
            <a:ext uri="{FF2B5EF4-FFF2-40B4-BE49-F238E27FC236}">
              <a16:creationId xmlns:a16="http://schemas.microsoft.com/office/drawing/2014/main" id="{00000000-0008-0000-0900-000076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99" name="Picture 97" descr="QQ截图20141023141502">
          <a:extLst>
            <a:ext uri="{FF2B5EF4-FFF2-40B4-BE49-F238E27FC236}">
              <a16:creationId xmlns:a16="http://schemas.microsoft.com/office/drawing/2014/main" id="{00000000-0008-0000-0900-000077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00" name="Picture 96" descr="QQ截图20141023141458">
          <a:extLst>
            <a:ext uri="{FF2B5EF4-FFF2-40B4-BE49-F238E27FC236}">
              <a16:creationId xmlns:a16="http://schemas.microsoft.com/office/drawing/2014/main" id="{00000000-0008-0000-0900-00007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01" name="Picture 97" descr="QQ截图20141023141502">
          <a:extLst>
            <a:ext uri="{FF2B5EF4-FFF2-40B4-BE49-F238E27FC236}">
              <a16:creationId xmlns:a16="http://schemas.microsoft.com/office/drawing/2014/main" id="{00000000-0008-0000-0900-00007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A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0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B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04" name="AutoShape 4">
          <a:extLst>
            <a:ext uri="{FF2B5EF4-FFF2-40B4-BE49-F238E27FC236}">
              <a16:creationId xmlns:a16="http://schemas.microsoft.com/office/drawing/2014/main" id="{00000000-0008-0000-0900-00007C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05" name="Picture 96" descr="QQ截图20141023141458">
          <a:extLst>
            <a:ext uri="{FF2B5EF4-FFF2-40B4-BE49-F238E27FC236}">
              <a16:creationId xmlns:a16="http://schemas.microsoft.com/office/drawing/2014/main" id="{00000000-0008-0000-0900-00007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06" name="Picture 97" descr="QQ截图20141023141502">
          <a:extLst>
            <a:ext uri="{FF2B5EF4-FFF2-40B4-BE49-F238E27FC236}">
              <a16:creationId xmlns:a16="http://schemas.microsoft.com/office/drawing/2014/main" id="{00000000-0008-0000-0900-00007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07" name="Picture 96" descr="QQ截图20141023141458">
          <a:extLst>
            <a:ext uri="{FF2B5EF4-FFF2-40B4-BE49-F238E27FC236}">
              <a16:creationId xmlns:a16="http://schemas.microsoft.com/office/drawing/2014/main" id="{00000000-0008-0000-0900-00007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08" name="Picture 97" descr="QQ截图20141023141502">
          <a:extLst>
            <a:ext uri="{FF2B5EF4-FFF2-40B4-BE49-F238E27FC236}">
              <a16:creationId xmlns:a16="http://schemas.microsoft.com/office/drawing/2014/main" id="{00000000-0008-0000-0900-00008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0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1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1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2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11" name="AutoShape 4">
          <a:extLst>
            <a:ext uri="{FF2B5EF4-FFF2-40B4-BE49-F238E27FC236}">
              <a16:creationId xmlns:a16="http://schemas.microsoft.com/office/drawing/2014/main" id="{00000000-0008-0000-0900-000083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1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15" name="AutoShape 4">
          <a:extLst>
            <a:ext uri="{FF2B5EF4-FFF2-40B4-BE49-F238E27FC236}">
              <a16:creationId xmlns:a16="http://schemas.microsoft.com/office/drawing/2014/main" id="{00000000-0008-0000-0900-00008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16" name="Picture 96" descr="QQ截图20141023141458">
          <a:extLst>
            <a:ext uri="{FF2B5EF4-FFF2-40B4-BE49-F238E27FC236}">
              <a16:creationId xmlns:a16="http://schemas.microsoft.com/office/drawing/2014/main" id="{00000000-0008-0000-0900-00008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17" name="Picture 97" descr="QQ截图20141023141502">
          <a:extLst>
            <a:ext uri="{FF2B5EF4-FFF2-40B4-BE49-F238E27FC236}">
              <a16:creationId xmlns:a16="http://schemas.microsoft.com/office/drawing/2014/main" id="{00000000-0008-0000-0900-00008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18" name="Picture 96" descr="QQ截图20141023141458">
          <a:extLst>
            <a:ext uri="{FF2B5EF4-FFF2-40B4-BE49-F238E27FC236}">
              <a16:creationId xmlns:a16="http://schemas.microsoft.com/office/drawing/2014/main" id="{00000000-0008-0000-0900-00008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19" name="Picture 97" descr="QQ截图20141023141502">
          <a:extLst>
            <a:ext uri="{FF2B5EF4-FFF2-40B4-BE49-F238E27FC236}">
              <a16:creationId xmlns:a16="http://schemas.microsoft.com/office/drawing/2014/main" id="{00000000-0008-0000-0900-00008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C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D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22" name="AutoShape 4">
          <a:extLst>
            <a:ext uri="{FF2B5EF4-FFF2-40B4-BE49-F238E27FC236}">
              <a16:creationId xmlns:a16="http://schemas.microsoft.com/office/drawing/2014/main" id="{00000000-0008-0000-0900-00008E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23" name="Picture 96" descr="QQ截图20141023141458">
          <a:extLst>
            <a:ext uri="{FF2B5EF4-FFF2-40B4-BE49-F238E27FC236}">
              <a16:creationId xmlns:a16="http://schemas.microsoft.com/office/drawing/2014/main" id="{00000000-0008-0000-0900-00008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24" name="Picture 97" descr="QQ截图20141023141502">
          <a:extLst>
            <a:ext uri="{FF2B5EF4-FFF2-40B4-BE49-F238E27FC236}">
              <a16:creationId xmlns:a16="http://schemas.microsoft.com/office/drawing/2014/main" id="{00000000-0008-0000-0900-00009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25" name="Picture 96" descr="QQ截图20141023141458">
          <a:extLst>
            <a:ext uri="{FF2B5EF4-FFF2-40B4-BE49-F238E27FC236}">
              <a16:creationId xmlns:a16="http://schemas.microsoft.com/office/drawing/2014/main" id="{00000000-0008-0000-0900-00009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26" name="Picture 97" descr="QQ截图20141023141502">
          <a:extLst>
            <a:ext uri="{FF2B5EF4-FFF2-40B4-BE49-F238E27FC236}">
              <a16:creationId xmlns:a16="http://schemas.microsoft.com/office/drawing/2014/main" id="{00000000-0008-0000-0900-00009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3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29" name="AutoShape 4">
          <a:extLst>
            <a:ext uri="{FF2B5EF4-FFF2-40B4-BE49-F238E27FC236}">
              <a16:creationId xmlns:a16="http://schemas.microsoft.com/office/drawing/2014/main" id="{00000000-0008-0000-0900-00009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30" name="Picture 96" descr="QQ截图20141023141458">
          <a:extLst>
            <a:ext uri="{FF2B5EF4-FFF2-40B4-BE49-F238E27FC236}">
              <a16:creationId xmlns:a16="http://schemas.microsoft.com/office/drawing/2014/main" id="{00000000-0008-0000-0900-000096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31" name="Picture 97" descr="QQ截图20141023141502">
          <a:extLst>
            <a:ext uri="{FF2B5EF4-FFF2-40B4-BE49-F238E27FC236}">
              <a16:creationId xmlns:a16="http://schemas.microsoft.com/office/drawing/2014/main" id="{00000000-0008-0000-0900-000097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32" name="Picture 96" descr="QQ截图20141023141458">
          <a:extLst>
            <a:ext uri="{FF2B5EF4-FFF2-40B4-BE49-F238E27FC236}">
              <a16:creationId xmlns:a16="http://schemas.microsoft.com/office/drawing/2014/main" id="{00000000-0008-0000-0900-00009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33" name="Picture 97" descr="QQ截图20141023141502">
          <a:extLst>
            <a:ext uri="{FF2B5EF4-FFF2-40B4-BE49-F238E27FC236}">
              <a16:creationId xmlns:a16="http://schemas.microsoft.com/office/drawing/2014/main" id="{00000000-0008-0000-0900-00009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A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B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36" name="AutoShape 4">
          <a:extLst>
            <a:ext uri="{FF2B5EF4-FFF2-40B4-BE49-F238E27FC236}">
              <a16:creationId xmlns:a16="http://schemas.microsoft.com/office/drawing/2014/main" id="{00000000-0008-0000-0900-00009C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37" name="Picture 96" descr="QQ截图20141023141458">
          <a:extLst>
            <a:ext uri="{FF2B5EF4-FFF2-40B4-BE49-F238E27FC236}">
              <a16:creationId xmlns:a16="http://schemas.microsoft.com/office/drawing/2014/main" id="{00000000-0008-0000-0900-00009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38" name="Picture 97" descr="QQ截图20141023141502">
          <a:extLst>
            <a:ext uri="{FF2B5EF4-FFF2-40B4-BE49-F238E27FC236}">
              <a16:creationId xmlns:a16="http://schemas.microsoft.com/office/drawing/2014/main" id="{00000000-0008-0000-0900-00009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39" name="Picture 96" descr="QQ截图20141023141458">
          <a:extLst>
            <a:ext uri="{FF2B5EF4-FFF2-40B4-BE49-F238E27FC236}">
              <a16:creationId xmlns:a16="http://schemas.microsoft.com/office/drawing/2014/main" id="{00000000-0008-0000-0900-00009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40" name="Picture 97" descr="QQ截图20141023141502">
          <a:extLst>
            <a:ext uri="{FF2B5EF4-FFF2-40B4-BE49-F238E27FC236}">
              <a16:creationId xmlns:a16="http://schemas.microsoft.com/office/drawing/2014/main" id="{00000000-0008-0000-0900-0000A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1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2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43" name="AutoShape 4">
          <a:extLst>
            <a:ext uri="{FF2B5EF4-FFF2-40B4-BE49-F238E27FC236}">
              <a16:creationId xmlns:a16="http://schemas.microsoft.com/office/drawing/2014/main" id="{00000000-0008-0000-0900-0000A3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44" name="Picture 96" descr="QQ截图20141023141458">
          <a:extLst>
            <a:ext uri="{FF2B5EF4-FFF2-40B4-BE49-F238E27FC236}">
              <a16:creationId xmlns:a16="http://schemas.microsoft.com/office/drawing/2014/main" id="{00000000-0008-0000-0900-0000A4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45" name="Picture 97" descr="QQ截图20141023141502">
          <a:extLst>
            <a:ext uri="{FF2B5EF4-FFF2-40B4-BE49-F238E27FC236}">
              <a16:creationId xmlns:a16="http://schemas.microsoft.com/office/drawing/2014/main" id="{00000000-0008-0000-0900-0000A5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46" name="Picture 96" descr="QQ截图20141023141458">
          <a:extLst>
            <a:ext uri="{FF2B5EF4-FFF2-40B4-BE49-F238E27FC236}">
              <a16:creationId xmlns:a16="http://schemas.microsoft.com/office/drawing/2014/main" id="{00000000-0008-0000-0900-0000A6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47" name="Picture 97" descr="QQ截图20141023141502">
          <a:extLst>
            <a:ext uri="{FF2B5EF4-FFF2-40B4-BE49-F238E27FC236}">
              <a16:creationId xmlns:a16="http://schemas.microsoft.com/office/drawing/2014/main" id="{00000000-0008-0000-0900-0000A7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8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9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50" name="AutoShape 4">
          <a:extLst>
            <a:ext uri="{FF2B5EF4-FFF2-40B4-BE49-F238E27FC236}">
              <a16:creationId xmlns:a16="http://schemas.microsoft.com/office/drawing/2014/main" id="{00000000-0008-0000-0900-0000AA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51" name="Picture 96" descr="QQ截图20141023141458">
          <a:extLst>
            <a:ext uri="{FF2B5EF4-FFF2-40B4-BE49-F238E27FC236}">
              <a16:creationId xmlns:a16="http://schemas.microsoft.com/office/drawing/2014/main" id="{00000000-0008-0000-0900-0000A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52" name="Picture 97" descr="QQ截图20141023141502">
          <a:extLst>
            <a:ext uri="{FF2B5EF4-FFF2-40B4-BE49-F238E27FC236}">
              <a16:creationId xmlns:a16="http://schemas.microsoft.com/office/drawing/2014/main" id="{00000000-0008-0000-0900-0000A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53" name="Picture 96" descr="QQ截图20141023141458">
          <a:extLst>
            <a:ext uri="{FF2B5EF4-FFF2-40B4-BE49-F238E27FC236}">
              <a16:creationId xmlns:a16="http://schemas.microsoft.com/office/drawing/2014/main" id="{00000000-0008-0000-0900-0000A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54" name="Picture 97" descr="QQ截图20141023141502">
          <a:extLst>
            <a:ext uri="{FF2B5EF4-FFF2-40B4-BE49-F238E27FC236}">
              <a16:creationId xmlns:a16="http://schemas.microsoft.com/office/drawing/2014/main" id="{00000000-0008-0000-0900-0000A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F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0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57" name="AutoShape 4">
          <a:extLst>
            <a:ext uri="{FF2B5EF4-FFF2-40B4-BE49-F238E27FC236}">
              <a16:creationId xmlns:a16="http://schemas.microsoft.com/office/drawing/2014/main" id="{00000000-0008-0000-0900-0000B1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58" name="Picture 96" descr="QQ截图20141023141458">
          <a:extLst>
            <a:ext uri="{FF2B5EF4-FFF2-40B4-BE49-F238E27FC236}">
              <a16:creationId xmlns:a16="http://schemas.microsoft.com/office/drawing/2014/main" id="{00000000-0008-0000-0900-0000B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59" name="Picture 97" descr="QQ截图20141023141502">
          <a:extLst>
            <a:ext uri="{FF2B5EF4-FFF2-40B4-BE49-F238E27FC236}">
              <a16:creationId xmlns:a16="http://schemas.microsoft.com/office/drawing/2014/main" id="{00000000-0008-0000-0900-0000B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60" name="Picture 96" descr="QQ截图20141023141458">
          <a:extLst>
            <a:ext uri="{FF2B5EF4-FFF2-40B4-BE49-F238E27FC236}">
              <a16:creationId xmlns:a16="http://schemas.microsoft.com/office/drawing/2014/main" id="{00000000-0008-0000-0900-0000B4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61" name="Picture 97" descr="QQ截图20141023141502">
          <a:extLst>
            <a:ext uri="{FF2B5EF4-FFF2-40B4-BE49-F238E27FC236}">
              <a16:creationId xmlns:a16="http://schemas.microsoft.com/office/drawing/2014/main" id="{00000000-0008-0000-0900-0000B5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64" name="AutoShape 4">
          <a:extLst>
            <a:ext uri="{FF2B5EF4-FFF2-40B4-BE49-F238E27FC236}">
              <a16:creationId xmlns:a16="http://schemas.microsoft.com/office/drawing/2014/main" id="{00000000-0008-0000-0900-0000B8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65" name="Picture 96" descr="QQ截图20141023141458">
          <a:extLst>
            <a:ext uri="{FF2B5EF4-FFF2-40B4-BE49-F238E27FC236}">
              <a16:creationId xmlns:a16="http://schemas.microsoft.com/office/drawing/2014/main" id="{00000000-0008-0000-0900-0000B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66" name="Picture 97" descr="QQ截图20141023141502">
          <a:extLst>
            <a:ext uri="{FF2B5EF4-FFF2-40B4-BE49-F238E27FC236}">
              <a16:creationId xmlns:a16="http://schemas.microsoft.com/office/drawing/2014/main" id="{00000000-0008-0000-0900-0000B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67" name="Picture 96" descr="QQ截图20141023141458">
          <a:extLst>
            <a:ext uri="{FF2B5EF4-FFF2-40B4-BE49-F238E27FC236}">
              <a16:creationId xmlns:a16="http://schemas.microsoft.com/office/drawing/2014/main" id="{00000000-0008-0000-0900-0000B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68" name="Picture 97" descr="QQ截图20141023141502">
          <a:extLst>
            <a:ext uri="{FF2B5EF4-FFF2-40B4-BE49-F238E27FC236}">
              <a16:creationId xmlns:a16="http://schemas.microsoft.com/office/drawing/2014/main" id="{00000000-0008-0000-0900-0000B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D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E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71" name="AutoShape 4">
          <a:extLst>
            <a:ext uri="{FF2B5EF4-FFF2-40B4-BE49-F238E27FC236}">
              <a16:creationId xmlns:a16="http://schemas.microsoft.com/office/drawing/2014/main" id="{00000000-0008-0000-0900-0000BF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72" name="Picture 96" descr="QQ截图20141023141458">
          <a:extLst>
            <a:ext uri="{FF2B5EF4-FFF2-40B4-BE49-F238E27FC236}">
              <a16:creationId xmlns:a16="http://schemas.microsoft.com/office/drawing/2014/main" id="{00000000-0008-0000-0900-0000C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73" name="Picture 97" descr="QQ截图20141023141502">
          <a:extLst>
            <a:ext uri="{FF2B5EF4-FFF2-40B4-BE49-F238E27FC236}">
              <a16:creationId xmlns:a16="http://schemas.microsoft.com/office/drawing/2014/main" id="{00000000-0008-0000-0900-0000C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74" name="Picture 96" descr="QQ截图20141023141458">
          <a:extLst>
            <a:ext uri="{FF2B5EF4-FFF2-40B4-BE49-F238E27FC236}">
              <a16:creationId xmlns:a16="http://schemas.microsoft.com/office/drawing/2014/main" id="{00000000-0008-0000-0900-0000C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75" name="Picture 97" descr="QQ截图20141023141502">
          <a:extLst>
            <a:ext uri="{FF2B5EF4-FFF2-40B4-BE49-F238E27FC236}">
              <a16:creationId xmlns:a16="http://schemas.microsoft.com/office/drawing/2014/main" id="{00000000-0008-0000-0900-0000C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78" name="AutoShape 4">
          <a:extLst>
            <a:ext uri="{FF2B5EF4-FFF2-40B4-BE49-F238E27FC236}">
              <a16:creationId xmlns:a16="http://schemas.microsoft.com/office/drawing/2014/main" id="{00000000-0008-0000-0900-0000C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79" name="Picture 96" descr="QQ截图20141023141458">
          <a:extLst>
            <a:ext uri="{FF2B5EF4-FFF2-40B4-BE49-F238E27FC236}">
              <a16:creationId xmlns:a16="http://schemas.microsoft.com/office/drawing/2014/main" id="{00000000-0008-0000-0900-0000C7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80" name="Picture 97" descr="QQ截图20141023141502">
          <a:extLst>
            <a:ext uri="{FF2B5EF4-FFF2-40B4-BE49-F238E27FC236}">
              <a16:creationId xmlns:a16="http://schemas.microsoft.com/office/drawing/2014/main" id="{00000000-0008-0000-0900-0000C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81" name="Picture 96" descr="QQ截图20141023141458">
          <a:extLst>
            <a:ext uri="{FF2B5EF4-FFF2-40B4-BE49-F238E27FC236}">
              <a16:creationId xmlns:a16="http://schemas.microsoft.com/office/drawing/2014/main" id="{00000000-0008-0000-0900-0000C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82" name="Picture 97" descr="QQ截图20141023141502">
          <a:extLst>
            <a:ext uri="{FF2B5EF4-FFF2-40B4-BE49-F238E27FC236}">
              <a16:creationId xmlns:a16="http://schemas.microsoft.com/office/drawing/2014/main" id="{00000000-0008-0000-0900-0000C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B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C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85" name="AutoShape 4">
          <a:extLst>
            <a:ext uri="{FF2B5EF4-FFF2-40B4-BE49-F238E27FC236}">
              <a16:creationId xmlns:a16="http://schemas.microsoft.com/office/drawing/2014/main" id="{00000000-0008-0000-0900-0000CD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86" name="Picture 96" descr="QQ截图20141023141458">
          <a:extLst>
            <a:ext uri="{FF2B5EF4-FFF2-40B4-BE49-F238E27FC236}">
              <a16:creationId xmlns:a16="http://schemas.microsoft.com/office/drawing/2014/main" id="{00000000-0008-0000-0900-0000C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87" name="Picture 97" descr="QQ截图20141023141502">
          <a:extLst>
            <a:ext uri="{FF2B5EF4-FFF2-40B4-BE49-F238E27FC236}">
              <a16:creationId xmlns:a16="http://schemas.microsoft.com/office/drawing/2014/main" id="{00000000-0008-0000-0900-0000C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88" name="Picture 96" descr="QQ截图20141023141458">
          <a:extLst>
            <a:ext uri="{FF2B5EF4-FFF2-40B4-BE49-F238E27FC236}">
              <a16:creationId xmlns:a16="http://schemas.microsoft.com/office/drawing/2014/main" id="{00000000-0008-0000-0900-0000D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89" name="Picture 97" descr="QQ截图20141023141502">
          <a:extLst>
            <a:ext uri="{FF2B5EF4-FFF2-40B4-BE49-F238E27FC236}">
              <a16:creationId xmlns:a16="http://schemas.microsoft.com/office/drawing/2014/main" id="{00000000-0008-0000-0900-0000D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2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3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92" name="AutoShape 4">
          <a:extLst>
            <a:ext uri="{FF2B5EF4-FFF2-40B4-BE49-F238E27FC236}">
              <a16:creationId xmlns:a16="http://schemas.microsoft.com/office/drawing/2014/main" id="{00000000-0008-0000-0900-0000D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93" name="Picture 96" descr="QQ截图20141023141458">
          <a:extLst>
            <a:ext uri="{FF2B5EF4-FFF2-40B4-BE49-F238E27FC236}">
              <a16:creationId xmlns:a16="http://schemas.microsoft.com/office/drawing/2014/main" id="{00000000-0008-0000-0900-0000D5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94" name="Picture 97" descr="QQ截图20141023141502">
          <a:extLst>
            <a:ext uri="{FF2B5EF4-FFF2-40B4-BE49-F238E27FC236}">
              <a16:creationId xmlns:a16="http://schemas.microsoft.com/office/drawing/2014/main" id="{00000000-0008-0000-0900-0000D6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95" name="Picture 96" descr="QQ截图20141023141458">
          <a:extLst>
            <a:ext uri="{FF2B5EF4-FFF2-40B4-BE49-F238E27FC236}">
              <a16:creationId xmlns:a16="http://schemas.microsoft.com/office/drawing/2014/main" id="{00000000-0008-0000-0900-0000D7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96" name="Picture 97" descr="QQ截图20141023141502">
          <a:extLst>
            <a:ext uri="{FF2B5EF4-FFF2-40B4-BE49-F238E27FC236}">
              <a16:creationId xmlns:a16="http://schemas.microsoft.com/office/drawing/2014/main" id="{00000000-0008-0000-0900-0000D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9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A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99" name="AutoShape 4">
          <a:extLst>
            <a:ext uri="{FF2B5EF4-FFF2-40B4-BE49-F238E27FC236}">
              <a16:creationId xmlns:a16="http://schemas.microsoft.com/office/drawing/2014/main" id="{00000000-0008-0000-0900-0000DB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00" name="Picture 96" descr="QQ截图20141023141458">
          <a:extLst>
            <a:ext uri="{FF2B5EF4-FFF2-40B4-BE49-F238E27FC236}">
              <a16:creationId xmlns:a16="http://schemas.microsoft.com/office/drawing/2014/main" id="{00000000-0008-0000-0900-0000D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01" name="Picture 97" descr="QQ截图20141023141502">
          <a:extLst>
            <a:ext uri="{FF2B5EF4-FFF2-40B4-BE49-F238E27FC236}">
              <a16:creationId xmlns:a16="http://schemas.microsoft.com/office/drawing/2014/main" id="{00000000-0008-0000-0900-0000D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02" name="Picture 96" descr="QQ截图20141023141458">
          <a:extLst>
            <a:ext uri="{FF2B5EF4-FFF2-40B4-BE49-F238E27FC236}">
              <a16:creationId xmlns:a16="http://schemas.microsoft.com/office/drawing/2014/main" id="{00000000-0008-0000-0900-0000D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03" name="Picture 97" descr="QQ截图20141023141502">
          <a:extLst>
            <a:ext uri="{FF2B5EF4-FFF2-40B4-BE49-F238E27FC236}">
              <a16:creationId xmlns:a16="http://schemas.microsoft.com/office/drawing/2014/main" id="{00000000-0008-0000-0900-0000D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0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1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06" name="AutoShape 4">
          <a:extLst>
            <a:ext uri="{FF2B5EF4-FFF2-40B4-BE49-F238E27FC236}">
              <a16:creationId xmlns:a16="http://schemas.microsoft.com/office/drawing/2014/main" id="{00000000-0008-0000-0900-0000E2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07" name="Picture 96" descr="QQ截图20141023141458">
          <a:extLst>
            <a:ext uri="{FF2B5EF4-FFF2-40B4-BE49-F238E27FC236}">
              <a16:creationId xmlns:a16="http://schemas.microsoft.com/office/drawing/2014/main" id="{00000000-0008-0000-0900-0000E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08" name="Picture 97" descr="QQ截图20141023141502">
          <a:extLst>
            <a:ext uri="{FF2B5EF4-FFF2-40B4-BE49-F238E27FC236}">
              <a16:creationId xmlns:a16="http://schemas.microsoft.com/office/drawing/2014/main" id="{00000000-0008-0000-0900-0000E4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09" name="Picture 96" descr="QQ截图20141023141458">
          <a:extLst>
            <a:ext uri="{FF2B5EF4-FFF2-40B4-BE49-F238E27FC236}">
              <a16:creationId xmlns:a16="http://schemas.microsoft.com/office/drawing/2014/main" id="{00000000-0008-0000-0900-0000E5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10" name="Picture 97" descr="QQ截图20141023141502">
          <a:extLst>
            <a:ext uri="{FF2B5EF4-FFF2-40B4-BE49-F238E27FC236}">
              <a16:creationId xmlns:a16="http://schemas.microsoft.com/office/drawing/2014/main" id="{00000000-0008-0000-0900-0000E6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8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13" name="AutoShape 4">
          <a:extLst>
            <a:ext uri="{FF2B5EF4-FFF2-40B4-BE49-F238E27FC236}">
              <a16:creationId xmlns:a16="http://schemas.microsoft.com/office/drawing/2014/main" id="{00000000-0008-0000-0900-0000E9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14" name="Picture 96" descr="QQ截图20141023141458">
          <a:extLst>
            <a:ext uri="{FF2B5EF4-FFF2-40B4-BE49-F238E27FC236}">
              <a16:creationId xmlns:a16="http://schemas.microsoft.com/office/drawing/2014/main" id="{00000000-0008-0000-0900-0000E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15" name="Picture 97" descr="QQ截图20141023141502">
          <a:extLst>
            <a:ext uri="{FF2B5EF4-FFF2-40B4-BE49-F238E27FC236}">
              <a16:creationId xmlns:a16="http://schemas.microsoft.com/office/drawing/2014/main" id="{00000000-0008-0000-0900-0000E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16" name="Picture 96" descr="QQ截图20141023141458">
          <a:extLst>
            <a:ext uri="{FF2B5EF4-FFF2-40B4-BE49-F238E27FC236}">
              <a16:creationId xmlns:a16="http://schemas.microsoft.com/office/drawing/2014/main" id="{00000000-0008-0000-0900-0000E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17" name="Picture 97" descr="QQ截图20141023141502">
          <a:extLst>
            <a:ext uri="{FF2B5EF4-FFF2-40B4-BE49-F238E27FC236}">
              <a16:creationId xmlns:a16="http://schemas.microsoft.com/office/drawing/2014/main" id="{00000000-0008-0000-0900-0000E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E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F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20" name="AutoShape 4">
          <a:extLst>
            <a:ext uri="{FF2B5EF4-FFF2-40B4-BE49-F238E27FC236}">
              <a16:creationId xmlns:a16="http://schemas.microsoft.com/office/drawing/2014/main" id="{00000000-0008-0000-0900-0000F0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21" name="Picture 96" descr="QQ截图20141023141458">
          <a:extLst>
            <a:ext uri="{FF2B5EF4-FFF2-40B4-BE49-F238E27FC236}">
              <a16:creationId xmlns:a16="http://schemas.microsoft.com/office/drawing/2014/main" id="{00000000-0008-0000-0900-0000F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22" name="Picture 97" descr="QQ截图20141023141502">
          <a:extLst>
            <a:ext uri="{FF2B5EF4-FFF2-40B4-BE49-F238E27FC236}">
              <a16:creationId xmlns:a16="http://schemas.microsoft.com/office/drawing/2014/main" id="{00000000-0008-0000-0900-0000F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23" name="Picture 96" descr="QQ截图20141023141458">
          <a:extLst>
            <a:ext uri="{FF2B5EF4-FFF2-40B4-BE49-F238E27FC236}">
              <a16:creationId xmlns:a16="http://schemas.microsoft.com/office/drawing/2014/main" id="{00000000-0008-0000-0900-0000F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24" name="Picture 97" descr="QQ截图20141023141502">
          <a:extLst>
            <a:ext uri="{FF2B5EF4-FFF2-40B4-BE49-F238E27FC236}">
              <a16:creationId xmlns:a16="http://schemas.microsoft.com/office/drawing/2014/main" id="{00000000-0008-0000-0900-0000F4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27" name="AutoShape 4">
          <a:extLst>
            <a:ext uri="{FF2B5EF4-FFF2-40B4-BE49-F238E27FC236}">
              <a16:creationId xmlns:a16="http://schemas.microsoft.com/office/drawing/2014/main" id="{00000000-0008-0000-0900-0000F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28" name="Picture 96" descr="QQ截图20141023141458">
          <a:extLst>
            <a:ext uri="{FF2B5EF4-FFF2-40B4-BE49-F238E27FC236}">
              <a16:creationId xmlns:a16="http://schemas.microsoft.com/office/drawing/2014/main" id="{00000000-0008-0000-0900-0000F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29" name="Picture 97" descr="QQ截图20141023141502">
          <a:extLst>
            <a:ext uri="{FF2B5EF4-FFF2-40B4-BE49-F238E27FC236}">
              <a16:creationId xmlns:a16="http://schemas.microsoft.com/office/drawing/2014/main" id="{00000000-0008-0000-0900-0000F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30" name="Picture 96" descr="QQ截图20141023141458">
          <a:extLst>
            <a:ext uri="{FF2B5EF4-FFF2-40B4-BE49-F238E27FC236}">
              <a16:creationId xmlns:a16="http://schemas.microsoft.com/office/drawing/2014/main" id="{00000000-0008-0000-0900-0000F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31" name="Picture 97" descr="QQ截图20141023141502">
          <a:extLst>
            <a:ext uri="{FF2B5EF4-FFF2-40B4-BE49-F238E27FC236}">
              <a16:creationId xmlns:a16="http://schemas.microsoft.com/office/drawing/2014/main" id="{00000000-0008-0000-0900-0000F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C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D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34" name="AutoShape 4">
          <a:extLst>
            <a:ext uri="{FF2B5EF4-FFF2-40B4-BE49-F238E27FC236}">
              <a16:creationId xmlns:a16="http://schemas.microsoft.com/office/drawing/2014/main" id="{00000000-0008-0000-0900-0000FE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35" name="Picture 96" descr="QQ截图20141023141458">
          <a:extLst>
            <a:ext uri="{FF2B5EF4-FFF2-40B4-BE49-F238E27FC236}">
              <a16:creationId xmlns:a16="http://schemas.microsoft.com/office/drawing/2014/main" id="{00000000-0008-0000-0900-0000F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36" name="Picture 97" descr="QQ截图20141023141502">
          <a:extLst>
            <a:ext uri="{FF2B5EF4-FFF2-40B4-BE49-F238E27FC236}">
              <a16:creationId xmlns:a16="http://schemas.microsoft.com/office/drawing/2014/main" id="{00000000-0008-0000-0900-00000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37" name="Picture 96" descr="QQ截图20141023141458">
          <a:extLst>
            <a:ext uri="{FF2B5EF4-FFF2-40B4-BE49-F238E27FC236}">
              <a16:creationId xmlns:a16="http://schemas.microsoft.com/office/drawing/2014/main" id="{00000000-0008-0000-0900-00000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38" name="Picture 97" descr="QQ截图20141023141502">
          <a:extLst>
            <a:ext uri="{FF2B5EF4-FFF2-40B4-BE49-F238E27FC236}">
              <a16:creationId xmlns:a16="http://schemas.microsoft.com/office/drawing/2014/main" id="{00000000-0008-0000-0900-00000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3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4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41" name="AutoShape 4">
          <a:extLst>
            <a:ext uri="{FF2B5EF4-FFF2-40B4-BE49-F238E27FC236}">
              <a16:creationId xmlns:a16="http://schemas.microsoft.com/office/drawing/2014/main" id="{00000000-0008-0000-0900-00000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42" name="Picture 96" descr="QQ截图20141023141458">
          <a:extLst>
            <a:ext uri="{FF2B5EF4-FFF2-40B4-BE49-F238E27FC236}">
              <a16:creationId xmlns:a16="http://schemas.microsoft.com/office/drawing/2014/main" id="{00000000-0008-0000-0900-000006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43" name="Picture 97" descr="QQ截图20141023141502">
          <a:extLst>
            <a:ext uri="{FF2B5EF4-FFF2-40B4-BE49-F238E27FC236}">
              <a16:creationId xmlns:a16="http://schemas.microsoft.com/office/drawing/2014/main" id="{00000000-0008-0000-0900-000007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44" name="Picture 96" descr="QQ截图20141023141458">
          <a:extLst>
            <a:ext uri="{FF2B5EF4-FFF2-40B4-BE49-F238E27FC236}">
              <a16:creationId xmlns:a16="http://schemas.microsoft.com/office/drawing/2014/main" id="{00000000-0008-0000-0900-000008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45" name="Picture 97" descr="QQ截图20141023141502">
          <a:extLst>
            <a:ext uri="{FF2B5EF4-FFF2-40B4-BE49-F238E27FC236}">
              <a16:creationId xmlns:a16="http://schemas.microsoft.com/office/drawing/2014/main" id="{00000000-0008-0000-0900-00000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A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B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48" name="AutoShape 4">
          <a:extLst>
            <a:ext uri="{FF2B5EF4-FFF2-40B4-BE49-F238E27FC236}">
              <a16:creationId xmlns:a16="http://schemas.microsoft.com/office/drawing/2014/main" id="{00000000-0008-0000-0900-00000C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49" name="Picture 96" descr="QQ截图20141023141458">
          <a:extLst>
            <a:ext uri="{FF2B5EF4-FFF2-40B4-BE49-F238E27FC236}">
              <a16:creationId xmlns:a16="http://schemas.microsoft.com/office/drawing/2014/main" id="{00000000-0008-0000-0900-00000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50" name="Picture 97" descr="QQ截图20141023141502">
          <a:extLst>
            <a:ext uri="{FF2B5EF4-FFF2-40B4-BE49-F238E27FC236}">
              <a16:creationId xmlns:a16="http://schemas.microsoft.com/office/drawing/2014/main" id="{00000000-0008-0000-0900-00000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51" name="Picture 96" descr="QQ截图20141023141458">
          <a:extLst>
            <a:ext uri="{FF2B5EF4-FFF2-40B4-BE49-F238E27FC236}">
              <a16:creationId xmlns:a16="http://schemas.microsoft.com/office/drawing/2014/main" id="{00000000-0008-0000-0900-00000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52" name="Picture 97" descr="QQ截图20141023141502">
          <a:extLst>
            <a:ext uri="{FF2B5EF4-FFF2-40B4-BE49-F238E27FC236}">
              <a16:creationId xmlns:a16="http://schemas.microsoft.com/office/drawing/2014/main" id="{00000000-0008-0000-0900-00001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1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2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55" name="AutoShape 4">
          <a:extLst>
            <a:ext uri="{FF2B5EF4-FFF2-40B4-BE49-F238E27FC236}">
              <a16:creationId xmlns:a16="http://schemas.microsoft.com/office/drawing/2014/main" id="{00000000-0008-0000-0900-000013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56" name="Picture 96" descr="QQ截图20141023141458">
          <a:extLst>
            <a:ext uri="{FF2B5EF4-FFF2-40B4-BE49-F238E27FC236}">
              <a16:creationId xmlns:a16="http://schemas.microsoft.com/office/drawing/2014/main" id="{00000000-0008-0000-0900-00001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57" name="Picture 97" descr="QQ截图20141023141502">
          <a:extLst>
            <a:ext uri="{FF2B5EF4-FFF2-40B4-BE49-F238E27FC236}">
              <a16:creationId xmlns:a16="http://schemas.microsoft.com/office/drawing/2014/main" id="{00000000-0008-0000-0900-000015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58" name="Picture 96" descr="QQ截图20141023141458">
          <a:extLst>
            <a:ext uri="{FF2B5EF4-FFF2-40B4-BE49-F238E27FC236}">
              <a16:creationId xmlns:a16="http://schemas.microsoft.com/office/drawing/2014/main" id="{00000000-0008-0000-0900-000016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59" name="Picture 97" descr="QQ截图20141023141502">
          <a:extLst>
            <a:ext uri="{FF2B5EF4-FFF2-40B4-BE49-F238E27FC236}">
              <a16:creationId xmlns:a16="http://schemas.microsoft.com/office/drawing/2014/main" id="{00000000-0008-0000-0900-000017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9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62" name="AutoShape 4">
          <a:extLst>
            <a:ext uri="{FF2B5EF4-FFF2-40B4-BE49-F238E27FC236}">
              <a16:creationId xmlns:a16="http://schemas.microsoft.com/office/drawing/2014/main" id="{00000000-0008-0000-0900-00001A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63" name="Picture 96" descr="QQ截图20141023141458">
          <a:extLst>
            <a:ext uri="{FF2B5EF4-FFF2-40B4-BE49-F238E27FC236}">
              <a16:creationId xmlns:a16="http://schemas.microsoft.com/office/drawing/2014/main" id="{00000000-0008-0000-0900-00001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64" name="Picture 97" descr="QQ截图20141023141502">
          <a:extLst>
            <a:ext uri="{FF2B5EF4-FFF2-40B4-BE49-F238E27FC236}">
              <a16:creationId xmlns:a16="http://schemas.microsoft.com/office/drawing/2014/main" id="{00000000-0008-0000-0900-00001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65" name="Picture 96" descr="QQ截图20141023141458">
          <a:extLst>
            <a:ext uri="{FF2B5EF4-FFF2-40B4-BE49-F238E27FC236}">
              <a16:creationId xmlns:a16="http://schemas.microsoft.com/office/drawing/2014/main" id="{00000000-0008-0000-0900-00001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66" name="Picture 97" descr="QQ截图20141023141502">
          <a:extLst>
            <a:ext uri="{FF2B5EF4-FFF2-40B4-BE49-F238E27FC236}">
              <a16:creationId xmlns:a16="http://schemas.microsoft.com/office/drawing/2014/main" id="{00000000-0008-0000-0900-00001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F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0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69" name="AutoShape 4">
          <a:extLst>
            <a:ext uri="{FF2B5EF4-FFF2-40B4-BE49-F238E27FC236}">
              <a16:creationId xmlns:a16="http://schemas.microsoft.com/office/drawing/2014/main" id="{00000000-0008-0000-0900-000021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70" name="Picture 96" descr="QQ截图20141023141458">
          <a:extLst>
            <a:ext uri="{FF2B5EF4-FFF2-40B4-BE49-F238E27FC236}">
              <a16:creationId xmlns:a16="http://schemas.microsoft.com/office/drawing/2014/main" id="{00000000-0008-0000-0900-00002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71" name="Picture 97" descr="QQ截图20141023141502">
          <a:extLst>
            <a:ext uri="{FF2B5EF4-FFF2-40B4-BE49-F238E27FC236}">
              <a16:creationId xmlns:a16="http://schemas.microsoft.com/office/drawing/2014/main" id="{00000000-0008-0000-0900-00002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72" name="Picture 96" descr="QQ截图20141023141458">
          <a:extLst>
            <a:ext uri="{FF2B5EF4-FFF2-40B4-BE49-F238E27FC236}">
              <a16:creationId xmlns:a16="http://schemas.microsoft.com/office/drawing/2014/main" id="{00000000-0008-0000-0900-00002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73" name="Picture 97" descr="QQ截图20141023141502">
          <a:extLst>
            <a:ext uri="{FF2B5EF4-FFF2-40B4-BE49-F238E27FC236}">
              <a16:creationId xmlns:a16="http://schemas.microsoft.com/office/drawing/2014/main" id="{00000000-0008-0000-0900-000025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76" name="AutoShape 4">
          <a:extLst>
            <a:ext uri="{FF2B5EF4-FFF2-40B4-BE49-F238E27FC236}">
              <a16:creationId xmlns:a16="http://schemas.microsoft.com/office/drawing/2014/main" id="{00000000-0008-0000-0900-00002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77" name="AutoShape 1">
          <a:extLst>
            <a:ext uri="{FF2B5EF4-FFF2-40B4-BE49-F238E27FC236}">
              <a16:creationId xmlns:a16="http://schemas.microsoft.com/office/drawing/2014/main" id="{00000000-0008-0000-0900-000029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A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79" name="AutoShape 4">
          <a:extLst>
            <a:ext uri="{FF2B5EF4-FFF2-40B4-BE49-F238E27FC236}">
              <a16:creationId xmlns:a16="http://schemas.microsoft.com/office/drawing/2014/main" id="{00000000-0008-0000-0900-00002B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80" name="Picture 96" descr="QQ截图20141023141458">
          <a:extLst>
            <a:ext uri="{FF2B5EF4-FFF2-40B4-BE49-F238E27FC236}">
              <a16:creationId xmlns:a16="http://schemas.microsoft.com/office/drawing/2014/main" id="{00000000-0008-0000-0900-00002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81" name="Picture 97" descr="QQ截图20141023141502">
          <a:extLst>
            <a:ext uri="{FF2B5EF4-FFF2-40B4-BE49-F238E27FC236}">
              <a16:creationId xmlns:a16="http://schemas.microsoft.com/office/drawing/2014/main" id="{00000000-0008-0000-0900-00002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82" name="Picture 96" descr="QQ截图20141023141458">
          <a:extLst>
            <a:ext uri="{FF2B5EF4-FFF2-40B4-BE49-F238E27FC236}">
              <a16:creationId xmlns:a16="http://schemas.microsoft.com/office/drawing/2014/main" id="{00000000-0008-0000-0900-00002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83" name="Picture 97" descr="QQ截图20141023141502">
          <a:extLst>
            <a:ext uri="{FF2B5EF4-FFF2-40B4-BE49-F238E27FC236}">
              <a16:creationId xmlns:a16="http://schemas.microsoft.com/office/drawing/2014/main" id="{00000000-0008-0000-0900-00002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8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0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1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2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87" name="AutoShape 4">
          <a:extLst>
            <a:ext uri="{FF2B5EF4-FFF2-40B4-BE49-F238E27FC236}">
              <a16:creationId xmlns:a16="http://schemas.microsoft.com/office/drawing/2014/main" id="{00000000-0008-0000-0900-000033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4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90" name="AutoShape 4">
          <a:extLst>
            <a:ext uri="{FF2B5EF4-FFF2-40B4-BE49-F238E27FC236}">
              <a16:creationId xmlns:a16="http://schemas.microsoft.com/office/drawing/2014/main" id="{00000000-0008-0000-0900-00003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93" name="AutoShape 4">
          <a:extLst>
            <a:ext uri="{FF2B5EF4-FFF2-40B4-BE49-F238E27FC236}">
              <a16:creationId xmlns:a16="http://schemas.microsoft.com/office/drawing/2014/main" id="{00000000-0008-0000-0900-000039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94" name="Picture 96" descr="QQ截图20141023141458">
          <a:extLst>
            <a:ext uri="{FF2B5EF4-FFF2-40B4-BE49-F238E27FC236}">
              <a16:creationId xmlns:a16="http://schemas.microsoft.com/office/drawing/2014/main" id="{00000000-0008-0000-0900-00003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95" name="Picture 97" descr="QQ截图20141023141502">
          <a:extLst>
            <a:ext uri="{FF2B5EF4-FFF2-40B4-BE49-F238E27FC236}">
              <a16:creationId xmlns:a16="http://schemas.microsoft.com/office/drawing/2014/main" id="{00000000-0008-0000-0900-00003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96" name="Picture 96" descr="QQ截图20141023141458">
          <a:extLst>
            <a:ext uri="{FF2B5EF4-FFF2-40B4-BE49-F238E27FC236}">
              <a16:creationId xmlns:a16="http://schemas.microsoft.com/office/drawing/2014/main" id="{00000000-0008-0000-0900-00003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97" name="Picture 97" descr="QQ截图20141023141502">
          <a:extLst>
            <a:ext uri="{FF2B5EF4-FFF2-40B4-BE49-F238E27FC236}">
              <a16:creationId xmlns:a16="http://schemas.microsoft.com/office/drawing/2014/main" id="{00000000-0008-0000-0900-00003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E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F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00" name="AutoShape 4">
          <a:extLst>
            <a:ext uri="{FF2B5EF4-FFF2-40B4-BE49-F238E27FC236}">
              <a16:creationId xmlns:a16="http://schemas.microsoft.com/office/drawing/2014/main" id="{00000000-0008-0000-0900-000040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01" name="Picture 96" descr="QQ截图20141023141458">
          <a:extLst>
            <a:ext uri="{FF2B5EF4-FFF2-40B4-BE49-F238E27FC236}">
              <a16:creationId xmlns:a16="http://schemas.microsoft.com/office/drawing/2014/main" id="{00000000-0008-0000-0900-00004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02" name="Picture 97" descr="QQ截图20141023141502">
          <a:extLst>
            <a:ext uri="{FF2B5EF4-FFF2-40B4-BE49-F238E27FC236}">
              <a16:creationId xmlns:a16="http://schemas.microsoft.com/office/drawing/2014/main" id="{00000000-0008-0000-0900-00004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03" name="Picture 96" descr="QQ截图20141023141458">
          <a:extLst>
            <a:ext uri="{FF2B5EF4-FFF2-40B4-BE49-F238E27FC236}">
              <a16:creationId xmlns:a16="http://schemas.microsoft.com/office/drawing/2014/main" id="{00000000-0008-0000-0900-00004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04" name="Picture 97" descr="QQ截图20141023141502">
          <a:extLst>
            <a:ext uri="{FF2B5EF4-FFF2-40B4-BE49-F238E27FC236}">
              <a16:creationId xmlns:a16="http://schemas.microsoft.com/office/drawing/2014/main" id="{00000000-0008-0000-0900-00004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07" name="AutoShape 4">
          <a:extLst>
            <a:ext uri="{FF2B5EF4-FFF2-40B4-BE49-F238E27FC236}">
              <a16:creationId xmlns:a16="http://schemas.microsoft.com/office/drawing/2014/main" id="{00000000-0008-0000-0900-00004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08" name="Picture 96" descr="QQ截图20141023141458">
          <a:extLst>
            <a:ext uri="{FF2B5EF4-FFF2-40B4-BE49-F238E27FC236}">
              <a16:creationId xmlns:a16="http://schemas.microsoft.com/office/drawing/2014/main" id="{00000000-0008-0000-0900-000048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09" name="Picture 97" descr="QQ截图20141023141502">
          <a:extLst>
            <a:ext uri="{FF2B5EF4-FFF2-40B4-BE49-F238E27FC236}">
              <a16:creationId xmlns:a16="http://schemas.microsoft.com/office/drawing/2014/main" id="{00000000-0008-0000-0900-00004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10" name="Picture 96" descr="QQ截图20141023141458">
          <a:extLst>
            <a:ext uri="{FF2B5EF4-FFF2-40B4-BE49-F238E27FC236}">
              <a16:creationId xmlns:a16="http://schemas.microsoft.com/office/drawing/2014/main" id="{00000000-0008-0000-0900-00004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11" name="Picture 97" descr="QQ截图20141023141502">
          <a:extLst>
            <a:ext uri="{FF2B5EF4-FFF2-40B4-BE49-F238E27FC236}">
              <a16:creationId xmlns:a16="http://schemas.microsoft.com/office/drawing/2014/main" id="{00000000-0008-0000-0900-00004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C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D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14" name="AutoShape 4">
          <a:extLst>
            <a:ext uri="{FF2B5EF4-FFF2-40B4-BE49-F238E27FC236}">
              <a16:creationId xmlns:a16="http://schemas.microsoft.com/office/drawing/2014/main" id="{00000000-0008-0000-0900-00004E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1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F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1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0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1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1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18" name="AutoShape 4">
          <a:extLst>
            <a:ext uri="{FF2B5EF4-FFF2-40B4-BE49-F238E27FC236}">
              <a16:creationId xmlns:a16="http://schemas.microsoft.com/office/drawing/2014/main" id="{00000000-0008-0000-0900-000052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19" name="Picture 96" descr="QQ截图20141023141458">
          <a:extLst>
            <a:ext uri="{FF2B5EF4-FFF2-40B4-BE49-F238E27FC236}">
              <a16:creationId xmlns:a16="http://schemas.microsoft.com/office/drawing/2014/main" id="{00000000-0008-0000-0900-00005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20" name="Picture 97" descr="QQ截图20141023141502">
          <a:extLst>
            <a:ext uri="{FF2B5EF4-FFF2-40B4-BE49-F238E27FC236}">
              <a16:creationId xmlns:a16="http://schemas.microsoft.com/office/drawing/2014/main" id="{00000000-0008-0000-0900-00005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21" name="Picture 96" descr="QQ截图20141023141458">
          <a:extLst>
            <a:ext uri="{FF2B5EF4-FFF2-40B4-BE49-F238E27FC236}">
              <a16:creationId xmlns:a16="http://schemas.microsoft.com/office/drawing/2014/main" id="{00000000-0008-0000-0900-000055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22" name="Picture 97" descr="QQ截图20141023141502">
          <a:extLst>
            <a:ext uri="{FF2B5EF4-FFF2-40B4-BE49-F238E27FC236}">
              <a16:creationId xmlns:a16="http://schemas.microsoft.com/office/drawing/2014/main" id="{00000000-0008-0000-0900-000056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2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2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25" name="AutoShape 4">
          <a:extLst>
            <a:ext uri="{FF2B5EF4-FFF2-40B4-BE49-F238E27FC236}">
              <a16:creationId xmlns:a16="http://schemas.microsoft.com/office/drawing/2014/main" id="{00000000-0008-0000-0900-000059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26" name="Picture 96" descr="QQ截图20141023141458">
          <a:extLst>
            <a:ext uri="{FF2B5EF4-FFF2-40B4-BE49-F238E27FC236}">
              <a16:creationId xmlns:a16="http://schemas.microsoft.com/office/drawing/2014/main" id="{00000000-0008-0000-0900-00005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27" name="Picture 97" descr="QQ截图20141023141502">
          <a:extLst>
            <a:ext uri="{FF2B5EF4-FFF2-40B4-BE49-F238E27FC236}">
              <a16:creationId xmlns:a16="http://schemas.microsoft.com/office/drawing/2014/main" id="{00000000-0008-0000-0900-00005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28" name="Picture 96" descr="QQ截图20141023141458">
          <a:extLst>
            <a:ext uri="{FF2B5EF4-FFF2-40B4-BE49-F238E27FC236}">
              <a16:creationId xmlns:a16="http://schemas.microsoft.com/office/drawing/2014/main" id="{00000000-0008-0000-0900-00005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29" name="Picture 97" descr="QQ截图20141023141502">
          <a:extLst>
            <a:ext uri="{FF2B5EF4-FFF2-40B4-BE49-F238E27FC236}">
              <a16:creationId xmlns:a16="http://schemas.microsoft.com/office/drawing/2014/main" id="{00000000-0008-0000-0900-00005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3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E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31" name="Picture 96" descr="QQ截图20141023141458">
          <a:extLst>
            <a:ext uri="{FF2B5EF4-FFF2-40B4-BE49-F238E27FC236}">
              <a16:creationId xmlns:a16="http://schemas.microsoft.com/office/drawing/2014/main" id="{00000000-0008-0000-0900-00005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32" name="Picture 97" descr="QQ截图20141023141502">
          <a:extLst>
            <a:ext uri="{FF2B5EF4-FFF2-40B4-BE49-F238E27FC236}">
              <a16:creationId xmlns:a16="http://schemas.microsoft.com/office/drawing/2014/main" id="{00000000-0008-0000-0900-00006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33" name="Picture 96" descr="QQ截图20141023141458">
          <a:extLst>
            <a:ext uri="{FF2B5EF4-FFF2-40B4-BE49-F238E27FC236}">
              <a16:creationId xmlns:a16="http://schemas.microsoft.com/office/drawing/2014/main" id="{00000000-0008-0000-0900-00006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34" name="Picture 97" descr="QQ截图20141023141502">
          <a:extLst>
            <a:ext uri="{FF2B5EF4-FFF2-40B4-BE49-F238E27FC236}">
              <a16:creationId xmlns:a16="http://schemas.microsoft.com/office/drawing/2014/main" id="{00000000-0008-0000-0900-00006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3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4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3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38" name="AutoShape 4">
          <a:extLst>
            <a:ext uri="{FF2B5EF4-FFF2-40B4-BE49-F238E27FC236}">
              <a16:creationId xmlns:a16="http://schemas.microsoft.com/office/drawing/2014/main" id="{00000000-0008-0000-0900-00006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41" name="AutoShape 4">
          <a:extLst>
            <a:ext uri="{FF2B5EF4-FFF2-40B4-BE49-F238E27FC236}">
              <a16:creationId xmlns:a16="http://schemas.microsoft.com/office/drawing/2014/main" id="{00000000-0008-0000-0900-000069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A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B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44" name="AutoShape 4">
          <a:extLst>
            <a:ext uri="{FF2B5EF4-FFF2-40B4-BE49-F238E27FC236}">
              <a16:creationId xmlns:a16="http://schemas.microsoft.com/office/drawing/2014/main" id="{00000000-0008-0000-0900-00006C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D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E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47" name="AutoShape 4">
          <a:extLst>
            <a:ext uri="{FF2B5EF4-FFF2-40B4-BE49-F238E27FC236}">
              <a16:creationId xmlns:a16="http://schemas.microsoft.com/office/drawing/2014/main" id="{00000000-0008-0000-0900-00006F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48" name="Picture 96" descr="QQ截图20141023141458">
          <a:extLst>
            <a:ext uri="{FF2B5EF4-FFF2-40B4-BE49-F238E27FC236}">
              <a16:creationId xmlns:a16="http://schemas.microsoft.com/office/drawing/2014/main" id="{00000000-0008-0000-0900-00007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49" name="Picture 97" descr="QQ截图20141023141502">
          <a:extLst>
            <a:ext uri="{FF2B5EF4-FFF2-40B4-BE49-F238E27FC236}">
              <a16:creationId xmlns:a16="http://schemas.microsoft.com/office/drawing/2014/main" id="{00000000-0008-0000-0900-00007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50" name="Picture 96" descr="QQ截图20141023141458">
          <a:extLst>
            <a:ext uri="{FF2B5EF4-FFF2-40B4-BE49-F238E27FC236}">
              <a16:creationId xmlns:a16="http://schemas.microsoft.com/office/drawing/2014/main" id="{00000000-0008-0000-0900-00007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51" name="Picture 97" descr="QQ截图20141023141502">
          <a:extLst>
            <a:ext uri="{FF2B5EF4-FFF2-40B4-BE49-F238E27FC236}">
              <a16:creationId xmlns:a16="http://schemas.microsoft.com/office/drawing/2014/main" id="{00000000-0008-0000-0900-00007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5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4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5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54" name="AutoShape 4">
          <a:extLst>
            <a:ext uri="{FF2B5EF4-FFF2-40B4-BE49-F238E27FC236}">
              <a16:creationId xmlns:a16="http://schemas.microsoft.com/office/drawing/2014/main" id="{00000000-0008-0000-0900-00007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55" name="Picture 96" descr="QQ截图20141023141458">
          <a:extLst>
            <a:ext uri="{FF2B5EF4-FFF2-40B4-BE49-F238E27FC236}">
              <a16:creationId xmlns:a16="http://schemas.microsoft.com/office/drawing/2014/main" id="{00000000-0008-0000-0900-000077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56" name="Picture 97" descr="QQ截图20141023141502">
          <a:extLst>
            <a:ext uri="{FF2B5EF4-FFF2-40B4-BE49-F238E27FC236}">
              <a16:creationId xmlns:a16="http://schemas.microsoft.com/office/drawing/2014/main" id="{00000000-0008-0000-0900-000078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57" name="Picture 96" descr="QQ截图20141023141458">
          <a:extLst>
            <a:ext uri="{FF2B5EF4-FFF2-40B4-BE49-F238E27FC236}">
              <a16:creationId xmlns:a16="http://schemas.microsoft.com/office/drawing/2014/main" id="{00000000-0008-0000-0900-00007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58" name="Picture 97" descr="QQ截图20141023141502">
          <a:extLst>
            <a:ext uri="{FF2B5EF4-FFF2-40B4-BE49-F238E27FC236}">
              <a16:creationId xmlns:a16="http://schemas.microsoft.com/office/drawing/2014/main" id="{00000000-0008-0000-0900-00007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5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B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6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C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61" name="AutoShape 4">
          <a:extLst>
            <a:ext uri="{FF2B5EF4-FFF2-40B4-BE49-F238E27FC236}">
              <a16:creationId xmlns:a16="http://schemas.microsoft.com/office/drawing/2014/main" id="{00000000-0008-0000-0900-00007D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62" name="Picture 96" descr="QQ截图20141023141458">
          <a:extLst>
            <a:ext uri="{FF2B5EF4-FFF2-40B4-BE49-F238E27FC236}">
              <a16:creationId xmlns:a16="http://schemas.microsoft.com/office/drawing/2014/main" id="{00000000-0008-0000-0900-00007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63" name="Picture 97" descr="QQ截图20141023141502">
          <a:extLst>
            <a:ext uri="{FF2B5EF4-FFF2-40B4-BE49-F238E27FC236}">
              <a16:creationId xmlns:a16="http://schemas.microsoft.com/office/drawing/2014/main" id="{00000000-0008-0000-0900-00007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64" name="Picture 96" descr="QQ截图20141023141458">
          <a:extLst>
            <a:ext uri="{FF2B5EF4-FFF2-40B4-BE49-F238E27FC236}">
              <a16:creationId xmlns:a16="http://schemas.microsoft.com/office/drawing/2014/main" id="{00000000-0008-0000-0900-00008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65" name="Picture 97" descr="QQ截图20141023141502">
          <a:extLst>
            <a:ext uri="{FF2B5EF4-FFF2-40B4-BE49-F238E27FC236}">
              <a16:creationId xmlns:a16="http://schemas.microsoft.com/office/drawing/2014/main" id="{00000000-0008-0000-0900-00008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6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2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6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3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68" name="AutoShape 4">
          <a:extLst>
            <a:ext uri="{FF2B5EF4-FFF2-40B4-BE49-F238E27FC236}">
              <a16:creationId xmlns:a16="http://schemas.microsoft.com/office/drawing/2014/main" id="{00000000-0008-0000-0900-000084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6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72" name="AutoShape 4">
          <a:extLst>
            <a:ext uri="{FF2B5EF4-FFF2-40B4-BE49-F238E27FC236}">
              <a16:creationId xmlns:a16="http://schemas.microsoft.com/office/drawing/2014/main" id="{00000000-0008-0000-0900-00008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73" name="Picture 96" descr="QQ截图20141023141458">
          <a:extLst>
            <a:ext uri="{FF2B5EF4-FFF2-40B4-BE49-F238E27FC236}">
              <a16:creationId xmlns:a16="http://schemas.microsoft.com/office/drawing/2014/main" id="{00000000-0008-0000-0900-00008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74" name="Picture 97" descr="QQ截图20141023141502">
          <a:extLst>
            <a:ext uri="{FF2B5EF4-FFF2-40B4-BE49-F238E27FC236}">
              <a16:creationId xmlns:a16="http://schemas.microsoft.com/office/drawing/2014/main" id="{00000000-0008-0000-0900-00008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75" name="Picture 96" descr="QQ截图20141023141458">
          <a:extLst>
            <a:ext uri="{FF2B5EF4-FFF2-40B4-BE49-F238E27FC236}">
              <a16:creationId xmlns:a16="http://schemas.microsoft.com/office/drawing/2014/main" id="{00000000-0008-0000-0900-00008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76" name="Picture 97" descr="QQ截图20141023141502">
          <a:extLst>
            <a:ext uri="{FF2B5EF4-FFF2-40B4-BE49-F238E27FC236}">
              <a16:creationId xmlns:a16="http://schemas.microsoft.com/office/drawing/2014/main" id="{00000000-0008-0000-0900-00008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D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E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79" name="AutoShape 4">
          <a:extLst>
            <a:ext uri="{FF2B5EF4-FFF2-40B4-BE49-F238E27FC236}">
              <a16:creationId xmlns:a16="http://schemas.microsoft.com/office/drawing/2014/main" id="{00000000-0008-0000-0900-00008F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80" name="Picture 96" descr="QQ截图20141023141458">
          <a:extLst>
            <a:ext uri="{FF2B5EF4-FFF2-40B4-BE49-F238E27FC236}">
              <a16:creationId xmlns:a16="http://schemas.microsoft.com/office/drawing/2014/main" id="{00000000-0008-0000-0900-00009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81" name="Picture 97" descr="QQ截图20141023141502">
          <a:extLst>
            <a:ext uri="{FF2B5EF4-FFF2-40B4-BE49-F238E27FC236}">
              <a16:creationId xmlns:a16="http://schemas.microsoft.com/office/drawing/2014/main" id="{00000000-0008-0000-0900-00009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82" name="Picture 96" descr="QQ截图20141023141458">
          <a:extLst>
            <a:ext uri="{FF2B5EF4-FFF2-40B4-BE49-F238E27FC236}">
              <a16:creationId xmlns:a16="http://schemas.microsoft.com/office/drawing/2014/main" id="{00000000-0008-0000-0900-00009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83" name="Picture 97" descr="QQ截图20141023141502">
          <a:extLst>
            <a:ext uri="{FF2B5EF4-FFF2-40B4-BE49-F238E27FC236}">
              <a16:creationId xmlns:a16="http://schemas.microsoft.com/office/drawing/2014/main" id="{00000000-0008-0000-0900-00009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4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86" name="AutoShape 4">
          <a:extLst>
            <a:ext uri="{FF2B5EF4-FFF2-40B4-BE49-F238E27FC236}">
              <a16:creationId xmlns:a16="http://schemas.microsoft.com/office/drawing/2014/main" id="{00000000-0008-0000-0900-00009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87" name="Picture 96" descr="QQ截图20141023141458">
          <a:extLst>
            <a:ext uri="{FF2B5EF4-FFF2-40B4-BE49-F238E27FC236}">
              <a16:creationId xmlns:a16="http://schemas.microsoft.com/office/drawing/2014/main" id="{00000000-0008-0000-0900-000097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88" name="Picture 97" descr="QQ截图20141023141502">
          <a:extLst>
            <a:ext uri="{FF2B5EF4-FFF2-40B4-BE49-F238E27FC236}">
              <a16:creationId xmlns:a16="http://schemas.microsoft.com/office/drawing/2014/main" id="{00000000-0008-0000-0900-000098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89" name="Picture 96" descr="QQ截图20141023141458">
          <a:extLst>
            <a:ext uri="{FF2B5EF4-FFF2-40B4-BE49-F238E27FC236}">
              <a16:creationId xmlns:a16="http://schemas.microsoft.com/office/drawing/2014/main" id="{00000000-0008-0000-0900-00009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90" name="Picture 97" descr="QQ截图20141023141502">
          <a:extLst>
            <a:ext uri="{FF2B5EF4-FFF2-40B4-BE49-F238E27FC236}">
              <a16:creationId xmlns:a16="http://schemas.microsoft.com/office/drawing/2014/main" id="{00000000-0008-0000-0900-00009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B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C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93" name="AutoShape 4">
          <a:extLst>
            <a:ext uri="{FF2B5EF4-FFF2-40B4-BE49-F238E27FC236}">
              <a16:creationId xmlns:a16="http://schemas.microsoft.com/office/drawing/2014/main" id="{00000000-0008-0000-0900-00009D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94" name="Picture 96" descr="QQ截图20141023141458">
          <a:extLst>
            <a:ext uri="{FF2B5EF4-FFF2-40B4-BE49-F238E27FC236}">
              <a16:creationId xmlns:a16="http://schemas.microsoft.com/office/drawing/2014/main" id="{00000000-0008-0000-0900-00009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95" name="Picture 97" descr="QQ截图20141023141502">
          <a:extLst>
            <a:ext uri="{FF2B5EF4-FFF2-40B4-BE49-F238E27FC236}">
              <a16:creationId xmlns:a16="http://schemas.microsoft.com/office/drawing/2014/main" id="{00000000-0008-0000-0900-00009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96" name="Picture 96" descr="QQ截图20141023141458">
          <a:extLst>
            <a:ext uri="{FF2B5EF4-FFF2-40B4-BE49-F238E27FC236}">
              <a16:creationId xmlns:a16="http://schemas.microsoft.com/office/drawing/2014/main" id="{00000000-0008-0000-0900-0000A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97" name="Picture 97" descr="QQ截图20141023141502">
          <a:extLst>
            <a:ext uri="{FF2B5EF4-FFF2-40B4-BE49-F238E27FC236}">
              <a16:creationId xmlns:a16="http://schemas.microsoft.com/office/drawing/2014/main" id="{00000000-0008-0000-0900-0000A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2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3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00" name="AutoShape 4">
          <a:extLst>
            <a:ext uri="{FF2B5EF4-FFF2-40B4-BE49-F238E27FC236}">
              <a16:creationId xmlns:a16="http://schemas.microsoft.com/office/drawing/2014/main" id="{00000000-0008-0000-0900-0000A4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01" name="Picture 96" descr="QQ截图20141023141458">
          <a:extLst>
            <a:ext uri="{FF2B5EF4-FFF2-40B4-BE49-F238E27FC236}">
              <a16:creationId xmlns:a16="http://schemas.microsoft.com/office/drawing/2014/main" id="{00000000-0008-0000-0900-0000A5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02" name="Picture 97" descr="QQ截图20141023141502">
          <a:extLst>
            <a:ext uri="{FF2B5EF4-FFF2-40B4-BE49-F238E27FC236}">
              <a16:creationId xmlns:a16="http://schemas.microsoft.com/office/drawing/2014/main" id="{00000000-0008-0000-0900-0000A6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03" name="Picture 96" descr="QQ截图20141023141458">
          <a:extLst>
            <a:ext uri="{FF2B5EF4-FFF2-40B4-BE49-F238E27FC236}">
              <a16:creationId xmlns:a16="http://schemas.microsoft.com/office/drawing/2014/main" id="{00000000-0008-0000-0900-0000A7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04" name="Picture 97" descr="QQ截图20141023141502">
          <a:extLst>
            <a:ext uri="{FF2B5EF4-FFF2-40B4-BE49-F238E27FC236}">
              <a16:creationId xmlns:a16="http://schemas.microsoft.com/office/drawing/2014/main" id="{00000000-0008-0000-0900-0000A8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9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A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07" name="AutoShape 4">
          <a:extLst>
            <a:ext uri="{FF2B5EF4-FFF2-40B4-BE49-F238E27FC236}">
              <a16:creationId xmlns:a16="http://schemas.microsoft.com/office/drawing/2014/main" id="{00000000-0008-0000-0900-0000AB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08" name="Picture 96" descr="QQ截图20141023141458">
          <a:extLst>
            <a:ext uri="{FF2B5EF4-FFF2-40B4-BE49-F238E27FC236}">
              <a16:creationId xmlns:a16="http://schemas.microsoft.com/office/drawing/2014/main" id="{00000000-0008-0000-0900-0000A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09" name="Picture 97" descr="QQ截图20141023141502">
          <a:extLst>
            <a:ext uri="{FF2B5EF4-FFF2-40B4-BE49-F238E27FC236}">
              <a16:creationId xmlns:a16="http://schemas.microsoft.com/office/drawing/2014/main" id="{00000000-0008-0000-0900-0000A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10" name="Picture 96" descr="QQ截图20141023141458">
          <a:extLst>
            <a:ext uri="{FF2B5EF4-FFF2-40B4-BE49-F238E27FC236}">
              <a16:creationId xmlns:a16="http://schemas.microsoft.com/office/drawing/2014/main" id="{00000000-0008-0000-0900-0000A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11" name="Picture 97" descr="QQ截图20141023141502">
          <a:extLst>
            <a:ext uri="{FF2B5EF4-FFF2-40B4-BE49-F238E27FC236}">
              <a16:creationId xmlns:a16="http://schemas.microsoft.com/office/drawing/2014/main" id="{00000000-0008-0000-0900-0000A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0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1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14" name="AutoShape 4">
          <a:extLst>
            <a:ext uri="{FF2B5EF4-FFF2-40B4-BE49-F238E27FC236}">
              <a16:creationId xmlns:a16="http://schemas.microsoft.com/office/drawing/2014/main" id="{00000000-0008-0000-0900-0000B2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15" name="Picture 96" descr="QQ截图20141023141458">
          <a:extLst>
            <a:ext uri="{FF2B5EF4-FFF2-40B4-BE49-F238E27FC236}">
              <a16:creationId xmlns:a16="http://schemas.microsoft.com/office/drawing/2014/main" id="{00000000-0008-0000-0900-0000B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16" name="Picture 97" descr="QQ截图20141023141502">
          <a:extLst>
            <a:ext uri="{FF2B5EF4-FFF2-40B4-BE49-F238E27FC236}">
              <a16:creationId xmlns:a16="http://schemas.microsoft.com/office/drawing/2014/main" id="{00000000-0008-0000-0900-0000B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17" name="Picture 96" descr="QQ截图20141023141458">
          <a:extLst>
            <a:ext uri="{FF2B5EF4-FFF2-40B4-BE49-F238E27FC236}">
              <a16:creationId xmlns:a16="http://schemas.microsoft.com/office/drawing/2014/main" id="{00000000-0008-0000-0900-0000B5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18" name="Picture 97" descr="QQ截图20141023141502">
          <a:extLst>
            <a:ext uri="{FF2B5EF4-FFF2-40B4-BE49-F238E27FC236}">
              <a16:creationId xmlns:a16="http://schemas.microsoft.com/office/drawing/2014/main" id="{00000000-0008-0000-0900-0000B6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21" name="AutoShape 4">
          <a:extLst>
            <a:ext uri="{FF2B5EF4-FFF2-40B4-BE49-F238E27FC236}">
              <a16:creationId xmlns:a16="http://schemas.microsoft.com/office/drawing/2014/main" id="{00000000-0008-0000-0900-0000B9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22" name="Picture 96" descr="QQ截图20141023141458">
          <a:extLst>
            <a:ext uri="{FF2B5EF4-FFF2-40B4-BE49-F238E27FC236}">
              <a16:creationId xmlns:a16="http://schemas.microsoft.com/office/drawing/2014/main" id="{00000000-0008-0000-0900-0000B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23" name="Picture 97" descr="QQ截图20141023141502">
          <a:extLst>
            <a:ext uri="{FF2B5EF4-FFF2-40B4-BE49-F238E27FC236}">
              <a16:creationId xmlns:a16="http://schemas.microsoft.com/office/drawing/2014/main" id="{00000000-0008-0000-0900-0000B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24" name="Picture 96" descr="QQ截图20141023141458">
          <a:extLst>
            <a:ext uri="{FF2B5EF4-FFF2-40B4-BE49-F238E27FC236}">
              <a16:creationId xmlns:a16="http://schemas.microsoft.com/office/drawing/2014/main" id="{00000000-0008-0000-0900-0000B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25" name="Picture 97" descr="QQ截图20141023141502">
          <a:extLst>
            <a:ext uri="{FF2B5EF4-FFF2-40B4-BE49-F238E27FC236}">
              <a16:creationId xmlns:a16="http://schemas.microsoft.com/office/drawing/2014/main" id="{00000000-0008-0000-0900-0000B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E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F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28" name="AutoShape 4">
          <a:extLst>
            <a:ext uri="{FF2B5EF4-FFF2-40B4-BE49-F238E27FC236}">
              <a16:creationId xmlns:a16="http://schemas.microsoft.com/office/drawing/2014/main" id="{00000000-0008-0000-0900-0000C0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29" name="Picture 96" descr="QQ截图20141023141458">
          <a:extLst>
            <a:ext uri="{FF2B5EF4-FFF2-40B4-BE49-F238E27FC236}">
              <a16:creationId xmlns:a16="http://schemas.microsoft.com/office/drawing/2014/main" id="{00000000-0008-0000-0900-0000C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30" name="Picture 97" descr="QQ截图20141023141502">
          <a:extLst>
            <a:ext uri="{FF2B5EF4-FFF2-40B4-BE49-F238E27FC236}">
              <a16:creationId xmlns:a16="http://schemas.microsoft.com/office/drawing/2014/main" id="{00000000-0008-0000-0900-0000C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31" name="Picture 96" descr="QQ截图20141023141458">
          <a:extLst>
            <a:ext uri="{FF2B5EF4-FFF2-40B4-BE49-F238E27FC236}">
              <a16:creationId xmlns:a16="http://schemas.microsoft.com/office/drawing/2014/main" id="{00000000-0008-0000-0900-0000C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32" name="Picture 97" descr="QQ截图20141023141502">
          <a:extLst>
            <a:ext uri="{FF2B5EF4-FFF2-40B4-BE49-F238E27FC236}">
              <a16:creationId xmlns:a16="http://schemas.microsoft.com/office/drawing/2014/main" id="{00000000-0008-0000-0900-0000C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35" name="AutoShape 4">
          <a:extLst>
            <a:ext uri="{FF2B5EF4-FFF2-40B4-BE49-F238E27FC236}">
              <a16:creationId xmlns:a16="http://schemas.microsoft.com/office/drawing/2014/main" id="{00000000-0008-0000-0900-0000C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36" name="Picture 96" descr="QQ截图20141023141458">
          <a:extLst>
            <a:ext uri="{FF2B5EF4-FFF2-40B4-BE49-F238E27FC236}">
              <a16:creationId xmlns:a16="http://schemas.microsoft.com/office/drawing/2014/main" id="{00000000-0008-0000-0900-0000C8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37" name="Picture 97" descr="QQ截图20141023141502">
          <a:extLst>
            <a:ext uri="{FF2B5EF4-FFF2-40B4-BE49-F238E27FC236}">
              <a16:creationId xmlns:a16="http://schemas.microsoft.com/office/drawing/2014/main" id="{00000000-0008-0000-0900-0000C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38" name="Picture 96" descr="QQ截图20141023141458">
          <a:extLst>
            <a:ext uri="{FF2B5EF4-FFF2-40B4-BE49-F238E27FC236}">
              <a16:creationId xmlns:a16="http://schemas.microsoft.com/office/drawing/2014/main" id="{00000000-0008-0000-0900-0000C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39" name="Picture 97" descr="QQ截图20141023141502">
          <a:extLst>
            <a:ext uri="{FF2B5EF4-FFF2-40B4-BE49-F238E27FC236}">
              <a16:creationId xmlns:a16="http://schemas.microsoft.com/office/drawing/2014/main" id="{00000000-0008-0000-0900-0000C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C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D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42" name="AutoShape 4">
          <a:extLst>
            <a:ext uri="{FF2B5EF4-FFF2-40B4-BE49-F238E27FC236}">
              <a16:creationId xmlns:a16="http://schemas.microsoft.com/office/drawing/2014/main" id="{00000000-0008-0000-0900-0000CE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43" name="Picture 96" descr="QQ截图20141023141458">
          <a:extLst>
            <a:ext uri="{FF2B5EF4-FFF2-40B4-BE49-F238E27FC236}">
              <a16:creationId xmlns:a16="http://schemas.microsoft.com/office/drawing/2014/main" id="{00000000-0008-0000-0900-0000C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44" name="Picture 97" descr="QQ截图20141023141502">
          <a:extLst>
            <a:ext uri="{FF2B5EF4-FFF2-40B4-BE49-F238E27FC236}">
              <a16:creationId xmlns:a16="http://schemas.microsoft.com/office/drawing/2014/main" id="{00000000-0008-0000-0900-0000D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45" name="Picture 96" descr="QQ截图20141023141458">
          <a:extLst>
            <a:ext uri="{FF2B5EF4-FFF2-40B4-BE49-F238E27FC236}">
              <a16:creationId xmlns:a16="http://schemas.microsoft.com/office/drawing/2014/main" id="{00000000-0008-0000-0900-0000D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46" name="Picture 97" descr="QQ截图20141023141502">
          <a:extLst>
            <a:ext uri="{FF2B5EF4-FFF2-40B4-BE49-F238E27FC236}">
              <a16:creationId xmlns:a16="http://schemas.microsoft.com/office/drawing/2014/main" id="{00000000-0008-0000-0900-0000D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3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4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49" name="AutoShape 4">
          <a:extLst>
            <a:ext uri="{FF2B5EF4-FFF2-40B4-BE49-F238E27FC236}">
              <a16:creationId xmlns:a16="http://schemas.microsoft.com/office/drawing/2014/main" id="{00000000-0008-0000-0900-0000D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50" name="Picture 96" descr="QQ截图20141023141458">
          <a:extLst>
            <a:ext uri="{FF2B5EF4-FFF2-40B4-BE49-F238E27FC236}">
              <a16:creationId xmlns:a16="http://schemas.microsoft.com/office/drawing/2014/main" id="{00000000-0008-0000-0900-0000D6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51" name="Picture 97" descr="QQ截图20141023141502">
          <a:extLst>
            <a:ext uri="{FF2B5EF4-FFF2-40B4-BE49-F238E27FC236}">
              <a16:creationId xmlns:a16="http://schemas.microsoft.com/office/drawing/2014/main" id="{00000000-0008-0000-0900-0000D7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52" name="Picture 96" descr="QQ截图20141023141458">
          <a:extLst>
            <a:ext uri="{FF2B5EF4-FFF2-40B4-BE49-F238E27FC236}">
              <a16:creationId xmlns:a16="http://schemas.microsoft.com/office/drawing/2014/main" id="{00000000-0008-0000-0900-0000D8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53" name="Picture 97" descr="QQ截图20141023141502">
          <a:extLst>
            <a:ext uri="{FF2B5EF4-FFF2-40B4-BE49-F238E27FC236}">
              <a16:creationId xmlns:a16="http://schemas.microsoft.com/office/drawing/2014/main" id="{00000000-0008-0000-0900-0000D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A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B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56" name="AutoShape 4">
          <a:extLst>
            <a:ext uri="{FF2B5EF4-FFF2-40B4-BE49-F238E27FC236}">
              <a16:creationId xmlns:a16="http://schemas.microsoft.com/office/drawing/2014/main" id="{00000000-0008-0000-0900-0000DC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57" name="Picture 96" descr="QQ截图20141023141458">
          <a:extLst>
            <a:ext uri="{FF2B5EF4-FFF2-40B4-BE49-F238E27FC236}">
              <a16:creationId xmlns:a16="http://schemas.microsoft.com/office/drawing/2014/main" id="{00000000-0008-0000-0900-0000D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58" name="Picture 97" descr="QQ截图20141023141502">
          <a:extLst>
            <a:ext uri="{FF2B5EF4-FFF2-40B4-BE49-F238E27FC236}">
              <a16:creationId xmlns:a16="http://schemas.microsoft.com/office/drawing/2014/main" id="{00000000-0008-0000-0900-0000D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59" name="Picture 96" descr="QQ截图20141023141458">
          <a:extLst>
            <a:ext uri="{FF2B5EF4-FFF2-40B4-BE49-F238E27FC236}">
              <a16:creationId xmlns:a16="http://schemas.microsoft.com/office/drawing/2014/main" id="{00000000-0008-0000-0900-0000D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60" name="Picture 97" descr="QQ截图20141023141502">
          <a:extLst>
            <a:ext uri="{FF2B5EF4-FFF2-40B4-BE49-F238E27FC236}">
              <a16:creationId xmlns:a16="http://schemas.microsoft.com/office/drawing/2014/main" id="{00000000-0008-0000-0900-0000E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1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2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63" name="AutoShape 4">
          <a:extLst>
            <a:ext uri="{FF2B5EF4-FFF2-40B4-BE49-F238E27FC236}">
              <a16:creationId xmlns:a16="http://schemas.microsoft.com/office/drawing/2014/main" id="{00000000-0008-0000-0900-0000E3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64" name="Picture 96" descr="QQ截图20141023141458">
          <a:extLst>
            <a:ext uri="{FF2B5EF4-FFF2-40B4-BE49-F238E27FC236}">
              <a16:creationId xmlns:a16="http://schemas.microsoft.com/office/drawing/2014/main" id="{00000000-0008-0000-0900-0000E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65" name="Picture 97" descr="QQ截图20141023141502">
          <a:extLst>
            <a:ext uri="{FF2B5EF4-FFF2-40B4-BE49-F238E27FC236}">
              <a16:creationId xmlns:a16="http://schemas.microsoft.com/office/drawing/2014/main" id="{00000000-0008-0000-0900-0000E5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66" name="Picture 96" descr="QQ截图20141023141458">
          <a:extLst>
            <a:ext uri="{FF2B5EF4-FFF2-40B4-BE49-F238E27FC236}">
              <a16:creationId xmlns:a16="http://schemas.microsoft.com/office/drawing/2014/main" id="{00000000-0008-0000-0900-0000E6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67" name="Picture 97" descr="QQ截图20141023141502">
          <a:extLst>
            <a:ext uri="{FF2B5EF4-FFF2-40B4-BE49-F238E27FC236}">
              <a16:creationId xmlns:a16="http://schemas.microsoft.com/office/drawing/2014/main" id="{00000000-0008-0000-0900-0000E7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9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70" name="AutoShape 4">
          <a:extLst>
            <a:ext uri="{FF2B5EF4-FFF2-40B4-BE49-F238E27FC236}">
              <a16:creationId xmlns:a16="http://schemas.microsoft.com/office/drawing/2014/main" id="{00000000-0008-0000-0900-0000EA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71" name="Picture 96" descr="QQ截图20141023141458">
          <a:extLst>
            <a:ext uri="{FF2B5EF4-FFF2-40B4-BE49-F238E27FC236}">
              <a16:creationId xmlns:a16="http://schemas.microsoft.com/office/drawing/2014/main" id="{00000000-0008-0000-0900-0000E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72" name="Picture 97" descr="QQ截图20141023141502">
          <a:extLst>
            <a:ext uri="{FF2B5EF4-FFF2-40B4-BE49-F238E27FC236}">
              <a16:creationId xmlns:a16="http://schemas.microsoft.com/office/drawing/2014/main" id="{00000000-0008-0000-0900-0000E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73" name="Picture 96" descr="QQ截图20141023141458">
          <a:extLst>
            <a:ext uri="{FF2B5EF4-FFF2-40B4-BE49-F238E27FC236}">
              <a16:creationId xmlns:a16="http://schemas.microsoft.com/office/drawing/2014/main" id="{00000000-0008-0000-0900-0000E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74" name="Picture 97" descr="QQ截图20141023141502">
          <a:extLst>
            <a:ext uri="{FF2B5EF4-FFF2-40B4-BE49-F238E27FC236}">
              <a16:creationId xmlns:a16="http://schemas.microsoft.com/office/drawing/2014/main" id="{00000000-0008-0000-0900-0000E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F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0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77" name="AutoShape 4">
          <a:extLst>
            <a:ext uri="{FF2B5EF4-FFF2-40B4-BE49-F238E27FC236}">
              <a16:creationId xmlns:a16="http://schemas.microsoft.com/office/drawing/2014/main" id="{00000000-0008-0000-0900-0000F1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78" name="Picture 96" descr="QQ截图20141023141458">
          <a:extLst>
            <a:ext uri="{FF2B5EF4-FFF2-40B4-BE49-F238E27FC236}">
              <a16:creationId xmlns:a16="http://schemas.microsoft.com/office/drawing/2014/main" id="{00000000-0008-0000-0900-0000F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79" name="Picture 97" descr="QQ截图20141023141502">
          <a:extLst>
            <a:ext uri="{FF2B5EF4-FFF2-40B4-BE49-F238E27FC236}">
              <a16:creationId xmlns:a16="http://schemas.microsoft.com/office/drawing/2014/main" id="{00000000-0008-0000-0900-0000F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80" name="Picture 96" descr="QQ截图20141023141458">
          <a:extLst>
            <a:ext uri="{FF2B5EF4-FFF2-40B4-BE49-F238E27FC236}">
              <a16:creationId xmlns:a16="http://schemas.microsoft.com/office/drawing/2014/main" id="{00000000-0008-0000-0900-0000F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81" name="Picture 97" descr="QQ截图20141023141502">
          <a:extLst>
            <a:ext uri="{FF2B5EF4-FFF2-40B4-BE49-F238E27FC236}">
              <a16:creationId xmlns:a16="http://schemas.microsoft.com/office/drawing/2014/main" id="{00000000-0008-0000-0900-0000F5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84" name="AutoShape 4">
          <a:extLst>
            <a:ext uri="{FF2B5EF4-FFF2-40B4-BE49-F238E27FC236}">
              <a16:creationId xmlns:a16="http://schemas.microsoft.com/office/drawing/2014/main" id="{00000000-0008-0000-0900-0000F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85" name="Picture 96" descr="QQ截图20141023141458">
          <a:extLst>
            <a:ext uri="{FF2B5EF4-FFF2-40B4-BE49-F238E27FC236}">
              <a16:creationId xmlns:a16="http://schemas.microsoft.com/office/drawing/2014/main" id="{00000000-0008-0000-0900-0000F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86" name="Picture 97" descr="QQ截图20141023141502">
          <a:extLst>
            <a:ext uri="{FF2B5EF4-FFF2-40B4-BE49-F238E27FC236}">
              <a16:creationId xmlns:a16="http://schemas.microsoft.com/office/drawing/2014/main" id="{00000000-0008-0000-0900-0000F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87" name="Picture 96" descr="QQ截图20141023141458">
          <a:extLst>
            <a:ext uri="{FF2B5EF4-FFF2-40B4-BE49-F238E27FC236}">
              <a16:creationId xmlns:a16="http://schemas.microsoft.com/office/drawing/2014/main" id="{00000000-0008-0000-0900-0000F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88" name="Picture 97" descr="QQ截图20141023141502">
          <a:extLst>
            <a:ext uri="{FF2B5EF4-FFF2-40B4-BE49-F238E27FC236}">
              <a16:creationId xmlns:a16="http://schemas.microsoft.com/office/drawing/2014/main" id="{00000000-0008-0000-0900-0000F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D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E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91" name="AutoShape 4">
          <a:extLst>
            <a:ext uri="{FF2B5EF4-FFF2-40B4-BE49-F238E27FC236}">
              <a16:creationId xmlns:a16="http://schemas.microsoft.com/office/drawing/2014/main" id="{00000000-0008-0000-0900-0000FF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92" name="Picture 96" descr="QQ截图20141023141458">
          <a:extLst>
            <a:ext uri="{FF2B5EF4-FFF2-40B4-BE49-F238E27FC236}">
              <a16:creationId xmlns:a16="http://schemas.microsoft.com/office/drawing/2014/main" id="{00000000-0008-0000-0900-00000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93" name="Picture 97" descr="QQ截图20141023141502">
          <a:extLst>
            <a:ext uri="{FF2B5EF4-FFF2-40B4-BE49-F238E27FC236}">
              <a16:creationId xmlns:a16="http://schemas.microsoft.com/office/drawing/2014/main" id="{00000000-0008-0000-0900-00000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94" name="Picture 96" descr="QQ截图20141023141458">
          <a:extLst>
            <a:ext uri="{FF2B5EF4-FFF2-40B4-BE49-F238E27FC236}">
              <a16:creationId xmlns:a16="http://schemas.microsoft.com/office/drawing/2014/main" id="{00000000-0008-0000-0900-00000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95" name="Picture 97" descr="QQ截图20141023141502">
          <a:extLst>
            <a:ext uri="{FF2B5EF4-FFF2-40B4-BE49-F238E27FC236}">
              <a16:creationId xmlns:a16="http://schemas.microsoft.com/office/drawing/2014/main" id="{00000000-0008-0000-0900-00000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4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5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98" name="AutoShape 4">
          <a:extLst>
            <a:ext uri="{FF2B5EF4-FFF2-40B4-BE49-F238E27FC236}">
              <a16:creationId xmlns:a16="http://schemas.microsoft.com/office/drawing/2014/main" id="{00000000-0008-0000-0900-00000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99" name="Picture 96" descr="QQ截图20141023141458">
          <a:extLst>
            <a:ext uri="{FF2B5EF4-FFF2-40B4-BE49-F238E27FC236}">
              <a16:creationId xmlns:a16="http://schemas.microsoft.com/office/drawing/2014/main" id="{00000000-0008-0000-0900-000007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00" name="Picture 97" descr="QQ截图20141023141502">
          <a:extLst>
            <a:ext uri="{FF2B5EF4-FFF2-40B4-BE49-F238E27FC236}">
              <a16:creationId xmlns:a16="http://schemas.microsoft.com/office/drawing/2014/main" id="{00000000-0008-0000-0900-000008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01" name="Picture 96" descr="QQ截图20141023141458">
          <a:extLst>
            <a:ext uri="{FF2B5EF4-FFF2-40B4-BE49-F238E27FC236}">
              <a16:creationId xmlns:a16="http://schemas.microsoft.com/office/drawing/2014/main" id="{00000000-0008-0000-0900-000009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02" name="Picture 97" descr="QQ截图20141023141502">
          <a:extLst>
            <a:ext uri="{FF2B5EF4-FFF2-40B4-BE49-F238E27FC236}">
              <a16:creationId xmlns:a16="http://schemas.microsoft.com/office/drawing/2014/main" id="{00000000-0008-0000-0900-00000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B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C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05" name="AutoShape 4">
          <a:extLst>
            <a:ext uri="{FF2B5EF4-FFF2-40B4-BE49-F238E27FC236}">
              <a16:creationId xmlns:a16="http://schemas.microsoft.com/office/drawing/2014/main" id="{00000000-0008-0000-0900-00000D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06" name="Picture 96" descr="QQ截图20141023141458">
          <a:extLst>
            <a:ext uri="{FF2B5EF4-FFF2-40B4-BE49-F238E27FC236}">
              <a16:creationId xmlns:a16="http://schemas.microsoft.com/office/drawing/2014/main" id="{00000000-0008-0000-0900-00000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07" name="Picture 97" descr="QQ截图20141023141502">
          <a:extLst>
            <a:ext uri="{FF2B5EF4-FFF2-40B4-BE49-F238E27FC236}">
              <a16:creationId xmlns:a16="http://schemas.microsoft.com/office/drawing/2014/main" id="{00000000-0008-0000-0900-00000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08" name="Picture 96" descr="QQ截图20141023141458">
          <a:extLst>
            <a:ext uri="{FF2B5EF4-FFF2-40B4-BE49-F238E27FC236}">
              <a16:creationId xmlns:a16="http://schemas.microsoft.com/office/drawing/2014/main" id="{00000000-0008-0000-0900-00001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09" name="Picture 97" descr="QQ截图20141023141502">
          <a:extLst>
            <a:ext uri="{FF2B5EF4-FFF2-40B4-BE49-F238E27FC236}">
              <a16:creationId xmlns:a16="http://schemas.microsoft.com/office/drawing/2014/main" id="{00000000-0008-0000-0900-00001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2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3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12" name="AutoShape 4">
          <a:extLst>
            <a:ext uri="{FF2B5EF4-FFF2-40B4-BE49-F238E27FC236}">
              <a16:creationId xmlns:a16="http://schemas.microsoft.com/office/drawing/2014/main" id="{00000000-0008-0000-0900-000014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13" name="Picture 96" descr="QQ截图20141023141458">
          <a:extLst>
            <a:ext uri="{FF2B5EF4-FFF2-40B4-BE49-F238E27FC236}">
              <a16:creationId xmlns:a16="http://schemas.microsoft.com/office/drawing/2014/main" id="{00000000-0008-0000-0900-00001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14" name="Picture 97" descr="QQ截图20141023141502">
          <a:extLst>
            <a:ext uri="{FF2B5EF4-FFF2-40B4-BE49-F238E27FC236}">
              <a16:creationId xmlns:a16="http://schemas.microsoft.com/office/drawing/2014/main" id="{00000000-0008-0000-0900-000016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15" name="Picture 96" descr="QQ截图20141023141458">
          <a:extLst>
            <a:ext uri="{FF2B5EF4-FFF2-40B4-BE49-F238E27FC236}">
              <a16:creationId xmlns:a16="http://schemas.microsoft.com/office/drawing/2014/main" id="{00000000-0008-0000-0900-000017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16" name="Picture 97" descr="QQ截图20141023141502">
          <a:extLst>
            <a:ext uri="{FF2B5EF4-FFF2-40B4-BE49-F238E27FC236}">
              <a16:creationId xmlns:a16="http://schemas.microsoft.com/office/drawing/2014/main" id="{00000000-0008-0000-0900-000018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A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19" name="AutoShape 4">
          <a:extLst>
            <a:ext uri="{FF2B5EF4-FFF2-40B4-BE49-F238E27FC236}">
              <a16:creationId xmlns:a16="http://schemas.microsoft.com/office/drawing/2014/main" id="{00000000-0008-0000-0900-00001B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20" name="Picture 96" descr="QQ截图20141023141458">
          <a:extLst>
            <a:ext uri="{FF2B5EF4-FFF2-40B4-BE49-F238E27FC236}">
              <a16:creationId xmlns:a16="http://schemas.microsoft.com/office/drawing/2014/main" id="{00000000-0008-0000-0900-00001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21" name="Picture 97" descr="QQ截图20141023141502">
          <a:extLst>
            <a:ext uri="{FF2B5EF4-FFF2-40B4-BE49-F238E27FC236}">
              <a16:creationId xmlns:a16="http://schemas.microsoft.com/office/drawing/2014/main" id="{00000000-0008-0000-0900-00001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22" name="Picture 96" descr="QQ截图20141023141458">
          <a:extLst>
            <a:ext uri="{FF2B5EF4-FFF2-40B4-BE49-F238E27FC236}">
              <a16:creationId xmlns:a16="http://schemas.microsoft.com/office/drawing/2014/main" id="{00000000-0008-0000-0900-00001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23" name="Picture 97" descr="QQ截图20141023141502">
          <a:extLst>
            <a:ext uri="{FF2B5EF4-FFF2-40B4-BE49-F238E27FC236}">
              <a16:creationId xmlns:a16="http://schemas.microsoft.com/office/drawing/2014/main" id="{00000000-0008-0000-0900-00001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0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1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26" name="AutoShape 4">
          <a:extLst>
            <a:ext uri="{FF2B5EF4-FFF2-40B4-BE49-F238E27FC236}">
              <a16:creationId xmlns:a16="http://schemas.microsoft.com/office/drawing/2014/main" id="{00000000-0008-0000-0900-000022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27" name="Picture 96" descr="QQ截图20141023141458">
          <a:extLst>
            <a:ext uri="{FF2B5EF4-FFF2-40B4-BE49-F238E27FC236}">
              <a16:creationId xmlns:a16="http://schemas.microsoft.com/office/drawing/2014/main" id="{00000000-0008-0000-0900-00002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28" name="Picture 97" descr="QQ截图20141023141502">
          <a:extLst>
            <a:ext uri="{FF2B5EF4-FFF2-40B4-BE49-F238E27FC236}">
              <a16:creationId xmlns:a16="http://schemas.microsoft.com/office/drawing/2014/main" id="{00000000-0008-0000-0900-00002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29" name="Picture 96" descr="QQ截图20141023141458">
          <a:extLst>
            <a:ext uri="{FF2B5EF4-FFF2-40B4-BE49-F238E27FC236}">
              <a16:creationId xmlns:a16="http://schemas.microsoft.com/office/drawing/2014/main" id="{00000000-0008-0000-0900-00002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30" name="Picture 97" descr="QQ截图20141023141502">
          <a:extLst>
            <a:ext uri="{FF2B5EF4-FFF2-40B4-BE49-F238E27FC236}">
              <a16:creationId xmlns:a16="http://schemas.microsoft.com/office/drawing/2014/main" id="{00000000-0008-0000-0900-000026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33" name="AutoShape 4">
          <a:extLst>
            <a:ext uri="{FF2B5EF4-FFF2-40B4-BE49-F238E27FC236}">
              <a16:creationId xmlns:a16="http://schemas.microsoft.com/office/drawing/2014/main" id="{00000000-0008-0000-0900-00002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34" name="AutoShape 1">
          <a:extLst>
            <a:ext uri="{FF2B5EF4-FFF2-40B4-BE49-F238E27FC236}">
              <a16:creationId xmlns:a16="http://schemas.microsoft.com/office/drawing/2014/main" id="{00000000-0008-0000-0900-00002A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B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36" name="AutoShape 4">
          <a:extLst>
            <a:ext uri="{FF2B5EF4-FFF2-40B4-BE49-F238E27FC236}">
              <a16:creationId xmlns:a16="http://schemas.microsoft.com/office/drawing/2014/main" id="{00000000-0008-0000-0900-00002C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37" name="Picture 96" descr="QQ截图20141023141458">
          <a:extLst>
            <a:ext uri="{FF2B5EF4-FFF2-40B4-BE49-F238E27FC236}">
              <a16:creationId xmlns:a16="http://schemas.microsoft.com/office/drawing/2014/main" id="{00000000-0008-0000-0900-00002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38" name="Picture 97" descr="QQ截图20141023141502">
          <a:extLst>
            <a:ext uri="{FF2B5EF4-FFF2-40B4-BE49-F238E27FC236}">
              <a16:creationId xmlns:a16="http://schemas.microsoft.com/office/drawing/2014/main" id="{00000000-0008-0000-0900-00002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39" name="Picture 96" descr="QQ截图20141023141458">
          <a:extLst>
            <a:ext uri="{FF2B5EF4-FFF2-40B4-BE49-F238E27FC236}">
              <a16:creationId xmlns:a16="http://schemas.microsoft.com/office/drawing/2014/main" id="{00000000-0008-0000-0900-00002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40" name="Picture 97" descr="QQ截图20141023141502">
          <a:extLst>
            <a:ext uri="{FF2B5EF4-FFF2-40B4-BE49-F238E27FC236}">
              <a16:creationId xmlns:a16="http://schemas.microsoft.com/office/drawing/2014/main" id="{00000000-0008-0000-0900-00003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1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2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3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4" name="AutoShape 4">
          <a:extLst>
            <a:ext uri="{FF2B5EF4-FFF2-40B4-BE49-F238E27FC236}">
              <a16:creationId xmlns:a16="http://schemas.microsoft.com/office/drawing/2014/main" id="{00000000-0008-0000-0900-000034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5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7" name="AutoShape 4">
          <a:extLst>
            <a:ext uri="{FF2B5EF4-FFF2-40B4-BE49-F238E27FC236}">
              <a16:creationId xmlns:a16="http://schemas.microsoft.com/office/drawing/2014/main" id="{00000000-0008-0000-0900-00003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50" name="AutoShape 4">
          <a:extLst>
            <a:ext uri="{FF2B5EF4-FFF2-40B4-BE49-F238E27FC236}">
              <a16:creationId xmlns:a16="http://schemas.microsoft.com/office/drawing/2014/main" id="{00000000-0008-0000-0900-00003A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51" name="Picture 96" descr="QQ截图20141023141458">
          <a:extLst>
            <a:ext uri="{FF2B5EF4-FFF2-40B4-BE49-F238E27FC236}">
              <a16:creationId xmlns:a16="http://schemas.microsoft.com/office/drawing/2014/main" id="{00000000-0008-0000-0900-00003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52" name="Picture 97" descr="QQ截图20141023141502">
          <a:extLst>
            <a:ext uri="{FF2B5EF4-FFF2-40B4-BE49-F238E27FC236}">
              <a16:creationId xmlns:a16="http://schemas.microsoft.com/office/drawing/2014/main" id="{00000000-0008-0000-0900-00003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53" name="Picture 96" descr="QQ截图20141023141458">
          <a:extLst>
            <a:ext uri="{FF2B5EF4-FFF2-40B4-BE49-F238E27FC236}">
              <a16:creationId xmlns:a16="http://schemas.microsoft.com/office/drawing/2014/main" id="{00000000-0008-0000-0900-00003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54" name="Picture 97" descr="QQ截图20141023141502">
          <a:extLst>
            <a:ext uri="{FF2B5EF4-FFF2-40B4-BE49-F238E27FC236}">
              <a16:creationId xmlns:a16="http://schemas.microsoft.com/office/drawing/2014/main" id="{00000000-0008-0000-0900-00003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F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0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57" name="AutoShape 4">
          <a:extLst>
            <a:ext uri="{FF2B5EF4-FFF2-40B4-BE49-F238E27FC236}">
              <a16:creationId xmlns:a16="http://schemas.microsoft.com/office/drawing/2014/main" id="{00000000-0008-0000-0900-000041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58" name="Picture 96" descr="QQ截图20141023141458">
          <a:extLst>
            <a:ext uri="{FF2B5EF4-FFF2-40B4-BE49-F238E27FC236}">
              <a16:creationId xmlns:a16="http://schemas.microsoft.com/office/drawing/2014/main" id="{00000000-0008-0000-0900-00004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59" name="Picture 97" descr="QQ截图20141023141502">
          <a:extLst>
            <a:ext uri="{FF2B5EF4-FFF2-40B4-BE49-F238E27FC236}">
              <a16:creationId xmlns:a16="http://schemas.microsoft.com/office/drawing/2014/main" id="{00000000-0008-0000-0900-00004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60" name="Picture 96" descr="QQ截图20141023141458">
          <a:extLst>
            <a:ext uri="{FF2B5EF4-FFF2-40B4-BE49-F238E27FC236}">
              <a16:creationId xmlns:a16="http://schemas.microsoft.com/office/drawing/2014/main" id="{00000000-0008-0000-0900-00004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61" name="Picture 97" descr="QQ截图20141023141502">
          <a:extLst>
            <a:ext uri="{FF2B5EF4-FFF2-40B4-BE49-F238E27FC236}">
              <a16:creationId xmlns:a16="http://schemas.microsoft.com/office/drawing/2014/main" id="{00000000-0008-0000-0900-00004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64" name="AutoShape 4">
          <a:extLst>
            <a:ext uri="{FF2B5EF4-FFF2-40B4-BE49-F238E27FC236}">
              <a16:creationId xmlns:a16="http://schemas.microsoft.com/office/drawing/2014/main" id="{00000000-0008-0000-0900-00004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65" name="Picture 96" descr="QQ截图20141023141458">
          <a:extLst>
            <a:ext uri="{FF2B5EF4-FFF2-40B4-BE49-F238E27FC236}">
              <a16:creationId xmlns:a16="http://schemas.microsoft.com/office/drawing/2014/main" id="{00000000-0008-0000-0900-000049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66" name="Picture 97" descr="QQ截图20141023141502">
          <a:extLst>
            <a:ext uri="{FF2B5EF4-FFF2-40B4-BE49-F238E27FC236}">
              <a16:creationId xmlns:a16="http://schemas.microsoft.com/office/drawing/2014/main" id="{00000000-0008-0000-0900-00004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67" name="Picture 96" descr="QQ截图20141023141458">
          <a:extLst>
            <a:ext uri="{FF2B5EF4-FFF2-40B4-BE49-F238E27FC236}">
              <a16:creationId xmlns:a16="http://schemas.microsoft.com/office/drawing/2014/main" id="{00000000-0008-0000-0900-00004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68" name="Picture 97" descr="QQ截图20141023141502">
          <a:extLst>
            <a:ext uri="{FF2B5EF4-FFF2-40B4-BE49-F238E27FC236}">
              <a16:creationId xmlns:a16="http://schemas.microsoft.com/office/drawing/2014/main" id="{00000000-0008-0000-0900-00004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D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E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71" name="AutoShape 4">
          <a:extLst>
            <a:ext uri="{FF2B5EF4-FFF2-40B4-BE49-F238E27FC236}">
              <a16:creationId xmlns:a16="http://schemas.microsoft.com/office/drawing/2014/main" id="{00000000-0008-0000-0900-00004F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7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0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7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1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7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2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75" name="AutoShape 4">
          <a:extLst>
            <a:ext uri="{FF2B5EF4-FFF2-40B4-BE49-F238E27FC236}">
              <a16:creationId xmlns:a16="http://schemas.microsoft.com/office/drawing/2014/main" id="{00000000-0008-0000-0900-000053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76" name="Picture 96" descr="QQ截图20141023141458">
          <a:extLst>
            <a:ext uri="{FF2B5EF4-FFF2-40B4-BE49-F238E27FC236}">
              <a16:creationId xmlns:a16="http://schemas.microsoft.com/office/drawing/2014/main" id="{00000000-0008-0000-0900-00005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77" name="Picture 97" descr="QQ截图20141023141502">
          <a:extLst>
            <a:ext uri="{FF2B5EF4-FFF2-40B4-BE49-F238E27FC236}">
              <a16:creationId xmlns:a16="http://schemas.microsoft.com/office/drawing/2014/main" id="{00000000-0008-0000-0900-00005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78" name="Picture 96" descr="QQ截图20141023141458">
          <a:extLst>
            <a:ext uri="{FF2B5EF4-FFF2-40B4-BE49-F238E27FC236}">
              <a16:creationId xmlns:a16="http://schemas.microsoft.com/office/drawing/2014/main" id="{00000000-0008-0000-0900-000056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79" name="Picture 97" descr="QQ截图20141023141502">
          <a:extLst>
            <a:ext uri="{FF2B5EF4-FFF2-40B4-BE49-F238E27FC236}">
              <a16:creationId xmlns:a16="http://schemas.microsoft.com/office/drawing/2014/main" id="{00000000-0008-0000-0900-000057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8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8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82" name="AutoShape 4">
          <a:extLst>
            <a:ext uri="{FF2B5EF4-FFF2-40B4-BE49-F238E27FC236}">
              <a16:creationId xmlns:a16="http://schemas.microsoft.com/office/drawing/2014/main" id="{00000000-0008-0000-0900-00005A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83" name="Picture 96" descr="QQ截图20141023141458">
          <a:extLst>
            <a:ext uri="{FF2B5EF4-FFF2-40B4-BE49-F238E27FC236}">
              <a16:creationId xmlns:a16="http://schemas.microsoft.com/office/drawing/2014/main" id="{00000000-0008-0000-0900-00005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84" name="Picture 97" descr="QQ截图20141023141502">
          <a:extLst>
            <a:ext uri="{FF2B5EF4-FFF2-40B4-BE49-F238E27FC236}">
              <a16:creationId xmlns:a16="http://schemas.microsoft.com/office/drawing/2014/main" id="{00000000-0008-0000-0900-00005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85" name="Picture 96" descr="QQ截图20141023141458">
          <a:extLst>
            <a:ext uri="{FF2B5EF4-FFF2-40B4-BE49-F238E27FC236}">
              <a16:creationId xmlns:a16="http://schemas.microsoft.com/office/drawing/2014/main" id="{00000000-0008-0000-0900-00005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86" name="Picture 97" descr="QQ截图20141023141502">
          <a:extLst>
            <a:ext uri="{FF2B5EF4-FFF2-40B4-BE49-F238E27FC236}">
              <a16:creationId xmlns:a16="http://schemas.microsoft.com/office/drawing/2014/main" id="{00000000-0008-0000-0900-00005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8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F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288" name="Picture 96" descr="QQ截图20141023141458">
          <a:extLst>
            <a:ext uri="{FF2B5EF4-FFF2-40B4-BE49-F238E27FC236}">
              <a16:creationId xmlns:a16="http://schemas.microsoft.com/office/drawing/2014/main" id="{00000000-0008-0000-0900-00006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289" name="Picture 97" descr="QQ截图20141023141502">
          <a:extLst>
            <a:ext uri="{FF2B5EF4-FFF2-40B4-BE49-F238E27FC236}">
              <a16:creationId xmlns:a16="http://schemas.microsoft.com/office/drawing/2014/main" id="{00000000-0008-0000-0900-00006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290" name="Picture 96" descr="QQ截图20141023141458">
          <a:extLst>
            <a:ext uri="{FF2B5EF4-FFF2-40B4-BE49-F238E27FC236}">
              <a16:creationId xmlns:a16="http://schemas.microsoft.com/office/drawing/2014/main" id="{00000000-0008-0000-0900-00006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291" name="Picture 97" descr="QQ截图20141023141502">
          <a:extLst>
            <a:ext uri="{FF2B5EF4-FFF2-40B4-BE49-F238E27FC236}">
              <a16:creationId xmlns:a16="http://schemas.microsoft.com/office/drawing/2014/main" id="{00000000-0008-0000-0900-00006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2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4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2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5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29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295" name="AutoShape 4">
          <a:extLst>
            <a:ext uri="{FF2B5EF4-FFF2-40B4-BE49-F238E27FC236}">
              <a16:creationId xmlns:a16="http://schemas.microsoft.com/office/drawing/2014/main" id="{00000000-0008-0000-0900-00006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2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2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298" name="AutoShape 4">
          <a:extLst>
            <a:ext uri="{FF2B5EF4-FFF2-40B4-BE49-F238E27FC236}">
              <a16:creationId xmlns:a16="http://schemas.microsoft.com/office/drawing/2014/main" id="{00000000-0008-0000-0900-00006A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2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B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C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01" name="AutoShape 4">
          <a:extLst>
            <a:ext uri="{FF2B5EF4-FFF2-40B4-BE49-F238E27FC236}">
              <a16:creationId xmlns:a16="http://schemas.microsoft.com/office/drawing/2014/main" id="{00000000-0008-0000-0900-00006D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E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0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F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04" name="AutoShape 4">
          <a:extLst>
            <a:ext uri="{FF2B5EF4-FFF2-40B4-BE49-F238E27FC236}">
              <a16:creationId xmlns:a16="http://schemas.microsoft.com/office/drawing/2014/main" id="{00000000-0008-0000-0900-000070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05" name="Picture 96" descr="QQ截图20141023141458">
          <a:extLst>
            <a:ext uri="{FF2B5EF4-FFF2-40B4-BE49-F238E27FC236}">
              <a16:creationId xmlns:a16="http://schemas.microsoft.com/office/drawing/2014/main" id="{00000000-0008-0000-0900-00007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06" name="Picture 97" descr="QQ截图20141023141502">
          <a:extLst>
            <a:ext uri="{FF2B5EF4-FFF2-40B4-BE49-F238E27FC236}">
              <a16:creationId xmlns:a16="http://schemas.microsoft.com/office/drawing/2014/main" id="{00000000-0008-0000-0900-00007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07" name="Picture 96" descr="QQ截图20141023141458">
          <a:extLst>
            <a:ext uri="{FF2B5EF4-FFF2-40B4-BE49-F238E27FC236}">
              <a16:creationId xmlns:a16="http://schemas.microsoft.com/office/drawing/2014/main" id="{00000000-0008-0000-0900-00007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08" name="Picture 97" descr="QQ截图20141023141502">
          <a:extLst>
            <a:ext uri="{FF2B5EF4-FFF2-40B4-BE49-F238E27FC236}">
              <a16:creationId xmlns:a16="http://schemas.microsoft.com/office/drawing/2014/main" id="{00000000-0008-0000-0900-00007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0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5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1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11" name="AutoShape 4">
          <a:extLst>
            <a:ext uri="{FF2B5EF4-FFF2-40B4-BE49-F238E27FC236}">
              <a16:creationId xmlns:a16="http://schemas.microsoft.com/office/drawing/2014/main" id="{00000000-0008-0000-0900-00007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12" name="Picture 96" descr="QQ截图20141023141458">
          <a:extLst>
            <a:ext uri="{FF2B5EF4-FFF2-40B4-BE49-F238E27FC236}">
              <a16:creationId xmlns:a16="http://schemas.microsoft.com/office/drawing/2014/main" id="{00000000-0008-0000-0900-000078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13" name="Picture 97" descr="QQ截图20141023141502">
          <a:extLst>
            <a:ext uri="{FF2B5EF4-FFF2-40B4-BE49-F238E27FC236}">
              <a16:creationId xmlns:a16="http://schemas.microsoft.com/office/drawing/2014/main" id="{00000000-0008-0000-0900-000079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14" name="Picture 96" descr="QQ截图20141023141458">
          <a:extLst>
            <a:ext uri="{FF2B5EF4-FFF2-40B4-BE49-F238E27FC236}">
              <a16:creationId xmlns:a16="http://schemas.microsoft.com/office/drawing/2014/main" id="{00000000-0008-0000-0900-00007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15" name="Picture 97" descr="QQ截图20141023141502">
          <a:extLst>
            <a:ext uri="{FF2B5EF4-FFF2-40B4-BE49-F238E27FC236}">
              <a16:creationId xmlns:a16="http://schemas.microsoft.com/office/drawing/2014/main" id="{00000000-0008-0000-0900-00007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1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C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1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D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18" name="AutoShape 4">
          <a:extLst>
            <a:ext uri="{FF2B5EF4-FFF2-40B4-BE49-F238E27FC236}">
              <a16:creationId xmlns:a16="http://schemas.microsoft.com/office/drawing/2014/main" id="{00000000-0008-0000-0900-00007E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19" name="Picture 96" descr="QQ截图20141023141458">
          <a:extLst>
            <a:ext uri="{FF2B5EF4-FFF2-40B4-BE49-F238E27FC236}">
              <a16:creationId xmlns:a16="http://schemas.microsoft.com/office/drawing/2014/main" id="{00000000-0008-0000-0900-00007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20" name="Picture 97" descr="QQ截图20141023141502">
          <a:extLst>
            <a:ext uri="{FF2B5EF4-FFF2-40B4-BE49-F238E27FC236}">
              <a16:creationId xmlns:a16="http://schemas.microsoft.com/office/drawing/2014/main" id="{00000000-0008-0000-0900-00008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21" name="Picture 96" descr="QQ截图20141023141458">
          <a:extLst>
            <a:ext uri="{FF2B5EF4-FFF2-40B4-BE49-F238E27FC236}">
              <a16:creationId xmlns:a16="http://schemas.microsoft.com/office/drawing/2014/main" id="{00000000-0008-0000-0900-00008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22" name="Picture 97" descr="QQ截图20141023141502">
          <a:extLst>
            <a:ext uri="{FF2B5EF4-FFF2-40B4-BE49-F238E27FC236}">
              <a16:creationId xmlns:a16="http://schemas.microsoft.com/office/drawing/2014/main" id="{00000000-0008-0000-0900-00008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2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3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2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4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25" name="AutoShape 4">
          <a:extLst>
            <a:ext uri="{FF2B5EF4-FFF2-40B4-BE49-F238E27FC236}">
              <a16:creationId xmlns:a16="http://schemas.microsoft.com/office/drawing/2014/main" id="{00000000-0008-0000-0900-000085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2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29" name="AutoShape 4">
          <a:extLst>
            <a:ext uri="{FF2B5EF4-FFF2-40B4-BE49-F238E27FC236}">
              <a16:creationId xmlns:a16="http://schemas.microsoft.com/office/drawing/2014/main" id="{00000000-0008-0000-0900-00008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30" name="Picture 96" descr="QQ截图20141023141458">
          <a:extLst>
            <a:ext uri="{FF2B5EF4-FFF2-40B4-BE49-F238E27FC236}">
              <a16:creationId xmlns:a16="http://schemas.microsoft.com/office/drawing/2014/main" id="{00000000-0008-0000-0900-00008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31" name="Picture 97" descr="QQ截图20141023141502">
          <a:extLst>
            <a:ext uri="{FF2B5EF4-FFF2-40B4-BE49-F238E27FC236}">
              <a16:creationId xmlns:a16="http://schemas.microsoft.com/office/drawing/2014/main" id="{00000000-0008-0000-0900-00008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32" name="Picture 96" descr="QQ截图20141023141458">
          <a:extLst>
            <a:ext uri="{FF2B5EF4-FFF2-40B4-BE49-F238E27FC236}">
              <a16:creationId xmlns:a16="http://schemas.microsoft.com/office/drawing/2014/main" id="{00000000-0008-0000-0900-00008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33" name="Picture 97" descr="QQ截图20141023141502">
          <a:extLst>
            <a:ext uri="{FF2B5EF4-FFF2-40B4-BE49-F238E27FC236}">
              <a16:creationId xmlns:a16="http://schemas.microsoft.com/office/drawing/2014/main" id="{00000000-0008-0000-0900-00008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E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F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36" name="AutoShape 4">
          <a:extLst>
            <a:ext uri="{FF2B5EF4-FFF2-40B4-BE49-F238E27FC236}">
              <a16:creationId xmlns:a16="http://schemas.microsoft.com/office/drawing/2014/main" id="{00000000-0008-0000-0900-000090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37" name="Picture 96" descr="QQ截图20141023141458">
          <a:extLst>
            <a:ext uri="{FF2B5EF4-FFF2-40B4-BE49-F238E27FC236}">
              <a16:creationId xmlns:a16="http://schemas.microsoft.com/office/drawing/2014/main" id="{00000000-0008-0000-0900-00009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38" name="Picture 97" descr="QQ截图20141023141502">
          <a:extLst>
            <a:ext uri="{FF2B5EF4-FFF2-40B4-BE49-F238E27FC236}">
              <a16:creationId xmlns:a16="http://schemas.microsoft.com/office/drawing/2014/main" id="{00000000-0008-0000-0900-00009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39" name="Picture 96" descr="QQ截图20141023141458">
          <a:extLst>
            <a:ext uri="{FF2B5EF4-FFF2-40B4-BE49-F238E27FC236}">
              <a16:creationId xmlns:a16="http://schemas.microsoft.com/office/drawing/2014/main" id="{00000000-0008-0000-0900-00009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40" name="Picture 97" descr="QQ截图20141023141502">
          <a:extLst>
            <a:ext uri="{FF2B5EF4-FFF2-40B4-BE49-F238E27FC236}">
              <a16:creationId xmlns:a16="http://schemas.microsoft.com/office/drawing/2014/main" id="{00000000-0008-0000-0900-00009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5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43" name="AutoShape 4">
          <a:extLst>
            <a:ext uri="{FF2B5EF4-FFF2-40B4-BE49-F238E27FC236}">
              <a16:creationId xmlns:a16="http://schemas.microsoft.com/office/drawing/2014/main" id="{00000000-0008-0000-0900-00009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44" name="Picture 96" descr="QQ截图20141023141458">
          <a:extLst>
            <a:ext uri="{FF2B5EF4-FFF2-40B4-BE49-F238E27FC236}">
              <a16:creationId xmlns:a16="http://schemas.microsoft.com/office/drawing/2014/main" id="{00000000-0008-0000-0900-000098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45" name="Picture 97" descr="QQ截图20141023141502">
          <a:extLst>
            <a:ext uri="{FF2B5EF4-FFF2-40B4-BE49-F238E27FC236}">
              <a16:creationId xmlns:a16="http://schemas.microsoft.com/office/drawing/2014/main" id="{00000000-0008-0000-0900-000099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46" name="Picture 96" descr="QQ截图20141023141458">
          <a:extLst>
            <a:ext uri="{FF2B5EF4-FFF2-40B4-BE49-F238E27FC236}">
              <a16:creationId xmlns:a16="http://schemas.microsoft.com/office/drawing/2014/main" id="{00000000-0008-0000-0900-00009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47" name="Picture 97" descr="QQ截图20141023141502">
          <a:extLst>
            <a:ext uri="{FF2B5EF4-FFF2-40B4-BE49-F238E27FC236}">
              <a16:creationId xmlns:a16="http://schemas.microsoft.com/office/drawing/2014/main" id="{00000000-0008-0000-0900-00009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C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D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50" name="AutoShape 4">
          <a:extLst>
            <a:ext uri="{FF2B5EF4-FFF2-40B4-BE49-F238E27FC236}">
              <a16:creationId xmlns:a16="http://schemas.microsoft.com/office/drawing/2014/main" id="{00000000-0008-0000-0900-00009E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51" name="Picture 96" descr="QQ截图20141023141458">
          <a:extLst>
            <a:ext uri="{FF2B5EF4-FFF2-40B4-BE49-F238E27FC236}">
              <a16:creationId xmlns:a16="http://schemas.microsoft.com/office/drawing/2014/main" id="{00000000-0008-0000-0900-00009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52" name="Picture 97" descr="QQ截图20141023141502">
          <a:extLst>
            <a:ext uri="{FF2B5EF4-FFF2-40B4-BE49-F238E27FC236}">
              <a16:creationId xmlns:a16="http://schemas.microsoft.com/office/drawing/2014/main" id="{00000000-0008-0000-0900-0000A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53" name="Picture 96" descr="QQ截图20141023141458">
          <a:extLst>
            <a:ext uri="{FF2B5EF4-FFF2-40B4-BE49-F238E27FC236}">
              <a16:creationId xmlns:a16="http://schemas.microsoft.com/office/drawing/2014/main" id="{00000000-0008-0000-0900-0000A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54" name="Picture 97" descr="QQ截图20141023141502">
          <a:extLst>
            <a:ext uri="{FF2B5EF4-FFF2-40B4-BE49-F238E27FC236}">
              <a16:creationId xmlns:a16="http://schemas.microsoft.com/office/drawing/2014/main" id="{00000000-0008-0000-0900-0000A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3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4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57" name="AutoShape 4">
          <a:extLst>
            <a:ext uri="{FF2B5EF4-FFF2-40B4-BE49-F238E27FC236}">
              <a16:creationId xmlns:a16="http://schemas.microsoft.com/office/drawing/2014/main" id="{00000000-0008-0000-0900-0000A5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58" name="Picture 96" descr="QQ截图20141023141458">
          <a:extLst>
            <a:ext uri="{FF2B5EF4-FFF2-40B4-BE49-F238E27FC236}">
              <a16:creationId xmlns:a16="http://schemas.microsoft.com/office/drawing/2014/main" id="{00000000-0008-0000-0900-0000A6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59" name="Picture 97" descr="QQ截图20141023141502">
          <a:extLst>
            <a:ext uri="{FF2B5EF4-FFF2-40B4-BE49-F238E27FC236}">
              <a16:creationId xmlns:a16="http://schemas.microsoft.com/office/drawing/2014/main" id="{00000000-0008-0000-0900-0000A7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60" name="Picture 96" descr="QQ截图20141023141458">
          <a:extLst>
            <a:ext uri="{FF2B5EF4-FFF2-40B4-BE49-F238E27FC236}">
              <a16:creationId xmlns:a16="http://schemas.microsoft.com/office/drawing/2014/main" id="{00000000-0008-0000-0900-0000A8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61" name="Picture 97" descr="QQ截图20141023141502">
          <a:extLst>
            <a:ext uri="{FF2B5EF4-FFF2-40B4-BE49-F238E27FC236}">
              <a16:creationId xmlns:a16="http://schemas.microsoft.com/office/drawing/2014/main" id="{00000000-0008-0000-0900-0000A9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A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B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64" name="AutoShape 4">
          <a:extLst>
            <a:ext uri="{FF2B5EF4-FFF2-40B4-BE49-F238E27FC236}">
              <a16:creationId xmlns:a16="http://schemas.microsoft.com/office/drawing/2014/main" id="{00000000-0008-0000-0900-0000AC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65" name="Picture 96" descr="QQ截图20141023141458">
          <a:extLst>
            <a:ext uri="{FF2B5EF4-FFF2-40B4-BE49-F238E27FC236}">
              <a16:creationId xmlns:a16="http://schemas.microsoft.com/office/drawing/2014/main" id="{00000000-0008-0000-0900-0000A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66" name="Picture 97" descr="QQ截图20141023141502">
          <a:extLst>
            <a:ext uri="{FF2B5EF4-FFF2-40B4-BE49-F238E27FC236}">
              <a16:creationId xmlns:a16="http://schemas.microsoft.com/office/drawing/2014/main" id="{00000000-0008-0000-0900-0000A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67" name="Picture 96" descr="QQ截图20141023141458">
          <a:extLst>
            <a:ext uri="{FF2B5EF4-FFF2-40B4-BE49-F238E27FC236}">
              <a16:creationId xmlns:a16="http://schemas.microsoft.com/office/drawing/2014/main" id="{00000000-0008-0000-0900-0000A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68" name="Picture 97" descr="QQ截图20141023141502">
          <a:extLst>
            <a:ext uri="{FF2B5EF4-FFF2-40B4-BE49-F238E27FC236}">
              <a16:creationId xmlns:a16="http://schemas.microsoft.com/office/drawing/2014/main" id="{00000000-0008-0000-0900-0000B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1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2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71" name="AutoShape 4">
          <a:extLst>
            <a:ext uri="{FF2B5EF4-FFF2-40B4-BE49-F238E27FC236}">
              <a16:creationId xmlns:a16="http://schemas.microsoft.com/office/drawing/2014/main" id="{00000000-0008-0000-0900-0000B3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72" name="Picture 96" descr="QQ截图20141023141458">
          <a:extLst>
            <a:ext uri="{FF2B5EF4-FFF2-40B4-BE49-F238E27FC236}">
              <a16:creationId xmlns:a16="http://schemas.microsoft.com/office/drawing/2014/main" id="{00000000-0008-0000-0900-0000B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73" name="Picture 97" descr="QQ截图20141023141502">
          <a:extLst>
            <a:ext uri="{FF2B5EF4-FFF2-40B4-BE49-F238E27FC236}">
              <a16:creationId xmlns:a16="http://schemas.microsoft.com/office/drawing/2014/main" id="{00000000-0008-0000-0900-0000B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74" name="Picture 96" descr="QQ截图20141023141458">
          <a:extLst>
            <a:ext uri="{FF2B5EF4-FFF2-40B4-BE49-F238E27FC236}">
              <a16:creationId xmlns:a16="http://schemas.microsoft.com/office/drawing/2014/main" id="{00000000-0008-0000-0900-0000B6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75" name="Picture 97" descr="QQ截图20141023141502">
          <a:extLst>
            <a:ext uri="{FF2B5EF4-FFF2-40B4-BE49-F238E27FC236}">
              <a16:creationId xmlns:a16="http://schemas.microsoft.com/office/drawing/2014/main" id="{00000000-0008-0000-0900-0000B7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78" name="AutoShape 4">
          <a:extLst>
            <a:ext uri="{FF2B5EF4-FFF2-40B4-BE49-F238E27FC236}">
              <a16:creationId xmlns:a16="http://schemas.microsoft.com/office/drawing/2014/main" id="{00000000-0008-0000-0900-0000BA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79" name="Picture 96" descr="QQ截图20141023141458">
          <a:extLst>
            <a:ext uri="{FF2B5EF4-FFF2-40B4-BE49-F238E27FC236}">
              <a16:creationId xmlns:a16="http://schemas.microsoft.com/office/drawing/2014/main" id="{00000000-0008-0000-0900-0000B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80" name="Picture 97" descr="QQ截图20141023141502">
          <a:extLst>
            <a:ext uri="{FF2B5EF4-FFF2-40B4-BE49-F238E27FC236}">
              <a16:creationId xmlns:a16="http://schemas.microsoft.com/office/drawing/2014/main" id="{00000000-0008-0000-0900-0000B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81" name="Picture 96" descr="QQ截图20141023141458">
          <a:extLst>
            <a:ext uri="{FF2B5EF4-FFF2-40B4-BE49-F238E27FC236}">
              <a16:creationId xmlns:a16="http://schemas.microsoft.com/office/drawing/2014/main" id="{00000000-0008-0000-0900-0000B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82" name="Picture 97" descr="QQ截图20141023141502">
          <a:extLst>
            <a:ext uri="{FF2B5EF4-FFF2-40B4-BE49-F238E27FC236}">
              <a16:creationId xmlns:a16="http://schemas.microsoft.com/office/drawing/2014/main" id="{00000000-0008-0000-0900-0000B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F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0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85" name="AutoShape 4">
          <a:extLst>
            <a:ext uri="{FF2B5EF4-FFF2-40B4-BE49-F238E27FC236}">
              <a16:creationId xmlns:a16="http://schemas.microsoft.com/office/drawing/2014/main" id="{00000000-0008-0000-0900-0000C1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86" name="Picture 96" descr="QQ截图20141023141458">
          <a:extLst>
            <a:ext uri="{FF2B5EF4-FFF2-40B4-BE49-F238E27FC236}">
              <a16:creationId xmlns:a16="http://schemas.microsoft.com/office/drawing/2014/main" id="{00000000-0008-0000-0900-0000C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87" name="Picture 97" descr="QQ截图20141023141502">
          <a:extLst>
            <a:ext uri="{FF2B5EF4-FFF2-40B4-BE49-F238E27FC236}">
              <a16:creationId xmlns:a16="http://schemas.microsoft.com/office/drawing/2014/main" id="{00000000-0008-0000-0900-0000C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88" name="Picture 96" descr="QQ截图20141023141458">
          <a:extLst>
            <a:ext uri="{FF2B5EF4-FFF2-40B4-BE49-F238E27FC236}">
              <a16:creationId xmlns:a16="http://schemas.microsoft.com/office/drawing/2014/main" id="{00000000-0008-0000-0900-0000C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89" name="Picture 97" descr="QQ截图20141023141502">
          <a:extLst>
            <a:ext uri="{FF2B5EF4-FFF2-40B4-BE49-F238E27FC236}">
              <a16:creationId xmlns:a16="http://schemas.microsoft.com/office/drawing/2014/main" id="{00000000-0008-0000-0900-0000C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92" name="AutoShape 4">
          <a:extLst>
            <a:ext uri="{FF2B5EF4-FFF2-40B4-BE49-F238E27FC236}">
              <a16:creationId xmlns:a16="http://schemas.microsoft.com/office/drawing/2014/main" id="{00000000-0008-0000-0900-0000C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93" name="Picture 96" descr="QQ截图20141023141458">
          <a:extLst>
            <a:ext uri="{FF2B5EF4-FFF2-40B4-BE49-F238E27FC236}">
              <a16:creationId xmlns:a16="http://schemas.microsoft.com/office/drawing/2014/main" id="{00000000-0008-0000-0900-0000C9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94" name="Picture 97" descr="QQ截图20141023141502">
          <a:extLst>
            <a:ext uri="{FF2B5EF4-FFF2-40B4-BE49-F238E27FC236}">
              <a16:creationId xmlns:a16="http://schemas.microsoft.com/office/drawing/2014/main" id="{00000000-0008-0000-0900-0000C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95" name="Picture 96" descr="QQ截图20141023141458">
          <a:extLst>
            <a:ext uri="{FF2B5EF4-FFF2-40B4-BE49-F238E27FC236}">
              <a16:creationId xmlns:a16="http://schemas.microsoft.com/office/drawing/2014/main" id="{00000000-0008-0000-0900-0000C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96" name="Picture 97" descr="QQ截图20141023141502">
          <a:extLst>
            <a:ext uri="{FF2B5EF4-FFF2-40B4-BE49-F238E27FC236}">
              <a16:creationId xmlns:a16="http://schemas.microsoft.com/office/drawing/2014/main" id="{00000000-0008-0000-0900-0000C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D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E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99" name="AutoShape 4">
          <a:extLst>
            <a:ext uri="{FF2B5EF4-FFF2-40B4-BE49-F238E27FC236}">
              <a16:creationId xmlns:a16="http://schemas.microsoft.com/office/drawing/2014/main" id="{00000000-0008-0000-0900-0000CF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00" name="Picture 96" descr="QQ截图20141023141458">
          <a:extLst>
            <a:ext uri="{FF2B5EF4-FFF2-40B4-BE49-F238E27FC236}">
              <a16:creationId xmlns:a16="http://schemas.microsoft.com/office/drawing/2014/main" id="{00000000-0008-0000-0900-0000D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01" name="Picture 97" descr="QQ截图20141023141502">
          <a:extLst>
            <a:ext uri="{FF2B5EF4-FFF2-40B4-BE49-F238E27FC236}">
              <a16:creationId xmlns:a16="http://schemas.microsoft.com/office/drawing/2014/main" id="{00000000-0008-0000-0900-0000D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02" name="Picture 96" descr="QQ截图20141023141458">
          <a:extLst>
            <a:ext uri="{FF2B5EF4-FFF2-40B4-BE49-F238E27FC236}">
              <a16:creationId xmlns:a16="http://schemas.microsoft.com/office/drawing/2014/main" id="{00000000-0008-0000-0900-0000D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03" name="Picture 97" descr="QQ截图20141023141502">
          <a:extLst>
            <a:ext uri="{FF2B5EF4-FFF2-40B4-BE49-F238E27FC236}">
              <a16:creationId xmlns:a16="http://schemas.microsoft.com/office/drawing/2014/main" id="{00000000-0008-0000-0900-0000D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4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5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06" name="AutoShape 4">
          <a:extLst>
            <a:ext uri="{FF2B5EF4-FFF2-40B4-BE49-F238E27FC236}">
              <a16:creationId xmlns:a16="http://schemas.microsoft.com/office/drawing/2014/main" id="{00000000-0008-0000-0900-0000D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07" name="Picture 96" descr="QQ截图20141023141458">
          <a:extLst>
            <a:ext uri="{FF2B5EF4-FFF2-40B4-BE49-F238E27FC236}">
              <a16:creationId xmlns:a16="http://schemas.microsoft.com/office/drawing/2014/main" id="{00000000-0008-0000-0900-0000D7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08" name="Picture 97" descr="QQ截图20141023141502">
          <a:extLst>
            <a:ext uri="{FF2B5EF4-FFF2-40B4-BE49-F238E27FC236}">
              <a16:creationId xmlns:a16="http://schemas.microsoft.com/office/drawing/2014/main" id="{00000000-0008-0000-0900-0000D8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09" name="Picture 96" descr="QQ截图20141023141458">
          <a:extLst>
            <a:ext uri="{FF2B5EF4-FFF2-40B4-BE49-F238E27FC236}">
              <a16:creationId xmlns:a16="http://schemas.microsoft.com/office/drawing/2014/main" id="{00000000-0008-0000-0900-0000D9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10" name="Picture 97" descr="QQ截图20141023141502">
          <a:extLst>
            <a:ext uri="{FF2B5EF4-FFF2-40B4-BE49-F238E27FC236}">
              <a16:creationId xmlns:a16="http://schemas.microsoft.com/office/drawing/2014/main" id="{00000000-0008-0000-0900-0000D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B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C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13" name="AutoShape 4">
          <a:extLst>
            <a:ext uri="{FF2B5EF4-FFF2-40B4-BE49-F238E27FC236}">
              <a16:creationId xmlns:a16="http://schemas.microsoft.com/office/drawing/2014/main" id="{00000000-0008-0000-0900-0000DD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14" name="Picture 96" descr="QQ截图20141023141458">
          <a:extLst>
            <a:ext uri="{FF2B5EF4-FFF2-40B4-BE49-F238E27FC236}">
              <a16:creationId xmlns:a16="http://schemas.microsoft.com/office/drawing/2014/main" id="{00000000-0008-0000-0900-0000D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15" name="Picture 97" descr="QQ截图20141023141502">
          <a:extLst>
            <a:ext uri="{FF2B5EF4-FFF2-40B4-BE49-F238E27FC236}">
              <a16:creationId xmlns:a16="http://schemas.microsoft.com/office/drawing/2014/main" id="{00000000-0008-0000-0900-0000D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16" name="Picture 96" descr="QQ截图20141023141458">
          <a:extLst>
            <a:ext uri="{FF2B5EF4-FFF2-40B4-BE49-F238E27FC236}">
              <a16:creationId xmlns:a16="http://schemas.microsoft.com/office/drawing/2014/main" id="{00000000-0008-0000-0900-0000E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17" name="Picture 97" descr="QQ截图20141023141502">
          <a:extLst>
            <a:ext uri="{FF2B5EF4-FFF2-40B4-BE49-F238E27FC236}">
              <a16:creationId xmlns:a16="http://schemas.microsoft.com/office/drawing/2014/main" id="{00000000-0008-0000-0900-0000E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2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3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20" name="AutoShape 4">
          <a:extLst>
            <a:ext uri="{FF2B5EF4-FFF2-40B4-BE49-F238E27FC236}">
              <a16:creationId xmlns:a16="http://schemas.microsoft.com/office/drawing/2014/main" id="{00000000-0008-0000-0900-0000E4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21" name="Picture 96" descr="QQ截图20141023141458">
          <a:extLst>
            <a:ext uri="{FF2B5EF4-FFF2-40B4-BE49-F238E27FC236}">
              <a16:creationId xmlns:a16="http://schemas.microsoft.com/office/drawing/2014/main" id="{00000000-0008-0000-0900-0000E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22" name="Picture 97" descr="QQ截图20141023141502">
          <a:extLst>
            <a:ext uri="{FF2B5EF4-FFF2-40B4-BE49-F238E27FC236}">
              <a16:creationId xmlns:a16="http://schemas.microsoft.com/office/drawing/2014/main" id="{00000000-0008-0000-0900-0000E6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23" name="Picture 96" descr="QQ截图20141023141458">
          <a:extLst>
            <a:ext uri="{FF2B5EF4-FFF2-40B4-BE49-F238E27FC236}">
              <a16:creationId xmlns:a16="http://schemas.microsoft.com/office/drawing/2014/main" id="{00000000-0008-0000-0900-0000E7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24" name="Picture 97" descr="QQ截图20141023141502">
          <a:extLst>
            <a:ext uri="{FF2B5EF4-FFF2-40B4-BE49-F238E27FC236}">
              <a16:creationId xmlns:a16="http://schemas.microsoft.com/office/drawing/2014/main" id="{00000000-0008-0000-0900-0000E8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A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27" name="AutoShape 4">
          <a:extLst>
            <a:ext uri="{FF2B5EF4-FFF2-40B4-BE49-F238E27FC236}">
              <a16:creationId xmlns:a16="http://schemas.microsoft.com/office/drawing/2014/main" id="{00000000-0008-0000-0900-0000EB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28" name="Picture 96" descr="QQ截图20141023141458">
          <a:extLst>
            <a:ext uri="{FF2B5EF4-FFF2-40B4-BE49-F238E27FC236}">
              <a16:creationId xmlns:a16="http://schemas.microsoft.com/office/drawing/2014/main" id="{00000000-0008-0000-0900-0000E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29" name="Picture 97" descr="QQ截图20141023141502">
          <a:extLst>
            <a:ext uri="{FF2B5EF4-FFF2-40B4-BE49-F238E27FC236}">
              <a16:creationId xmlns:a16="http://schemas.microsoft.com/office/drawing/2014/main" id="{00000000-0008-0000-0900-0000E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30" name="Picture 96" descr="QQ截图20141023141458">
          <a:extLst>
            <a:ext uri="{FF2B5EF4-FFF2-40B4-BE49-F238E27FC236}">
              <a16:creationId xmlns:a16="http://schemas.microsoft.com/office/drawing/2014/main" id="{00000000-0008-0000-0900-0000E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31" name="Picture 97" descr="QQ截图20141023141502">
          <a:extLst>
            <a:ext uri="{FF2B5EF4-FFF2-40B4-BE49-F238E27FC236}">
              <a16:creationId xmlns:a16="http://schemas.microsoft.com/office/drawing/2014/main" id="{00000000-0008-0000-0900-0000E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0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1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34" name="AutoShape 4">
          <a:extLst>
            <a:ext uri="{FF2B5EF4-FFF2-40B4-BE49-F238E27FC236}">
              <a16:creationId xmlns:a16="http://schemas.microsoft.com/office/drawing/2014/main" id="{00000000-0008-0000-0900-0000F2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35" name="Picture 96" descr="QQ截图20141023141458">
          <a:extLst>
            <a:ext uri="{FF2B5EF4-FFF2-40B4-BE49-F238E27FC236}">
              <a16:creationId xmlns:a16="http://schemas.microsoft.com/office/drawing/2014/main" id="{00000000-0008-0000-0900-0000F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36" name="Picture 97" descr="QQ截图20141023141502">
          <a:extLst>
            <a:ext uri="{FF2B5EF4-FFF2-40B4-BE49-F238E27FC236}">
              <a16:creationId xmlns:a16="http://schemas.microsoft.com/office/drawing/2014/main" id="{00000000-0008-0000-0900-0000F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37" name="Picture 96" descr="QQ截图20141023141458">
          <a:extLst>
            <a:ext uri="{FF2B5EF4-FFF2-40B4-BE49-F238E27FC236}">
              <a16:creationId xmlns:a16="http://schemas.microsoft.com/office/drawing/2014/main" id="{00000000-0008-0000-0900-0000F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38" name="Picture 97" descr="QQ截图20141023141502">
          <a:extLst>
            <a:ext uri="{FF2B5EF4-FFF2-40B4-BE49-F238E27FC236}">
              <a16:creationId xmlns:a16="http://schemas.microsoft.com/office/drawing/2014/main" id="{00000000-0008-0000-0900-0000F6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41" name="AutoShape 4">
          <a:extLst>
            <a:ext uri="{FF2B5EF4-FFF2-40B4-BE49-F238E27FC236}">
              <a16:creationId xmlns:a16="http://schemas.microsoft.com/office/drawing/2014/main" id="{00000000-0008-0000-0900-0000F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42" name="Picture 96" descr="QQ截图20141023141458">
          <a:extLst>
            <a:ext uri="{FF2B5EF4-FFF2-40B4-BE49-F238E27FC236}">
              <a16:creationId xmlns:a16="http://schemas.microsoft.com/office/drawing/2014/main" id="{00000000-0008-0000-0900-0000F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43" name="Picture 97" descr="QQ截图20141023141502">
          <a:extLst>
            <a:ext uri="{FF2B5EF4-FFF2-40B4-BE49-F238E27FC236}">
              <a16:creationId xmlns:a16="http://schemas.microsoft.com/office/drawing/2014/main" id="{00000000-0008-0000-0900-0000F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44" name="Picture 96" descr="QQ截图20141023141458">
          <a:extLst>
            <a:ext uri="{FF2B5EF4-FFF2-40B4-BE49-F238E27FC236}">
              <a16:creationId xmlns:a16="http://schemas.microsoft.com/office/drawing/2014/main" id="{00000000-0008-0000-0900-0000F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45" name="Picture 97" descr="QQ截图20141023141502">
          <a:extLst>
            <a:ext uri="{FF2B5EF4-FFF2-40B4-BE49-F238E27FC236}">
              <a16:creationId xmlns:a16="http://schemas.microsoft.com/office/drawing/2014/main" id="{00000000-0008-0000-0900-0000F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E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F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48" name="AutoShape 4">
          <a:extLst>
            <a:ext uri="{FF2B5EF4-FFF2-40B4-BE49-F238E27FC236}">
              <a16:creationId xmlns:a16="http://schemas.microsoft.com/office/drawing/2014/main" id="{00000000-0008-0000-0900-000000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49" name="Picture 96" descr="QQ截图20141023141458">
          <a:extLst>
            <a:ext uri="{FF2B5EF4-FFF2-40B4-BE49-F238E27FC236}">
              <a16:creationId xmlns:a16="http://schemas.microsoft.com/office/drawing/2014/main" id="{00000000-0008-0000-0900-00000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50" name="Picture 97" descr="QQ截图20141023141502">
          <a:extLst>
            <a:ext uri="{FF2B5EF4-FFF2-40B4-BE49-F238E27FC236}">
              <a16:creationId xmlns:a16="http://schemas.microsoft.com/office/drawing/2014/main" id="{00000000-0008-0000-0900-00000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51" name="Picture 96" descr="QQ截图20141023141458">
          <a:extLst>
            <a:ext uri="{FF2B5EF4-FFF2-40B4-BE49-F238E27FC236}">
              <a16:creationId xmlns:a16="http://schemas.microsoft.com/office/drawing/2014/main" id="{00000000-0008-0000-0900-00000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52" name="Picture 97" descr="QQ截图20141023141502">
          <a:extLst>
            <a:ext uri="{FF2B5EF4-FFF2-40B4-BE49-F238E27FC236}">
              <a16:creationId xmlns:a16="http://schemas.microsoft.com/office/drawing/2014/main" id="{00000000-0008-0000-0900-00000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5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6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55" name="AutoShape 4">
          <a:extLst>
            <a:ext uri="{FF2B5EF4-FFF2-40B4-BE49-F238E27FC236}">
              <a16:creationId xmlns:a16="http://schemas.microsoft.com/office/drawing/2014/main" id="{00000000-0008-0000-0900-00000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56" name="Picture 96" descr="QQ截图20141023141458">
          <a:extLst>
            <a:ext uri="{FF2B5EF4-FFF2-40B4-BE49-F238E27FC236}">
              <a16:creationId xmlns:a16="http://schemas.microsoft.com/office/drawing/2014/main" id="{00000000-0008-0000-0900-000008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57" name="Picture 97" descr="QQ截图20141023141502">
          <a:extLst>
            <a:ext uri="{FF2B5EF4-FFF2-40B4-BE49-F238E27FC236}">
              <a16:creationId xmlns:a16="http://schemas.microsoft.com/office/drawing/2014/main" id="{00000000-0008-0000-0900-000009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58" name="Picture 96" descr="QQ截图20141023141458">
          <a:extLst>
            <a:ext uri="{FF2B5EF4-FFF2-40B4-BE49-F238E27FC236}">
              <a16:creationId xmlns:a16="http://schemas.microsoft.com/office/drawing/2014/main" id="{00000000-0008-0000-0900-00000A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59" name="Picture 97" descr="QQ截图20141023141502">
          <a:extLst>
            <a:ext uri="{FF2B5EF4-FFF2-40B4-BE49-F238E27FC236}">
              <a16:creationId xmlns:a16="http://schemas.microsoft.com/office/drawing/2014/main" id="{00000000-0008-0000-0900-00000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C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D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62" name="AutoShape 4">
          <a:extLst>
            <a:ext uri="{FF2B5EF4-FFF2-40B4-BE49-F238E27FC236}">
              <a16:creationId xmlns:a16="http://schemas.microsoft.com/office/drawing/2014/main" id="{00000000-0008-0000-0900-00000E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63" name="Picture 96" descr="QQ截图20141023141458">
          <a:extLst>
            <a:ext uri="{FF2B5EF4-FFF2-40B4-BE49-F238E27FC236}">
              <a16:creationId xmlns:a16="http://schemas.microsoft.com/office/drawing/2014/main" id="{00000000-0008-0000-0900-00000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64" name="Picture 97" descr="QQ截图20141023141502">
          <a:extLst>
            <a:ext uri="{FF2B5EF4-FFF2-40B4-BE49-F238E27FC236}">
              <a16:creationId xmlns:a16="http://schemas.microsoft.com/office/drawing/2014/main" id="{00000000-0008-0000-0900-00001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65" name="Picture 96" descr="QQ截图20141023141458">
          <a:extLst>
            <a:ext uri="{FF2B5EF4-FFF2-40B4-BE49-F238E27FC236}">
              <a16:creationId xmlns:a16="http://schemas.microsoft.com/office/drawing/2014/main" id="{00000000-0008-0000-0900-00001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66" name="Picture 97" descr="QQ截图20141023141502">
          <a:extLst>
            <a:ext uri="{FF2B5EF4-FFF2-40B4-BE49-F238E27FC236}">
              <a16:creationId xmlns:a16="http://schemas.microsoft.com/office/drawing/2014/main" id="{00000000-0008-0000-0900-00001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3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4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69" name="AutoShape 4">
          <a:extLst>
            <a:ext uri="{FF2B5EF4-FFF2-40B4-BE49-F238E27FC236}">
              <a16:creationId xmlns:a16="http://schemas.microsoft.com/office/drawing/2014/main" id="{00000000-0008-0000-0900-000015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70" name="Picture 96" descr="QQ截图20141023141458">
          <a:extLst>
            <a:ext uri="{FF2B5EF4-FFF2-40B4-BE49-F238E27FC236}">
              <a16:creationId xmlns:a16="http://schemas.microsoft.com/office/drawing/2014/main" id="{00000000-0008-0000-0900-00001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71" name="Picture 97" descr="QQ截图20141023141502">
          <a:extLst>
            <a:ext uri="{FF2B5EF4-FFF2-40B4-BE49-F238E27FC236}">
              <a16:creationId xmlns:a16="http://schemas.microsoft.com/office/drawing/2014/main" id="{00000000-0008-0000-0900-000017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72" name="Picture 96" descr="QQ截图20141023141458">
          <a:extLst>
            <a:ext uri="{FF2B5EF4-FFF2-40B4-BE49-F238E27FC236}">
              <a16:creationId xmlns:a16="http://schemas.microsoft.com/office/drawing/2014/main" id="{00000000-0008-0000-0900-000018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73" name="Picture 97" descr="QQ截图20141023141502">
          <a:extLst>
            <a:ext uri="{FF2B5EF4-FFF2-40B4-BE49-F238E27FC236}">
              <a16:creationId xmlns:a16="http://schemas.microsoft.com/office/drawing/2014/main" id="{00000000-0008-0000-0900-000019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B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76" name="AutoShape 4">
          <a:extLst>
            <a:ext uri="{FF2B5EF4-FFF2-40B4-BE49-F238E27FC236}">
              <a16:creationId xmlns:a16="http://schemas.microsoft.com/office/drawing/2014/main" id="{00000000-0008-0000-0900-00001C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77" name="Picture 96" descr="QQ截图20141023141458">
          <a:extLst>
            <a:ext uri="{FF2B5EF4-FFF2-40B4-BE49-F238E27FC236}">
              <a16:creationId xmlns:a16="http://schemas.microsoft.com/office/drawing/2014/main" id="{00000000-0008-0000-0900-00001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78" name="Picture 97" descr="QQ截图20141023141502">
          <a:extLst>
            <a:ext uri="{FF2B5EF4-FFF2-40B4-BE49-F238E27FC236}">
              <a16:creationId xmlns:a16="http://schemas.microsoft.com/office/drawing/2014/main" id="{00000000-0008-0000-0900-00001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79" name="Picture 96" descr="QQ截图20141023141458">
          <a:extLst>
            <a:ext uri="{FF2B5EF4-FFF2-40B4-BE49-F238E27FC236}">
              <a16:creationId xmlns:a16="http://schemas.microsoft.com/office/drawing/2014/main" id="{00000000-0008-0000-0900-00001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80" name="Picture 97" descr="QQ截图20141023141502">
          <a:extLst>
            <a:ext uri="{FF2B5EF4-FFF2-40B4-BE49-F238E27FC236}">
              <a16:creationId xmlns:a16="http://schemas.microsoft.com/office/drawing/2014/main" id="{00000000-0008-0000-0900-00002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1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2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83" name="AutoShape 4">
          <a:extLst>
            <a:ext uri="{FF2B5EF4-FFF2-40B4-BE49-F238E27FC236}">
              <a16:creationId xmlns:a16="http://schemas.microsoft.com/office/drawing/2014/main" id="{00000000-0008-0000-0900-000023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84" name="Picture 96" descr="QQ截图20141023141458">
          <a:extLst>
            <a:ext uri="{FF2B5EF4-FFF2-40B4-BE49-F238E27FC236}">
              <a16:creationId xmlns:a16="http://schemas.microsoft.com/office/drawing/2014/main" id="{00000000-0008-0000-0900-00002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85" name="Picture 97" descr="QQ截图20141023141502">
          <a:extLst>
            <a:ext uri="{FF2B5EF4-FFF2-40B4-BE49-F238E27FC236}">
              <a16:creationId xmlns:a16="http://schemas.microsoft.com/office/drawing/2014/main" id="{00000000-0008-0000-0900-00002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86" name="Picture 96" descr="QQ截图20141023141458">
          <a:extLst>
            <a:ext uri="{FF2B5EF4-FFF2-40B4-BE49-F238E27FC236}">
              <a16:creationId xmlns:a16="http://schemas.microsoft.com/office/drawing/2014/main" id="{00000000-0008-0000-0900-00002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87" name="Picture 97" descr="QQ截图20141023141502">
          <a:extLst>
            <a:ext uri="{FF2B5EF4-FFF2-40B4-BE49-F238E27FC236}">
              <a16:creationId xmlns:a16="http://schemas.microsoft.com/office/drawing/2014/main" id="{00000000-0008-0000-0900-000027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90" name="AutoShape 4">
          <a:extLst>
            <a:ext uri="{FF2B5EF4-FFF2-40B4-BE49-F238E27FC236}">
              <a16:creationId xmlns:a16="http://schemas.microsoft.com/office/drawing/2014/main" id="{00000000-0008-0000-0900-00002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91" name="AutoShape 1">
          <a:extLst>
            <a:ext uri="{FF2B5EF4-FFF2-40B4-BE49-F238E27FC236}">
              <a16:creationId xmlns:a16="http://schemas.microsoft.com/office/drawing/2014/main" id="{00000000-0008-0000-0900-00002B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C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93" name="AutoShape 4">
          <a:extLst>
            <a:ext uri="{FF2B5EF4-FFF2-40B4-BE49-F238E27FC236}">
              <a16:creationId xmlns:a16="http://schemas.microsoft.com/office/drawing/2014/main" id="{00000000-0008-0000-0900-00002D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94" name="Picture 96" descr="QQ截图20141023141458">
          <a:extLst>
            <a:ext uri="{FF2B5EF4-FFF2-40B4-BE49-F238E27FC236}">
              <a16:creationId xmlns:a16="http://schemas.microsoft.com/office/drawing/2014/main" id="{00000000-0008-0000-0900-00002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95" name="Picture 97" descr="QQ截图20141023141502">
          <a:extLst>
            <a:ext uri="{FF2B5EF4-FFF2-40B4-BE49-F238E27FC236}">
              <a16:creationId xmlns:a16="http://schemas.microsoft.com/office/drawing/2014/main" id="{00000000-0008-0000-0900-00002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96" name="Picture 96" descr="QQ截图20141023141458">
          <a:extLst>
            <a:ext uri="{FF2B5EF4-FFF2-40B4-BE49-F238E27FC236}">
              <a16:creationId xmlns:a16="http://schemas.microsoft.com/office/drawing/2014/main" id="{00000000-0008-0000-0900-00003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97" name="Picture 97" descr="QQ截图20141023141502">
          <a:extLst>
            <a:ext uri="{FF2B5EF4-FFF2-40B4-BE49-F238E27FC236}">
              <a16:creationId xmlns:a16="http://schemas.microsoft.com/office/drawing/2014/main" id="{00000000-0008-0000-0900-00003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9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2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3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4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01" name="AutoShape 4">
          <a:extLst>
            <a:ext uri="{FF2B5EF4-FFF2-40B4-BE49-F238E27FC236}">
              <a16:creationId xmlns:a16="http://schemas.microsoft.com/office/drawing/2014/main" id="{00000000-0008-0000-0900-000035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6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0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04" name="AutoShape 4">
          <a:extLst>
            <a:ext uri="{FF2B5EF4-FFF2-40B4-BE49-F238E27FC236}">
              <a16:creationId xmlns:a16="http://schemas.microsoft.com/office/drawing/2014/main" id="{00000000-0008-0000-0900-00003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07" name="AutoShape 4">
          <a:extLst>
            <a:ext uri="{FF2B5EF4-FFF2-40B4-BE49-F238E27FC236}">
              <a16:creationId xmlns:a16="http://schemas.microsoft.com/office/drawing/2014/main" id="{00000000-0008-0000-0900-00003B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08" name="Picture 96" descr="QQ截图20141023141458">
          <a:extLst>
            <a:ext uri="{FF2B5EF4-FFF2-40B4-BE49-F238E27FC236}">
              <a16:creationId xmlns:a16="http://schemas.microsoft.com/office/drawing/2014/main" id="{00000000-0008-0000-0900-00003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09" name="Picture 97" descr="QQ截图20141023141502">
          <a:extLst>
            <a:ext uri="{FF2B5EF4-FFF2-40B4-BE49-F238E27FC236}">
              <a16:creationId xmlns:a16="http://schemas.microsoft.com/office/drawing/2014/main" id="{00000000-0008-0000-0900-00003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10" name="Picture 96" descr="QQ截图20141023141458">
          <a:extLst>
            <a:ext uri="{FF2B5EF4-FFF2-40B4-BE49-F238E27FC236}">
              <a16:creationId xmlns:a16="http://schemas.microsoft.com/office/drawing/2014/main" id="{00000000-0008-0000-0900-00003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11" name="Picture 97" descr="QQ截图20141023141502">
          <a:extLst>
            <a:ext uri="{FF2B5EF4-FFF2-40B4-BE49-F238E27FC236}">
              <a16:creationId xmlns:a16="http://schemas.microsoft.com/office/drawing/2014/main" id="{00000000-0008-0000-0900-00003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0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1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14" name="AutoShape 4">
          <a:extLst>
            <a:ext uri="{FF2B5EF4-FFF2-40B4-BE49-F238E27FC236}">
              <a16:creationId xmlns:a16="http://schemas.microsoft.com/office/drawing/2014/main" id="{00000000-0008-0000-0900-000042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15" name="Picture 96" descr="QQ截图20141023141458">
          <a:extLst>
            <a:ext uri="{FF2B5EF4-FFF2-40B4-BE49-F238E27FC236}">
              <a16:creationId xmlns:a16="http://schemas.microsoft.com/office/drawing/2014/main" id="{00000000-0008-0000-0900-00004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16" name="Picture 97" descr="QQ截图20141023141502">
          <a:extLst>
            <a:ext uri="{FF2B5EF4-FFF2-40B4-BE49-F238E27FC236}">
              <a16:creationId xmlns:a16="http://schemas.microsoft.com/office/drawing/2014/main" id="{00000000-0008-0000-0900-00004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17" name="Picture 96" descr="QQ截图20141023141458">
          <a:extLst>
            <a:ext uri="{FF2B5EF4-FFF2-40B4-BE49-F238E27FC236}">
              <a16:creationId xmlns:a16="http://schemas.microsoft.com/office/drawing/2014/main" id="{00000000-0008-0000-0900-00004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18" name="Picture 97" descr="QQ截图20141023141502">
          <a:extLst>
            <a:ext uri="{FF2B5EF4-FFF2-40B4-BE49-F238E27FC236}">
              <a16:creationId xmlns:a16="http://schemas.microsoft.com/office/drawing/2014/main" id="{00000000-0008-0000-0900-00004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21" name="AutoShape 4">
          <a:extLst>
            <a:ext uri="{FF2B5EF4-FFF2-40B4-BE49-F238E27FC236}">
              <a16:creationId xmlns:a16="http://schemas.microsoft.com/office/drawing/2014/main" id="{00000000-0008-0000-0900-00004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22" name="Picture 96" descr="QQ截图20141023141458">
          <a:extLst>
            <a:ext uri="{FF2B5EF4-FFF2-40B4-BE49-F238E27FC236}">
              <a16:creationId xmlns:a16="http://schemas.microsoft.com/office/drawing/2014/main" id="{00000000-0008-0000-0900-00004A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23" name="Picture 97" descr="QQ截图20141023141502">
          <a:extLst>
            <a:ext uri="{FF2B5EF4-FFF2-40B4-BE49-F238E27FC236}">
              <a16:creationId xmlns:a16="http://schemas.microsoft.com/office/drawing/2014/main" id="{00000000-0008-0000-0900-00004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24" name="Picture 96" descr="QQ截图20141023141458">
          <a:extLst>
            <a:ext uri="{FF2B5EF4-FFF2-40B4-BE49-F238E27FC236}">
              <a16:creationId xmlns:a16="http://schemas.microsoft.com/office/drawing/2014/main" id="{00000000-0008-0000-0900-00004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25" name="Picture 97" descr="QQ截图20141023141502">
          <a:extLst>
            <a:ext uri="{FF2B5EF4-FFF2-40B4-BE49-F238E27FC236}">
              <a16:creationId xmlns:a16="http://schemas.microsoft.com/office/drawing/2014/main" id="{00000000-0008-0000-0900-00004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E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F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28" name="AutoShape 4">
          <a:extLst>
            <a:ext uri="{FF2B5EF4-FFF2-40B4-BE49-F238E27FC236}">
              <a16:creationId xmlns:a16="http://schemas.microsoft.com/office/drawing/2014/main" id="{00000000-0008-0000-0900-000050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2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1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3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2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3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3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32" name="AutoShape 4">
          <a:extLst>
            <a:ext uri="{FF2B5EF4-FFF2-40B4-BE49-F238E27FC236}">
              <a16:creationId xmlns:a16="http://schemas.microsoft.com/office/drawing/2014/main" id="{00000000-0008-0000-0900-000054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33" name="Picture 96" descr="QQ截图20141023141458">
          <a:extLst>
            <a:ext uri="{FF2B5EF4-FFF2-40B4-BE49-F238E27FC236}">
              <a16:creationId xmlns:a16="http://schemas.microsoft.com/office/drawing/2014/main" id="{00000000-0008-0000-0900-00005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34" name="Picture 97" descr="QQ截图20141023141502">
          <a:extLst>
            <a:ext uri="{FF2B5EF4-FFF2-40B4-BE49-F238E27FC236}">
              <a16:creationId xmlns:a16="http://schemas.microsoft.com/office/drawing/2014/main" id="{00000000-0008-0000-0900-00005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35" name="Picture 96" descr="QQ截图20141023141458">
          <a:extLst>
            <a:ext uri="{FF2B5EF4-FFF2-40B4-BE49-F238E27FC236}">
              <a16:creationId xmlns:a16="http://schemas.microsoft.com/office/drawing/2014/main" id="{00000000-0008-0000-0900-000057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36" name="Picture 97" descr="QQ截图20141023141502">
          <a:extLst>
            <a:ext uri="{FF2B5EF4-FFF2-40B4-BE49-F238E27FC236}">
              <a16:creationId xmlns:a16="http://schemas.microsoft.com/office/drawing/2014/main" id="{00000000-0008-0000-0900-000058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3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3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39" name="AutoShape 4">
          <a:extLst>
            <a:ext uri="{FF2B5EF4-FFF2-40B4-BE49-F238E27FC236}">
              <a16:creationId xmlns:a16="http://schemas.microsoft.com/office/drawing/2014/main" id="{00000000-0008-0000-0900-00005B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40" name="Picture 96" descr="QQ截图20141023141458">
          <a:extLst>
            <a:ext uri="{FF2B5EF4-FFF2-40B4-BE49-F238E27FC236}">
              <a16:creationId xmlns:a16="http://schemas.microsoft.com/office/drawing/2014/main" id="{00000000-0008-0000-0900-00005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41" name="Picture 97" descr="QQ截图20141023141502">
          <a:extLst>
            <a:ext uri="{FF2B5EF4-FFF2-40B4-BE49-F238E27FC236}">
              <a16:creationId xmlns:a16="http://schemas.microsoft.com/office/drawing/2014/main" id="{00000000-0008-0000-0900-00005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42" name="Picture 96" descr="QQ截图20141023141458">
          <a:extLst>
            <a:ext uri="{FF2B5EF4-FFF2-40B4-BE49-F238E27FC236}">
              <a16:creationId xmlns:a16="http://schemas.microsoft.com/office/drawing/2014/main" id="{00000000-0008-0000-0900-00005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43" name="Picture 97" descr="QQ截图20141023141502">
          <a:extLst>
            <a:ext uri="{FF2B5EF4-FFF2-40B4-BE49-F238E27FC236}">
              <a16:creationId xmlns:a16="http://schemas.microsoft.com/office/drawing/2014/main" id="{00000000-0008-0000-0900-00005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4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0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45" name="Picture 96" descr="QQ截图20141023141458">
          <a:extLst>
            <a:ext uri="{FF2B5EF4-FFF2-40B4-BE49-F238E27FC236}">
              <a16:creationId xmlns:a16="http://schemas.microsoft.com/office/drawing/2014/main" id="{00000000-0008-0000-0900-00006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46" name="Picture 97" descr="QQ截图20141023141502">
          <a:extLst>
            <a:ext uri="{FF2B5EF4-FFF2-40B4-BE49-F238E27FC236}">
              <a16:creationId xmlns:a16="http://schemas.microsoft.com/office/drawing/2014/main" id="{00000000-0008-0000-0900-00006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47" name="Picture 96" descr="QQ截图20141023141458">
          <a:extLst>
            <a:ext uri="{FF2B5EF4-FFF2-40B4-BE49-F238E27FC236}">
              <a16:creationId xmlns:a16="http://schemas.microsoft.com/office/drawing/2014/main" id="{00000000-0008-0000-0900-00006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48" name="Picture 97" descr="QQ截图20141023141502">
          <a:extLst>
            <a:ext uri="{FF2B5EF4-FFF2-40B4-BE49-F238E27FC236}">
              <a16:creationId xmlns:a16="http://schemas.microsoft.com/office/drawing/2014/main" id="{00000000-0008-0000-0900-00006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5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6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2" name="AutoShape 4">
          <a:extLst>
            <a:ext uri="{FF2B5EF4-FFF2-40B4-BE49-F238E27FC236}">
              <a16:creationId xmlns:a16="http://schemas.microsoft.com/office/drawing/2014/main" id="{00000000-0008-0000-0900-00006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5" name="AutoShape 4">
          <a:extLst>
            <a:ext uri="{FF2B5EF4-FFF2-40B4-BE49-F238E27FC236}">
              <a16:creationId xmlns:a16="http://schemas.microsoft.com/office/drawing/2014/main" id="{00000000-0008-0000-0900-00006B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C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D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8" name="AutoShape 4">
          <a:extLst>
            <a:ext uri="{FF2B5EF4-FFF2-40B4-BE49-F238E27FC236}">
              <a16:creationId xmlns:a16="http://schemas.microsoft.com/office/drawing/2014/main" id="{00000000-0008-0000-0900-00006E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F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6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0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61" name="AutoShape 4">
          <a:extLst>
            <a:ext uri="{FF2B5EF4-FFF2-40B4-BE49-F238E27FC236}">
              <a16:creationId xmlns:a16="http://schemas.microsoft.com/office/drawing/2014/main" id="{00000000-0008-0000-0900-000071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62" name="Picture 96" descr="QQ截图20141023141458">
          <a:extLst>
            <a:ext uri="{FF2B5EF4-FFF2-40B4-BE49-F238E27FC236}">
              <a16:creationId xmlns:a16="http://schemas.microsoft.com/office/drawing/2014/main" id="{00000000-0008-0000-0900-00007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63" name="Picture 97" descr="QQ截图20141023141502">
          <a:extLst>
            <a:ext uri="{FF2B5EF4-FFF2-40B4-BE49-F238E27FC236}">
              <a16:creationId xmlns:a16="http://schemas.microsoft.com/office/drawing/2014/main" id="{00000000-0008-0000-0900-00007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64" name="Picture 96" descr="QQ截图20141023141458">
          <a:extLst>
            <a:ext uri="{FF2B5EF4-FFF2-40B4-BE49-F238E27FC236}">
              <a16:creationId xmlns:a16="http://schemas.microsoft.com/office/drawing/2014/main" id="{00000000-0008-0000-0900-00007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65" name="Picture 97" descr="QQ截图20141023141502">
          <a:extLst>
            <a:ext uri="{FF2B5EF4-FFF2-40B4-BE49-F238E27FC236}">
              <a16:creationId xmlns:a16="http://schemas.microsoft.com/office/drawing/2014/main" id="{00000000-0008-0000-0900-00007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6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6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6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68" name="AutoShape 4">
          <a:extLst>
            <a:ext uri="{FF2B5EF4-FFF2-40B4-BE49-F238E27FC236}">
              <a16:creationId xmlns:a16="http://schemas.microsoft.com/office/drawing/2014/main" id="{00000000-0008-0000-0900-00007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69" name="Picture 96" descr="QQ截图20141023141458">
          <a:extLst>
            <a:ext uri="{FF2B5EF4-FFF2-40B4-BE49-F238E27FC236}">
              <a16:creationId xmlns:a16="http://schemas.microsoft.com/office/drawing/2014/main" id="{00000000-0008-0000-0900-000079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70" name="Picture 97" descr="QQ截图20141023141502">
          <a:extLst>
            <a:ext uri="{FF2B5EF4-FFF2-40B4-BE49-F238E27FC236}">
              <a16:creationId xmlns:a16="http://schemas.microsoft.com/office/drawing/2014/main" id="{00000000-0008-0000-0900-00007A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71" name="Picture 96" descr="QQ截图20141023141458">
          <a:extLst>
            <a:ext uri="{FF2B5EF4-FFF2-40B4-BE49-F238E27FC236}">
              <a16:creationId xmlns:a16="http://schemas.microsoft.com/office/drawing/2014/main" id="{00000000-0008-0000-0900-00007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72" name="Picture 97" descr="QQ截图20141023141502">
          <a:extLst>
            <a:ext uri="{FF2B5EF4-FFF2-40B4-BE49-F238E27FC236}">
              <a16:creationId xmlns:a16="http://schemas.microsoft.com/office/drawing/2014/main" id="{00000000-0008-0000-0900-00007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7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D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7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E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75" name="AutoShape 4">
          <a:extLst>
            <a:ext uri="{FF2B5EF4-FFF2-40B4-BE49-F238E27FC236}">
              <a16:creationId xmlns:a16="http://schemas.microsoft.com/office/drawing/2014/main" id="{00000000-0008-0000-0900-00007F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76" name="Picture 96" descr="QQ截图20141023141458">
          <a:extLst>
            <a:ext uri="{FF2B5EF4-FFF2-40B4-BE49-F238E27FC236}">
              <a16:creationId xmlns:a16="http://schemas.microsoft.com/office/drawing/2014/main" id="{00000000-0008-0000-0900-00008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77" name="Picture 97" descr="QQ截图20141023141502">
          <a:extLst>
            <a:ext uri="{FF2B5EF4-FFF2-40B4-BE49-F238E27FC236}">
              <a16:creationId xmlns:a16="http://schemas.microsoft.com/office/drawing/2014/main" id="{00000000-0008-0000-0900-00008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78" name="Picture 96" descr="QQ截图20141023141458">
          <a:extLst>
            <a:ext uri="{FF2B5EF4-FFF2-40B4-BE49-F238E27FC236}">
              <a16:creationId xmlns:a16="http://schemas.microsoft.com/office/drawing/2014/main" id="{00000000-0008-0000-0900-00008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79" name="Picture 97" descr="QQ截图20141023141502">
          <a:extLst>
            <a:ext uri="{FF2B5EF4-FFF2-40B4-BE49-F238E27FC236}">
              <a16:creationId xmlns:a16="http://schemas.microsoft.com/office/drawing/2014/main" id="{00000000-0008-0000-0900-00008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8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4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8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5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82" name="AutoShape 4">
          <a:extLst>
            <a:ext uri="{FF2B5EF4-FFF2-40B4-BE49-F238E27FC236}">
              <a16:creationId xmlns:a16="http://schemas.microsoft.com/office/drawing/2014/main" id="{00000000-0008-0000-0900-000086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8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86" name="AutoShape 4">
          <a:extLst>
            <a:ext uri="{FF2B5EF4-FFF2-40B4-BE49-F238E27FC236}">
              <a16:creationId xmlns:a16="http://schemas.microsoft.com/office/drawing/2014/main" id="{00000000-0008-0000-0900-00008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87" name="Picture 96" descr="QQ截图20141023141458">
          <a:extLst>
            <a:ext uri="{FF2B5EF4-FFF2-40B4-BE49-F238E27FC236}">
              <a16:creationId xmlns:a16="http://schemas.microsoft.com/office/drawing/2014/main" id="{00000000-0008-0000-0900-00008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88" name="Picture 97" descr="QQ截图20141023141502">
          <a:extLst>
            <a:ext uri="{FF2B5EF4-FFF2-40B4-BE49-F238E27FC236}">
              <a16:creationId xmlns:a16="http://schemas.microsoft.com/office/drawing/2014/main" id="{00000000-0008-0000-0900-00008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89" name="Picture 96" descr="QQ截图20141023141458">
          <a:extLst>
            <a:ext uri="{FF2B5EF4-FFF2-40B4-BE49-F238E27FC236}">
              <a16:creationId xmlns:a16="http://schemas.microsoft.com/office/drawing/2014/main" id="{00000000-0008-0000-0900-00008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90" name="Picture 97" descr="QQ截图20141023141502">
          <a:extLst>
            <a:ext uri="{FF2B5EF4-FFF2-40B4-BE49-F238E27FC236}">
              <a16:creationId xmlns:a16="http://schemas.microsoft.com/office/drawing/2014/main" id="{00000000-0008-0000-0900-00008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F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0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93" name="AutoShape 4">
          <a:extLst>
            <a:ext uri="{FF2B5EF4-FFF2-40B4-BE49-F238E27FC236}">
              <a16:creationId xmlns:a16="http://schemas.microsoft.com/office/drawing/2014/main" id="{00000000-0008-0000-0900-000091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94" name="Picture 96" descr="QQ截图20141023141458">
          <a:extLst>
            <a:ext uri="{FF2B5EF4-FFF2-40B4-BE49-F238E27FC236}">
              <a16:creationId xmlns:a16="http://schemas.microsoft.com/office/drawing/2014/main" id="{00000000-0008-0000-0900-00009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95" name="Picture 97" descr="QQ截图20141023141502">
          <a:extLst>
            <a:ext uri="{FF2B5EF4-FFF2-40B4-BE49-F238E27FC236}">
              <a16:creationId xmlns:a16="http://schemas.microsoft.com/office/drawing/2014/main" id="{00000000-0008-0000-0900-00009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96" name="Picture 96" descr="QQ截图20141023141458">
          <a:extLst>
            <a:ext uri="{FF2B5EF4-FFF2-40B4-BE49-F238E27FC236}">
              <a16:creationId xmlns:a16="http://schemas.microsoft.com/office/drawing/2014/main" id="{00000000-0008-0000-0900-00009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97" name="Picture 97" descr="QQ截图20141023141502">
          <a:extLst>
            <a:ext uri="{FF2B5EF4-FFF2-40B4-BE49-F238E27FC236}">
              <a16:creationId xmlns:a16="http://schemas.microsoft.com/office/drawing/2014/main" id="{00000000-0008-0000-0900-00009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6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00" name="AutoShape 4">
          <a:extLst>
            <a:ext uri="{FF2B5EF4-FFF2-40B4-BE49-F238E27FC236}">
              <a16:creationId xmlns:a16="http://schemas.microsoft.com/office/drawing/2014/main" id="{00000000-0008-0000-0900-00009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01" name="Picture 96" descr="QQ截图20141023141458">
          <a:extLst>
            <a:ext uri="{FF2B5EF4-FFF2-40B4-BE49-F238E27FC236}">
              <a16:creationId xmlns:a16="http://schemas.microsoft.com/office/drawing/2014/main" id="{00000000-0008-0000-0900-000099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02" name="Picture 97" descr="QQ截图20141023141502">
          <a:extLst>
            <a:ext uri="{FF2B5EF4-FFF2-40B4-BE49-F238E27FC236}">
              <a16:creationId xmlns:a16="http://schemas.microsoft.com/office/drawing/2014/main" id="{00000000-0008-0000-0900-00009A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03" name="Picture 96" descr="QQ截图20141023141458">
          <a:extLst>
            <a:ext uri="{FF2B5EF4-FFF2-40B4-BE49-F238E27FC236}">
              <a16:creationId xmlns:a16="http://schemas.microsoft.com/office/drawing/2014/main" id="{00000000-0008-0000-0900-00009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04" name="Picture 97" descr="QQ截图20141023141502">
          <a:extLst>
            <a:ext uri="{FF2B5EF4-FFF2-40B4-BE49-F238E27FC236}">
              <a16:creationId xmlns:a16="http://schemas.microsoft.com/office/drawing/2014/main" id="{00000000-0008-0000-0900-00009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D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E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07" name="AutoShape 4">
          <a:extLst>
            <a:ext uri="{FF2B5EF4-FFF2-40B4-BE49-F238E27FC236}">
              <a16:creationId xmlns:a16="http://schemas.microsoft.com/office/drawing/2014/main" id="{00000000-0008-0000-0900-00009F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08" name="Picture 96" descr="QQ截图20141023141458">
          <a:extLst>
            <a:ext uri="{FF2B5EF4-FFF2-40B4-BE49-F238E27FC236}">
              <a16:creationId xmlns:a16="http://schemas.microsoft.com/office/drawing/2014/main" id="{00000000-0008-0000-0900-0000A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09" name="Picture 97" descr="QQ截图20141023141502">
          <a:extLst>
            <a:ext uri="{FF2B5EF4-FFF2-40B4-BE49-F238E27FC236}">
              <a16:creationId xmlns:a16="http://schemas.microsoft.com/office/drawing/2014/main" id="{00000000-0008-0000-0900-0000A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10" name="Picture 96" descr="QQ截图20141023141458">
          <a:extLst>
            <a:ext uri="{FF2B5EF4-FFF2-40B4-BE49-F238E27FC236}">
              <a16:creationId xmlns:a16="http://schemas.microsoft.com/office/drawing/2014/main" id="{00000000-0008-0000-0900-0000A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11" name="Picture 97" descr="QQ截图20141023141502">
          <a:extLst>
            <a:ext uri="{FF2B5EF4-FFF2-40B4-BE49-F238E27FC236}">
              <a16:creationId xmlns:a16="http://schemas.microsoft.com/office/drawing/2014/main" id="{00000000-0008-0000-0900-0000A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4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5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14" name="AutoShape 4">
          <a:extLst>
            <a:ext uri="{FF2B5EF4-FFF2-40B4-BE49-F238E27FC236}">
              <a16:creationId xmlns:a16="http://schemas.microsoft.com/office/drawing/2014/main" id="{00000000-0008-0000-0900-0000A6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15" name="Picture 96" descr="QQ截图20141023141458">
          <a:extLst>
            <a:ext uri="{FF2B5EF4-FFF2-40B4-BE49-F238E27FC236}">
              <a16:creationId xmlns:a16="http://schemas.microsoft.com/office/drawing/2014/main" id="{00000000-0008-0000-0900-0000A7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16" name="Picture 97" descr="QQ截图20141023141502">
          <a:extLst>
            <a:ext uri="{FF2B5EF4-FFF2-40B4-BE49-F238E27FC236}">
              <a16:creationId xmlns:a16="http://schemas.microsoft.com/office/drawing/2014/main" id="{00000000-0008-0000-0900-0000A8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17" name="Picture 96" descr="QQ截图20141023141458">
          <a:extLst>
            <a:ext uri="{FF2B5EF4-FFF2-40B4-BE49-F238E27FC236}">
              <a16:creationId xmlns:a16="http://schemas.microsoft.com/office/drawing/2014/main" id="{00000000-0008-0000-0900-0000A9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18" name="Picture 97" descr="QQ截图20141023141502">
          <a:extLst>
            <a:ext uri="{FF2B5EF4-FFF2-40B4-BE49-F238E27FC236}">
              <a16:creationId xmlns:a16="http://schemas.microsoft.com/office/drawing/2014/main" id="{00000000-0008-0000-0900-0000AA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B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C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21" name="AutoShape 4">
          <a:extLst>
            <a:ext uri="{FF2B5EF4-FFF2-40B4-BE49-F238E27FC236}">
              <a16:creationId xmlns:a16="http://schemas.microsoft.com/office/drawing/2014/main" id="{00000000-0008-0000-0900-0000AD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22" name="Picture 96" descr="QQ截图20141023141458">
          <a:extLst>
            <a:ext uri="{FF2B5EF4-FFF2-40B4-BE49-F238E27FC236}">
              <a16:creationId xmlns:a16="http://schemas.microsoft.com/office/drawing/2014/main" id="{00000000-0008-0000-0900-0000A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23" name="Picture 97" descr="QQ截图20141023141502">
          <a:extLst>
            <a:ext uri="{FF2B5EF4-FFF2-40B4-BE49-F238E27FC236}">
              <a16:creationId xmlns:a16="http://schemas.microsoft.com/office/drawing/2014/main" id="{00000000-0008-0000-0900-0000A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24" name="Picture 96" descr="QQ截图20141023141458">
          <a:extLst>
            <a:ext uri="{FF2B5EF4-FFF2-40B4-BE49-F238E27FC236}">
              <a16:creationId xmlns:a16="http://schemas.microsoft.com/office/drawing/2014/main" id="{00000000-0008-0000-0900-0000B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25" name="Picture 97" descr="QQ截图20141023141502">
          <a:extLst>
            <a:ext uri="{FF2B5EF4-FFF2-40B4-BE49-F238E27FC236}">
              <a16:creationId xmlns:a16="http://schemas.microsoft.com/office/drawing/2014/main" id="{00000000-0008-0000-0900-0000B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2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3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28" name="AutoShape 4">
          <a:extLst>
            <a:ext uri="{FF2B5EF4-FFF2-40B4-BE49-F238E27FC236}">
              <a16:creationId xmlns:a16="http://schemas.microsoft.com/office/drawing/2014/main" id="{00000000-0008-0000-0900-0000B4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29" name="Picture 96" descr="QQ截图20141023141458">
          <a:extLst>
            <a:ext uri="{FF2B5EF4-FFF2-40B4-BE49-F238E27FC236}">
              <a16:creationId xmlns:a16="http://schemas.microsoft.com/office/drawing/2014/main" id="{00000000-0008-0000-0900-0000B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30" name="Picture 97" descr="QQ截图20141023141502">
          <a:extLst>
            <a:ext uri="{FF2B5EF4-FFF2-40B4-BE49-F238E27FC236}">
              <a16:creationId xmlns:a16="http://schemas.microsoft.com/office/drawing/2014/main" id="{00000000-0008-0000-0900-0000B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31" name="Picture 96" descr="QQ截图20141023141458">
          <a:extLst>
            <a:ext uri="{FF2B5EF4-FFF2-40B4-BE49-F238E27FC236}">
              <a16:creationId xmlns:a16="http://schemas.microsoft.com/office/drawing/2014/main" id="{00000000-0008-0000-0900-0000B7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32" name="Picture 97" descr="QQ截图20141023141502">
          <a:extLst>
            <a:ext uri="{FF2B5EF4-FFF2-40B4-BE49-F238E27FC236}">
              <a16:creationId xmlns:a16="http://schemas.microsoft.com/office/drawing/2014/main" id="{00000000-0008-0000-0900-0000B8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35" name="AutoShape 4">
          <a:extLst>
            <a:ext uri="{FF2B5EF4-FFF2-40B4-BE49-F238E27FC236}">
              <a16:creationId xmlns:a16="http://schemas.microsoft.com/office/drawing/2014/main" id="{00000000-0008-0000-0900-0000BB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36" name="Picture 96" descr="QQ截图20141023141458">
          <a:extLst>
            <a:ext uri="{FF2B5EF4-FFF2-40B4-BE49-F238E27FC236}">
              <a16:creationId xmlns:a16="http://schemas.microsoft.com/office/drawing/2014/main" id="{00000000-0008-0000-0900-0000B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37" name="Picture 97" descr="QQ截图20141023141502">
          <a:extLst>
            <a:ext uri="{FF2B5EF4-FFF2-40B4-BE49-F238E27FC236}">
              <a16:creationId xmlns:a16="http://schemas.microsoft.com/office/drawing/2014/main" id="{00000000-0008-0000-0900-0000B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38" name="Picture 96" descr="QQ截图20141023141458">
          <a:extLst>
            <a:ext uri="{FF2B5EF4-FFF2-40B4-BE49-F238E27FC236}">
              <a16:creationId xmlns:a16="http://schemas.microsoft.com/office/drawing/2014/main" id="{00000000-0008-0000-0900-0000B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39" name="Picture 97" descr="QQ截图20141023141502">
          <a:extLst>
            <a:ext uri="{FF2B5EF4-FFF2-40B4-BE49-F238E27FC236}">
              <a16:creationId xmlns:a16="http://schemas.microsoft.com/office/drawing/2014/main" id="{00000000-0008-0000-0900-0000B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0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1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42" name="AutoShape 4">
          <a:extLst>
            <a:ext uri="{FF2B5EF4-FFF2-40B4-BE49-F238E27FC236}">
              <a16:creationId xmlns:a16="http://schemas.microsoft.com/office/drawing/2014/main" id="{00000000-0008-0000-0900-0000C2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43" name="Picture 96" descr="QQ截图20141023141458">
          <a:extLst>
            <a:ext uri="{FF2B5EF4-FFF2-40B4-BE49-F238E27FC236}">
              <a16:creationId xmlns:a16="http://schemas.microsoft.com/office/drawing/2014/main" id="{00000000-0008-0000-0900-0000C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44" name="Picture 97" descr="QQ截图20141023141502">
          <a:extLst>
            <a:ext uri="{FF2B5EF4-FFF2-40B4-BE49-F238E27FC236}">
              <a16:creationId xmlns:a16="http://schemas.microsoft.com/office/drawing/2014/main" id="{00000000-0008-0000-0900-0000C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45" name="Picture 96" descr="QQ截图20141023141458">
          <a:extLst>
            <a:ext uri="{FF2B5EF4-FFF2-40B4-BE49-F238E27FC236}">
              <a16:creationId xmlns:a16="http://schemas.microsoft.com/office/drawing/2014/main" id="{00000000-0008-0000-0900-0000C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46" name="Picture 97" descr="QQ截图20141023141502">
          <a:extLst>
            <a:ext uri="{FF2B5EF4-FFF2-40B4-BE49-F238E27FC236}">
              <a16:creationId xmlns:a16="http://schemas.microsoft.com/office/drawing/2014/main" id="{00000000-0008-0000-0900-0000C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49" name="AutoShape 4">
          <a:extLst>
            <a:ext uri="{FF2B5EF4-FFF2-40B4-BE49-F238E27FC236}">
              <a16:creationId xmlns:a16="http://schemas.microsoft.com/office/drawing/2014/main" id="{00000000-0008-0000-0900-0000C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50" name="Picture 96" descr="QQ截图20141023141458">
          <a:extLst>
            <a:ext uri="{FF2B5EF4-FFF2-40B4-BE49-F238E27FC236}">
              <a16:creationId xmlns:a16="http://schemas.microsoft.com/office/drawing/2014/main" id="{00000000-0008-0000-0900-0000CA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51" name="Picture 97" descr="QQ截图20141023141502">
          <a:extLst>
            <a:ext uri="{FF2B5EF4-FFF2-40B4-BE49-F238E27FC236}">
              <a16:creationId xmlns:a16="http://schemas.microsoft.com/office/drawing/2014/main" id="{00000000-0008-0000-0900-0000C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52" name="Picture 96" descr="QQ截图20141023141458">
          <a:extLst>
            <a:ext uri="{FF2B5EF4-FFF2-40B4-BE49-F238E27FC236}">
              <a16:creationId xmlns:a16="http://schemas.microsoft.com/office/drawing/2014/main" id="{00000000-0008-0000-0900-0000C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53" name="Picture 97" descr="QQ截图20141023141502">
          <a:extLst>
            <a:ext uri="{FF2B5EF4-FFF2-40B4-BE49-F238E27FC236}">
              <a16:creationId xmlns:a16="http://schemas.microsoft.com/office/drawing/2014/main" id="{00000000-0008-0000-0900-0000C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E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F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56" name="AutoShape 4">
          <a:extLst>
            <a:ext uri="{FF2B5EF4-FFF2-40B4-BE49-F238E27FC236}">
              <a16:creationId xmlns:a16="http://schemas.microsoft.com/office/drawing/2014/main" id="{00000000-0008-0000-0900-0000D0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57" name="Picture 96" descr="QQ截图20141023141458">
          <a:extLst>
            <a:ext uri="{FF2B5EF4-FFF2-40B4-BE49-F238E27FC236}">
              <a16:creationId xmlns:a16="http://schemas.microsoft.com/office/drawing/2014/main" id="{00000000-0008-0000-0900-0000D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58" name="Picture 97" descr="QQ截图20141023141502">
          <a:extLst>
            <a:ext uri="{FF2B5EF4-FFF2-40B4-BE49-F238E27FC236}">
              <a16:creationId xmlns:a16="http://schemas.microsoft.com/office/drawing/2014/main" id="{00000000-0008-0000-0900-0000D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59" name="Picture 96" descr="QQ截图20141023141458">
          <a:extLst>
            <a:ext uri="{FF2B5EF4-FFF2-40B4-BE49-F238E27FC236}">
              <a16:creationId xmlns:a16="http://schemas.microsoft.com/office/drawing/2014/main" id="{00000000-0008-0000-0900-0000D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60" name="Picture 97" descr="QQ截图20141023141502">
          <a:extLst>
            <a:ext uri="{FF2B5EF4-FFF2-40B4-BE49-F238E27FC236}">
              <a16:creationId xmlns:a16="http://schemas.microsoft.com/office/drawing/2014/main" id="{00000000-0008-0000-0900-0000D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5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6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63" name="AutoShape 4">
          <a:extLst>
            <a:ext uri="{FF2B5EF4-FFF2-40B4-BE49-F238E27FC236}">
              <a16:creationId xmlns:a16="http://schemas.microsoft.com/office/drawing/2014/main" id="{00000000-0008-0000-0900-0000D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64" name="Picture 96" descr="QQ截图20141023141458">
          <a:extLst>
            <a:ext uri="{FF2B5EF4-FFF2-40B4-BE49-F238E27FC236}">
              <a16:creationId xmlns:a16="http://schemas.microsoft.com/office/drawing/2014/main" id="{00000000-0008-0000-0900-0000D8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65" name="Picture 97" descr="QQ截图20141023141502">
          <a:extLst>
            <a:ext uri="{FF2B5EF4-FFF2-40B4-BE49-F238E27FC236}">
              <a16:creationId xmlns:a16="http://schemas.microsoft.com/office/drawing/2014/main" id="{00000000-0008-0000-0900-0000D9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66" name="Picture 96" descr="QQ截图20141023141458">
          <a:extLst>
            <a:ext uri="{FF2B5EF4-FFF2-40B4-BE49-F238E27FC236}">
              <a16:creationId xmlns:a16="http://schemas.microsoft.com/office/drawing/2014/main" id="{00000000-0008-0000-0900-0000DA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67" name="Picture 97" descr="QQ截图20141023141502">
          <a:extLst>
            <a:ext uri="{FF2B5EF4-FFF2-40B4-BE49-F238E27FC236}">
              <a16:creationId xmlns:a16="http://schemas.microsoft.com/office/drawing/2014/main" id="{00000000-0008-0000-0900-0000D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C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D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70" name="AutoShape 4">
          <a:extLst>
            <a:ext uri="{FF2B5EF4-FFF2-40B4-BE49-F238E27FC236}">
              <a16:creationId xmlns:a16="http://schemas.microsoft.com/office/drawing/2014/main" id="{00000000-0008-0000-0900-0000DE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71" name="Picture 96" descr="QQ截图20141023141458">
          <a:extLst>
            <a:ext uri="{FF2B5EF4-FFF2-40B4-BE49-F238E27FC236}">
              <a16:creationId xmlns:a16="http://schemas.microsoft.com/office/drawing/2014/main" id="{00000000-0008-0000-0900-0000D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72" name="Picture 97" descr="QQ截图20141023141502">
          <a:extLst>
            <a:ext uri="{FF2B5EF4-FFF2-40B4-BE49-F238E27FC236}">
              <a16:creationId xmlns:a16="http://schemas.microsoft.com/office/drawing/2014/main" id="{00000000-0008-0000-0900-0000E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73" name="Picture 96" descr="QQ截图20141023141458">
          <a:extLst>
            <a:ext uri="{FF2B5EF4-FFF2-40B4-BE49-F238E27FC236}">
              <a16:creationId xmlns:a16="http://schemas.microsoft.com/office/drawing/2014/main" id="{00000000-0008-0000-0900-0000E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74" name="Picture 97" descr="QQ截图20141023141502">
          <a:extLst>
            <a:ext uri="{FF2B5EF4-FFF2-40B4-BE49-F238E27FC236}">
              <a16:creationId xmlns:a16="http://schemas.microsoft.com/office/drawing/2014/main" id="{00000000-0008-0000-0900-0000E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3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4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77" name="AutoShape 4">
          <a:extLst>
            <a:ext uri="{FF2B5EF4-FFF2-40B4-BE49-F238E27FC236}">
              <a16:creationId xmlns:a16="http://schemas.microsoft.com/office/drawing/2014/main" id="{00000000-0008-0000-0900-0000E5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78" name="Picture 96" descr="QQ截图20141023141458">
          <a:extLst>
            <a:ext uri="{FF2B5EF4-FFF2-40B4-BE49-F238E27FC236}">
              <a16:creationId xmlns:a16="http://schemas.microsoft.com/office/drawing/2014/main" id="{00000000-0008-0000-0900-0000E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79" name="Picture 97" descr="QQ截图20141023141502">
          <a:extLst>
            <a:ext uri="{FF2B5EF4-FFF2-40B4-BE49-F238E27FC236}">
              <a16:creationId xmlns:a16="http://schemas.microsoft.com/office/drawing/2014/main" id="{00000000-0008-0000-0900-0000E7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80" name="Picture 96" descr="QQ截图20141023141458">
          <a:extLst>
            <a:ext uri="{FF2B5EF4-FFF2-40B4-BE49-F238E27FC236}">
              <a16:creationId xmlns:a16="http://schemas.microsoft.com/office/drawing/2014/main" id="{00000000-0008-0000-0900-0000E8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81" name="Picture 97" descr="QQ截图20141023141502">
          <a:extLst>
            <a:ext uri="{FF2B5EF4-FFF2-40B4-BE49-F238E27FC236}">
              <a16:creationId xmlns:a16="http://schemas.microsoft.com/office/drawing/2014/main" id="{00000000-0008-0000-0900-0000E9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B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84" name="AutoShape 4">
          <a:extLst>
            <a:ext uri="{FF2B5EF4-FFF2-40B4-BE49-F238E27FC236}">
              <a16:creationId xmlns:a16="http://schemas.microsoft.com/office/drawing/2014/main" id="{00000000-0008-0000-0900-0000EC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85" name="Picture 96" descr="QQ截图20141023141458">
          <a:extLst>
            <a:ext uri="{FF2B5EF4-FFF2-40B4-BE49-F238E27FC236}">
              <a16:creationId xmlns:a16="http://schemas.microsoft.com/office/drawing/2014/main" id="{00000000-0008-0000-0900-0000E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86" name="Picture 97" descr="QQ截图20141023141502">
          <a:extLst>
            <a:ext uri="{FF2B5EF4-FFF2-40B4-BE49-F238E27FC236}">
              <a16:creationId xmlns:a16="http://schemas.microsoft.com/office/drawing/2014/main" id="{00000000-0008-0000-0900-0000E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87" name="Picture 96" descr="QQ截图20141023141458">
          <a:extLst>
            <a:ext uri="{FF2B5EF4-FFF2-40B4-BE49-F238E27FC236}">
              <a16:creationId xmlns:a16="http://schemas.microsoft.com/office/drawing/2014/main" id="{00000000-0008-0000-0900-0000E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88" name="Picture 97" descr="QQ截图20141023141502">
          <a:extLst>
            <a:ext uri="{FF2B5EF4-FFF2-40B4-BE49-F238E27FC236}">
              <a16:creationId xmlns:a16="http://schemas.microsoft.com/office/drawing/2014/main" id="{00000000-0008-0000-0900-0000F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1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2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91" name="AutoShape 4">
          <a:extLst>
            <a:ext uri="{FF2B5EF4-FFF2-40B4-BE49-F238E27FC236}">
              <a16:creationId xmlns:a16="http://schemas.microsoft.com/office/drawing/2014/main" id="{00000000-0008-0000-0900-0000F3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92" name="Picture 96" descr="QQ截图20141023141458">
          <a:extLst>
            <a:ext uri="{FF2B5EF4-FFF2-40B4-BE49-F238E27FC236}">
              <a16:creationId xmlns:a16="http://schemas.microsoft.com/office/drawing/2014/main" id="{00000000-0008-0000-0900-0000F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93" name="Picture 97" descr="QQ截图20141023141502">
          <a:extLst>
            <a:ext uri="{FF2B5EF4-FFF2-40B4-BE49-F238E27FC236}">
              <a16:creationId xmlns:a16="http://schemas.microsoft.com/office/drawing/2014/main" id="{00000000-0008-0000-0900-0000F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94" name="Picture 96" descr="QQ截图20141023141458">
          <a:extLst>
            <a:ext uri="{FF2B5EF4-FFF2-40B4-BE49-F238E27FC236}">
              <a16:creationId xmlns:a16="http://schemas.microsoft.com/office/drawing/2014/main" id="{00000000-0008-0000-0900-0000F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95" name="Picture 97" descr="QQ截图20141023141502">
          <a:extLst>
            <a:ext uri="{FF2B5EF4-FFF2-40B4-BE49-F238E27FC236}">
              <a16:creationId xmlns:a16="http://schemas.microsoft.com/office/drawing/2014/main" id="{00000000-0008-0000-0900-0000F7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98" name="AutoShape 4">
          <a:extLst>
            <a:ext uri="{FF2B5EF4-FFF2-40B4-BE49-F238E27FC236}">
              <a16:creationId xmlns:a16="http://schemas.microsoft.com/office/drawing/2014/main" id="{00000000-0008-0000-0900-0000F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99" name="Picture 96" descr="QQ截图20141023141458">
          <a:extLst>
            <a:ext uri="{FF2B5EF4-FFF2-40B4-BE49-F238E27FC236}">
              <a16:creationId xmlns:a16="http://schemas.microsoft.com/office/drawing/2014/main" id="{00000000-0008-0000-0900-0000F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00" name="Picture 97" descr="QQ截图20141023141502">
          <a:extLst>
            <a:ext uri="{FF2B5EF4-FFF2-40B4-BE49-F238E27FC236}">
              <a16:creationId xmlns:a16="http://schemas.microsoft.com/office/drawing/2014/main" id="{00000000-0008-0000-0900-0000F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01" name="Picture 96" descr="QQ截图20141023141458">
          <a:extLst>
            <a:ext uri="{FF2B5EF4-FFF2-40B4-BE49-F238E27FC236}">
              <a16:creationId xmlns:a16="http://schemas.microsoft.com/office/drawing/2014/main" id="{00000000-0008-0000-0900-0000F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02" name="Picture 97" descr="QQ截图20141023141502">
          <a:extLst>
            <a:ext uri="{FF2B5EF4-FFF2-40B4-BE49-F238E27FC236}">
              <a16:creationId xmlns:a16="http://schemas.microsoft.com/office/drawing/2014/main" id="{00000000-0008-0000-0900-0000F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F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0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05" name="AutoShape 4">
          <a:extLst>
            <a:ext uri="{FF2B5EF4-FFF2-40B4-BE49-F238E27FC236}">
              <a16:creationId xmlns:a16="http://schemas.microsoft.com/office/drawing/2014/main" id="{00000000-0008-0000-0900-000001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06" name="Picture 96" descr="QQ截图20141023141458">
          <a:extLst>
            <a:ext uri="{FF2B5EF4-FFF2-40B4-BE49-F238E27FC236}">
              <a16:creationId xmlns:a16="http://schemas.microsoft.com/office/drawing/2014/main" id="{00000000-0008-0000-0900-00000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07" name="Picture 97" descr="QQ截图20141023141502">
          <a:extLst>
            <a:ext uri="{FF2B5EF4-FFF2-40B4-BE49-F238E27FC236}">
              <a16:creationId xmlns:a16="http://schemas.microsoft.com/office/drawing/2014/main" id="{00000000-0008-0000-0900-00000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08" name="Picture 96" descr="QQ截图20141023141458">
          <a:extLst>
            <a:ext uri="{FF2B5EF4-FFF2-40B4-BE49-F238E27FC236}">
              <a16:creationId xmlns:a16="http://schemas.microsoft.com/office/drawing/2014/main" id="{00000000-0008-0000-0900-00000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09" name="Picture 97" descr="QQ截图20141023141502">
          <a:extLst>
            <a:ext uri="{FF2B5EF4-FFF2-40B4-BE49-F238E27FC236}">
              <a16:creationId xmlns:a16="http://schemas.microsoft.com/office/drawing/2014/main" id="{00000000-0008-0000-0900-00000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6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7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12" name="AutoShape 4">
          <a:extLst>
            <a:ext uri="{FF2B5EF4-FFF2-40B4-BE49-F238E27FC236}">
              <a16:creationId xmlns:a16="http://schemas.microsoft.com/office/drawing/2014/main" id="{00000000-0008-0000-0900-00000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13" name="Picture 96" descr="QQ截图20141023141458">
          <a:extLst>
            <a:ext uri="{FF2B5EF4-FFF2-40B4-BE49-F238E27FC236}">
              <a16:creationId xmlns:a16="http://schemas.microsoft.com/office/drawing/2014/main" id="{00000000-0008-0000-0900-000009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14" name="Picture 97" descr="QQ截图20141023141502">
          <a:extLst>
            <a:ext uri="{FF2B5EF4-FFF2-40B4-BE49-F238E27FC236}">
              <a16:creationId xmlns:a16="http://schemas.microsoft.com/office/drawing/2014/main" id="{00000000-0008-0000-0900-00000A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15" name="Picture 96" descr="QQ截图20141023141458">
          <a:extLst>
            <a:ext uri="{FF2B5EF4-FFF2-40B4-BE49-F238E27FC236}">
              <a16:creationId xmlns:a16="http://schemas.microsoft.com/office/drawing/2014/main" id="{00000000-0008-0000-0900-00000B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16" name="Picture 97" descr="QQ截图20141023141502">
          <a:extLst>
            <a:ext uri="{FF2B5EF4-FFF2-40B4-BE49-F238E27FC236}">
              <a16:creationId xmlns:a16="http://schemas.microsoft.com/office/drawing/2014/main" id="{00000000-0008-0000-0900-00000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D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E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19" name="AutoShape 4">
          <a:extLst>
            <a:ext uri="{FF2B5EF4-FFF2-40B4-BE49-F238E27FC236}">
              <a16:creationId xmlns:a16="http://schemas.microsoft.com/office/drawing/2014/main" id="{00000000-0008-0000-0900-00000F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20" name="Picture 96" descr="QQ截图20141023141458">
          <a:extLst>
            <a:ext uri="{FF2B5EF4-FFF2-40B4-BE49-F238E27FC236}">
              <a16:creationId xmlns:a16="http://schemas.microsoft.com/office/drawing/2014/main" id="{00000000-0008-0000-0900-00001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21" name="Picture 97" descr="QQ截图20141023141502">
          <a:extLst>
            <a:ext uri="{FF2B5EF4-FFF2-40B4-BE49-F238E27FC236}">
              <a16:creationId xmlns:a16="http://schemas.microsoft.com/office/drawing/2014/main" id="{00000000-0008-0000-0900-00001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22" name="Picture 96" descr="QQ截图20141023141458">
          <a:extLst>
            <a:ext uri="{FF2B5EF4-FFF2-40B4-BE49-F238E27FC236}">
              <a16:creationId xmlns:a16="http://schemas.microsoft.com/office/drawing/2014/main" id="{00000000-0008-0000-0900-00001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23" name="Picture 97" descr="QQ截图20141023141502">
          <a:extLst>
            <a:ext uri="{FF2B5EF4-FFF2-40B4-BE49-F238E27FC236}">
              <a16:creationId xmlns:a16="http://schemas.microsoft.com/office/drawing/2014/main" id="{00000000-0008-0000-0900-00001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4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5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26" name="AutoShape 4">
          <a:extLst>
            <a:ext uri="{FF2B5EF4-FFF2-40B4-BE49-F238E27FC236}">
              <a16:creationId xmlns:a16="http://schemas.microsoft.com/office/drawing/2014/main" id="{00000000-0008-0000-0900-000016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27" name="Picture 96" descr="QQ截图20141023141458">
          <a:extLst>
            <a:ext uri="{FF2B5EF4-FFF2-40B4-BE49-F238E27FC236}">
              <a16:creationId xmlns:a16="http://schemas.microsoft.com/office/drawing/2014/main" id="{00000000-0008-0000-0900-00001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28" name="Picture 97" descr="QQ截图20141023141502">
          <a:extLst>
            <a:ext uri="{FF2B5EF4-FFF2-40B4-BE49-F238E27FC236}">
              <a16:creationId xmlns:a16="http://schemas.microsoft.com/office/drawing/2014/main" id="{00000000-0008-0000-0900-000018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29" name="Picture 96" descr="QQ截图20141023141458">
          <a:extLst>
            <a:ext uri="{FF2B5EF4-FFF2-40B4-BE49-F238E27FC236}">
              <a16:creationId xmlns:a16="http://schemas.microsoft.com/office/drawing/2014/main" id="{00000000-0008-0000-0900-000019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30" name="Picture 97" descr="QQ截图20141023141502">
          <a:extLst>
            <a:ext uri="{FF2B5EF4-FFF2-40B4-BE49-F238E27FC236}">
              <a16:creationId xmlns:a16="http://schemas.microsoft.com/office/drawing/2014/main" id="{00000000-0008-0000-0900-00001A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C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33" name="AutoShape 4">
          <a:extLst>
            <a:ext uri="{FF2B5EF4-FFF2-40B4-BE49-F238E27FC236}">
              <a16:creationId xmlns:a16="http://schemas.microsoft.com/office/drawing/2014/main" id="{00000000-0008-0000-0900-00001D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34" name="Picture 96" descr="QQ截图20141023141458">
          <a:extLst>
            <a:ext uri="{FF2B5EF4-FFF2-40B4-BE49-F238E27FC236}">
              <a16:creationId xmlns:a16="http://schemas.microsoft.com/office/drawing/2014/main" id="{00000000-0008-0000-0900-00001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35" name="Picture 97" descr="QQ截图20141023141502">
          <a:extLst>
            <a:ext uri="{FF2B5EF4-FFF2-40B4-BE49-F238E27FC236}">
              <a16:creationId xmlns:a16="http://schemas.microsoft.com/office/drawing/2014/main" id="{00000000-0008-0000-0900-00001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36" name="Picture 96" descr="QQ截图20141023141458">
          <a:extLst>
            <a:ext uri="{FF2B5EF4-FFF2-40B4-BE49-F238E27FC236}">
              <a16:creationId xmlns:a16="http://schemas.microsoft.com/office/drawing/2014/main" id="{00000000-0008-0000-0900-00002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37" name="Picture 97" descr="QQ截图20141023141502">
          <a:extLst>
            <a:ext uri="{FF2B5EF4-FFF2-40B4-BE49-F238E27FC236}">
              <a16:creationId xmlns:a16="http://schemas.microsoft.com/office/drawing/2014/main" id="{00000000-0008-0000-0900-00002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2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3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40" name="AutoShape 4">
          <a:extLst>
            <a:ext uri="{FF2B5EF4-FFF2-40B4-BE49-F238E27FC236}">
              <a16:creationId xmlns:a16="http://schemas.microsoft.com/office/drawing/2014/main" id="{00000000-0008-0000-0900-000024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41" name="Picture 96" descr="QQ截图20141023141458">
          <a:extLst>
            <a:ext uri="{FF2B5EF4-FFF2-40B4-BE49-F238E27FC236}">
              <a16:creationId xmlns:a16="http://schemas.microsoft.com/office/drawing/2014/main" id="{00000000-0008-0000-0900-00002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42" name="Picture 97" descr="QQ截图20141023141502">
          <a:extLst>
            <a:ext uri="{FF2B5EF4-FFF2-40B4-BE49-F238E27FC236}">
              <a16:creationId xmlns:a16="http://schemas.microsoft.com/office/drawing/2014/main" id="{00000000-0008-0000-0900-00002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43" name="Picture 96" descr="QQ截图20141023141458">
          <a:extLst>
            <a:ext uri="{FF2B5EF4-FFF2-40B4-BE49-F238E27FC236}">
              <a16:creationId xmlns:a16="http://schemas.microsoft.com/office/drawing/2014/main" id="{00000000-0008-0000-0900-00002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44" name="Picture 97" descr="QQ截图20141023141502">
          <a:extLst>
            <a:ext uri="{FF2B5EF4-FFF2-40B4-BE49-F238E27FC236}">
              <a16:creationId xmlns:a16="http://schemas.microsoft.com/office/drawing/2014/main" id="{00000000-0008-0000-0900-000028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47" name="AutoShape 4">
          <a:extLst>
            <a:ext uri="{FF2B5EF4-FFF2-40B4-BE49-F238E27FC236}">
              <a16:creationId xmlns:a16="http://schemas.microsoft.com/office/drawing/2014/main" id="{00000000-0008-0000-0900-00002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48" name="AutoShape 1">
          <a:extLst>
            <a:ext uri="{FF2B5EF4-FFF2-40B4-BE49-F238E27FC236}">
              <a16:creationId xmlns:a16="http://schemas.microsoft.com/office/drawing/2014/main" id="{00000000-0008-0000-0900-00002C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50" name="AutoShape 4">
          <a:extLst>
            <a:ext uri="{FF2B5EF4-FFF2-40B4-BE49-F238E27FC236}">
              <a16:creationId xmlns:a16="http://schemas.microsoft.com/office/drawing/2014/main" id="{00000000-0008-0000-0900-00002E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51" name="Picture 96" descr="QQ截图20141023141458">
          <a:extLst>
            <a:ext uri="{FF2B5EF4-FFF2-40B4-BE49-F238E27FC236}">
              <a16:creationId xmlns:a16="http://schemas.microsoft.com/office/drawing/2014/main" id="{00000000-0008-0000-0900-00002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52" name="Picture 97" descr="QQ截图20141023141502">
          <a:extLst>
            <a:ext uri="{FF2B5EF4-FFF2-40B4-BE49-F238E27FC236}">
              <a16:creationId xmlns:a16="http://schemas.microsoft.com/office/drawing/2014/main" id="{00000000-0008-0000-0900-00003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53" name="Picture 96" descr="QQ截图20141023141458">
          <a:extLst>
            <a:ext uri="{FF2B5EF4-FFF2-40B4-BE49-F238E27FC236}">
              <a16:creationId xmlns:a16="http://schemas.microsoft.com/office/drawing/2014/main" id="{00000000-0008-0000-0900-00003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54" name="Picture 97" descr="QQ截图20141023141502">
          <a:extLst>
            <a:ext uri="{FF2B5EF4-FFF2-40B4-BE49-F238E27FC236}">
              <a16:creationId xmlns:a16="http://schemas.microsoft.com/office/drawing/2014/main" id="{00000000-0008-0000-0900-00003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5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3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4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5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58" name="AutoShape 4">
          <a:extLst>
            <a:ext uri="{FF2B5EF4-FFF2-40B4-BE49-F238E27FC236}">
              <a16:creationId xmlns:a16="http://schemas.microsoft.com/office/drawing/2014/main" id="{00000000-0008-0000-0900-000036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5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7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6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61" name="AutoShape 4">
          <a:extLst>
            <a:ext uri="{FF2B5EF4-FFF2-40B4-BE49-F238E27FC236}">
              <a16:creationId xmlns:a16="http://schemas.microsoft.com/office/drawing/2014/main" id="{00000000-0008-0000-0900-00003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64" name="AutoShape 4">
          <a:extLst>
            <a:ext uri="{FF2B5EF4-FFF2-40B4-BE49-F238E27FC236}">
              <a16:creationId xmlns:a16="http://schemas.microsoft.com/office/drawing/2014/main" id="{00000000-0008-0000-0900-00003C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65" name="Picture 96" descr="QQ截图20141023141458">
          <a:extLst>
            <a:ext uri="{FF2B5EF4-FFF2-40B4-BE49-F238E27FC236}">
              <a16:creationId xmlns:a16="http://schemas.microsoft.com/office/drawing/2014/main" id="{00000000-0008-0000-0900-00003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66" name="Picture 97" descr="QQ截图20141023141502">
          <a:extLst>
            <a:ext uri="{FF2B5EF4-FFF2-40B4-BE49-F238E27FC236}">
              <a16:creationId xmlns:a16="http://schemas.microsoft.com/office/drawing/2014/main" id="{00000000-0008-0000-0900-00003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67" name="Picture 96" descr="QQ截图20141023141458">
          <a:extLst>
            <a:ext uri="{FF2B5EF4-FFF2-40B4-BE49-F238E27FC236}">
              <a16:creationId xmlns:a16="http://schemas.microsoft.com/office/drawing/2014/main" id="{00000000-0008-0000-0900-00003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68" name="Picture 97" descr="QQ截图20141023141502">
          <a:extLst>
            <a:ext uri="{FF2B5EF4-FFF2-40B4-BE49-F238E27FC236}">
              <a16:creationId xmlns:a16="http://schemas.microsoft.com/office/drawing/2014/main" id="{00000000-0008-0000-0900-00004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1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2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71" name="AutoShape 4">
          <a:extLst>
            <a:ext uri="{FF2B5EF4-FFF2-40B4-BE49-F238E27FC236}">
              <a16:creationId xmlns:a16="http://schemas.microsoft.com/office/drawing/2014/main" id="{00000000-0008-0000-0900-000043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72" name="Picture 96" descr="QQ截图20141023141458">
          <a:extLst>
            <a:ext uri="{FF2B5EF4-FFF2-40B4-BE49-F238E27FC236}">
              <a16:creationId xmlns:a16="http://schemas.microsoft.com/office/drawing/2014/main" id="{00000000-0008-0000-0900-00004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73" name="Picture 97" descr="QQ截图20141023141502">
          <a:extLst>
            <a:ext uri="{FF2B5EF4-FFF2-40B4-BE49-F238E27FC236}">
              <a16:creationId xmlns:a16="http://schemas.microsoft.com/office/drawing/2014/main" id="{00000000-0008-0000-0900-00004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74" name="Picture 96" descr="QQ截图20141023141458">
          <a:extLst>
            <a:ext uri="{FF2B5EF4-FFF2-40B4-BE49-F238E27FC236}">
              <a16:creationId xmlns:a16="http://schemas.microsoft.com/office/drawing/2014/main" id="{00000000-0008-0000-0900-00004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75" name="Picture 97" descr="QQ截图20141023141502">
          <a:extLst>
            <a:ext uri="{FF2B5EF4-FFF2-40B4-BE49-F238E27FC236}">
              <a16:creationId xmlns:a16="http://schemas.microsoft.com/office/drawing/2014/main" id="{00000000-0008-0000-0900-00004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78" name="AutoShape 4">
          <a:extLst>
            <a:ext uri="{FF2B5EF4-FFF2-40B4-BE49-F238E27FC236}">
              <a16:creationId xmlns:a16="http://schemas.microsoft.com/office/drawing/2014/main" id="{00000000-0008-0000-0900-00004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79" name="Picture 96" descr="QQ截图20141023141458">
          <a:extLst>
            <a:ext uri="{FF2B5EF4-FFF2-40B4-BE49-F238E27FC236}">
              <a16:creationId xmlns:a16="http://schemas.microsoft.com/office/drawing/2014/main" id="{00000000-0008-0000-0900-00004B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80" name="Picture 97" descr="QQ截图20141023141502">
          <a:extLst>
            <a:ext uri="{FF2B5EF4-FFF2-40B4-BE49-F238E27FC236}">
              <a16:creationId xmlns:a16="http://schemas.microsoft.com/office/drawing/2014/main" id="{00000000-0008-0000-0900-00004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81" name="Picture 96" descr="QQ截图20141023141458">
          <a:extLst>
            <a:ext uri="{FF2B5EF4-FFF2-40B4-BE49-F238E27FC236}">
              <a16:creationId xmlns:a16="http://schemas.microsoft.com/office/drawing/2014/main" id="{00000000-0008-0000-0900-00004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82" name="Picture 97" descr="QQ截图20141023141502">
          <a:extLst>
            <a:ext uri="{FF2B5EF4-FFF2-40B4-BE49-F238E27FC236}">
              <a16:creationId xmlns:a16="http://schemas.microsoft.com/office/drawing/2014/main" id="{00000000-0008-0000-0900-00004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F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0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85" name="AutoShape 4">
          <a:extLst>
            <a:ext uri="{FF2B5EF4-FFF2-40B4-BE49-F238E27FC236}">
              <a16:creationId xmlns:a16="http://schemas.microsoft.com/office/drawing/2014/main" id="{00000000-0008-0000-0900-000051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8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2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8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3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8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4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89" name="AutoShape 4">
          <a:extLst>
            <a:ext uri="{FF2B5EF4-FFF2-40B4-BE49-F238E27FC236}">
              <a16:creationId xmlns:a16="http://schemas.microsoft.com/office/drawing/2014/main" id="{00000000-0008-0000-0900-000055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90" name="Picture 96" descr="QQ截图20141023141458">
          <a:extLst>
            <a:ext uri="{FF2B5EF4-FFF2-40B4-BE49-F238E27FC236}">
              <a16:creationId xmlns:a16="http://schemas.microsoft.com/office/drawing/2014/main" id="{00000000-0008-0000-0900-00005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91" name="Picture 97" descr="QQ截图20141023141502">
          <a:extLst>
            <a:ext uri="{FF2B5EF4-FFF2-40B4-BE49-F238E27FC236}">
              <a16:creationId xmlns:a16="http://schemas.microsoft.com/office/drawing/2014/main" id="{00000000-0008-0000-0900-00005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92" name="Picture 96" descr="QQ截图20141023141458">
          <a:extLst>
            <a:ext uri="{FF2B5EF4-FFF2-40B4-BE49-F238E27FC236}">
              <a16:creationId xmlns:a16="http://schemas.microsoft.com/office/drawing/2014/main" id="{00000000-0008-0000-0900-000058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93" name="Picture 97" descr="QQ截图20141023141502">
          <a:extLst>
            <a:ext uri="{FF2B5EF4-FFF2-40B4-BE49-F238E27FC236}">
              <a16:creationId xmlns:a16="http://schemas.microsoft.com/office/drawing/2014/main" id="{00000000-0008-0000-0900-000059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9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9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96" name="AutoShape 4">
          <a:extLst>
            <a:ext uri="{FF2B5EF4-FFF2-40B4-BE49-F238E27FC236}">
              <a16:creationId xmlns:a16="http://schemas.microsoft.com/office/drawing/2014/main" id="{00000000-0008-0000-0900-00005C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97" name="Picture 96" descr="QQ截图20141023141458">
          <a:extLst>
            <a:ext uri="{FF2B5EF4-FFF2-40B4-BE49-F238E27FC236}">
              <a16:creationId xmlns:a16="http://schemas.microsoft.com/office/drawing/2014/main" id="{00000000-0008-0000-0900-00005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98" name="Picture 97" descr="QQ截图20141023141502">
          <a:extLst>
            <a:ext uri="{FF2B5EF4-FFF2-40B4-BE49-F238E27FC236}">
              <a16:creationId xmlns:a16="http://schemas.microsoft.com/office/drawing/2014/main" id="{00000000-0008-0000-0900-00005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99" name="Picture 96" descr="QQ截图20141023141458">
          <a:extLst>
            <a:ext uri="{FF2B5EF4-FFF2-40B4-BE49-F238E27FC236}">
              <a16:creationId xmlns:a16="http://schemas.microsoft.com/office/drawing/2014/main" id="{00000000-0008-0000-0900-00005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00" name="Picture 97" descr="QQ截图20141023141502">
          <a:extLst>
            <a:ext uri="{FF2B5EF4-FFF2-40B4-BE49-F238E27FC236}">
              <a16:creationId xmlns:a16="http://schemas.microsoft.com/office/drawing/2014/main" id="{00000000-0008-0000-0900-00006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0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1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02" name="Picture 96" descr="QQ截图20141023141458">
          <a:extLst>
            <a:ext uri="{FF2B5EF4-FFF2-40B4-BE49-F238E27FC236}">
              <a16:creationId xmlns:a16="http://schemas.microsoft.com/office/drawing/2014/main" id="{00000000-0008-0000-0900-00006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03" name="Picture 97" descr="QQ截图20141023141502">
          <a:extLst>
            <a:ext uri="{FF2B5EF4-FFF2-40B4-BE49-F238E27FC236}">
              <a16:creationId xmlns:a16="http://schemas.microsoft.com/office/drawing/2014/main" id="{00000000-0008-0000-0900-00006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04" name="Picture 96" descr="QQ截图20141023141458">
          <a:extLst>
            <a:ext uri="{FF2B5EF4-FFF2-40B4-BE49-F238E27FC236}">
              <a16:creationId xmlns:a16="http://schemas.microsoft.com/office/drawing/2014/main" id="{00000000-0008-0000-0900-00006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05" name="Picture 97" descr="QQ截图20141023141502">
          <a:extLst>
            <a:ext uri="{FF2B5EF4-FFF2-40B4-BE49-F238E27FC236}">
              <a16:creationId xmlns:a16="http://schemas.microsoft.com/office/drawing/2014/main" id="{00000000-0008-0000-0900-00006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6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7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0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09" name="AutoShape 4">
          <a:extLst>
            <a:ext uri="{FF2B5EF4-FFF2-40B4-BE49-F238E27FC236}">
              <a16:creationId xmlns:a16="http://schemas.microsoft.com/office/drawing/2014/main" id="{00000000-0008-0000-0900-00006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2" name="AutoShape 4">
          <a:extLst>
            <a:ext uri="{FF2B5EF4-FFF2-40B4-BE49-F238E27FC236}">
              <a16:creationId xmlns:a16="http://schemas.microsoft.com/office/drawing/2014/main" id="{00000000-0008-0000-0900-00006C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D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E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5" name="AutoShape 4">
          <a:extLst>
            <a:ext uri="{FF2B5EF4-FFF2-40B4-BE49-F238E27FC236}">
              <a16:creationId xmlns:a16="http://schemas.microsoft.com/office/drawing/2014/main" id="{00000000-0008-0000-0900-00006F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0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1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8" name="AutoShape 4">
          <a:extLst>
            <a:ext uri="{FF2B5EF4-FFF2-40B4-BE49-F238E27FC236}">
              <a16:creationId xmlns:a16="http://schemas.microsoft.com/office/drawing/2014/main" id="{00000000-0008-0000-0900-000072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19" name="Picture 96" descr="QQ截图20141023141458">
          <a:extLst>
            <a:ext uri="{FF2B5EF4-FFF2-40B4-BE49-F238E27FC236}">
              <a16:creationId xmlns:a16="http://schemas.microsoft.com/office/drawing/2014/main" id="{00000000-0008-0000-0900-00007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20" name="Picture 97" descr="QQ截图20141023141502">
          <a:extLst>
            <a:ext uri="{FF2B5EF4-FFF2-40B4-BE49-F238E27FC236}">
              <a16:creationId xmlns:a16="http://schemas.microsoft.com/office/drawing/2014/main" id="{00000000-0008-0000-0900-00007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21" name="Picture 96" descr="QQ截图20141023141458">
          <a:extLst>
            <a:ext uri="{FF2B5EF4-FFF2-40B4-BE49-F238E27FC236}">
              <a16:creationId xmlns:a16="http://schemas.microsoft.com/office/drawing/2014/main" id="{00000000-0008-0000-0900-00007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22" name="Picture 97" descr="QQ截图20141023141502">
          <a:extLst>
            <a:ext uri="{FF2B5EF4-FFF2-40B4-BE49-F238E27FC236}">
              <a16:creationId xmlns:a16="http://schemas.microsoft.com/office/drawing/2014/main" id="{00000000-0008-0000-0900-00007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2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7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2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25" name="AutoShape 4">
          <a:extLst>
            <a:ext uri="{FF2B5EF4-FFF2-40B4-BE49-F238E27FC236}">
              <a16:creationId xmlns:a16="http://schemas.microsoft.com/office/drawing/2014/main" id="{00000000-0008-0000-0900-00007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26" name="Picture 96" descr="QQ截图20141023141458">
          <a:extLst>
            <a:ext uri="{FF2B5EF4-FFF2-40B4-BE49-F238E27FC236}">
              <a16:creationId xmlns:a16="http://schemas.microsoft.com/office/drawing/2014/main" id="{00000000-0008-0000-0900-00007A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27" name="Picture 97" descr="QQ截图20141023141502">
          <a:extLst>
            <a:ext uri="{FF2B5EF4-FFF2-40B4-BE49-F238E27FC236}">
              <a16:creationId xmlns:a16="http://schemas.microsoft.com/office/drawing/2014/main" id="{00000000-0008-0000-0900-00007B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28" name="Picture 96" descr="QQ截图20141023141458">
          <a:extLst>
            <a:ext uri="{FF2B5EF4-FFF2-40B4-BE49-F238E27FC236}">
              <a16:creationId xmlns:a16="http://schemas.microsoft.com/office/drawing/2014/main" id="{00000000-0008-0000-0900-00007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29" name="Picture 97" descr="QQ截图20141023141502">
          <a:extLst>
            <a:ext uri="{FF2B5EF4-FFF2-40B4-BE49-F238E27FC236}">
              <a16:creationId xmlns:a16="http://schemas.microsoft.com/office/drawing/2014/main" id="{00000000-0008-0000-0900-00007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3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E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3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F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32" name="AutoShape 4">
          <a:extLst>
            <a:ext uri="{FF2B5EF4-FFF2-40B4-BE49-F238E27FC236}">
              <a16:creationId xmlns:a16="http://schemas.microsoft.com/office/drawing/2014/main" id="{00000000-0008-0000-0900-000080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33" name="Picture 96" descr="QQ截图20141023141458">
          <a:extLst>
            <a:ext uri="{FF2B5EF4-FFF2-40B4-BE49-F238E27FC236}">
              <a16:creationId xmlns:a16="http://schemas.microsoft.com/office/drawing/2014/main" id="{00000000-0008-0000-0900-00008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34" name="Picture 97" descr="QQ截图20141023141502">
          <a:extLst>
            <a:ext uri="{FF2B5EF4-FFF2-40B4-BE49-F238E27FC236}">
              <a16:creationId xmlns:a16="http://schemas.microsoft.com/office/drawing/2014/main" id="{00000000-0008-0000-0900-00008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35" name="Picture 96" descr="QQ截图20141023141458">
          <a:extLst>
            <a:ext uri="{FF2B5EF4-FFF2-40B4-BE49-F238E27FC236}">
              <a16:creationId xmlns:a16="http://schemas.microsoft.com/office/drawing/2014/main" id="{00000000-0008-0000-0900-00008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36" name="Picture 97" descr="QQ截图20141023141502">
          <a:extLst>
            <a:ext uri="{FF2B5EF4-FFF2-40B4-BE49-F238E27FC236}">
              <a16:creationId xmlns:a16="http://schemas.microsoft.com/office/drawing/2014/main" id="{00000000-0008-0000-0900-00008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3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5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3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6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39" name="AutoShape 4">
          <a:extLst>
            <a:ext uri="{FF2B5EF4-FFF2-40B4-BE49-F238E27FC236}">
              <a16:creationId xmlns:a16="http://schemas.microsoft.com/office/drawing/2014/main" id="{00000000-0008-0000-0900-000087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4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43" name="AutoShape 4">
          <a:extLst>
            <a:ext uri="{FF2B5EF4-FFF2-40B4-BE49-F238E27FC236}">
              <a16:creationId xmlns:a16="http://schemas.microsoft.com/office/drawing/2014/main" id="{00000000-0008-0000-0900-00008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44" name="Picture 96" descr="QQ截图20141023141458">
          <a:extLst>
            <a:ext uri="{FF2B5EF4-FFF2-40B4-BE49-F238E27FC236}">
              <a16:creationId xmlns:a16="http://schemas.microsoft.com/office/drawing/2014/main" id="{00000000-0008-0000-0900-00008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45" name="Picture 97" descr="QQ截图20141023141502">
          <a:extLst>
            <a:ext uri="{FF2B5EF4-FFF2-40B4-BE49-F238E27FC236}">
              <a16:creationId xmlns:a16="http://schemas.microsoft.com/office/drawing/2014/main" id="{00000000-0008-0000-0900-00008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46" name="Picture 96" descr="QQ截图20141023141458">
          <a:extLst>
            <a:ext uri="{FF2B5EF4-FFF2-40B4-BE49-F238E27FC236}">
              <a16:creationId xmlns:a16="http://schemas.microsoft.com/office/drawing/2014/main" id="{00000000-0008-0000-0900-00008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47" name="Picture 97" descr="QQ截图20141023141502">
          <a:extLst>
            <a:ext uri="{FF2B5EF4-FFF2-40B4-BE49-F238E27FC236}">
              <a16:creationId xmlns:a16="http://schemas.microsoft.com/office/drawing/2014/main" id="{00000000-0008-0000-0900-00008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0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1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50" name="AutoShape 4">
          <a:extLst>
            <a:ext uri="{FF2B5EF4-FFF2-40B4-BE49-F238E27FC236}">
              <a16:creationId xmlns:a16="http://schemas.microsoft.com/office/drawing/2014/main" id="{00000000-0008-0000-0900-000092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51" name="Picture 96" descr="QQ截图20141023141458">
          <a:extLst>
            <a:ext uri="{FF2B5EF4-FFF2-40B4-BE49-F238E27FC236}">
              <a16:creationId xmlns:a16="http://schemas.microsoft.com/office/drawing/2014/main" id="{00000000-0008-0000-0900-00009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52" name="Picture 97" descr="QQ截图20141023141502">
          <a:extLst>
            <a:ext uri="{FF2B5EF4-FFF2-40B4-BE49-F238E27FC236}">
              <a16:creationId xmlns:a16="http://schemas.microsoft.com/office/drawing/2014/main" id="{00000000-0008-0000-0900-00009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53" name="Picture 96" descr="QQ截图20141023141458">
          <a:extLst>
            <a:ext uri="{FF2B5EF4-FFF2-40B4-BE49-F238E27FC236}">
              <a16:creationId xmlns:a16="http://schemas.microsoft.com/office/drawing/2014/main" id="{00000000-0008-0000-0900-00009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54" name="Picture 97" descr="QQ截图20141023141502">
          <a:extLst>
            <a:ext uri="{FF2B5EF4-FFF2-40B4-BE49-F238E27FC236}">
              <a16:creationId xmlns:a16="http://schemas.microsoft.com/office/drawing/2014/main" id="{00000000-0008-0000-0900-00009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7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57" name="AutoShape 4">
          <a:extLst>
            <a:ext uri="{FF2B5EF4-FFF2-40B4-BE49-F238E27FC236}">
              <a16:creationId xmlns:a16="http://schemas.microsoft.com/office/drawing/2014/main" id="{00000000-0008-0000-0900-00009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58" name="Picture 96" descr="QQ截图20141023141458">
          <a:extLst>
            <a:ext uri="{FF2B5EF4-FFF2-40B4-BE49-F238E27FC236}">
              <a16:creationId xmlns:a16="http://schemas.microsoft.com/office/drawing/2014/main" id="{00000000-0008-0000-0900-00009A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59" name="Picture 97" descr="QQ截图20141023141502">
          <a:extLst>
            <a:ext uri="{FF2B5EF4-FFF2-40B4-BE49-F238E27FC236}">
              <a16:creationId xmlns:a16="http://schemas.microsoft.com/office/drawing/2014/main" id="{00000000-0008-0000-0900-00009B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60" name="Picture 96" descr="QQ截图20141023141458">
          <a:extLst>
            <a:ext uri="{FF2B5EF4-FFF2-40B4-BE49-F238E27FC236}">
              <a16:creationId xmlns:a16="http://schemas.microsoft.com/office/drawing/2014/main" id="{00000000-0008-0000-0900-00009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61" name="Picture 97" descr="QQ截图20141023141502">
          <a:extLst>
            <a:ext uri="{FF2B5EF4-FFF2-40B4-BE49-F238E27FC236}">
              <a16:creationId xmlns:a16="http://schemas.microsoft.com/office/drawing/2014/main" id="{00000000-0008-0000-0900-00009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E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F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64" name="AutoShape 4">
          <a:extLst>
            <a:ext uri="{FF2B5EF4-FFF2-40B4-BE49-F238E27FC236}">
              <a16:creationId xmlns:a16="http://schemas.microsoft.com/office/drawing/2014/main" id="{00000000-0008-0000-0900-0000A0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65" name="Picture 96" descr="QQ截图20141023141458">
          <a:extLst>
            <a:ext uri="{FF2B5EF4-FFF2-40B4-BE49-F238E27FC236}">
              <a16:creationId xmlns:a16="http://schemas.microsoft.com/office/drawing/2014/main" id="{00000000-0008-0000-0900-0000A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66" name="Picture 97" descr="QQ截图20141023141502">
          <a:extLst>
            <a:ext uri="{FF2B5EF4-FFF2-40B4-BE49-F238E27FC236}">
              <a16:creationId xmlns:a16="http://schemas.microsoft.com/office/drawing/2014/main" id="{00000000-0008-0000-0900-0000A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67" name="Picture 96" descr="QQ截图20141023141458">
          <a:extLst>
            <a:ext uri="{FF2B5EF4-FFF2-40B4-BE49-F238E27FC236}">
              <a16:creationId xmlns:a16="http://schemas.microsoft.com/office/drawing/2014/main" id="{00000000-0008-0000-0900-0000A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68" name="Picture 97" descr="QQ截图20141023141502">
          <a:extLst>
            <a:ext uri="{FF2B5EF4-FFF2-40B4-BE49-F238E27FC236}">
              <a16:creationId xmlns:a16="http://schemas.microsoft.com/office/drawing/2014/main" id="{00000000-0008-0000-0900-0000A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5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6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71" name="AutoShape 4">
          <a:extLst>
            <a:ext uri="{FF2B5EF4-FFF2-40B4-BE49-F238E27FC236}">
              <a16:creationId xmlns:a16="http://schemas.microsoft.com/office/drawing/2014/main" id="{00000000-0008-0000-0900-0000A7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72" name="Picture 96" descr="QQ截图20141023141458">
          <a:extLst>
            <a:ext uri="{FF2B5EF4-FFF2-40B4-BE49-F238E27FC236}">
              <a16:creationId xmlns:a16="http://schemas.microsoft.com/office/drawing/2014/main" id="{00000000-0008-0000-0900-0000A8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73" name="Picture 97" descr="QQ截图20141023141502">
          <a:extLst>
            <a:ext uri="{FF2B5EF4-FFF2-40B4-BE49-F238E27FC236}">
              <a16:creationId xmlns:a16="http://schemas.microsoft.com/office/drawing/2014/main" id="{00000000-0008-0000-0900-0000A9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74" name="Picture 96" descr="QQ截图20141023141458">
          <a:extLst>
            <a:ext uri="{FF2B5EF4-FFF2-40B4-BE49-F238E27FC236}">
              <a16:creationId xmlns:a16="http://schemas.microsoft.com/office/drawing/2014/main" id="{00000000-0008-0000-0900-0000AA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75" name="Picture 97" descr="QQ截图20141023141502">
          <a:extLst>
            <a:ext uri="{FF2B5EF4-FFF2-40B4-BE49-F238E27FC236}">
              <a16:creationId xmlns:a16="http://schemas.microsoft.com/office/drawing/2014/main" id="{00000000-0008-0000-0900-0000AB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C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D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78" name="AutoShape 4">
          <a:extLst>
            <a:ext uri="{FF2B5EF4-FFF2-40B4-BE49-F238E27FC236}">
              <a16:creationId xmlns:a16="http://schemas.microsoft.com/office/drawing/2014/main" id="{00000000-0008-0000-0900-0000AE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79" name="Picture 96" descr="QQ截图20141023141458">
          <a:extLst>
            <a:ext uri="{FF2B5EF4-FFF2-40B4-BE49-F238E27FC236}">
              <a16:creationId xmlns:a16="http://schemas.microsoft.com/office/drawing/2014/main" id="{00000000-0008-0000-0900-0000A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80" name="Picture 97" descr="QQ截图20141023141502">
          <a:extLst>
            <a:ext uri="{FF2B5EF4-FFF2-40B4-BE49-F238E27FC236}">
              <a16:creationId xmlns:a16="http://schemas.microsoft.com/office/drawing/2014/main" id="{00000000-0008-0000-0900-0000B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81" name="Picture 96" descr="QQ截图20141023141458">
          <a:extLst>
            <a:ext uri="{FF2B5EF4-FFF2-40B4-BE49-F238E27FC236}">
              <a16:creationId xmlns:a16="http://schemas.microsoft.com/office/drawing/2014/main" id="{00000000-0008-0000-0900-0000B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82" name="Picture 97" descr="QQ截图20141023141502">
          <a:extLst>
            <a:ext uri="{FF2B5EF4-FFF2-40B4-BE49-F238E27FC236}">
              <a16:creationId xmlns:a16="http://schemas.microsoft.com/office/drawing/2014/main" id="{00000000-0008-0000-0900-0000B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3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4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85" name="AutoShape 4">
          <a:extLst>
            <a:ext uri="{FF2B5EF4-FFF2-40B4-BE49-F238E27FC236}">
              <a16:creationId xmlns:a16="http://schemas.microsoft.com/office/drawing/2014/main" id="{00000000-0008-0000-0900-0000B5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86" name="Picture 96" descr="QQ截图20141023141458">
          <a:extLst>
            <a:ext uri="{FF2B5EF4-FFF2-40B4-BE49-F238E27FC236}">
              <a16:creationId xmlns:a16="http://schemas.microsoft.com/office/drawing/2014/main" id="{00000000-0008-0000-0900-0000B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87" name="Picture 97" descr="QQ截图20141023141502">
          <a:extLst>
            <a:ext uri="{FF2B5EF4-FFF2-40B4-BE49-F238E27FC236}">
              <a16:creationId xmlns:a16="http://schemas.microsoft.com/office/drawing/2014/main" id="{00000000-0008-0000-0900-0000B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88" name="Picture 96" descr="QQ截图20141023141458">
          <a:extLst>
            <a:ext uri="{FF2B5EF4-FFF2-40B4-BE49-F238E27FC236}">
              <a16:creationId xmlns:a16="http://schemas.microsoft.com/office/drawing/2014/main" id="{00000000-0008-0000-0900-0000B8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89" name="Picture 97" descr="QQ截图20141023141502">
          <a:extLst>
            <a:ext uri="{FF2B5EF4-FFF2-40B4-BE49-F238E27FC236}">
              <a16:creationId xmlns:a16="http://schemas.microsoft.com/office/drawing/2014/main" id="{00000000-0008-0000-0900-0000B9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92" name="AutoShape 4">
          <a:extLst>
            <a:ext uri="{FF2B5EF4-FFF2-40B4-BE49-F238E27FC236}">
              <a16:creationId xmlns:a16="http://schemas.microsoft.com/office/drawing/2014/main" id="{00000000-0008-0000-0900-0000BC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93" name="Picture 96" descr="QQ截图20141023141458">
          <a:extLst>
            <a:ext uri="{FF2B5EF4-FFF2-40B4-BE49-F238E27FC236}">
              <a16:creationId xmlns:a16="http://schemas.microsoft.com/office/drawing/2014/main" id="{00000000-0008-0000-0900-0000B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94" name="Picture 97" descr="QQ截图20141023141502">
          <a:extLst>
            <a:ext uri="{FF2B5EF4-FFF2-40B4-BE49-F238E27FC236}">
              <a16:creationId xmlns:a16="http://schemas.microsoft.com/office/drawing/2014/main" id="{00000000-0008-0000-0900-0000B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95" name="Picture 96" descr="QQ截图20141023141458">
          <a:extLst>
            <a:ext uri="{FF2B5EF4-FFF2-40B4-BE49-F238E27FC236}">
              <a16:creationId xmlns:a16="http://schemas.microsoft.com/office/drawing/2014/main" id="{00000000-0008-0000-0900-0000B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96" name="Picture 97" descr="QQ截图20141023141502">
          <a:extLst>
            <a:ext uri="{FF2B5EF4-FFF2-40B4-BE49-F238E27FC236}">
              <a16:creationId xmlns:a16="http://schemas.microsoft.com/office/drawing/2014/main" id="{00000000-0008-0000-0900-0000C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1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2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99" name="AutoShape 4">
          <a:extLst>
            <a:ext uri="{FF2B5EF4-FFF2-40B4-BE49-F238E27FC236}">
              <a16:creationId xmlns:a16="http://schemas.microsoft.com/office/drawing/2014/main" id="{00000000-0008-0000-0900-0000C3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00" name="Picture 96" descr="QQ截图20141023141458">
          <a:extLst>
            <a:ext uri="{FF2B5EF4-FFF2-40B4-BE49-F238E27FC236}">
              <a16:creationId xmlns:a16="http://schemas.microsoft.com/office/drawing/2014/main" id="{00000000-0008-0000-0900-0000C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01" name="Picture 97" descr="QQ截图20141023141502">
          <a:extLst>
            <a:ext uri="{FF2B5EF4-FFF2-40B4-BE49-F238E27FC236}">
              <a16:creationId xmlns:a16="http://schemas.microsoft.com/office/drawing/2014/main" id="{00000000-0008-0000-0900-0000C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02" name="Picture 96" descr="QQ截图20141023141458">
          <a:extLst>
            <a:ext uri="{FF2B5EF4-FFF2-40B4-BE49-F238E27FC236}">
              <a16:creationId xmlns:a16="http://schemas.microsoft.com/office/drawing/2014/main" id="{00000000-0008-0000-0900-0000C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03" name="Picture 97" descr="QQ截图20141023141502">
          <a:extLst>
            <a:ext uri="{FF2B5EF4-FFF2-40B4-BE49-F238E27FC236}">
              <a16:creationId xmlns:a16="http://schemas.microsoft.com/office/drawing/2014/main" id="{00000000-0008-0000-0900-0000C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06" name="AutoShape 4">
          <a:extLst>
            <a:ext uri="{FF2B5EF4-FFF2-40B4-BE49-F238E27FC236}">
              <a16:creationId xmlns:a16="http://schemas.microsoft.com/office/drawing/2014/main" id="{00000000-0008-0000-0900-0000C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07" name="Picture 96" descr="QQ截图20141023141458">
          <a:extLst>
            <a:ext uri="{FF2B5EF4-FFF2-40B4-BE49-F238E27FC236}">
              <a16:creationId xmlns:a16="http://schemas.microsoft.com/office/drawing/2014/main" id="{00000000-0008-0000-0900-0000CB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08" name="Picture 97" descr="QQ截图20141023141502">
          <a:extLst>
            <a:ext uri="{FF2B5EF4-FFF2-40B4-BE49-F238E27FC236}">
              <a16:creationId xmlns:a16="http://schemas.microsoft.com/office/drawing/2014/main" id="{00000000-0008-0000-0900-0000C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09" name="Picture 96" descr="QQ截图20141023141458">
          <a:extLst>
            <a:ext uri="{FF2B5EF4-FFF2-40B4-BE49-F238E27FC236}">
              <a16:creationId xmlns:a16="http://schemas.microsoft.com/office/drawing/2014/main" id="{00000000-0008-0000-0900-0000C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10" name="Picture 97" descr="QQ截图20141023141502">
          <a:extLst>
            <a:ext uri="{FF2B5EF4-FFF2-40B4-BE49-F238E27FC236}">
              <a16:creationId xmlns:a16="http://schemas.microsoft.com/office/drawing/2014/main" id="{00000000-0008-0000-0900-0000C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F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0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13" name="AutoShape 4">
          <a:extLst>
            <a:ext uri="{FF2B5EF4-FFF2-40B4-BE49-F238E27FC236}">
              <a16:creationId xmlns:a16="http://schemas.microsoft.com/office/drawing/2014/main" id="{00000000-0008-0000-0900-0000D1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14" name="Picture 96" descr="QQ截图20141023141458">
          <a:extLst>
            <a:ext uri="{FF2B5EF4-FFF2-40B4-BE49-F238E27FC236}">
              <a16:creationId xmlns:a16="http://schemas.microsoft.com/office/drawing/2014/main" id="{00000000-0008-0000-0900-0000D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15" name="Picture 97" descr="QQ截图20141023141502">
          <a:extLst>
            <a:ext uri="{FF2B5EF4-FFF2-40B4-BE49-F238E27FC236}">
              <a16:creationId xmlns:a16="http://schemas.microsoft.com/office/drawing/2014/main" id="{00000000-0008-0000-0900-0000D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16" name="Picture 96" descr="QQ截图20141023141458">
          <a:extLst>
            <a:ext uri="{FF2B5EF4-FFF2-40B4-BE49-F238E27FC236}">
              <a16:creationId xmlns:a16="http://schemas.microsoft.com/office/drawing/2014/main" id="{00000000-0008-0000-0900-0000D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17" name="Picture 97" descr="QQ截图20141023141502">
          <a:extLst>
            <a:ext uri="{FF2B5EF4-FFF2-40B4-BE49-F238E27FC236}">
              <a16:creationId xmlns:a16="http://schemas.microsoft.com/office/drawing/2014/main" id="{00000000-0008-0000-0900-0000D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6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7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20" name="AutoShape 4">
          <a:extLst>
            <a:ext uri="{FF2B5EF4-FFF2-40B4-BE49-F238E27FC236}">
              <a16:creationId xmlns:a16="http://schemas.microsoft.com/office/drawing/2014/main" id="{00000000-0008-0000-0900-0000D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21" name="Picture 96" descr="QQ截图20141023141458">
          <a:extLst>
            <a:ext uri="{FF2B5EF4-FFF2-40B4-BE49-F238E27FC236}">
              <a16:creationId xmlns:a16="http://schemas.microsoft.com/office/drawing/2014/main" id="{00000000-0008-0000-0900-0000D9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22" name="Picture 97" descr="QQ截图20141023141502">
          <a:extLst>
            <a:ext uri="{FF2B5EF4-FFF2-40B4-BE49-F238E27FC236}">
              <a16:creationId xmlns:a16="http://schemas.microsoft.com/office/drawing/2014/main" id="{00000000-0008-0000-0900-0000DA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23" name="Picture 96" descr="QQ截图20141023141458">
          <a:extLst>
            <a:ext uri="{FF2B5EF4-FFF2-40B4-BE49-F238E27FC236}">
              <a16:creationId xmlns:a16="http://schemas.microsoft.com/office/drawing/2014/main" id="{00000000-0008-0000-0900-0000DB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24" name="Picture 97" descr="QQ截图20141023141502">
          <a:extLst>
            <a:ext uri="{FF2B5EF4-FFF2-40B4-BE49-F238E27FC236}">
              <a16:creationId xmlns:a16="http://schemas.microsoft.com/office/drawing/2014/main" id="{00000000-0008-0000-0900-0000D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D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E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27" name="AutoShape 4">
          <a:extLst>
            <a:ext uri="{FF2B5EF4-FFF2-40B4-BE49-F238E27FC236}">
              <a16:creationId xmlns:a16="http://schemas.microsoft.com/office/drawing/2014/main" id="{00000000-0008-0000-0900-0000DF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28" name="Picture 96" descr="QQ截图20141023141458">
          <a:extLst>
            <a:ext uri="{FF2B5EF4-FFF2-40B4-BE49-F238E27FC236}">
              <a16:creationId xmlns:a16="http://schemas.microsoft.com/office/drawing/2014/main" id="{00000000-0008-0000-0900-0000E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29" name="Picture 97" descr="QQ截图20141023141502">
          <a:extLst>
            <a:ext uri="{FF2B5EF4-FFF2-40B4-BE49-F238E27FC236}">
              <a16:creationId xmlns:a16="http://schemas.microsoft.com/office/drawing/2014/main" id="{00000000-0008-0000-0900-0000E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30" name="Picture 96" descr="QQ截图20141023141458">
          <a:extLst>
            <a:ext uri="{FF2B5EF4-FFF2-40B4-BE49-F238E27FC236}">
              <a16:creationId xmlns:a16="http://schemas.microsoft.com/office/drawing/2014/main" id="{00000000-0008-0000-0900-0000E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31" name="Picture 97" descr="QQ截图20141023141502">
          <a:extLst>
            <a:ext uri="{FF2B5EF4-FFF2-40B4-BE49-F238E27FC236}">
              <a16:creationId xmlns:a16="http://schemas.microsoft.com/office/drawing/2014/main" id="{00000000-0008-0000-0900-0000E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4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5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34" name="AutoShape 4">
          <a:extLst>
            <a:ext uri="{FF2B5EF4-FFF2-40B4-BE49-F238E27FC236}">
              <a16:creationId xmlns:a16="http://schemas.microsoft.com/office/drawing/2014/main" id="{00000000-0008-0000-0900-0000E6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35" name="Picture 96" descr="QQ截图20141023141458">
          <a:extLst>
            <a:ext uri="{FF2B5EF4-FFF2-40B4-BE49-F238E27FC236}">
              <a16:creationId xmlns:a16="http://schemas.microsoft.com/office/drawing/2014/main" id="{00000000-0008-0000-0900-0000E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36" name="Picture 97" descr="QQ截图20141023141502">
          <a:extLst>
            <a:ext uri="{FF2B5EF4-FFF2-40B4-BE49-F238E27FC236}">
              <a16:creationId xmlns:a16="http://schemas.microsoft.com/office/drawing/2014/main" id="{00000000-0008-0000-0900-0000E8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37" name="Picture 96" descr="QQ截图20141023141458">
          <a:extLst>
            <a:ext uri="{FF2B5EF4-FFF2-40B4-BE49-F238E27FC236}">
              <a16:creationId xmlns:a16="http://schemas.microsoft.com/office/drawing/2014/main" id="{00000000-0008-0000-0900-0000E9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38" name="Picture 97" descr="QQ截图20141023141502">
          <a:extLst>
            <a:ext uri="{FF2B5EF4-FFF2-40B4-BE49-F238E27FC236}">
              <a16:creationId xmlns:a16="http://schemas.microsoft.com/office/drawing/2014/main" id="{00000000-0008-0000-0900-0000EA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C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41" name="AutoShape 4">
          <a:extLst>
            <a:ext uri="{FF2B5EF4-FFF2-40B4-BE49-F238E27FC236}">
              <a16:creationId xmlns:a16="http://schemas.microsoft.com/office/drawing/2014/main" id="{00000000-0008-0000-0900-0000ED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42" name="Picture 96" descr="QQ截图20141023141458">
          <a:extLst>
            <a:ext uri="{FF2B5EF4-FFF2-40B4-BE49-F238E27FC236}">
              <a16:creationId xmlns:a16="http://schemas.microsoft.com/office/drawing/2014/main" id="{00000000-0008-0000-0900-0000E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43" name="Picture 97" descr="QQ截图20141023141502">
          <a:extLst>
            <a:ext uri="{FF2B5EF4-FFF2-40B4-BE49-F238E27FC236}">
              <a16:creationId xmlns:a16="http://schemas.microsoft.com/office/drawing/2014/main" id="{00000000-0008-0000-0900-0000E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44" name="Picture 96" descr="QQ截图20141023141458">
          <a:extLst>
            <a:ext uri="{FF2B5EF4-FFF2-40B4-BE49-F238E27FC236}">
              <a16:creationId xmlns:a16="http://schemas.microsoft.com/office/drawing/2014/main" id="{00000000-0008-0000-0900-0000F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45" name="Picture 97" descr="QQ截图20141023141502">
          <a:extLst>
            <a:ext uri="{FF2B5EF4-FFF2-40B4-BE49-F238E27FC236}">
              <a16:creationId xmlns:a16="http://schemas.microsoft.com/office/drawing/2014/main" id="{00000000-0008-0000-0900-0000F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2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3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48" name="AutoShape 4">
          <a:extLst>
            <a:ext uri="{FF2B5EF4-FFF2-40B4-BE49-F238E27FC236}">
              <a16:creationId xmlns:a16="http://schemas.microsoft.com/office/drawing/2014/main" id="{00000000-0008-0000-0900-0000F4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49" name="Picture 96" descr="QQ截图20141023141458">
          <a:extLst>
            <a:ext uri="{FF2B5EF4-FFF2-40B4-BE49-F238E27FC236}">
              <a16:creationId xmlns:a16="http://schemas.microsoft.com/office/drawing/2014/main" id="{00000000-0008-0000-0900-0000F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50" name="Picture 97" descr="QQ截图20141023141502">
          <a:extLst>
            <a:ext uri="{FF2B5EF4-FFF2-40B4-BE49-F238E27FC236}">
              <a16:creationId xmlns:a16="http://schemas.microsoft.com/office/drawing/2014/main" id="{00000000-0008-0000-0900-0000F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51" name="Picture 96" descr="QQ截图20141023141458">
          <a:extLst>
            <a:ext uri="{FF2B5EF4-FFF2-40B4-BE49-F238E27FC236}">
              <a16:creationId xmlns:a16="http://schemas.microsoft.com/office/drawing/2014/main" id="{00000000-0008-0000-0900-0000F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52" name="Picture 97" descr="QQ截图20141023141502">
          <a:extLst>
            <a:ext uri="{FF2B5EF4-FFF2-40B4-BE49-F238E27FC236}">
              <a16:creationId xmlns:a16="http://schemas.microsoft.com/office/drawing/2014/main" id="{00000000-0008-0000-0900-0000F8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55" name="AutoShape 4">
          <a:extLst>
            <a:ext uri="{FF2B5EF4-FFF2-40B4-BE49-F238E27FC236}">
              <a16:creationId xmlns:a16="http://schemas.microsoft.com/office/drawing/2014/main" id="{00000000-0008-0000-0900-0000F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56" name="Picture 96" descr="QQ截图20141023141458">
          <a:extLst>
            <a:ext uri="{FF2B5EF4-FFF2-40B4-BE49-F238E27FC236}">
              <a16:creationId xmlns:a16="http://schemas.microsoft.com/office/drawing/2014/main" id="{00000000-0008-0000-0900-0000F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57" name="Picture 97" descr="QQ截图20141023141502">
          <a:extLst>
            <a:ext uri="{FF2B5EF4-FFF2-40B4-BE49-F238E27FC236}">
              <a16:creationId xmlns:a16="http://schemas.microsoft.com/office/drawing/2014/main" id="{00000000-0008-0000-0900-0000F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58" name="Picture 96" descr="QQ截图20141023141458">
          <a:extLst>
            <a:ext uri="{FF2B5EF4-FFF2-40B4-BE49-F238E27FC236}">
              <a16:creationId xmlns:a16="http://schemas.microsoft.com/office/drawing/2014/main" id="{00000000-0008-0000-0900-0000F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59" name="Picture 97" descr="QQ截图20141023141502">
          <a:extLst>
            <a:ext uri="{FF2B5EF4-FFF2-40B4-BE49-F238E27FC236}">
              <a16:creationId xmlns:a16="http://schemas.microsoft.com/office/drawing/2014/main" id="{00000000-0008-0000-0900-0000F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0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1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62" name="AutoShape 4">
          <a:extLst>
            <a:ext uri="{FF2B5EF4-FFF2-40B4-BE49-F238E27FC236}">
              <a16:creationId xmlns:a16="http://schemas.microsoft.com/office/drawing/2014/main" id="{00000000-0008-0000-0900-000002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63" name="Picture 96" descr="QQ截图20141023141458">
          <a:extLst>
            <a:ext uri="{FF2B5EF4-FFF2-40B4-BE49-F238E27FC236}">
              <a16:creationId xmlns:a16="http://schemas.microsoft.com/office/drawing/2014/main" id="{00000000-0008-0000-0900-00000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64" name="Picture 97" descr="QQ截图20141023141502">
          <a:extLst>
            <a:ext uri="{FF2B5EF4-FFF2-40B4-BE49-F238E27FC236}">
              <a16:creationId xmlns:a16="http://schemas.microsoft.com/office/drawing/2014/main" id="{00000000-0008-0000-0900-00000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65" name="Picture 96" descr="QQ截图20141023141458">
          <a:extLst>
            <a:ext uri="{FF2B5EF4-FFF2-40B4-BE49-F238E27FC236}">
              <a16:creationId xmlns:a16="http://schemas.microsoft.com/office/drawing/2014/main" id="{00000000-0008-0000-0900-00000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66" name="Picture 97" descr="QQ截图20141023141502">
          <a:extLst>
            <a:ext uri="{FF2B5EF4-FFF2-40B4-BE49-F238E27FC236}">
              <a16:creationId xmlns:a16="http://schemas.microsoft.com/office/drawing/2014/main" id="{00000000-0008-0000-0900-00000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7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8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69" name="AutoShape 4">
          <a:extLst>
            <a:ext uri="{FF2B5EF4-FFF2-40B4-BE49-F238E27FC236}">
              <a16:creationId xmlns:a16="http://schemas.microsoft.com/office/drawing/2014/main" id="{00000000-0008-0000-0900-00000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70" name="Picture 96" descr="QQ截图20141023141458">
          <a:extLst>
            <a:ext uri="{FF2B5EF4-FFF2-40B4-BE49-F238E27FC236}">
              <a16:creationId xmlns:a16="http://schemas.microsoft.com/office/drawing/2014/main" id="{00000000-0008-0000-0900-00000A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71" name="Picture 97" descr="QQ截图20141023141502">
          <a:extLst>
            <a:ext uri="{FF2B5EF4-FFF2-40B4-BE49-F238E27FC236}">
              <a16:creationId xmlns:a16="http://schemas.microsoft.com/office/drawing/2014/main" id="{00000000-0008-0000-0900-00000B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72" name="Picture 96" descr="QQ截图20141023141458">
          <a:extLst>
            <a:ext uri="{FF2B5EF4-FFF2-40B4-BE49-F238E27FC236}">
              <a16:creationId xmlns:a16="http://schemas.microsoft.com/office/drawing/2014/main" id="{00000000-0008-0000-0900-00000C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73" name="Picture 97" descr="QQ截图20141023141502">
          <a:extLst>
            <a:ext uri="{FF2B5EF4-FFF2-40B4-BE49-F238E27FC236}">
              <a16:creationId xmlns:a16="http://schemas.microsoft.com/office/drawing/2014/main" id="{00000000-0008-0000-0900-00000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E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F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76" name="AutoShape 4">
          <a:extLst>
            <a:ext uri="{FF2B5EF4-FFF2-40B4-BE49-F238E27FC236}">
              <a16:creationId xmlns:a16="http://schemas.microsoft.com/office/drawing/2014/main" id="{00000000-0008-0000-0900-000010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77" name="Picture 96" descr="QQ截图20141023141458">
          <a:extLst>
            <a:ext uri="{FF2B5EF4-FFF2-40B4-BE49-F238E27FC236}">
              <a16:creationId xmlns:a16="http://schemas.microsoft.com/office/drawing/2014/main" id="{00000000-0008-0000-0900-00001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78" name="Picture 97" descr="QQ截图20141023141502">
          <a:extLst>
            <a:ext uri="{FF2B5EF4-FFF2-40B4-BE49-F238E27FC236}">
              <a16:creationId xmlns:a16="http://schemas.microsoft.com/office/drawing/2014/main" id="{00000000-0008-0000-0900-00001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79" name="Picture 96" descr="QQ截图20141023141458">
          <a:extLst>
            <a:ext uri="{FF2B5EF4-FFF2-40B4-BE49-F238E27FC236}">
              <a16:creationId xmlns:a16="http://schemas.microsoft.com/office/drawing/2014/main" id="{00000000-0008-0000-0900-00001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80" name="Picture 97" descr="QQ截图20141023141502">
          <a:extLst>
            <a:ext uri="{FF2B5EF4-FFF2-40B4-BE49-F238E27FC236}">
              <a16:creationId xmlns:a16="http://schemas.microsoft.com/office/drawing/2014/main" id="{00000000-0008-0000-0900-00001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5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6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83" name="AutoShape 4">
          <a:extLst>
            <a:ext uri="{FF2B5EF4-FFF2-40B4-BE49-F238E27FC236}">
              <a16:creationId xmlns:a16="http://schemas.microsoft.com/office/drawing/2014/main" id="{00000000-0008-0000-0900-000017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84" name="Picture 96" descr="QQ截图20141023141458">
          <a:extLst>
            <a:ext uri="{FF2B5EF4-FFF2-40B4-BE49-F238E27FC236}">
              <a16:creationId xmlns:a16="http://schemas.microsoft.com/office/drawing/2014/main" id="{00000000-0008-0000-0900-00001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85" name="Picture 97" descr="QQ截图20141023141502">
          <a:extLst>
            <a:ext uri="{FF2B5EF4-FFF2-40B4-BE49-F238E27FC236}">
              <a16:creationId xmlns:a16="http://schemas.microsoft.com/office/drawing/2014/main" id="{00000000-0008-0000-0900-000019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86" name="Picture 96" descr="QQ截图20141023141458">
          <a:extLst>
            <a:ext uri="{FF2B5EF4-FFF2-40B4-BE49-F238E27FC236}">
              <a16:creationId xmlns:a16="http://schemas.microsoft.com/office/drawing/2014/main" id="{00000000-0008-0000-0900-00001A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87" name="Picture 97" descr="QQ截图20141023141502">
          <a:extLst>
            <a:ext uri="{FF2B5EF4-FFF2-40B4-BE49-F238E27FC236}">
              <a16:creationId xmlns:a16="http://schemas.microsoft.com/office/drawing/2014/main" id="{00000000-0008-0000-0900-00001B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D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90" name="AutoShape 4">
          <a:extLst>
            <a:ext uri="{FF2B5EF4-FFF2-40B4-BE49-F238E27FC236}">
              <a16:creationId xmlns:a16="http://schemas.microsoft.com/office/drawing/2014/main" id="{00000000-0008-0000-0900-00001E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91" name="Picture 96" descr="QQ截图20141023141458">
          <a:extLst>
            <a:ext uri="{FF2B5EF4-FFF2-40B4-BE49-F238E27FC236}">
              <a16:creationId xmlns:a16="http://schemas.microsoft.com/office/drawing/2014/main" id="{00000000-0008-0000-0900-00001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92" name="Picture 97" descr="QQ截图20141023141502">
          <a:extLst>
            <a:ext uri="{FF2B5EF4-FFF2-40B4-BE49-F238E27FC236}">
              <a16:creationId xmlns:a16="http://schemas.microsoft.com/office/drawing/2014/main" id="{00000000-0008-0000-0900-00002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93" name="Picture 96" descr="QQ截图20141023141458">
          <a:extLst>
            <a:ext uri="{FF2B5EF4-FFF2-40B4-BE49-F238E27FC236}">
              <a16:creationId xmlns:a16="http://schemas.microsoft.com/office/drawing/2014/main" id="{00000000-0008-0000-0900-00002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94" name="Picture 97" descr="QQ截图20141023141502">
          <a:extLst>
            <a:ext uri="{FF2B5EF4-FFF2-40B4-BE49-F238E27FC236}">
              <a16:creationId xmlns:a16="http://schemas.microsoft.com/office/drawing/2014/main" id="{00000000-0008-0000-0900-00002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3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9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4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97" name="AutoShape 4">
          <a:extLst>
            <a:ext uri="{FF2B5EF4-FFF2-40B4-BE49-F238E27FC236}">
              <a16:creationId xmlns:a16="http://schemas.microsoft.com/office/drawing/2014/main" id="{00000000-0008-0000-0900-000025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98" name="Picture 96" descr="QQ截图20141023141458">
          <a:extLst>
            <a:ext uri="{FF2B5EF4-FFF2-40B4-BE49-F238E27FC236}">
              <a16:creationId xmlns:a16="http://schemas.microsoft.com/office/drawing/2014/main" id="{00000000-0008-0000-0900-00002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99" name="Picture 97" descr="QQ截图20141023141502">
          <a:extLst>
            <a:ext uri="{FF2B5EF4-FFF2-40B4-BE49-F238E27FC236}">
              <a16:creationId xmlns:a16="http://schemas.microsoft.com/office/drawing/2014/main" id="{00000000-0008-0000-0900-00002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00" name="Picture 96" descr="QQ截图20141023141458">
          <a:extLst>
            <a:ext uri="{FF2B5EF4-FFF2-40B4-BE49-F238E27FC236}">
              <a16:creationId xmlns:a16="http://schemas.microsoft.com/office/drawing/2014/main" id="{00000000-0008-0000-0900-00002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01" name="Picture 97" descr="QQ截图20141023141502">
          <a:extLst>
            <a:ext uri="{FF2B5EF4-FFF2-40B4-BE49-F238E27FC236}">
              <a16:creationId xmlns:a16="http://schemas.microsoft.com/office/drawing/2014/main" id="{00000000-0008-0000-0900-000029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0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04" name="AutoShape 4">
          <a:extLst>
            <a:ext uri="{FF2B5EF4-FFF2-40B4-BE49-F238E27FC236}">
              <a16:creationId xmlns:a16="http://schemas.microsoft.com/office/drawing/2014/main" id="{00000000-0008-0000-0900-00002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05" name="AutoShape 1">
          <a:extLst>
            <a:ext uri="{FF2B5EF4-FFF2-40B4-BE49-F238E27FC236}">
              <a16:creationId xmlns:a16="http://schemas.microsoft.com/office/drawing/2014/main" id="{00000000-0008-0000-0900-00002D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07" name="AutoShape 4">
          <a:extLst>
            <a:ext uri="{FF2B5EF4-FFF2-40B4-BE49-F238E27FC236}">
              <a16:creationId xmlns:a16="http://schemas.microsoft.com/office/drawing/2014/main" id="{00000000-0008-0000-0900-00002F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08" name="Picture 96" descr="QQ截图20141023141458">
          <a:extLst>
            <a:ext uri="{FF2B5EF4-FFF2-40B4-BE49-F238E27FC236}">
              <a16:creationId xmlns:a16="http://schemas.microsoft.com/office/drawing/2014/main" id="{00000000-0008-0000-0900-00003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09" name="Picture 97" descr="QQ截图20141023141502">
          <a:extLst>
            <a:ext uri="{FF2B5EF4-FFF2-40B4-BE49-F238E27FC236}">
              <a16:creationId xmlns:a16="http://schemas.microsoft.com/office/drawing/2014/main" id="{00000000-0008-0000-0900-00003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10" name="Picture 96" descr="QQ截图20141023141458">
          <a:extLst>
            <a:ext uri="{FF2B5EF4-FFF2-40B4-BE49-F238E27FC236}">
              <a16:creationId xmlns:a16="http://schemas.microsoft.com/office/drawing/2014/main" id="{00000000-0008-0000-0900-00003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11" name="Picture 97" descr="QQ截图20141023141502">
          <a:extLst>
            <a:ext uri="{FF2B5EF4-FFF2-40B4-BE49-F238E27FC236}">
              <a16:creationId xmlns:a16="http://schemas.microsoft.com/office/drawing/2014/main" id="{00000000-0008-0000-0900-00003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1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4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5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6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15" name="AutoShape 4">
          <a:extLst>
            <a:ext uri="{FF2B5EF4-FFF2-40B4-BE49-F238E27FC236}">
              <a16:creationId xmlns:a16="http://schemas.microsoft.com/office/drawing/2014/main" id="{00000000-0008-0000-0900-000037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1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8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1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18" name="AutoShape 4">
          <a:extLst>
            <a:ext uri="{FF2B5EF4-FFF2-40B4-BE49-F238E27FC236}">
              <a16:creationId xmlns:a16="http://schemas.microsoft.com/office/drawing/2014/main" id="{00000000-0008-0000-0900-00003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21" name="AutoShape 4">
          <a:extLst>
            <a:ext uri="{FF2B5EF4-FFF2-40B4-BE49-F238E27FC236}">
              <a16:creationId xmlns:a16="http://schemas.microsoft.com/office/drawing/2014/main" id="{00000000-0008-0000-0900-00003D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22" name="Picture 96" descr="QQ截图20141023141458">
          <a:extLst>
            <a:ext uri="{FF2B5EF4-FFF2-40B4-BE49-F238E27FC236}">
              <a16:creationId xmlns:a16="http://schemas.microsoft.com/office/drawing/2014/main" id="{00000000-0008-0000-0900-00003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23" name="Picture 97" descr="QQ截图20141023141502">
          <a:extLst>
            <a:ext uri="{FF2B5EF4-FFF2-40B4-BE49-F238E27FC236}">
              <a16:creationId xmlns:a16="http://schemas.microsoft.com/office/drawing/2014/main" id="{00000000-0008-0000-0900-00003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24" name="Picture 96" descr="QQ截图20141023141458">
          <a:extLst>
            <a:ext uri="{FF2B5EF4-FFF2-40B4-BE49-F238E27FC236}">
              <a16:creationId xmlns:a16="http://schemas.microsoft.com/office/drawing/2014/main" id="{00000000-0008-0000-0900-00004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25" name="Picture 97" descr="QQ截图20141023141502">
          <a:extLst>
            <a:ext uri="{FF2B5EF4-FFF2-40B4-BE49-F238E27FC236}">
              <a16:creationId xmlns:a16="http://schemas.microsoft.com/office/drawing/2014/main" id="{00000000-0008-0000-0900-00004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2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3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28" name="AutoShape 4">
          <a:extLst>
            <a:ext uri="{FF2B5EF4-FFF2-40B4-BE49-F238E27FC236}">
              <a16:creationId xmlns:a16="http://schemas.microsoft.com/office/drawing/2014/main" id="{00000000-0008-0000-0900-000044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29" name="Picture 96" descr="QQ截图20141023141458">
          <a:extLst>
            <a:ext uri="{FF2B5EF4-FFF2-40B4-BE49-F238E27FC236}">
              <a16:creationId xmlns:a16="http://schemas.microsoft.com/office/drawing/2014/main" id="{00000000-0008-0000-0900-00004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30" name="Picture 97" descr="QQ截图20141023141502">
          <a:extLst>
            <a:ext uri="{FF2B5EF4-FFF2-40B4-BE49-F238E27FC236}">
              <a16:creationId xmlns:a16="http://schemas.microsoft.com/office/drawing/2014/main" id="{00000000-0008-0000-0900-00004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31" name="Picture 96" descr="QQ截图20141023141458">
          <a:extLst>
            <a:ext uri="{FF2B5EF4-FFF2-40B4-BE49-F238E27FC236}">
              <a16:creationId xmlns:a16="http://schemas.microsoft.com/office/drawing/2014/main" id="{00000000-0008-0000-0900-00004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32" name="Picture 97" descr="QQ截图20141023141502">
          <a:extLst>
            <a:ext uri="{FF2B5EF4-FFF2-40B4-BE49-F238E27FC236}">
              <a16:creationId xmlns:a16="http://schemas.microsoft.com/office/drawing/2014/main" id="{00000000-0008-0000-0900-00004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35" name="AutoShape 4">
          <a:extLst>
            <a:ext uri="{FF2B5EF4-FFF2-40B4-BE49-F238E27FC236}">
              <a16:creationId xmlns:a16="http://schemas.microsoft.com/office/drawing/2014/main" id="{00000000-0008-0000-0900-00004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36" name="Picture 96" descr="QQ截图20141023141458">
          <a:extLst>
            <a:ext uri="{FF2B5EF4-FFF2-40B4-BE49-F238E27FC236}">
              <a16:creationId xmlns:a16="http://schemas.microsoft.com/office/drawing/2014/main" id="{00000000-0008-0000-0900-00004C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37" name="Picture 97" descr="QQ截图20141023141502">
          <a:extLst>
            <a:ext uri="{FF2B5EF4-FFF2-40B4-BE49-F238E27FC236}">
              <a16:creationId xmlns:a16="http://schemas.microsoft.com/office/drawing/2014/main" id="{00000000-0008-0000-0900-00004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38" name="Picture 96" descr="QQ截图20141023141458">
          <a:extLst>
            <a:ext uri="{FF2B5EF4-FFF2-40B4-BE49-F238E27FC236}">
              <a16:creationId xmlns:a16="http://schemas.microsoft.com/office/drawing/2014/main" id="{00000000-0008-0000-0900-00004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39" name="Picture 97" descr="QQ截图20141023141502">
          <a:extLst>
            <a:ext uri="{FF2B5EF4-FFF2-40B4-BE49-F238E27FC236}">
              <a16:creationId xmlns:a16="http://schemas.microsoft.com/office/drawing/2014/main" id="{00000000-0008-0000-0900-00004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0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1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42" name="AutoShape 4">
          <a:extLst>
            <a:ext uri="{FF2B5EF4-FFF2-40B4-BE49-F238E27FC236}">
              <a16:creationId xmlns:a16="http://schemas.microsoft.com/office/drawing/2014/main" id="{00000000-0008-0000-0900-000052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4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3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4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4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4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5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46" name="AutoShape 4">
          <a:extLst>
            <a:ext uri="{FF2B5EF4-FFF2-40B4-BE49-F238E27FC236}">
              <a16:creationId xmlns:a16="http://schemas.microsoft.com/office/drawing/2014/main" id="{00000000-0008-0000-0900-000056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47" name="Picture 96" descr="QQ截图20141023141458">
          <a:extLst>
            <a:ext uri="{FF2B5EF4-FFF2-40B4-BE49-F238E27FC236}">
              <a16:creationId xmlns:a16="http://schemas.microsoft.com/office/drawing/2014/main" id="{00000000-0008-0000-0900-00005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48" name="Picture 97" descr="QQ截图20141023141502">
          <a:extLst>
            <a:ext uri="{FF2B5EF4-FFF2-40B4-BE49-F238E27FC236}">
              <a16:creationId xmlns:a16="http://schemas.microsoft.com/office/drawing/2014/main" id="{00000000-0008-0000-0900-00005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49" name="Picture 96" descr="QQ截图20141023141458">
          <a:extLst>
            <a:ext uri="{FF2B5EF4-FFF2-40B4-BE49-F238E27FC236}">
              <a16:creationId xmlns:a16="http://schemas.microsoft.com/office/drawing/2014/main" id="{00000000-0008-0000-0900-000059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50" name="Picture 97" descr="QQ截图20141023141502">
          <a:extLst>
            <a:ext uri="{FF2B5EF4-FFF2-40B4-BE49-F238E27FC236}">
              <a16:creationId xmlns:a16="http://schemas.microsoft.com/office/drawing/2014/main" id="{00000000-0008-0000-0900-00005A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53" name="AutoShape 4">
          <a:extLst>
            <a:ext uri="{FF2B5EF4-FFF2-40B4-BE49-F238E27FC236}">
              <a16:creationId xmlns:a16="http://schemas.microsoft.com/office/drawing/2014/main" id="{00000000-0008-0000-0900-00005D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54" name="Picture 96" descr="QQ截图20141023141458">
          <a:extLst>
            <a:ext uri="{FF2B5EF4-FFF2-40B4-BE49-F238E27FC236}">
              <a16:creationId xmlns:a16="http://schemas.microsoft.com/office/drawing/2014/main" id="{00000000-0008-0000-0900-00005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55" name="Picture 97" descr="QQ截图20141023141502">
          <a:extLst>
            <a:ext uri="{FF2B5EF4-FFF2-40B4-BE49-F238E27FC236}">
              <a16:creationId xmlns:a16="http://schemas.microsoft.com/office/drawing/2014/main" id="{00000000-0008-0000-0900-00005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56" name="Picture 96" descr="QQ截图20141023141458">
          <a:extLst>
            <a:ext uri="{FF2B5EF4-FFF2-40B4-BE49-F238E27FC236}">
              <a16:creationId xmlns:a16="http://schemas.microsoft.com/office/drawing/2014/main" id="{00000000-0008-0000-0900-00006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57" name="Picture 97" descr="QQ截图20141023141502">
          <a:extLst>
            <a:ext uri="{FF2B5EF4-FFF2-40B4-BE49-F238E27FC236}">
              <a16:creationId xmlns:a16="http://schemas.microsoft.com/office/drawing/2014/main" id="{00000000-0008-0000-0900-00006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2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059" name="Picture 96" descr="QQ截图20141023141458">
          <a:extLst>
            <a:ext uri="{FF2B5EF4-FFF2-40B4-BE49-F238E27FC236}">
              <a16:creationId xmlns:a16="http://schemas.microsoft.com/office/drawing/2014/main" id="{00000000-0008-0000-0900-00006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060" name="Picture 97" descr="QQ截图20141023141502">
          <a:extLst>
            <a:ext uri="{FF2B5EF4-FFF2-40B4-BE49-F238E27FC236}">
              <a16:creationId xmlns:a16="http://schemas.microsoft.com/office/drawing/2014/main" id="{00000000-0008-0000-0900-00006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061" name="Picture 96" descr="QQ截图20141023141458">
          <a:extLst>
            <a:ext uri="{FF2B5EF4-FFF2-40B4-BE49-F238E27FC236}">
              <a16:creationId xmlns:a16="http://schemas.microsoft.com/office/drawing/2014/main" id="{00000000-0008-0000-0900-00006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062" name="Picture 97" descr="QQ截图20141023141502">
          <a:extLst>
            <a:ext uri="{FF2B5EF4-FFF2-40B4-BE49-F238E27FC236}">
              <a16:creationId xmlns:a16="http://schemas.microsoft.com/office/drawing/2014/main" id="{00000000-0008-0000-0900-00006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7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8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6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66" name="AutoShape 4">
          <a:extLst>
            <a:ext uri="{FF2B5EF4-FFF2-40B4-BE49-F238E27FC236}">
              <a16:creationId xmlns:a16="http://schemas.microsoft.com/office/drawing/2014/main" id="{00000000-0008-0000-0900-00006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69" name="AutoShape 4">
          <a:extLst>
            <a:ext uri="{FF2B5EF4-FFF2-40B4-BE49-F238E27FC236}">
              <a16:creationId xmlns:a16="http://schemas.microsoft.com/office/drawing/2014/main" id="{00000000-0008-0000-0900-00006D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E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F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72" name="AutoShape 4">
          <a:extLst>
            <a:ext uri="{FF2B5EF4-FFF2-40B4-BE49-F238E27FC236}">
              <a16:creationId xmlns:a16="http://schemas.microsoft.com/office/drawing/2014/main" id="{00000000-0008-0000-0900-000070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7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1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7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2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75" name="AutoShape 4">
          <a:extLst>
            <a:ext uri="{FF2B5EF4-FFF2-40B4-BE49-F238E27FC236}">
              <a16:creationId xmlns:a16="http://schemas.microsoft.com/office/drawing/2014/main" id="{00000000-0008-0000-0900-000073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076" name="Picture 96" descr="QQ截图20141023141458">
          <a:extLst>
            <a:ext uri="{FF2B5EF4-FFF2-40B4-BE49-F238E27FC236}">
              <a16:creationId xmlns:a16="http://schemas.microsoft.com/office/drawing/2014/main" id="{00000000-0008-0000-0900-00007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077" name="Picture 97" descr="QQ截图20141023141502">
          <a:extLst>
            <a:ext uri="{FF2B5EF4-FFF2-40B4-BE49-F238E27FC236}">
              <a16:creationId xmlns:a16="http://schemas.microsoft.com/office/drawing/2014/main" id="{00000000-0008-0000-0900-00007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078" name="Picture 96" descr="QQ截图20141023141458">
          <a:extLst>
            <a:ext uri="{FF2B5EF4-FFF2-40B4-BE49-F238E27FC236}">
              <a16:creationId xmlns:a16="http://schemas.microsoft.com/office/drawing/2014/main" id="{00000000-0008-0000-0900-00007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079" name="Picture 97" descr="QQ截图20141023141502">
          <a:extLst>
            <a:ext uri="{FF2B5EF4-FFF2-40B4-BE49-F238E27FC236}">
              <a16:creationId xmlns:a16="http://schemas.microsoft.com/office/drawing/2014/main" id="{00000000-0008-0000-0900-00007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8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8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8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82" name="AutoShape 4">
          <a:extLst>
            <a:ext uri="{FF2B5EF4-FFF2-40B4-BE49-F238E27FC236}">
              <a16:creationId xmlns:a16="http://schemas.microsoft.com/office/drawing/2014/main" id="{00000000-0008-0000-0900-00007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083" name="Picture 96" descr="QQ截图20141023141458">
          <a:extLst>
            <a:ext uri="{FF2B5EF4-FFF2-40B4-BE49-F238E27FC236}">
              <a16:creationId xmlns:a16="http://schemas.microsoft.com/office/drawing/2014/main" id="{00000000-0008-0000-0900-00007B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084" name="Picture 97" descr="QQ截图20141023141502">
          <a:extLst>
            <a:ext uri="{FF2B5EF4-FFF2-40B4-BE49-F238E27FC236}">
              <a16:creationId xmlns:a16="http://schemas.microsoft.com/office/drawing/2014/main" id="{00000000-0008-0000-0900-00007C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085" name="Picture 96" descr="QQ截图20141023141458">
          <a:extLst>
            <a:ext uri="{FF2B5EF4-FFF2-40B4-BE49-F238E27FC236}">
              <a16:creationId xmlns:a16="http://schemas.microsoft.com/office/drawing/2014/main" id="{00000000-0008-0000-0900-00007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086" name="Picture 97" descr="QQ截图20141023141502">
          <a:extLst>
            <a:ext uri="{FF2B5EF4-FFF2-40B4-BE49-F238E27FC236}">
              <a16:creationId xmlns:a16="http://schemas.microsoft.com/office/drawing/2014/main" id="{00000000-0008-0000-0900-00007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8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F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8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0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89" name="AutoShape 4">
          <a:extLst>
            <a:ext uri="{FF2B5EF4-FFF2-40B4-BE49-F238E27FC236}">
              <a16:creationId xmlns:a16="http://schemas.microsoft.com/office/drawing/2014/main" id="{00000000-0008-0000-0900-000081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090" name="Picture 96" descr="QQ截图20141023141458">
          <a:extLst>
            <a:ext uri="{FF2B5EF4-FFF2-40B4-BE49-F238E27FC236}">
              <a16:creationId xmlns:a16="http://schemas.microsoft.com/office/drawing/2014/main" id="{00000000-0008-0000-0900-00008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091" name="Picture 97" descr="QQ截图20141023141502">
          <a:extLst>
            <a:ext uri="{FF2B5EF4-FFF2-40B4-BE49-F238E27FC236}">
              <a16:creationId xmlns:a16="http://schemas.microsoft.com/office/drawing/2014/main" id="{00000000-0008-0000-0900-00008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092" name="Picture 96" descr="QQ截图20141023141458">
          <a:extLst>
            <a:ext uri="{FF2B5EF4-FFF2-40B4-BE49-F238E27FC236}">
              <a16:creationId xmlns:a16="http://schemas.microsoft.com/office/drawing/2014/main" id="{00000000-0008-0000-0900-00008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093" name="Picture 97" descr="QQ截图20141023141502">
          <a:extLst>
            <a:ext uri="{FF2B5EF4-FFF2-40B4-BE49-F238E27FC236}">
              <a16:creationId xmlns:a16="http://schemas.microsoft.com/office/drawing/2014/main" id="{00000000-0008-0000-0900-00008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9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6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9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7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96" name="AutoShape 4">
          <a:extLst>
            <a:ext uri="{FF2B5EF4-FFF2-40B4-BE49-F238E27FC236}">
              <a16:creationId xmlns:a16="http://schemas.microsoft.com/office/drawing/2014/main" id="{00000000-0008-0000-0900-000088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9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00" name="AutoShape 4">
          <a:extLst>
            <a:ext uri="{FF2B5EF4-FFF2-40B4-BE49-F238E27FC236}">
              <a16:creationId xmlns:a16="http://schemas.microsoft.com/office/drawing/2014/main" id="{00000000-0008-0000-0900-00008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01" name="Picture 96" descr="QQ截图20141023141458">
          <a:extLst>
            <a:ext uri="{FF2B5EF4-FFF2-40B4-BE49-F238E27FC236}">
              <a16:creationId xmlns:a16="http://schemas.microsoft.com/office/drawing/2014/main" id="{00000000-0008-0000-0900-00008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02" name="Picture 97" descr="QQ截图20141023141502">
          <a:extLst>
            <a:ext uri="{FF2B5EF4-FFF2-40B4-BE49-F238E27FC236}">
              <a16:creationId xmlns:a16="http://schemas.microsoft.com/office/drawing/2014/main" id="{00000000-0008-0000-0900-00008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03" name="Picture 96" descr="QQ截图20141023141458">
          <a:extLst>
            <a:ext uri="{FF2B5EF4-FFF2-40B4-BE49-F238E27FC236}">
              <a16:creationId xmlns:a16="http://schemas.microsoft.com/office/drawing/2014/main" id="{00000000-0008-0000-0900-00008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04" name="Picture 97" descr="QQ截图20141023141502">
          <a:extLst>
            <a:ext uri="{FF2B5EF4-FFF2-40B4-BE49-F238E27FC236}">
              <a16:creationId xmlns:a16="http://schemas.microsoft.com/office/drawing/2014/main" id="{00000000-0008-0000-0900-00009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1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2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07" name="AutoShape 4">
          <a:extLst>
            <a:ext uri="{FF2B5EF4-FFF2-40B4-BE49-F238E27FC236}">
              <a16:creationId xmlns:a16="http://schemas.microsoft.com/office/drawing/2014/main" id="{00000000-0008-0000-0900-000093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08" name="Picture 96" descr="QQ截图20141023141458">
          <a:extLst>
            <a:ext uri="{FF2B5EF4-FFF2-40B4-BE49-F238E27FC236}">
              <a16:creationId xmlns:a16="http://schemas.microsoft.com/office/drawing/2014/main" id="{00000000-0008-0000-0900-00009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09" name="Picture 97" descr="QQ截图20141023141502">
          <a:extLst>
            <a:ext uri="{FF2B5EF4-FFF2-40B4-BE49-F238E27FC236}">
              <a16:creationId xmlns:a16="http://schemas.microsoft.com/office/drawing/2014/main" id="{00000000-0008-0000-0900-00009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10" name="Picture 96" descr="QQ截图20141023141458">
          <a:extLst>
            <a:ext uri="{FF2B5EF4-FFF2-40B4-BE49-F238E27FC236}">
              <a16:creationId xmlns:a16="http://schemas.microsoft.com/office/drawing/2014/main" id="{00000000-0008-0000-0900-00009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11" name="Picture 97" descr="QQ截图20141023141502">
          <a:extLst>
            <a:ext uri="{FF2B5EF4-FFF2-40B4-BE49-F238E27FC236}">
              <a16:creationId xmlns:a16="http://schemas.microsoft.com/office/drawing/2014/main" id="{00000000-0008-0000-0900-00009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8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14" name="AutoShape 4">
          <a:extLst>
            <a:ext uri="{FF2B5EF4-FFF2-40B4-BE49-F238E27FC236}">
              <a16:creationId xmlns:a16="http://schemas.microsoft.com/office/drawing/2014/main" id="{00000000-0008-0000-0900-00009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15" name="Picture 96" descr="QQ截图20141023141458">
          <a:extLst>
            <a:ext uri="{FF2B5EF4-FFF2-40B4-BE49-F238E27FC236}">
              <a16:creationId xmlns:a16="http://schemas.microsoft.com/office/drawing/2014/main" id="{00000000-0008-0000-0900-00009B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16" name="Picture 97" descr="QQ截图20141023141502">
          <a:extLst>
            <a:ext uri="{FF2B5EF4-FFF2-40B4-BE49-F238E27FC236}">
              <a16:creationId xmlns:a16="http://schemas.microsoft.com/office/drawing/2014/main" id="{00000000-0008-0000-0900-00009C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17" name="Picture 96" descr="QQ截图20141023141458">
          <a:extLst>
            <a:ext uri="{FF2B5EF4-FFF2-40B4-BE49-F238E27FC236}">
              <a16:creationId xmlns:a16="http://schemas.microsoft.com/office/drawing/2014/main" id="{00000000-0008-0000-0900-00009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18" name="Picture 97" descr="QQ截图20141023141502">
          <a:extLst>
            <a:ext uri="{FF2B5EF4-FFF2-40B4-BE49-F238E27FC236}">
              <a16:creationId xmlns:a16="http://schemas.microsoft.com/office/drawing/2014/main" id="{00000000-0008-0000-0900-00009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F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0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21" name="AutoShape 4">
          <a:extLst>
            <a:ext uri="{FF2B5EF4-FFF2-40B4-BE49-F238E27FC236}">
              <a16:creationId xmlns:a16="http://schemas.microsoft.com/office/drawing/2014/main" id="{00000000-0008-0000-0900-0000A1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22" name="Picture 96" descr="QQ截图20141023141458">
          <a:extLst>
            <a:ext uri="{FF2B5EF4-FFF2-40B4-BE49-F238E27FC236}">
              <a16:creationId xmlns:a16="http://schemas.microsoft.com/office/drawing/2014/main" id="{00000000-0008-0000-0900-0000A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23" name="Picture 97" descr="QQ截图20141023141502">
          <a:extLst>
            <a:ext uri="{FF2B5EF4-FFF2-40B4-BE49-F238E27FC236}">
              <a16:creationId xmlns:a16="http://schemas.microsoft.com/office/drawing/2014/main" id="{00000000-0008-0000-0900-0000A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24" name="Picture 96" descr="QQ截图20141023141458">
          <a:extLst>
            <a:ext uri="{FF2B5EF4-FFF2-40B4-BE49-F238E27FC236}">
              <a16:creationId xmlns:a16="http://schemas.microsoft.com/office/drawing/2014/main" id="{00000000-0008-0000-0900-0000A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25" name="Picture 97" descr="QQ截图20141023141502">
          <a:extLst>
            <a:ext uri="{FF2B5EF4-FFF2-40B4-BE49-F238E27FC236}">
              <a16:creationId xmlns:a16="http://schemas.microsoft.com/office/drawing/2014/main" id="{00000000-0008-0000-0900-0000A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6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7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28" name="AutoShape 4">
          <a:extLst>
            <a:ext uri="{FF2B5EF4-FFF2-40B4-BE49-F238E27FC236}">
              <a16:creationId xmlns:a16="http://schemas.microsoft.com/office/drawing/2014/main" id="{00000000-0008-0000-0900-0000A8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29" name="Picture 96" descr="QQ截图20141023141458">
          <a:extLst>
            <a:ext uri="{FF2B5EF4-FFF2-40B4-BE49-F238E27FC236}">
              <a16:creationId xmlns:a16="http://schemas.microsoft.com/office/drawing/2014/main" id="{00000000-0008-0000-0900-0000A9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30" name="Picture 97" descr="QQ截图20141023141502">
          <a:extLst>
            <a:ext uri="{FF2B5EF4-FFF2-40B4-BE49-F238E27FC236}">
              <a16:creationId xmlns:a16="http://schemas.microsoft.com/office/drawing/2014/main" id="{00000000-0008-0000-0900-0000AA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31" name="Picture 96" descr="QQ截图20141023141458">
          <a:extLst>
            <a:ext uri="{FF2B5EF4-FFF2-40B4-BE49-F238E27FC236}">
              <a16:creationId xmlns:a16="http://schemas.microsoft.com/office/drawing/2014/main" id="{00000000-0008-0000-0900-0000AB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32" name="Picture 97" descr="QQ截图20141023141502">
          <a:extLst>
            <a:ext uri="{FF2B5EF4-FFF2-40B4-BE49-F238E27FC236}">
              <a16:creationId xmlns:a16="http://schemas.microsoft.com/office/drawing/2014/main" id="{00000000-0008-0000-0900-0000AC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D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E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35" name="AutoShape 4">
          <a:extLst>
            <a:ext uri="{FF2B5EF4-FFF2-40B4-BE49-F238E27FC236}">
              <a16:creationId xmlns:a16="http://schemas.microsoft.com/office/drawing/2014/main" id="{00000000-0008-0000-0900-0000AF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36" name="Picture 96" descr="QQ截图20141023141458">
          <a:extLst>
            <a:ext uri="{FF2B5EF4-FFF2-40B4-BE49-F238E27FC236}">
              <a16:creationId xmlns:a16="http://schemas.microsoft.com/office/drawing/2014/main" id="{00000000-0008-0000-0900-0000B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37" name="Picture 97" descr="QQ截图20141023141502">
          <a:extLst>
            <a:ext uri="{FF2B5EF4-FFF2-40B4-BE49-F238E27FC236}">
              <a16:creationId xmlns:a16="http://schemas.microsoft.com/office/drawing/2014/main" id="{00000000-0008-0000-0900-0000B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38" name="Picture 96" descr="QQ截图20141023141458">
          <a:extLst>
            <a:ext uri="{FF2B5EF4-FFF2-40B4-BE49-F238E27FC236}">
              <a16:creationId xmlns:a16="http://schemas.microsoft.com/office/drawing/2014/main" id="{00000000-0008-0000-0900-0000B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39" name="Picture 97" descr="QQ截图20141023141502">
          <a:extLst>
            <a:ext uri="{FF2B5EF4-FFF2-40B4-BE49-F238E27FC236}">
              <a16:creationId xmlns:a16="http://schemas.microsoft.com/office/drawing/2014/main" id="{00000000-0008-0000-0900-0000B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4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5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42" name="AutoShape 4">
          <a:extLst>
            <a:ext uri="{FF2B5EF4-FFF2-40B4-BE49-F238E27FC236}">
              <a16:creationId xmlns:a16="http://schemas.microsoft.com/office/drawing/2014/main" id="{00000000-0008-0000-0900-0000B6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43" name="Picture 96" descr="QQ截图20141023141458">
          <a:extLst>
            <a:ext uri="{FF2B5EF4-FFF2-40B4-BE49-F238E27FC236}">
              <a16:creationId xmlns:a16="http://schemas.microsoft.com/office/drawing/2014/main" id="{00000000-0008-0000-0900-0000B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44" name="Picture 97" descr="QQ截图20141023141502">
          <a:extLst>
            <a:ext uri="{FF2B5EF4-FFF2-40B4-BE49-F238E27FC236}">
              <a16:creationId xmlns:a16="http://schemas.microsoft.com/office/drawing/2014/main" id="{00000000-0008-0000-0900-0000B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45" name="Picture 96" descr="QQ截图20141023141458">
          <a:extLst>
            <a:ext uri="{FF2B5EF4-FFF2-40B4-BE49-F238E27FC236}">
              <a16:creationId xmlns:a16="http://schemas.microsoft.com/office/drawing/2014/main" id="{00000000-0008-0000-0900-0000B9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46" name="Picture 97" descr="QQ截图20141023141502">
          <a:extLst>
            <a:ext uri="{FF2B5EF4-FFF2-40B4-BE49-F238E27FC236}">
              <a16:creationId xmlns:a16="http://schemas.microsoft.com/office/drawing/2014/main" id="{00000000-0008-0000-0900-0000BA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49" name="AutoShape 4">
          <a:extLst>
            <a:ext uri="{FF2B5EF4-FFF2-40B4-BE49-F238E27FC236}">
              <a16:creationId xmlns:a16="http://schemas.microsoft.com/office/drawing/2014/main" id="{00000000-0008-0000-0900-0000BD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50" name="Picture 96" descr="QQ截图20141023141458">
          <a:extLst>
            <a:ext uri="{FF2B5EF4-FFF2-40B4-BE49-F238E27FC236}">
              <a16:creationId xmlns:a16="http://schemas.microsoft.com/office/drawing/2014/main" id="{00000000-0008-0000-0900-0000B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51" name="Picture 97" descr="QQ截图20141023141502">
          <a:extLst>
            <a:ext uri="{FF2B5EF4-FFF2-40B4-BE49-F238E27FC236}">
              <a16:creationId xmlns:a16="http://schemas.microsoft.com/office/drawing/2014/main" id="{00000000-0008-0000-0900-0000B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52" name="Picture 96" descr="QQ截图20141023141458">
          <a:extLst>
            <a:ext uri="{FF2B5EF4-FFF2-40B4-BE49-F238E27FC236}">
              <a16:creationId xmlns:a16="http://schemas.microsoft.com/office/drawing/2014/main" id="{00000000-0008-0000-0900-0000C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53" name="Picture 97" descr="QQ截图20141023141502">
          <a:extLst>
            <a:ext uri="{FF2B5EF4-FFF2-40B4-BE49-F238E27FC236}">
              <a16:creationId xmlns:a16="http://schemas.microsoft.com/office/drawing/2014/main" id="{00000000-0008-0000-0900-0000C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2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3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56" name="AutoShape 4">
          <a:extLst>
            <a:ext uri="{FF2B5EF4-FFF2-40B4-BE49-F238E27FC236}">
              <a16:creationId xmlns:a16="http://schemas.microsoft.com/office/drawing/2014/main" id="{00000000-0008-0000-0900-0000C4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57" name="Picture 96" descr="QQ截图20141023141458">
          <a:extLst>
            <a:ext uri="{FF2B5EF4-FFF2-40B4-BE49-F238E27FC236}">
              <a16:creationId xmlns:a16="http://schemas.microsoft.com/office/drawing/2014/main" id="{00000000-0008-0000-0900-0000C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58" name="Picture 97" descr="QQ截图20141023141502">
          <a:extLst>
            <a:ext uri="{FF2B5EF4-FFF2-40B4-BE49-F238E27FC236}">
              <a16:creationId xmlns:a16="http://schemas.microsoft.com/office/drawing/2014/main" id="{00000000-0008-0000-0900-0000C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59" name="Picture 96" descr="QQ截图20141023141458">
          <a:extLst>
            <a:ext uri="{FF2B5EF4-FFF2-40B4-BE49-F238E27FC236}">
              <a16:creationId xmlns:a16="http://schemas.microsoft.com/office/drawing/2014/main" id="{00000000-0008-0000-0900-0000C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60" name="Picture 97" descr="QQ截图20141023141502">
          <a:extLst>
            <a:ext uri="{FF2B5EF4-FFF2-40B4-BE49-F238E27FC236}">
              <a16:creationId xmlns:a16="http://schemas.microsoft.com/office/drawing/2014/main" id="{00000000-0008-0000-0900-0000C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63" name="AutoShape 4">
          <a:extLst>
            <a:ext uri="{FF2B5EF4-FFF2-40B4-BE49-F238E27FC236}">
              <a16:creationId xmlns:a16="http://schemas.microsoft.com/office/drawing/2014/main" id="{00000000-0008-0000-0900-0000C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64" name="Picture 96" descr="QQ截图20141023141458">
          <a:extLst>
            <a:ext uri="{FF2B5EF4-FFF2-40B4-BE49-F238E27FC236}">
              <a16:creationId xmlns:a16="http://schemas.microsoft.com/office/drawing/2014/main" id="{00000000-0008-0000-0900-0000CC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65" name="Picture 97" descr="QQ截图20141023141502">
          <a:extLst>
            <a:ext uri="{FF2B5EF4-FFF2-40B4-BE49-F238E27FC236}">
              <a16:creationId xmlns:a16="http://schemas.microsoft.com/office/drawing/2014/main" id="{00000000-0008-0000-0900-0000C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66" name="Picture 96" descr="QQ截图20141023141458">
          <a:extLst>
            <a:ext uri="{FF2B5EF4-FFF2-40B4-BE49-F238E27FC236}">
              <a16:creationId xmlns:a16="http://schemas.microsoft.com/office/drawing/2014/main" id="{00000000-0008-0000-0900-0000C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67" name="Picture 97" descr="QQ截图20141023141502">
          <a:extLst>
            <a:ext uri="{FF2B5EF4-FFF2-40B4-BE49-F238E27FC236}">
              <a16:creationId xmlns:a16="http://schemas.microsoft.com/office/drawing/2014/main" id="{00000000-0008-0000-0900-0000C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0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1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70" name="AutoShape 4">
          <a:extLst>
            <a:ext uri="{FF2B5EF4-FFF2-40B4-BE49-F238E27FC236}">
              <a16:creationId xmlns:a16="http://schemas.microsoft.com/office/drawing/2014/main" id="{00000000-0008-0000-0900-0000D2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71" name="Picture 96" descr="QQ截图20141023141458">
          <a:extLst>
            <a:ext uri="{FF2B5EF4-FFF2-40B4-BE49-F238E27FC236}">
              <a16:creationId xmlns:a16="http://schemas.microsoft.com/office/drawing/2014/main" id="{00000000-0008-0000-0900-0000D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72" name="Picture 97" descr="QQ截图20141023141502">
          <a:extLst>
            <a:ext uri="{FF2B5EF4-FFF2-40B4-BE49-F238E27FC236}">
              <a16:creationId xmlns:a16="http://schemas.microsoft.com/office/drawing/2014/main" id="{00000000-0008-0000-0900-0000D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73" name="Picture 96" descr="QQ截图20141023141458">
          <a:extLst>
            <a:ext uri="{FF2B5EF4-FFF2-40B4-BE49-F238E27FC236}">
              <a16:creationId xmlns:a16="http://schemas.microsoft.com/office/drawing/2014/main" id="{00000000-0008-0000-0900-0000D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74" name="Picture 97" descr="QQ截图20141023141502">
          <a:extLst>
            <a:ext uri="{FF2B5EF4-FFF2-40B4-BE49-F238E27FC236}">
              <a16:creationId xmlns:a16="http://schemas.microsoft.com/office/drawing/2014/main" id="{00000000-0008-0000-0900-0000D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7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8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77" name="AutoShape 4">
          <a:extLst>
            <a:ext uri="{FF2B5EF4-FFF2-40B4-BE49-F238E27FC236}">
              <a16:creationId xmlns:a16="http://schemas.microsoft.com/office/drawing/2014/main" id="{00000000-0008-0000-0900-0000D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78" name="Picture 96" descr="QQ截图20141023141458">
          <a:extLst>
            <a:ext uri="{FF2B5EF4-FFF2-40B4-BE49-F238E27FC236}">
              <a16:creationId xmlns:a16="http://schemas.microsoft.com/office/drawing/2014/main" id="{00000000-0008-0000-0900-0000DA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79" name="Picture 97" descr="QQ截图20141023141502">
          <a:extLst>
            <a:ext uri="{FF2B5EF4-FFF2-40B4-BE49-F238E27FC236}">
              <a16:creationId xmlns:a16="http://schemas.microsoft.com/office/drawing/2014/main" id="{00000000-0008-0000-0900-0000DB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80" name="Picture 96" descr="QQ截图20141023141458">
          <a:extLst>
            <a:ext uri="{FF2B5EF4-FFF2-40B4-BE49-F238E27FC236}">
              <a16:creationId xmlns:a16="http://schemas.microsoft.com/office/drawing/2014/main" id="{00000000-0008-0000-0900-0000DC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81" name="Picture 97" descr="QQ截图20141023141502">
          <a:extLst>
            <a:ext uri="{FF2B5EF4-FFF2-40B4-BE49-F238E27FC236}">
              <a16:creationId xmlns:a16="http://schemas.microsoft.com/office/drawing/2014/main" id="{00000000-0008-0000-0900-0000D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E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F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84" name="AutoShape 4">
          <a:extLst>
            <a:ext uri="{FF2B5EF4-FFF2-40B4-BE49-F238E27FC236}">
              <a16:creationId xmlns:a16="http://schemas.microsoft.com/office/drawing/2014/main" id="{00000000-0008-0000-0900-0000E0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85" name="Picture 96" descr="QQ截图20141023141458">
          <a:extLst>
            <a:ext uri="{FF2B5EF4-FFF2-40B4-BE49-F238E27FC236}">
              <a16:creationId xmlns:a16="http://schemas.microsoft.com/office/drawing/2014/main" id="{00000000-0008-0000-0900-0000E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86" name="Picture 97" descr="QQ截图20141023141502">
          <a:extLst>
            <a:ext uri="{FF2B5EF4-FFF2-40B4-BE49-F238E27FC236}">
              <a16:creationId xmlns:a16="http://schemas.microsoft.com/office/drawing/2014/main" id="{00000000-0008-0000-0900-0000E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87" name="Picture 96" descr="QQ截图20141023141458">
          <a:extLst>
            <a:ext uri="{FF2B5EF4-FFF2-40B4-BE49-F238E27FC236}">
              <a16:creationId xmlns:a16="http://schemas.microsoft.com/office/drawing/2014/main" id="{00000000-0008-0000-0900-0000E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88" name="Picture 97" descr="QQ截图20141023141502">
          <a:extLst>
            <a:ext uri="{FF2B5EF4-FFF2-40B4-BE49-F238E27FC236}">
              <a16:creationId xmlns:a16="http://schemas.microsoft.com/office/drawing/2014/main" id="{00000000-0008-0000-0900-0000E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5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6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91" name="AutoShape 4">
          <a:extLst>
            <a:ext uri="{FF2B5EF4-FFF2-40B4-BE49-F238E27FC236}">
              <a16:creationId xmlns:a16="http://schemas.microsoft.com/office/drawing/2014/main" id="{00000000-0008-0000-0900-0000E7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92" name="Picture 96" descr="QQ截图20141023141458">
          <a:extLst>
            <a:ext uri="{FF2B5EF4-FFF2-40B4-BE49-F238E27FC236}">
              <a16:creationId xmlns:a16="http://schemas.microsoft.com/office/drawing/2014/main" id="{00000000-0008-0000-0900-0000E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93" name="Picture 97" descr="QQ截图20141023141502">
          <a:extLst>
            <a:ext uri="{FF2B5EF4-FFF2-40B4-BE49-F238E27FC236}">
              <a16:creationId xmlns:a16="http://schemas.microsoft.com/office/drawing/2014/main" id="{00000000-0008-0000-0900-0000E9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94" name="Picture 96" descr="QQ截图20141023141458">
          <a:extLst>
            <a:ext uri="{FF2B5EF4-FFF2-40B4-BE49-F238E27FC236}">
              <a16:creationId xmlns:a16="http://schemas.microsoft.com/office/drawing/2014/main" id="{00000000-0008-0000-0900-0000EA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95" name="Picture 97" descr="QQ截图20141023141502">
          <a:extLst>
            <a:ext uri="{FF2B5EF4-FFF2-40B4-BE49-F238E27FC236}">
              <a16:creationId xmlns:a16="http://schemas.microsoft.com/office/drawing/2014/main" id="{00000000-0008-0000-0900-0000EB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D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98" name="AutoShape 4">
          <a:extLst>
            <a:ext uri="{FF2B5EF4-FFF2-40B4-BE49-F238E27FC236}">
              <a16:creationId xmlns:a16="http://schemas.microsoft.com/office/drawing/2014/main" id="{00000000-0008-0000-0900-0000EE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99" name="Picture 96" descr="QQ截图20141023141458">
          <a:extLst>
            <a:ext uri="{FF2B5EF4-FFF2-40B4-BE49-F238E27FC236}">
              <a16:creationId xmlns:a16="http://schemas.microsoft.com/office/drawing/2014/main" id="{00000000-0008-0000-0900-0000E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00" name="Picture 97" descr="QQ截图20141023141502">
          <a:extLst>
            <a:ext uri="{FF2B5EF4-FFF2-40B4-BE49-F238E27FC236}">
              <a16:creationId xmlns:a16="http://schemas.microsoft.com/office/drawing/2014/main" id="{00000000-0008-0000-0900-0000F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01" name="Picture 96" descr="QQ截图20141023141458">
          <a:extLst>
            <a:ext uri="{FF2B5EF4-FFF2-40B4-BE49-F238E27FC236}">
              <a16:creationId xmlns:a16="http://schemas.microsoft.com/office/drawing/2014/main" id="{00000000-0008-0000-0900-0000F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02" name="Picture 97" descr="QQ截图20141023141502">
          <a:extLst>
            <a:ext uri="{FF2B5EF4-FFF2-40B4-BE49-F238E27FC236}">
              <a16:creationId xmlns:a16="http://schemas.microsoft.com/office/drawing/2014/main" id="{00000000-0008-0000-0900-0000F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3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4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05" name="AutoShape 4">
          <a:extLst>
            <a:ext uri="{FF2B5EF4-FFF2-40B4-BE49-F238E27FC236}">
              <a16:creationId xmlns:a16="http://schemas.microsoft.com/office/drawing/2014/main" id="{00000000-0008-0000-0900-0000F5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06" name="Picture 96" descr="QQ截图20141023141458">
          <a:extLst>
            <a:ext uri="{FF2B5EF4-FFF2-40B4-BE49-F238E27FC236}">
              <a16:creationId xmlns:a16="http://schemas.microsoft.com/office/drawing/2014/main" id="{00000000-0008-0000-0900-0000F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07" name="Picture 97" descr="QQ截图20141023141502">
          <a:extLst>
            <a:ext uri="{FF2B5EF4-FFF2-40B4-BE49-F238E27FC236}">
              <a16:creationId xmlns:a16="http://schemas.microsoft.com/office/drawing/2014/main" id="{00000000-0008-0000-0900-0000F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08" name="Picture 96" descr="QQ截图20141023141458">
          <a:extLst>
            <a:ext uri="{FF2B5EF4-FFF2-40B4-BE49-F238E27FC236}">
              <a16:creationId xmlns:a16="http://schemas.microsoft.com/office/drawing/2014/main" id="{00000000-0008-0000-0900-0000F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09" name="Picture 97" descr="QQ截图20141023141502">
          <a:extLst>
            <a:ext uri="{FF2B5EF4-FFF2-40B4-BE49-F238E27FC236}">
              <a16:creationId xmlns:a16="http://schemas.microsoft.com/office/drawing/2014/main" id="{00000000-0008-0000-0900-0000F9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12" name="AutoShape 4">
          <a:extLst>
            <a:ext uri="{FF2B5EF4-FFF2-40B4-BE49-F238E27FC236}">
              <a16:creationId xmlns:a16="http://schemas.microsoft.com/office/drawing/2014/main" id="{00000000-0008-0000-0900-0000F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13" name="Picture 96" descr="QQ截图20141023141458">
          <a:extLst>
            <a:ext uri="{FF2B5EF4-FFF2-40B4-BE49-F238E27FC236}">
              <a16:creationId xmlns:a16="http://schemas.microsoft.com/office/drawing/2014/main" id="{00000000-0008-0000-0900-0000F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14" name="Picture 97" descr="QQ截图20141023141502">
          <a:extLst>
            <a:ext uri="{FF2B5EF4-FFF2-40B4-BE49-F238E27FC236}">
              <a16:creationId xmlns:a16="http://schemas.microsoft.com/office/drawing/2014/main" id="{00000000-0008-0000-0900-0000F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15" name="Picture 96" descr="QQ截图20141023141458">
          <a:extLst>
            <a:ext uri="{FF2B5EF4-FFF2-40B4-BE49-F238E27FC236}">
              <a16:creationId xmlns:a16="http://schemas.microsoft.com/office/drawing/2014/main" id="{00000000-0008-0000-0900-0000F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16" name="Picture 97" descr="QQ截图20141023141502">
          <a:extLst>
            <a:ext uri="{FF2B5EF4-FFF2-40B4-BE49-F238E27FC236}">
              <a16:creationId xmlns:a16="http://schemas.microsoft.com/office/drawing/2014/main" id="{00000000-0008-0000-0900-00000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1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2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19" name="AutoShape 4">
          <a:extLst>
            <a:ext uri="{FF2B5EF4-FFF2-40B4-BE49-F238E27FC236}">
              <a16:creationId xmlns:a16="http://schemas.microsoft.com/office/drawing/2014/main" id="{00000000-0008-0000-0900-000003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20" name="Picture 96" descr="QQ截图20141023141458">
          <a:extLst>
            <a:ext uri="{FF2B5EF4-FFF2-40B4-BE49-F238E27FC236}">
              <a16:creationId xmlns:a16="http://schemas.microsoft.com/office/drawing/2014/main" id="{00000000-0008-0000-0900-00000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21" name="Picture 97" descr="QQ截图20141023141502">
          <a:extLst>
            <a:ext uri="{FF2B5EF4-FFF2-40B4-BE49-F238E27FC236}">
              <a16:creationId xmlns:a16="http://schemas.microsoft.com/office/drawing/2014/main" id="{00000000-0008-0000-0900-00000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22" name="Picture 96" descr="QQ截图20141023141458">
          <a:extLst>
            <a:ext uri="{FF2B5EF4-FFF2-40B4-BE49-F238E27FC236}">
              <a16:creationId xmlns:a16="http://schemas.microsoft.com/office/drawing/2014/main" id="{00000000-0008-0000-0900-00000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23" name="Picture 97" descr="QQ截图20141023141502">
          <a:extLst>
            <a:ext uri="{FF2B5EF4-FFF2-40B4-BE49-F238E27FC236}">
              <a16:creationId xmlns:a16="http://schemas.microsoft.com/office/drawing/2014/main" id="{00000000-0008-0000-0900-00000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8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9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26" name="AutoShape 4">
          <a:extLst>
            <a:ext uri="{FF2B5EF4-FFF2-40B4-BE49-F238E27FC236}">
              <a16:creationId xmlns:a16="http://schemas.microsoft.com/office/drawing/2014/main" id="{00000000-0008-0000-0900-00000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27" name="Picture 96" descr="QQ截图20141023141458">
          <a:extLst>
            <a:ext uri="{FF2B5EF4-FFF2-40B4-BE49-F238E27FC236}">
              <a16:creationId xmlns:a16="http://schemas.microsoft.com/office/drawing/2014/main" id="{00000000-0008-0000-0900-00000B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28" name="Picture 97" descr="QQ截图20141023141502">
          <a:extLst>
            <a:ext uri="{FF2B5EF4-FFF2-40B4-BE49-F238E27FC236}">
              <a16:creationId xmlns:a16="http://schemas.microsoft.com/office/drawing/2014/main" id="{00000000-0008-0000-0900-00000C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29" name="Picture 96" descr="QQ截图20141023141458">
          <a:extLst>
            <a:ext uri="{FF2B5EF4-FFF2-40B4-BE49-F238E27FC236}">
              <a16:creationId xmlns:a16="http://schemas.microsoft.com/office/drawing/2014/main" id="{00000000-0008-0000-0900-00000D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30" name="Picture 97" descr="QQ截图20141023141502">
          <a:extLst>
            <a:ext uri="{FF2B5EF4-FFF2-40B4-BE49-F238E27FC236}">
              <a16:creationId xmlns:a16="http://schemas.microsoft.com/office/drawing/2014/main" id="{00000000-0008-0000-0900-00000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F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0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33" name="AutoShape 4">
          <a:extLst>
            <a:ext uri="{FF2B5EF4-FFF2-40B4-BE49-F238E27FC236}">
              <a16:creationId xmlns:a16="http://schemas.microsoft.com/office/drawing/2014/main" id="{00000000-0008-0000-0900-000011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34" name="Picture 96" descr="QQ截图20141023141458">
          <a:extLst>
            <a:ext uri="{FF2B5EF4-FFF2-40B4-BE49-F238E27FC236}">
              <a16:creationId xmlns:a16="http://schemas.microsoft.com/office/drawing/2014/main" id="{00000000-0008-0000-0900-00001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35" name="Picture 97" descr="QQ截图20141023141502">
          <a:extLst>
            <a:ext uri="{FF2B5EF4-FFF2-40B4-BE49-F238E27FC236}">
              <a16:creationId xmlns:a16="http://schemas.microsoft.com/office/drawing/2014/main" id="{00000000-0008-0000-0900-00001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36" name="Picture 96" descr="QQ截图20141023141458">
          <a:extLst>
            <a:ext uri="{FF2B5EF4-FFF2-40B4-BE49-F238E27FC236}">
              <a16:creationId xmlns:a16="http://schemas.microsoft.com/office/drawing/2014/main" id="{00000000-0008-0000-0900-00001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37" name="Picture 97" descr="QQ截图20141023141502">
          <a:extLst>
            <a:ext uri="{FF2B5EF4-FFF2-40B4-BE49-F238E27FC236}">
              <a16:creationId xmlns:a16="http://schemas.microsoft.com/office/drawing/2014/main" id="{00000000-0008-0000-0900-00001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6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7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40" name="AutoShape 4">
          <a:extLst>
            <a:ext uri="{FF2B5EF4-FFF2-40B4-BE49-F238E27FC236}">
              <a16:creationId xmlns:a16="http://schemas.microsoft.com/office/drawing/2014/main" id="{00000000-0008-0000-0900-000018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41" name="Picture 96" descr="QQ截图20141023141458">
          <a:extLst>
            <a:ext uri="{FF2B5EF4-FFF2-40B4-BE49-F238E27FC236}">
              <a16:creationId xmlns:a16="http://schemas.microsoft.com/office/drawing/2014/main" id="{00000000-0008-0000-0900-00001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42" name="Picture 97" descr="QQ截图20141023141502">
          <a:extLst>
            <a:ext uri="{FF2B5EF4-FFF2-40B4-BE49-F238E27FC236}">
              <a16:creationId xmlns:a16="http://schemas.microsoft.com/office/drawing/2014/main" id="{00000000-0008-0000-0900-00001A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43" name="Picture 96" descr="QQ截图20141023141458">
          <a:extLst>
            <a:ext uri="{FF2B5EF4-FFF2-40B4-BE49-F238E27FC236}">
              <a16:creationId xmlns:a16="http://schemas.microsoft.com/office/drawing/2014/main" id="{00000000-0008-0000-0900-00001B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44" name="Picture 97" descr="QQ截图20141023141502">
          <a:extLst>
            <a:ext uri="{FF2B5EF4-FFF2-40B4-BE49-F238E27FC236}">
              <a16:creationId xmlns:a16="http://schemas.microsoft.com/office/drawing/2014/main" id="{00000000-0008-0000-0900-00001C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E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47" name="AutoShape 4">
          <a:extLst>
            <a:ext uri="{FF2B5EF4-FFF2-40B4-BE49-F238E27FC236}">
              <a16:creationId xmlns:a16="http://schemas.microsoft.com/office/drawing/2014/main" id="{00000000-0008-0000-0900-00001F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48" name="Picture 96" descr="QQ截图20141023141458">
          <a:extLst>
            <a:ext uri="{FF2B5EF4-FFF2-40B4-BE49-F238E27FC236}">
              <a16:creationId xmlns:a16="http://schemas.microsoft.com/office/drawing/2014/main" id="{00000000-0008-0000-0900-00002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49" name="Picture 97" descr="QQ截图20141023141502">
          <a:extLst>
            <a:ext uri="{FF2B5EF4-FFF2-40B4-BE49-F238E27FC236}">
              <a16:creationId xmlns:a16="http://schemas.microsoft.com/office/drawing/2014/main" id="{00000000-0008-0000-0900-00002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50" name="Picture 96" descr="QQ截图20141023141458">
          <a:extLst>
            <a:ext uri="{FF2B5EF4-FFF2-40B4-BE49-F238E27FC236}">
              <a16:creationId xmlns:a16="http://schemas.microsoft.com/office/drawing/2014/main" id="{00000000-0008-0000-0900-00002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51" name="Picture 97" descr="QQ截图20141023141502">
          <a:extLst>
            <a:ext uri="{FF2B5EF4-FFF2-40B4-BE49-F238E27FC236}">
              <a16:creationId xmlns:a16="http://schemas.microsoft.com/office/drawing/2014/main" id="{00000000-0008-0000-0900-00002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5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4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5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5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54" name="AutoShape 4">
          <a:extLst>
            <a:ext uri="{FF2B5EF4-FFF2-40B4-BE49-F238E27FC236}">
              <a16:creationId xmlns:a16="http://schemas.microsoft.com/office/drawing/2014/main" id="{00000000-0008-0000-0900-000026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55" name="Picture 96" descr="QQ截图20141023141458">
          <a:extLst>
            <a:ext uri="{FF2B5EF4-FFF2-40B4-BE49-F238E27FC236}">
              <a16:creationId xmlns:a16="http://schemas.microsoft.com/office/drawing/2014/main" id="{00000000-0008-0000-0900-00002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56" name="Picture 97" descr="QQ截图20141023141502">
          <a:extLst>
            <a:ext uri="{FF2B5EF4-FFF2-40B4-BE49-F238E27FC236}">
              <a16:creationId xmlns:a16="http://schemas.microsoft.com/office/drawing/2014/main" id="{00000000-0008-0000-0900-00002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57" name="Picture 96" descr="QQ截图20141023141458">
          <a:extLst>
            <a:ext uri="{FF2B5EF4-FFF2-40B4-BE49-F238E27FC236}">
              <a16:creationId xmlns:a16="http://schemas.microsoft.com/office/drawing/2014/main" id="{00000000-0008-0000-0900-00002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58" name="Picture 97" descr="QQ截图20141023141502">
          <a:extLst>
            <a:ext uri="{FF2B5EF4-FFF2-40B4-BE49-F238E27FC236}">
              <a16:creationId xmlns:a16="http://schemas.microsoft.com/office/drawing/2014/main" id="{00000000-0008-0000-0900-00002A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5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6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61" name="AutoShape 4">
          <a:extLst>
            <a:ext uri="{FF2B5EF4-FFF2-40B4-BE49-F238E27FC236}">
              <a16:creationId xmlns:a16="http://schemas.microsoft.com/office/drawing/2014/main" id="{00000000-0008-0000-0900-00002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62" name="AutoShape 1">
          <a:extLst>
            <a:ext uri="{FF2B5EF4-FFF2-40B4-BE49-F238E27FC236}">
              <a16:creationId xmlns:a16="http://schemas.microsoft.com/office/drawing/2014/main" id="{00000000-0008-0000-0900-00002E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F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64" name="AutoShape 4">
          <a:extLst>
            <a:ext uri="{FF2B5EF4-FFF2-40B4-BE49-F238E27FC236}">
              <a16:creationId xmlns:a16="http://schemas.microsoft.com/office/drawing/2014/main" id="{00000000-0008-0000-0900-000030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65" name="Picture 96" descr="QQ截图20141023141458">
          <a:extLst>
            <a:ext uri="{FF2B5EF4-FFF2-40B4-BE49-F238E27FC236}">
              <a16:creationId xmlns:a16="http://schemas.microsoft.com/office/drawing/2014/main" id="{00000000-0008-0000-0900-00003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66" name="Picture 97" descr="QQ截图20141023141502">
          <a:extLst>
            <a:ext uri="{FF2B5EF4-FFF2-40B4-BE49-F238E27FC236}">
              <a16:creationId xmlns:a16="http://schemas.microsoft.com/office/drawing/2014/main" id="{00000000-0008-0000-0900-00003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67" name="Picture 96" descr="QQ截图20141023141458">
          <a:extLst>
            <a:ext uri="{FF2B5EF4-FFF2-40B4-BE49-F238E27FC236}">
              <a16:creationId xmlns:a16="http://schemas.microsoft.com/office/drawing/2014/main" id="{00000000-0008-0000-0900-00003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68" name="Picture 97" descr="QQ截图20141023141502">
          <a:extLst>
            <a:ext uri="{FF2B5EF4-FFF2-40B4-BE49-F238E27FC236}">
              <a16:creationId xmlns:a16="http://schemas.microsoft.com/office/drawing/2014/main" id="{00000000-0008-0000-0900-00003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6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5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6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7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2" name="AutoShape 4">
          <a:extLst>
            <a:ext uri="{FF2B5EF4-FFF2-40B4-BE49-F238E27FC236}">
              <a16:creationId xmlns:a16="http://schemas.microsoft.com/office/drawing/2014/main" id="{00000000-0008-0000-0900-000038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9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5" name="AutoShape 4">
          <a:extLst>
            <a:ext uri="{FF2B5EF4-FFF2-40B4-BE49-F238E27FC236}">
              <a16:creationId xmlns:a16="http://schemas.microsoft.com/office/drawing/2014/main" id="{00000000-0008-0000-0900-00003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8" name="AutoShape 4">
          <a:extLst>
            <a:ext uri="{FF2B5EF4-FFF2-40B4-BE49-F238E27FC236}">
              <a16:creationId xmlns:a16="http://schemas.microsoft.com/office/drawing/2014/main" id="{00000000-0008-0000-0900-00003E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79" name="Picture 96" descr="QQ截图20141023141458">
          <a:extLst>
            <a:ext uri="{FF2B5EF4-FFF2-40B4-BE49-F238E27FC236}">
              <a16:creationId xmlns:a16="http://schemas.microsoft.com/office/drawing/2014/main" id="{00000000-0008-0000-0900-00003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80" name="Picture 97" descr="QQ截图20141023141502">
          <a:extLst>
            <a:ext uri="{FF2B5EF4-FFF2-40B4-BE49-F238E27FC236}">
              <a16:creationId xmlns:a16="http://schemas.microsoft.com/office/drawing/2014/main" id="{00000000-0008-0000-0900-00004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81" name="Picture 96" descr="QQ截图20141023141458">
          <a:extLst>
            <a:ext uri="{FF2B5EF4-FFF2-40B4-BE49-F238E27FC236}">
              <a16:creationId xmlns:a16="http://schemas.microsoft.com/office/drawing/2014/main" id="{00000000-0008-0000-0900-00004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82" name="Picture 97" descr="QQ截图20141023141502">
          <a:extLst>
            <a:ext uri="{FF2B5EF4-FFF2-40B4-BE49-F238E27FC236}">
              <a16:creationId xmlns:a16="http://schemas.microsoft.com/office/drawing/2014/main" id="{00000000-0008-0000-0900-00004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3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4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85" name="AutoShape 4">
          <a:extLst>
            <a:ext uri="{FF2B5EF4-FFF2-40B4-BE49-F238E27FC236}">
              <a16:creationId xmlns:a16="http://schemas.microsoft.com/office/drawing/2014/main" id="{00000000-0008-0000-0900-000045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86" name="Picture 96" descr="QQ截图20141023141458">
          <a:extLst>
            <a:ext uri="{FF2B5EF4-FFF2-40B4-BE49-F238E27FC236}">
              <a16:creationId xmlns:a16="http://schemas.microsoft.com/office/drawing/2014/main" id="{00000000-0008-0000-0900-00004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87" name="Picture 97" descr="QQ截图20141023141502">
          <a:extLst>
            <a:ext uri="{FF2B5EF4-FFF2-40B4-BE49-F238E27FC236}">
              <a16:creationId xmlns:a16="http://schemas.microsoft.com/office/drawing/2014/main" id="{00000000-0008-0000-0900-00004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88" name="Picture 96" descr="QQ截图20141023141458">
          <a:extLst>
            <a:ext uri="{FF2B5EF4-FFF2-40B4-BE49-F238E27FC236}">
              <a16:creationId xmlns:a16="http://schemas.microsoft.com/office/drawing/2014/main" id="{00000000-0008-0000-0900-00004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89" name="Picture 97" descr="QQ截图20141023141502">
          <a:extLst>
            <a:ext uri="{FF2B5EF4-FFF2-40B4-BE49-F238E27FC236}">
              <a16:creationId xmlns:a16="http://schemas.microsoft.com/office/drawing/2014/main" id="{00000000-0008-0000-0900-00004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92" name="AutoShape 4">
          <a:extLst>
            <a:ext uri="{FF2B5EF4-FFF2-40B4-BE49-F238E27FC236}">
              <a16:creationId xmlns:a16="http://schemas.microsoft.com/office/drawing/2014/main" id="{00000000-0008-0000-0900-00004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93" name="Picture 96" descr="QQ截图20141023141458">
          <a:extLst>
            <a:ext uri="{FF2B5EF4-FFF2-40B4-BE49-F238E27FC236}">
              <a16:creationId xmlns:a16="http://schemas.microsoft.com/office/drawing/2014/main" id="{00000000-0008-0000-0900-00004D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94" name="Picture 97" descr="QQ截图20141023141502">
          <a:extLst>
            <a:ext uri="{FF2B5EF4-FFF2-40B4-BE49-F238E27FC236}">
              <a16:creationId xmlns:a16="http://schemas.microsoft.com/office/drawing/2014/main" id="{00000000-0008-0000-0900-00004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95" name="Picture 96" descr="QQ截图20141023141458">
          <a:extLst>
            <a:ext uri="{FF2B5EF4-FFF2-40B4-BE49-F238E27FC236}">
              <a16:creationId xmlns:a16="http://schemas.microsoft.com/office/drawing/2014/main" id="{00000000-0008-0000-0900-00004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96" name="Picture 97" descr="QQ截图20141023141502">
          <a:extLst>
            <a:ext uri="{FF2B5EF4-FFF2-40B4-BE49-F238E27FC236}">
              <a16:creationId xmlns:a16="http://schemas.microsoft.com/office/drawing/2014/main" id="{00000000-0008-0000-0900-00005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1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2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99" name="AutoShape 4">
          <a:extLst>
            <a:ext uri="{FF2B5EF4-FFF2-40B4-BE49-F238E27FC236}">
              <a16:creationId xmlns:a16="http://schemas.microsoft.com/office/drawing/2014/main" id="{00000000-0008-0000-0900-000053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0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4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0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5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0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6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03" name="AutoShape 4">
          <a:extLst>
            <a:ext uri="{FF2B5EF4-FFF2-40B4-BE49-F238E27FC236}">
              <a16:creationId xmlns:a16="http://schemas.microsoft.com/office/drawing/2014/main" id="{00000000-0008-0000-0900-000057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04" name="Picture 96" descr="QQ截图20141023141458">
          <a:extLst>
            <a:ext uri="{FF2B5EF4-FFF2-40B4-BE49-F238E27FC236}">
              <a16:creationId xmlns:a16="http://schemas.microsoft.com/office/drawing/2014/main" id="{00000000-0008-0000-0900-00005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05" name="Picture 97" descr="QQ截图20141023141502">
          <a:extLst>
            <a:ext uri="{FF2B5EF4-FFF2-40B4-BE49-F238E27FC236}">
              <a16:creationId xmlns:a16="http://schemas.microsoft.com/office/drawing/2014/main" id="{00000000-0008-0000-0900-00005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06" name="Picture 96" descr="QQ截图20141023141458">
          <a:extLst>
            <a:ext uri="{FF2B5EF4-FFF2-40B4-BE49-F238E27FC236}">
              <a16:creationId xmlns:a16="http://schemas.microsoft.com/office/drawing/2014/main" id="{00000000-0008-0000-0900-00005A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07" name="Picture 97" descr="QQ截图20141023141502">
          <a:extLst>
            <a:ext uri="{FF2B5EF4-FFF2-40B4-BE49-F238E27FC236}">
              <a16:creationId xmlns:a16="http://schemas.microsoft.com/office/drawing/2014/main" id="{00000000-0008-0000-0900-00005B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10" name="AutoShape 4">
          <a:extLst>
            <a:ext uri="{FF2B5EF4-FFF2-40B4-BE49-F238E27FC236}">
              <a16:creationId xmlns:a16="http://schemas.microsoft.com/office/drawing/2014/main" id="{00000000-0008-0000-0900-00005E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11" name="Picture 96" descr="QQ截图20141023141458">
          <a:extLst>
            <a:ext uri="{FF2B5EF4-FFF2-40B4-BE49-F238E27FC236}">
              <a16:creationId xmlns:a16="http://schemas.microsoft.com/office/drawing/2014/main" id="{00000000-0008-0000-0900-00005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12" name="Picture 97" descr="QQ截图20141023141502">
          <a:extLst>
            <a:ext uri="{FF2B5EF4-FFF2-40B4-BE49-F238E27FC236}">
              <a16:creationId xmlns:a16="http://schemas.microsoft.com/office/drawing/2014/main" id="{00000000-0008-0000-0900-00006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13" name="Picture 96" descr="QQ截图20141023141458">
          <a:extLst>
            <a:ext uri="{FF2B5EF4-FFF2-40B4-BE49-F238E27FC236}">
              <a16:creationId xmlns:a16="http://schemas.microsoft.com/office/drawing/2014/main" id="{00000000-0008-0000-0900-00006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14" name="Picture 97" descr="QQ截图20141023141502">
          <a:extLst>
            <a:ext uri="{FF2B5EF4-FFF2-40B4-BE49-F238E27FC236}">
              <a16:creationId xmlns:a16="http://schemas.microsoft.com/office/drawing/2014/main" id="{00000000-0008-0000-0900-00006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3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16" name="Picture 96" descr="QQ截图20141023141458">
          <a:extLst>
            <a:ext uri="{FF2B5EF4-FFF2-40B4-BE49-F238E27FC236}">
              <a16:creationId xmlns:a16="http://schemas.microsoft.com/office/drawing/2014/main" id="{00000000-0008-0000-0900-00006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17" name="Picture 97" descr="QQ截图20141023141502">
          <a:extLst>
            <a:ext uri="{FF2B5EF4-FFF2-40B4-BE49-F238E27FC236}">
              <a16:creationId xmlns:a16="http://schemas.microsoft.com/office/drawing/2014/main" id="{00000000-0008-0000-0900-00006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18" name="Picture 96" descr="QQ截图20141023141458">
          <a:extLst>
            <a:ext uri="{FF2B5EF4-FFF2-40B4-BE49-F238E27FC236}">
              <a16:creationId xmlns:a16="http://schemas.microsoft.com/office/drawing/2014/main" id="{00000000-0008-0000-0900-00006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19" name="Picture 97" descr="QQ截图20141023141502">
          <a:extLst>
            <a:ext uri="{FF2B5EF4-FFF2-40B4-BE49-F238E27FC236}">
              <a16:creationId xmlns:a16="http://schemas.microsoft.com/office/drawing/2014/main" id="{00000000-0008-0000-0900-00006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8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9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3" name="AutoShape 4">
          <a:extLst>
            <a:ext uri="{FF2B5EF4-FFF2-40B4-BE49-F238E27FC236}">
              <a16:creationId xmlns:a16="http://schemas.microsoft.com/office/drawing/2014/main" id="{00000000-0008-0000-0900-00006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6" name="AutoShape 4">
          <a:extLst>
            <a:ext uri="{FF2B5EF4-FFF2-40B4-BE49-F238E27FC236}">
              <a16:creationId xmlns:a16="http://schemas.microsoft.com/office/drawing/2014/main" id="{00000000-0008-0000-0900-00006E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F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0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9" name="AutoShape 4">
          <a:extLst>
            <a:ext uri="{FF2B5EF4-FFF2-40B4-BE49-F238E27FC236}">
              <a16:creationId xmlns:a16="http://schemas.microsoft.com/office/drawing/2014/main" id="{00000000-0008-0000-0900-000071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3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2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3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3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32" name="AutoShape 4">
          <a:extLst>
            <a:ext uri="{FF2B5EF4-FFF2-40B4-BE49-F238E27FC236}">
              <a16:creationId xmlns:a16="http://schemas.microsoft.com/office/drawing/2014/main" id="{00000000-0008-0000-0900-000074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33" name="Picture 96" descr="QQ截图20141023141458">
          <a:extLst>
            <a:ext uri="{FF2B5EF4-FFF2-40B4-BE49-F238E27FC236}">
              <a16:creationId xmlns:a16="http://schemas.microsoft.com/office/drawing/2014/main" id="{00000000-0008-0000-0900-00007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34" name="Picture 97" descr="QQ截图20141023141502">
          <a:extLst>
            <a:ext uri="{FF2B5EF4-FFF2-40B4-BE49-F238E27FC236}">
              <a16:creationId xmlns:a16="http://schemas.microsoft.com/office/drawing/2014/main" id="{00000000-0008-0000-0900-00007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35" name="Picture 96" descr="QQ截图20141023141458">
          <a:extLst>
            <a:ext uri="{FF2B5EF4-FFF2-40B4-BE49-F238E27FC236}">
              <a16:creationId xmlns:a16="http://schemas.microsoft.com/office/drawing/2014/main" id="{00000000-0008-0000-0900-00007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36" name="Picture 97" descr="QQ截图20141023141502">
          <a:extLst>
            <a:ext uri="{FF2B5EF4-FFF2-40B4-BE49-F238E27FC236}">
              <a16:creationId xmlns:a16="http://schemas.microsoft.com/office/drawing/2014/main" id="{00000000-0008-0000-0900-00007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3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9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3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39" name="AutoShape 4">
          <a:extLst>
            <a:ext uri="{FF2B5EF4-FFF2-40B4-BE49-F238E27FC236}">
              <a16:creationId xmlns:a16="http://schemas.microsoft.com/office/drawing/2014/main" id="{00000000-0008-0000-0900-00007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40" name="Picture 96" descr="QQ截图20141023141458">
          <a:extLst>
            <a:ext uri="{FF2B5EF4-FFF2-40B4-BE49-F238E27FC236}">
              <a16:creationId xmlns:a16="http://schemas.microsoft.com/office/drawing/2014/main" id="{00000000-0008-0000-0900-00007C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41" name="Picture 97" descr="QQ截图20141023141502">
          <a:extLst>
            <a:ext uri="{FF2B5EF4-FFF2-40B4-BE49-F238E27FC236}">
              <a16:creationId xmlns:a16="http://schemas.microsoft.com/office/drawing/2014/main" id="{00000000-0008-0000-0900-00007D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42" name="Picture 96" descr="QQ截图20141023141458">
          <a:extLst>
            <a:ext uri="{FF2B5EF4-FFF2-40B4-BE49-F238E27FC236}">
              <a16:creationId xmlns:a16="http://schemas.microsoft.com/office/drawing/2014/main" id="{00000000-0008-0000-0900-00007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43" name="Picture 97" descr="QQ截图20141023141502">
          <a:extLst>
            <a:ext uri="{FF2B5EF4-FFF2-40B4-BE49-F238E27FC236}">
              <a16:creationId xmlns:a16="http://schemas.microsoft.com/office/drawing/2014/main" id="{00000000-0008-0000-0900-00007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4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0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4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1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46" name="AutoShape 4">
          <a:extLst>
            <a:ext uri="{FF2B5EF4-FFF2-40B4-BE49-F238E27FC236}">
              <a16:creationId xmlns:a16="http://schemas.microsoft.com/office/drawing/2014/main" id="{00000000-0008-0000-0900-000082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47" name="Picture 96" descr="QQ截图20141023141458">
          <a:extLst>
            <a:ext uri="{FF2B5EF4-FFF2-40B4-BE49-F238E27FC236}">
              <a16:creationId xmlns:a16="http://schemas.microsoft.com/office/drawing/2014/main" id="{00000000-0008-0000-0900-00008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48" name="Picture 97" descr="QQ截图20141023141502">
          <a:extLst>
            <a:ext uri="{FF2B5EF4-FFF2-40B4-BE49-F238E27FC236}">
              <a16:creationId xmlns:a16="http://schemas.microsoft.com/office/drawing/2014/main" id="{00000000-0008-0000-0900-00008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49" name="Picture 96" descr="QQ截图20141023141458">
          <a:extLst>
            <a:ext uri="{FF2B5EF4-FFF2-40B4-BE49-F238E27FC236}">
              <a16:creationId xmlns:a16="http://schemas.microsoft.com/office/drawing/2014/main" id="{00000000-0008-0000-0900-00008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50" name="Picture 97" descr="QQ截图20141023141502">
          <a:extLst>
            <a:ext uri="{FF2B5EF4-FFF2-40B4-BE49-F238E27FC236}">
              <a16:creationId xmlns:a16="http://schemas.microsoft.com/office/drawing/2014/main" id="{00000000-0008-0000-0900-00008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7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8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53" name="AutoShape 4">
          <a:extLst>
            <a:ext uri="{FF2B5EF4-FFF2-40B4-BE49-F238E27FC236}">
              <a16:creationId xmlns:a16="http://schemas.microsoft.com/office/drawing/2014/main" id="{00000000-0008-0000-0900-000089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5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57" name="AutoShape 4">
          <a:extLst>
            <a:ext uri="{FF2B5EF4-FFF2-40B4-BE49-F238E27FC236}">
              <a16:creationId xmlns:a16="http://schemas.microsoft.com/office/drawing/2014/main" id="{00000000-0008-0000-0900-00008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58" name="Picture 96" descr="QQ截图20141023141458">
          <a:extLst>
            <a:ext uri="{FF2B5EF4-FFF2-40B4-BE49-F238E27FC236}">
              <a16:creationId xmlns:a16="http://schemas.microsoft.com/office/drawing/2014/main" id="{00000000-0008-0000-0900-00008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59" name="Picture 97" descr="QQ截图20141023141502">
          <a:extLst>
            <a:ext uri="{FF2B5EF4-FFF2-40B4-BE49-F238E27FC236}">
              <a16:creationId xmlns:a16="http://schemas.microsoft.com/office/drawing/2014/main" id="{00000000-0008-0000-0900-00008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60" name="Picture 96" descr="QQ截图20141023141458">
          <a:extLst>
            <a:ext uri="{FF2B5EF4-FFF2-40B4-BE49-F238E27FC236}">
              <a16:creationId xmlns:a16="http://schemas.microsoft.com/office/drawing/2014/main" id="{00000000-0008-0000-0900-00009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61" name="Picture 97" descr="QQ截图20141023141502">
          <a:extLst>
            <a:ext uri="{FF2B5EF4-FFF2-40B4-BE49-F238E27FC236}">
              <a16:creationId xmlns:a16="http://schemas.microsoft.com/office/drawing/2014/main" id="{00000000-0008-0000-0900-00009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2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3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64" name="AutoShape 4">
          <a:extLst>
            <a:ext uri="{FF2B5EF4-FFF2-40B4-BE49-F238E27FC236}">
              <a16:creationId xmlns:a16="http://schemas.microsoft.com/office/drawing/2014/main" id="{00000000-0008-0000-0900-000094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65" name="Picture 96" descr="QQ截图20141023141458">
          <a:extLst>
            <a:ext uri="{FF2B5EF4-FFF2-40B4-BE49-F238E27FC236}">
              <a16:creationId xmlns:a16="http://schemas.microsoft.com/office/drawing/2014/main" id="{00000000-0008-0000-0900-00009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66" name="Picture 97" descr="QQ截图20141023141502">
          <a:extLst>
            <a:ext uri="{FF2B5EF4-FFF2-40B4-BE49-F238E27FC236}">
              <a16:creationId xmlns:a16="http://schemas.microsoft.com/office/drawing/2014/main" id="{00000000-0008-0000-0900-00009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67" name="Picture 96" descr="QQ截图20141023141458">
          <a:extLst>
            <a:ext uri="{FF2B5EF4-FFF2-40B4-BE49-F238E27FC236}">
              <a16:creationId xmlns:a16="http://schemas.microsoft.com/office/drawing/2014/main" id="{00000000-0008-0000-0900-00009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68" name="Picture 97" descr="QQ截图20141023141502">
          <a:extLst>
            <a:ext uri="{FF2B5EF4-FFF2-40B4-BE49-F238E27FC236}">
              <a16:creationId xmlns:a16="http://schemas.microsoft.com/office/drawing/2014/main" id="{00000000-0008-0000-0900-00009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9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71" name="AutoShape 4">
          <a:extLst>
            <a:ext uri="{FF2B5EF4-FFF2-40B4-BE49-F238E27FC236}">
              <a16:creationId xmlns:a16="http://schemas.microsoft.com/office/drawing/2014/main" id="{00000000-0008-0000-0900-00009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72" name="Picture 96" descr="QQ截图20141023141458">
          <a:extLst>
            <a:ext uri="{FF2B5EF4-FFF2-40B4-BE49-F238E27FC236}">
              <a16:creationId xmlns:a16="http://schemas.microsoft.com/office/drawing/2014/main" id="{00000000-0008-0000-0900-00009C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73" name="Picture 97" descr="QQ截图20141023141502">
          <a:extLst>
            <a:ext uri="{FF2B5EF4-FFF2-40B4-BE49-F238E27FC236}">
              <a16:creationId xmlns:a16="http://schemas.microsoft.com/office/drawing/2014/main" id="{00000000-0008-0000-0900-00009D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74" name="Picture 96" descr="QQ截图20141023141458">
          <a:extLst>
            <a:ext uri="{FF2B5EF4-FFF2-40B4-BE49-F238E27FC236}">
              <a16:creationId xmlns:a16="http://schemas.microsoft.com/office/drawing/2014/main" id="{00000000-0008-0000-0900-00009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75" name="Picture 97" descr="QQ截图20141023141502">
          <a:extLst>
            <a:ext uri="{FF2B5EF4-FFF2-40B4-BE49-F238E27FC236}">
              <a16:creationId xmlns:a16="http://schemas.microsoft.com/office/drawing/2014/main" id="{00000000-0008-0000-0900-00009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0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1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78" name="AutoShape 4">
          <a:extLst>
            <a:ext uri="{FF2B5EF4-FFF2-40B4-BE49-F238E27FC236}">
              <a16:creationId xmlns:a16="http://schemas.microsoft.com/office/drawing/2014/main" id="{00000000-0008-0000-0900-0000A2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79" name="Picture 96" descr="QQ截图20141023141458">
          <a:extLst>
            <a:ext uri="{FF2B5EF4-FFF2-40B4-BE49-F238E27FC236}">
              <a16:creationId xmlns:a16="http://schemas.microsoft.com/office/drawing/2014/main" id="{00000000-0008-0000-0900-0000A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80" name="Picture 97" descr="QQ截图20141023141502">
          <a:extLst>
            <a:ext uri="{FF2B5EF4-FFF2-40B4-BE49-F238E27FC236}">
              <a16:creationId xmlns:a16="http://schemas.microsoft.com/office/drawing/2014/main" id="{00000000-0008-0000-0900-0000A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81" name="Picture 96" descr="QQ截图20141023141458">
          <a:extLst>
            <a:ext uri="{FF2B5EF4-FFF2-40B4-BE49-F238E27FC236}">
              <a16:creationId xmlns:a16="http://schemas.microsoft.com/office/drawing/2014/main" id="{00000000-0008-0000-0900-0000A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82" name="Picture 97" descr="QQ截图20141023141502">
          <a:extLst>
            <a:ext uri="{FF2B5EF4-FFF2-40B4-BE49-F238E27FC236}">
              <a16:creationId xmlns:a16="http://schemas.microsoft.com/office/drawing/2014/main" id="{00000000-0008-0000-0900-0000A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7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8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85" name="AutoShape 4">
          <a:extLst>
            <a:ext uri="{FF2B5EF4-FFF2-40B4-BE49-F238E27FC236}">
              <a16:creationId xmlns:a16="http://schemas.microsoft.com/office/drawing/2014/main" id="{00000000-0008-0000-0900-0000A9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86" name="Picture 96" descr="QQ截图20141023141458">
          <a:extLst>
            <a:ext uri="{FF2B5EF4-FFF2-40B4-BE49-F238E27FC236}">
              <a16:creationId xmlns:a16="http://schemas.microsoft.com/office/drawing/2014/main" id="{00000000-0008-0000-0900-0000AA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87" name="Picture 97" descr="QQ截图20141023141502">
          <a:extLst>
            <a:ext uri="{FF2B5EF4-FFF2-40B4-BE49-F238E27FC236}">
              <a16:creationId xmlns:a16="http://schemas.microsoft.com/office/drawing/2014/main" id="{00000000-0008-0000-0900-0000AB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88" name="Picture 96" descr="QQ截图20141023141458">
          <a:extLst>
            <a:ext uri="{FF2B5EF4-FFF2-40B4-BE49-F238E27FC236}">
              <a16:creationId xmlns:a16="http://schemas.microsoft.com/office/drawing/2014/main" id="{00000000-0008-0000-0900-0000AC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89" name="Picture 97" descr="QQ截图20141023141502">
          <a:extLst>
            <a:ext uri="{FF2B5EF4-FFF2-40B4-BE49-F238E27FC236}">
              <a16:creationId xmlns:a16="http://schemas.microsoft.com/office/drawing/2014/main" id="{00000000-0008-0000-0900-0000AD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E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F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92" name="AutoShape 4">
          <a:extLst>
            <a:ext uri="{FF2B5EF4-FFF2-40B4-BE49-F238E27FC236}">
              <a16:creationId xmlns:a16="http://schemas.microsoft.com/office/drawing/2014/main" id="{00000000-0008-0000-0900-0000B0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93" name="Picture 96" descr="QQ截图20141023141458">
          <a:extLst>
            <a:ext uri="{FF2B5EF4-FFF2-40B4-BE49-F238E27FC236}">
              <a16:creationId xmlns:a16="http://schemas.microsoft.com/office/drawing/2014/main" id="{00000000-0008-0000-0900-0000B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94" name="Picture 97" descr="QQ截图20141023141502">
          <a:extLst>
            <a:ext uri="{FF2B5EF4-FFF2-40B4-BE49-F238E27FC236}">
              <a16:creationId xmlns:a16="http://schemas.microsoft.com/office/drawing/2014/main" id="{00000000-0008-0000-0900-0000B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95" name="Picture 96" descr="QQ截图20141023141458">
          <a:extLst>
            <a:ext uri="{FF2B5EF4-FFF2-40B4-BE49-F238E27FC236}">
              <a16:creationId xmlns:a16="http://schemas.microsoft.com/office/drawing/2014/main" id="{00000000-0008-0000-0900-0000B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96" name="Picture 97" descr="QQ截图20141023141502">
          <a:extLst>
            <a:ext uri="{FF2B5EF4-FFF2-40B4-BE49-F238E27FC236}">
              <a16:creationId xmlns:a16="http://schemas.microsoft.com/office/drawing/2014/main" id="{00000000-0008-0000-0900-0000B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5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6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99" name="AutoShape 4">
          <a:extLst>
            <a:ext uri="{FF2B5EF4-FFF2-40B4-BE49-F238E27FC236}">
              <a16:creationId xmlns:a16="http://schemas.microsoft.com/office/drawing/2014/main" id="{00000000-0008-0000-0900-0000B7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00" name="Picture 96" descr="QQ截图20141023141458">
          <a:extLst>
            <a:ext uri="{FF2B5EF4-FFF2-40B4-BE49-F238E27FC236}">
              <a16:creationId xmlns:a16="http://schemas.microsoft.com/office/drawing/2014/main" id="{00000000-0008-0000-0900-0000B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01" name="Picture 97" descr="QQ截图20141023141502">
          <a:extLst>
            <a:ext uri="{FF2B5EF4-FFF2-40B4-BE49-F238E27FC236}">
              <a16:creationId xmlns:a16="http://schemas.microsoft.com/office/drawing/2014/main" id="{00000000-0008-0000-0900-0000B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02" name="Picture 96" descr="QQ截图20141023141458">
          <a:extLst>
            <a:ext uri="{FF2B5EF4-FFF2-40B4-BE49-F238E27FC236}">
              <a16:creationId xmlns:a16="http://schemas.microsoft.com/office/drawing/2014/main" id="{00000000-0008-0000-0900-0000BA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03" name="Picture 97" descr="QQ截图20141023141502">
          <a:extLst>
            <a:ext uri="{FF2B5EF4-FFF2-40B4-BE49-F238E27FC236}">
              <a16:creationId xmlns:a16="http://schemas.microsoft.com/office/drawing/2014/main" id="{00000000-0008-0000-0900-0000BB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06" name="AutoShape 4">
          <a:extLst>
            <a:ext uri="{FF2B5EF4-FFF2-40B4-BE49-F238E27FC236}">
              <a16:creationId xmlns:a16="http://schemas.microsoft.com/office/drawing/2014/main" id="{00000000-0008-0000-0900-0000BE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07" name="Picture 96" descr="QQ截图20141023141458">
          <a:extLst>
            <a:ext uri="{FF2B5EF4-FFF2-40B4-BE49-F238E27FC236}">
              <a16:creationId xmlns:a16="http://schemas.microsoft.com/office/drawing/2014/main" id="{00000000-0008-0000-0900-0000B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08" name="Picture 97" descr="QQ截图20141023141502">
          <a:extLst>
            <a:ext uri="{FF2B5EF4-FFF2-40B4-BE49-F238E27FC236}">
              <a16:creationId xmlns:a16="http://schemas.microsoft.com/office/drawing/2014/main" id="{00000000-0008-0000-0900-0000C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09" name="Picture 96" descr="QQ截图20141023141458">
          <a:extLst>
            <a:ext uri="{FF2B5EF4-FFF2-40B4-BE49-F238E27FC236}">
              <a16:creationId xmlns:a16="http://schemas.microsoft.com/office/drawing/2014/main" id="{00000000-0008-0000-0900-0000C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10" name="Picture 97" descr="QQ截图20141023141502">
          <a:extLst>
            <a:ext uri="{FF2B5EF4-FFF2-40B4-BE49-F238E27FC236}">
              <a16:creationId xmlns:a16="http://schemas.microsoft.com/office/drawing/2014/main" id="{00000000-0008-0000-0900-0000C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3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4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13" name="AutoShape 4">
          <a:extLst>
            <a:ext uri="{FF2B5EF4-FFF2-40B4-BE49-F238E27FC236}">
              <a16:creationId xmlns:a16="http://schemas.microsoft.com/office/drawing/2014/main" id="{00000000-0008-0000-0900-0000C5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14" name="Picture 96" descr="QQ截图20141023141458">
          <a:extLst>
            <a:ext uri="{FF2B5EF4-FFF2-40B4-BE49-F238E27FC236}">
              <a16:creationId xmlns:a16="http://schemas.microsoft.com/office/drawing/2014/main" id="{00000000-0008-0000-0900-0000C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15" name="Picture 97" descr="QQ截图20141023141502">
          <a:extLst>
            <a:ext uri="{FF2B5EF4-FFF2-40B4-BE49-F238E27FC236}">
              <a16:creationId xmlns:a16="http://schemas.microsoft.com/office/drawing/2014/main" id="{00000000-0008-0000-0900-0000C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16" name="Picture 96" descr="QQ截图20141023141458">
          <a:extLst>
            <a:ext uri="{FF2B5EF4-FFF2-40B4-BE49-F238E27FC236}">
              <a16:creationId xmlns:a16="http://schemas.microsoft.com/office/drawing/2014/main" id="{00000000-0008-0000-0900-0000C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17" name="Picture 97" descr="QQ截图20141023141502">
          <a:extLst>
            <a:ext uri="{FF2B5EF4-FFF2-40B4-BE49-F238E27FC236}">
              <a16:creationId xmlns:a16="http://schemas.microsoft.com/office/drawing/2014/main" id="{00000000-0008-0000-0900-0000C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20" name="AutoShape 4">
          <a:extLst>
            <a:ext uri="{FF2B5EF4-FFF2-40B4-BE49-F238E27FC236}">
              <a16:creationId xmlns:a16="http://schemas.microsoft.com/office/drawing/2014/main" id="{00000000-0008-0000-0900-0000C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21" name="Picture 96" descr="QQ截图20141023141458">
          <a:extLst>
            <a:ext uri="{FF2B5EF4-FFF2-40B4-BE49-F238E27FC236}">
              <a16:creationId xmlns:a16="http://schemas.microsoft.com/office/drawing/2014/main" id="{00000000-0008-0000-0900-0000CD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22" name="Picture 97" descr="QQ截图20141023141502">
          <a:extLst>
            <a:ext uri="{FF2B5EF4-FFF2-40B4-BE49-F238E27FC236}">
              <a16:creationId xmlns:a16="http://schemas.microsoft.com/office/drawing/2014/main" id="{00000000-0008-0000-0900-0000C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23" name="Picture 96" descr="QQ截图20141023141458">
          <a:extLst>
            <a:ext uri="{FF2B5EF4-FFF2-40B4-BE49-F238E27FC236}">
              <a16:creationId xmlns:a16="http://schemas.microsoft.com/office/drawing/2014/main" id="{00000000-0008-0000-0900-0000C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24" name="Picture 97" descr="QQ截图20141023141502">
          <a:extLst>
            <a:ext uri="{FF2B5EF4-FFF2-40B4-BE49-F238E27FC236}">
              <a16:creationId xmlns:a16="http://schemas.microsoft.com/office/drawing/2014/main" id="{00000000-0008-0000-0900-0000D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1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2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27" name="AutoShape 4">
          <a:extLst>
            <a:ext uri="{FF2B5EF4-FFF2-40B4-BE49-F238E27FC236}">
              <a16:creationId xmlns:a16="http://schemas.microsoft.com/office/drawing/2014/main" id="{00000000-0008-0000-0900-0000D3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28" name="Picture 96" descr="QQ截图20141023141458">
          <a:extLst>
            <a:ext uri="{FF2B5EF4-FFF2-40B4-BE49-F238E27FC236}">
              <a16:creationId xmlns:a16="http://schemas.microsoft.com/office/drawing/2014/main" id="{00000000-0008-0000-0900-0000D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29" name="Picture 97" descr="QQ截图20141023141502">
          <a:extLst>
            <a:ext uri="{FF2B5EF4-FFF2-40B4-BE49-F238E27FC236}">
              <a16:creationId xmlns:a16="http://schemas.microsoft.com/office/drawing/2014/main" id="{00000000-0008-0000-0900-0000D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30" name="Picture 96" descr="QQ截图20141023141458">
          <a:extLst>
            <a:ext uri="{FF2B5EF4-FFF2-40B4-BE49-F238E27FC236}">
              <a16:creationId xmlns:a16="http://schemas.microsoft.com/office/drawing/2014/main" id="{00000000-0008-0000-0900-0000D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31" name="Picture 97" descr="QQ截图20141023141502">
          <a:extLst>
            <a:ext uri="{FF2B5EF4-FFF2-40B4-BE49-F238E27FC236}">
              <a16:creationId xmlns:a16="http://schemas.microsoft.com/office/drawing/2014/main" id="{00000000-0008-0000-0900-0000D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8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9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34" name="AutoShape 4">
          <a:extLst>
            <a:ext uri="{FF2B5EF4-FFF2-40B4-BE49-F238E27FC236}">
              <a16:creationId xmlns:a16="http://schemas.microsoft.com/office/drawing/2014/main" id="{00000000-0008-0000-0900-0000D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35" name="Picture 96" descr="QQ截图20141023141458">
          <a:extLst>
            <a:ext uri="{FF2B5EF4-FFF2-40B4-BE49-F238E27FC236}">
              <a16:creationId xmlns:a16="http://schemas.microsoft.com/office/drawing/2014/main" id="{00000000-0008-0000-0900-0000DB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36" name="Picture 97" descr="QQ截图20141023141502">
          <a:extLst>
            <a:ext uri="{FF2B5EF4-FFF2-40B4-BE49-F238E27FC236}">
              <a16:creationId xmlns:a16="http://schemas.microsoft.com/office/drawing/2014/main" id="{00000000-0008-0000-0900-0000DC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37" name="Picture 96" descr="QQ截图20141023141458">
          <a:extLst>
            <a:ext uri="{FF2B5EF4-FFF2-40B4-BE49-F238E27FC236}">
              <a16:creationId xmlns:a16="http://schemas.microsoft.com/office/drawing/2014/main" id="{00000000-0008-0000-0900-0000DD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38" name="Picture 97" descr="QQ截图20141023141502">
          <a:extLst>
            <a:ext uri="{FF2B5EF4-FFF2-40B4-BE49-F238E27FC236}">
              <a16:creationId xmlns:a16="http://schemas.microsoft.com/office/drawing/2014/main" id="{00000000-0008-0000-0900-0000D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F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0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41" name="AutoShape 4">
          <a:extLst>
            <a:ext uri="{FF2B5EF4-FFF2-40B4-BE49-F238E27FC236}">
              <a16:creationId xmlns:a16="http://schemas.microsoft.com/office/drawing/2014/main" id="{00000000-0008-0000-0900-0000E1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42" name="Picture 96" descr="QQ截图20141023141458">
          <a:extLst>
            <a:ext uri="{FF2B5EF4-FFF2-40B4-BE49-F238E27FC236}">
              <a16:creationId xmlns:a16="http://schemas.microsoft.com/office/drawing/2014/main" id="{00000000-0008-0000-0900-0000E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43" name="Picture 97" descr="QQ截图20141023141502">
          <a:extLst>
            <a:ext uri="{FF2B5EF4-FFF2-40B4-BE49-F238E27FC236}">
              <a16:creationId xmlns:a16="http://schemas.microsoft.com/office/drawing/2014/main" id="{00000000-0008-0000-0900-0000E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44" name="Picture 96" descr="QQ截图20141023141458">
          <a:extLst>
            <a:ext uri="{FF2B5EF4-FFF2-40B4-BE49-F238E27FC236}">
              <a16:creationId xmlns:a16="http://schemas.microsoft.com/office/drawing/2014/main" id="{00000000-0008-0000-0900-0000E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45" name="Picture 97" descr="QQ截图20141023141502">
          <a:extLst>
            <a:ext uri="{FF2B5EF4-FFF2-40B4-BE49-F238E27FC236}">
              <a16:creationId xmlns:a16="http://schemas.microsoft.com/office/drawing/2014/main" id="{00000000-0008-0000-0900-0000E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6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7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48" name="AutoShape 4">
          <a:extLst>
            <a:ext uri="{FF2B5EF4-FFF2-40B4-BE49-F238E27FC236}">
              <a16:creationId xmlns:a16="http://schemas.microsoft.com/office/drawing/2014/main" id="{00000000-0008-0000-0900-0000E8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49" name="Picture 96" descr="QQ截图20141023141458">
          <a:extLst>
            <a:ext uri="{FF2B5EF4-FFF2-40B4-BE49-F238E27FC236}">
              <a16:creationId xmlns:a16="http://schemas.microsoft.com/office/drawing/2014/main" id="{00000000-0008-0000-0900-0000E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50" name="Picture 97" descr="QQ截图20141023141502">
          <a:extLst>
            <a:ext uri="{FF2B5EF4-FFF2-40B4-BE49-F238E27FC236}">
              <a16:creationId xmlns:a16="http://schemas.microsoft.com/office/drawing/2014/main" id="{00000000-0008-0000-0900-0000EA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51" name="Picture 96" descr="QQ截图20141023141458">
          <a:extLst>
            <a:ext uri="{FF2B5EF4-FFF2-40B4-BE49-F238E27FC236}">
              <a16:creationId xmlns:a16="http://schemas.microsoft.com/office/drawing/2014/main" id="{00000000-0008-0000-0900-0000EB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52" name="Picture 97" descr="QQ截图20141023141502">
          <a:extLst>
            <a:ext uri="{FF2B5EF4-FFF2-40B4-BE49-F238E27FC236}">
              <a16:creationId xmlns:a16="http://schemas.microsoft.com/office/drawing/2014/main" id="{00000000-0008-0000-0900-0000EC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E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55" name="AutoShape 4">
          <a:extLst>
            <a:ext uri="{FF2B5EF4-FFF2-40B4-BE49-F238E27FC236}">
              <a16:creationId xmlns:a16="http://schemas.microsoft.com/office/drawing/2014/main" id="{00000000-0008-0000-0900-0000EF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56" name="Picture 96" descr="QQ截图20141023141458">
          <a:extLst>
            <a:ext uri="{FF2B5EF4-FFF2-40B4-BE49-F238E27FC236}">
              <a16:creationId xmlns:a16="http://schemas.microsoft.com/office/drawing/2014/main" id="{00000000-0008-0000-0900-0000F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57" name="Picture 97" descr="QQ截图20141023141502">
          <a:extLst>
            <a:ext uri="{FF2B5EF4-FFF2-40B4-BE49-F238E27FC236}">
              <a16:creationId xmlns:a16="http://schemas.microsoft.com/office/drawing/2014/main" id="{00000000-0008-0000-0900-0000F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58" name="Picture 96" descr="QQ截图20141023141458">
          <a:extLst>
            <a:ext uri="{FF2B5EF4-FFF2-40B4-BE49-F238E27FC236}">
              <a16:creationId xmlns:a16="http://schemas.microsoft.com/office/drawing/2014/main" id="{00000000-0008-0000-0900-0000F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59" name="Picture 97" descr="QQ截图20141023141502">
          <a:extLst>
            <a:ext uri="{FF2B5EF4-FFF2-40B4-BE49-F238E27FC236}">
              <a16:creationId xmlns:a16="http://schemas.microsoft.com/office/drawing/2014/main" id="{00000000-0008-0000-0900-0000F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4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5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62" name="AutoShape 4">
          <a:extLst>
            <a:ext uri="{FF2B5EF4-FFF2-40B4-BE49-F238E27FC236}">
              <a16:creationId xmlns:a16="http://schemas.microsoft.com/office/drawing/2014/main" id="{00000000-0008-0000-0900-0000F6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63" name="Picture 96" descr="QQ截图20141023141458">
          <a:extLst>
            <a:ext uri="{FF2B5EF4-FFF2-40B4-BE49-F238E27FC236}">
              <a16:creationId xmlns:a16="http://schemas.microsoft.com/office/drawing/2014/main" id="{00000000-0008-0000-0900-0000F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64" name="Picture 97" descr="QQ截图20141023141502">
          <a:extLst>
            <a:ext uri="{FF2B5EF4-FFF2-40B4-BE49-F238E27FC236}">
              <a16:creationId xmlns:a16="http://schemas.microsoft.com/office/drawing/2014/main" id="{00000000-0008-0000-0900-0000F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65" name="Picture 96" descr="QQ截图20141023141458">
          <a:extLst>
            <a:ext uri="{FF2B5EF4-FFF2-40B4-BE49-F238E27FC236}">
              <a16:creationId xmlns:a16="http://schemas.microsoft.com/office/drawing/2014/main" id="{00000000-0008-0000-0900-0000F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66" name="Picture 97" descr="QQ截图20141023141502">
          <a:extLst>
            <a:ext uri="{FF2B5EF4-FFF2-40B4-BE49-F238E27FC236}">
              <a16:creationId xmlns:a16="http://schemas.microsoft.com/office/drawing/2014/main" id="{00000000-0008-0000-0900-0000FA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69" name="AutoShape 4">
          <a:extLst>
            <a:ext uri="{FF2B5EF4-FFF2-40B4-BE49-F238E27FC236}">
              <a16:creationId xmlns:a16="http://schemas.microsoft.com/office/drawing/2014/main" id="{00000000-0008-0000-0900-0000F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70" name="Picture 96" descr="QQ截图20141023141458">
          <a:extLst>
            <a:ext uri="{FF2B5EF4-FFF2-40B4-BE49-F238E27FC236}">
              <a16:creationId xmlns:a16="http://schemas.microsoft.com/office/drawing/2014/main" id="{00000000-0008-0000-0900-0000F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71" name="Picture 97" descr="QQ截图20141023141502">
          <a:extLst>
            <a:ext uri="{FF2B5EF4-FFF2-40B4-BE49-F238E27FC236}">
              <a16:creationId xmlns:a16="http://schemas.microsoft.com/office/drawing/2014/main" id="{00000000-0008-0000-0900-0000F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72" name="Picture 96" descr="QQ截图20141023141458">
          <a:extLst>
            <a:ext uri="{FF2B5EF4-FFF2-40B4-BE49-F238E27FC236}">
              <a16:creationId xmlns:a16="http://schemas.microsoft.com/office/drawing/2014/main" id="{00000000-0008-0000-0900-00000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73" name="Picture 97" descr="QQ截图20141023141502">
          <a:extLst>
            <a:ext uri="{FF2B5EF4-FFF2-40B4-BE49-F238E27FC236}">
              <a16:creationId xmlns:a16="http://schemas.microsoft.com/office/drawing/2014/main" id="{00000000-0008-0000-0900-00000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2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3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76" name="AutoShape 4">
          <a:extLst>
            <a:ext uri="{FF2B5EF4-FFF2-40B4-BE49-F238E27FC236}">
              <a16:creationId xmlns:a16="http://schemas.microsoft.com/office/drawing/2014/main" id="{00000000-0008-0000-0900-000004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77" name="Picture 96" descr="QQ截图20141023141458">
          <a:extLst>
            <a:ext uri="{FF2B5EF4-FFF2-40B4-BE49-F238E27FC236}">
              <a16:creationId xmlns:a16="http://schemas.microsoft.com/office/drawing/2014/main" id="{00000000-0008-0000-0900-00000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78" name="Picture 97" descr="QQ截图20141023141502">
          <a:extLst>
            <a:ext uri="{FF2B5EF4-FFF2-40B4-BE49-F238E27FC236}">
              <a16:creationId xmlns:a16="http://schemas.microsoft.com/office/drawing/2014/main" id="{00000000-0008-0000-0900-00000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79" name="Picture 96" descr="QQ截图20141023141458">
          <a:extLst>
            <a:ext uri="{FF2B5EF4-FFF2-40B4-BE49-F238E27FC236}">
              <a16:creationId xmlns:a16="http://schemas.microsoft.com/office/drawing/2014/main" id="{00000000-0008-0000-0900-00000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80" name="Picture 97" descr="QQ截图20141023141502">
          <a:extLst>
            <a:ext uri="{FF2B5EF4-FFF2-40B4-BE49-F238E27FC236}">
              <a16:creationId xmlns:a16="http://schemas.microsoft.com/office/drawing/2014/main" id="{00000000-0008-0000-0900-00000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9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A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83" name="AutoShape 4">
          <a:extLst>
            <a:ext uri="{FF2B5EF4-FFF2-40B4-BE49-F238E27FC236}">
              <a16:creationId xmlns:a16="http://schemas.microsoft.com/office/drawing/2014/main" id="{00000000-0008-0000-0900-00000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84" name="Picture 96" descr="QQ截图20141023141458">
          <a:extLst>
            <a:ext uri="{FF2B5EF4-FFF2-40B4-BE49-F238E27FC236}">
              <a16:creationId xmlns:a16="http://schemas.microsoft.com/office/drawing/2014/main" id="{00000000-0008-0000-0900-00000C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85" name="Picture 97" descr="QQ截图20141023141502">
          <a:extLst>
            <a:ext uri="{FF2B5EF4-FFF2-40B4-BE49-F238E27FC236}">
              <a16:creationId xmlns:a16="http://schemas.microsoft.com/office/drawing/2014/main" id="{00000000-0008-0000-0900-00000D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86" name="Picture 96" descr="QQ截图20141023141458">
          <a:extLst>
            <a:ext uri="{FF2B5EF4-FFF2-40B4-BE49-F238E27FC236}">
              <a16:creationId xmlns:a16="http://schemas.microsoft.com/office/drawing/2014/main" id="{00000000-0008-0000-0900-00000E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87" name="Picture 97" descr="QQ截图20141023141502">
          <a:extLst>
            <a:ext uri="{FF2B5EF4-FFF2-40B4-BE49-F238E27FC236}">
              <a16:creationId xmlns:a16="http://schemas.microsoft.com/office/drawing/2014/main" id="{00000000-0008-0000-0900-00000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0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1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90" name="AutoShape 4">
          <a:extLst>
            <a:ext uri="{FF2B5EF4-FFF2-40B4-BE49-F238E27FC236}">
              <a16:creationId xmlns:a16="http://schemas.microsoft.com/office/drawing/2014/main" id="{00000000-0008-0000-0900-000012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91" name="Picture 96" descr="QQ截图20141023141458">
          <a:extLst>
            <a:ext uri="{FF2B5EF4-FFF2-40B4-BE49-F238E27FC236}">
              <a16:creationId xmlns:a16="http://schemas.microsoft.com/office/drawing/2014/main" id="{00000000-0008-0000-0900-00001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92" name="Picture 97" descr="QQ截图20141023141502">
          <a:extLst>
            <a:ext uri="{FF2B5EF4-FFF2-40B4-BE49-F238E27FC236}">
              <a16:creationId xmlns:a16="http://schemas.microsoft.com/office/drawing/2014/main" id="{00000000-0008-0000-0900-00001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93" name="Picture 96" descr="QQ截图20141023141458">
          <a:extLst>
            <a:ext uri="{FF2B5EF4-FFF2-40B4-BE49-F238E27FC236}">
              <a16:creationId xmlns:a16="http://schemas.microsoft.com/office/drawing/2014/main" id="{00000000-0008-0000-0900-00001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94" name="Picture 97" descr="QQ截图20141023141502">
          <a:extLst>
            <a:ext uri="{FF2B5EF4-FFF2-40B4-BE49-F238E27FC236}">
              <a16:creationId xmlns:a16="http://schemas.microsoft.com/office/drawing/2014/main" id="{00000000-0008-0000-0900-00001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7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9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8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97" name="AutoShape 4">
          <a:extLst>
            <a:ext uri="{FF2B5EF4-FFF2-40B4-BE49-F238E27FC236}">
              <a16:creationId xmlns:a16="http://schemas.microsoft.com/office/drawing/2014/main" id="{00000000-0008-0000-0900-000019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98" name="Picture 96" descr="QQ截图20141023141458">
          <a:extLst>
            <a:ext uri="{FF2B5EF4-FFF2-40B4-BE49-F238E27FC236}">
              <a16:creationId xmlns:a16="http://schemas.microsoft.com/office/drawing/2014/main" id="{00000000-0008-0000-0900-00001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99" name="Picture 97" descr="QQ截图20141023141502">
          <a:extLst>
            <a:ext uri="{FF2B5EF4-FFF2-40B4-BE49-F238E27FC236}">
              <a16:creationId xmlns:a16="http://schemas.microsoft.com/office/drawing/2014/main" id="{00000000-0008-0000-0900-00001B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00" name="Picture 96" descr="QQ截图20141023141458">
          <a:extLst>
            <a:ext uri="{FF2B5EF4-FFF2-40B4-BE49-F238E27FC236}">
              <a16:creationId xmlns:a16="http://schemas.microsoft.com/office/drawing/2014/main" id="{00000000-0008-0000-0900-00001C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01" name="Picture 97" descr="QQ截图20141023141502">
          <a:extLst>
            <a:ext uri="{FF2B5EF4-FFF2-40B4-BE49-F238E27FC236}">
              <a16:creationId xmlns:a16="http://schemas.microsoft.com/office/drawing/2014/main" id="{00000000-0008-0000-0900-00001D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0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F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04" name="AutoShape 4">
          <a:extLst>
            <a:ext uri="{FF2B5EF4-FFF2-40B4-BE49-F238E27FC236}">
              <a16:creationId xmlns:a16="http://schemas.microsoft.com/office/drawing/2014/main" id="{00000000-0008-0000-0900-000020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05" name="Picture 96" descr="QQ截图20141023141458">
          <a:extLst>
            <a:ext uri="{FF2B5EF4-FFF2-40B4-BE49-F238E27FC236}">
              <a16:creationId xmlns:a16="http://schemas.microsoft.com/office/drawing/2014/main" id="{00000000-0008-0000-0900-00002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06" name="Picture 97" descr="QQ截图20141023141502">
          <a:extLst>
            <a:ext uri="{FF2B5EF4-FFF2-40B4-BE49-F238E27FC236}">
              <a16:creationId xmlns:a16="http://schemas.microsoft.com/office/drawing/2014/main" id="{00000000-0008-0000-0900-00002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07" name="Picture 96" descr="QQ截图20141023141458">
          <a:extLst>
            <a:ext uri="{FF2B5EF4-FFF2-40B4-BE49-F238E27FC236}">
              <a16:creationId xmlns:a16="http://schemas.microsoft.com/office/drawing/2014/main" id="{00000000-0008-0000-0900-00002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08" name="Picture 97" descr="QQ截图20141023141502">
          <a:extLst>
            <a:ext uri="{FF2B5EF4-FFF2-40B4-BE49-F238E27FC236}">
              <a16:creationId xmlns:a16="http://schemas.microsoft.com/office/drawing/2014/main" id="{00000000-0008-0000-0900-00002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0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5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1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6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11" name="AutoShape 4">
          <a:extLst>
            <a:ext uri="{FF2B5EF4-FFF2-40B4-BE49-F238E27FC236}">
              <a16:creationId xmlns:a16="http://schemas.microsoft.com/office/drawing/2014/main" id="{00000000-0008-0000-0900-000027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12" name="Picture 96" descr="QQ截图20141023141458">
          <a:extLst>
            <a:ext uri="{FF2B5EF4-FFF2-40B4-BE49-F238E27FC236}">
              <a16:creationId xmlns:a16="http://schemas.microsoft.com/office/drawing/2014/main" id="{00000000-0008-0000-0900-00002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13" name="Picture 97" descr="QQ截图20141023141502">
          <a:extLst>
            <a:ext uri="{FF2B5EF4-FFF2-40B4-BE49-F238E27FC236}">
              <a16:creationId xmlns:a16="http://schemas.microsoft.com/office/drawing/2014/main" id="{00000000-0008-0000-0900-00002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14" name="Picture 96" descr="QQ截图20141023141458">
          <a:extLst>
            <a:ext uri="{FF2B5EF4-FFF2-40B4-BE49-F238E27FC236}">
              <a16:creationId xmlns:a16="http://schemas.microsoft.com/office/drawing/2014/main" id="{00000000-0008-0000-0900-00002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15" name="Picture 97" descr="QQ截图20141023141502">
          <a:extLst>
            <a:ext uri="{FF2B5EF4-FFF2-40B4-BE49-F238E27FC236}">
              <a16:creationId xmlns:a16="http://schemas.microsoft.com/office/drawing/2014/main" id="{00000000-0008-0000-0900-00002B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1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1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18" name="AutoShape 4">
          <a:extLst>
            <a:ext uri="{FF2B5EF4-FFF2-40B4-BE49-F238E27FC236}">
              <a16:creationId xmlns:a16="http://schemas.microsoft.com/office/drawing/2014/main" id="{00000000-0008-0000-0900-00002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19" name="AutoShape 1">
          <a:extLst>
            <a:ext uri="{FF2B5EF4-FFF2-40B4-BE49-F238E27FC236}">
              <a16:creationId xmlns:a16="http://schemas.microsoft.com/office/drawing/2014/main" id="{00000000-0008-0000-0900-00002F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0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21" name="AutoShape 4">
          <a:extLst>
            <a:ext uri="{FF2B5EF4-FFF2-40B4-BE49-F238E27FC236}">
              <a16:creationId xmlns:a16="http://schemas.microsoft.com/office/drawing/2014/main" id="{00000000-0008-0000-0900-000031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22" name="Picture 96" descr="QQ截图20141023141458">
          <a:extLst>
            <a:ext uri="{FF2B5EF4-FFF2-40B4-BE49-F238E27FC236}">
              <a16:creationId xmlns:a16="http://schemas.microsoft.com/office/drawing/2014/main" id="{00000000-0008-0000-0900-00003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23" name="Picture 97" descr="QQ截图20141023141502">
          <a:extLst>
            <a:ext uri="{FF2B5EF4-FFF2-40B4-BE49-F238E27FC236}">
              <a16:creationId xmlns:a16="http://schemas.microsoft.com/office/drawing/2014/main" id="{00000000-0008-0000-0900-00003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24" name="Picture 96" descr="QQ截图20141023141458">
          <a:extLst>
            <a:ext uri="{FF2B5EF4-FFF2-40B4-BE49-F238E27FC236}">
              <a16:creationId xmlns:a16="http://schemas.microsoft.com/office/drawing/2014/main" id="{00000000-0008-0000-0900-00003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25" name="Picture 97" descr="QQ截图20141023141502">
          <a:extLst>
            <a:ext uri="{FF2B5EF4-FFF2-40B4-BE49-F238E27FC236}">
              <a16:creationId xmlns:a16="http://schemas.microsoft.com/office/drawing/2014/main" id="{00000000-0008-0000-0900-00003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2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6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7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8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29" name="AutoShape 4">
          <a:extLst>
            <a:ext uri="{FF2B5EF4-FFF2-40B4-BE49-F238E27FC236}">
              <a16:creationId xmlns:a16="http://schemas.microsoft.com/office/drawing/2014/main" id="{00000000-0008-0000-0900-000039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3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A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3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32" name="AutoShape 4">
          <a:extLst>
            <a:ext uri="{FF2B5EF4-FFF2-40B4-BE49-F238E27FC236}">
              <a16:creationId xmlns:a16="http://schemas.microsoft.com/office/drawing/2014/main" id="{00000000-0008-0000-0900-00003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35" name="AutoShape 4">
          <a:extLst>
            <a:ext uri="{FF2B5EF4-FFF2-40B4-BE49-F238E27FC236}">
              <a16:creationId xmlns:a16="http://schemas.microsoft.com/office/drawing/2014/main" id="{00000000-0008-0000-0900-00003F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36" name="Picture 96" descr="QQ截图20141023141458">
          <a:extLst>
            <a:ext uri="{FF2B5EF4-FFF2-40B4-BE49-F238E27FC236}">
              <a16:creationId xmlns:a16="http://schemas.microsoft.com/office/drawing/2014/main" id="{00000000-0008-0000-0900-00004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37" name="Picture 97" descr="QQ截图20141023141502">
          <a:extLst>
            <a:ext uri="{FF2B5EF4-FFF2-40B4-BE49-F238E27FC236}">
              <a16:creationId xmlns:a16="http://schemas.microsoft.com/office/drawing/2014/main" id="{00000000-0008-0000-0900-00004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38" name="Picture 96" descr="QQ截图20141023141458">
          <a:extLst>
            <a:ext uri="{FF2B5EF4-FFF2-40B4-BE49-F238E27FC236}">
              <a16:creationId xmlns:a16="http://schemas.microsoft.com/office/drawing/2014/main" id="{00000000-0008-0000-0900-00004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39" name="Picture 97" descr="QQ截图20141023141502">
          <a:extLst>
            <a:ext uri="{FF2B5EF4-FFF2-40B4-BE49-F238E27FC236}">
              <a16:creationId xmlns:a16="http://schemas.microsoft.com/office/drawing/2014/main" id="{00000000-0008-0000-0900-00004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4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5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42" name="AutoShape 4">
          <a:extLst>
            <a:ext uri="{FF2B5EF4-FFF2-40B4-BE49-F238E27FC236}">
              <a16:creationId xmlns:a16="http://schemas.microsoft.com/office/drawing/2014/main" id="{00000000-0008-0000-0900-000046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43" name="Picture 96" descr="QQ截图20141023141458">
          <a:extLst>
            <a:ext uri="{FF2B5EF4-FFF2-40B4-BE49-F238E27FC236}">
              <a16:creationId xmlns:a16="http://schemas.microsoft.com/office/drawing/2014/main" id="{00000000-0008-0000-0900-00004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44" name="Picture 97" descr="QQ截图20141023141502">
          <a:extLst>
            <a:ext uri="{FF2B5EF4-FFF2-40B4-BE49-F238E27FC236}">
              <a16:creationId xmlns:a16="http://schemas.microsoft.com/office/drawing/2014/main" id="{00000000-0008-0000-0900-00004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45" name="Picture 96" descr="QQ截图20141023141458">
          <a:extLst>
            <a:ext uri="{FF2B5EF4-FFF2-40B4-BE49-F238E27FC236}">
              <a16:creationId xmlns:a16="http://schemas.microsoft.com/office/drawing/2014/main" id="{00000000-0008-0000-0900-00004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46" name="Picture 97" descr="QQ截图20141023141502">
          <a:extLst>
            <a:ext uri="{FF2B5EF4-FFF2-40B4-BE49-F238E27FC236}">
              <a16:creationId xmlns:a16="http://schemas.microsoft.com/office/drawing/2014/main" id="{00000000-0008-0000-0900-00004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49" name="AutoShape 4">
          <a:extLst>
            <a:ext uri="{FF2B5EF4-FFF2-40B4-BE49-F238E27FC236}">
              <a16:creationId xmlns:a16="http://schemas.microsoft.com/office/drawing/2014/main" id="{00000000-0008-0000-0900-00004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50" name="Picture 96" descr="QQ截图20141023141458">
          <a:extLst>
            <a:ext uri="{FF2B5EF4-FFF2-40B4-BE49-F238E27FC236}">
              <a16:creationId xmlns:a16="http://schemas.microsoft.com/office/drawing/2014/main" id="{00000000-0008-0000-0900-00004E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51" name="Picture 97" descr="QQ截图20141023141502">
          <a:extLst>
            <a:ext uri="{FF2B5EF4-FFF2-40B4-BE49-F238E27FC236}">
              <a16:creationId xmlns:a16="http://schemas.microsoft.com/office/drawing/2014/main" id="{00000000-0008-0000-0900-00004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52" name="Picture 96" descr="QQ截图20141023141458">
          <a:extLst>
            <a:ext uri="{FF2B5EF4-FFF2-40B4-BE49-F238E27FC236}">
              <a16:creationId xmlns:a16="http://schemas.microsoft.com/office/drawing/2014/main" id="{00000000-0008-0000-0900-00005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53" name="Picture 97" descr="QQ截图20141023141502">
          <a:extLst>
            <a:ext uri="{FF2B5EF4-FFF2-40B4-BE49-F238E27FC236}">
              <a16:creationId xmlns:a16="http://schemas.microsoft.com/office/drawing/2014/main" id="{00000000-0008-0000-0900-00005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2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3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56" name="AutoShape 4">
          <a:extLst>
            <a:ext uri="{FF2B5EF4-FFF2-40B4-BE49-F238E27FC236}">
              <a16:creationId xmlns:a16="http://schemas.microsoft.com/office/drawing/2014/main" id="{00000000-0008-0000-0900-000054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5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5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6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7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60" name="AutoShape 4">
          <a:extLst>
            <a:ext uri="{FF2B5EF4-FFF2-40B4-BE49-F238E27FC236}">
              <a16:creationId xmlns:a16="http://schemas.microsoft.com/office/drawing/2014/main" id="{00000000-0008-0000-0900-000058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61" name="Picture 96" descr="QQ截图20141023141458">
          <a:extLst>
            <a:ext uri="{FF2B5EF4-FFF2-40B4-BE49-F238E27FC236}">
              <a16:creationId xmlns:a16="http://schemas.microsoft.com/office/drawing/2014/main" id="{00000000-0008-0000-0900-00005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62" name="Picture 97" descr="QQ截图20141023141502">
          <a:extLst>
            <a:ext uri="{FF2B5EF4-FFF2-40B4-BE49-F238E27FC236}">
              <a16:creationId xmlns:a16="http://schemas.microsoft.com/office/drawing/2014/main" id="{00000000-0008-0000-0900-00005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63" name="Picture 96" descr="QQ截图20141023141458">
          <a:extLst>
            <a:ext uri="{FF2B5EF4-FFF2-40B4-BE49-F238E27FC236}">
              <a16:creationId xmlns:a16="http://schemas.microsoft.com/office/drawing/2014/main" id="{00000000-0008-0000-0900-00005B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64" name="Picture 97" descr="QQ截图20141023141502">
          <a:extLst>
            <a:ext uri="{FF2B5EF4-FFF2-40B4-BE49-F238E27FC236}">
              <a16:creationId xmlns:a16="http://schemas.microsoft.com/office/drawing/2014/main" id="{00000000-0008-0000-0900-00005C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67" name="AutoShape 4">
          <a:extLst>
            <a:ext uri="{FF2B5EF4-FFF2-40B4-BE49-F238E27FC236}">
              <a16:creationId xmlns:a16="http://schemas.microsoft.com/office/drawing/2014/main" id="{00000000-0008-0000-0900-00005F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68" name="Picture 96" descr="QQ截图20141023141458">
          <a:extLst>
            <a:ext uri="{FF2B5EF4-FFF2-40B4-BE49-F238E27FC236}">
              <a16:creationId xmlns:a16="http://schemas.microsoft.com/office/drawing/2014/main" id="{00000000-0008-0000-0900-00006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69" name="Picture 97" descr="QQ截图20141023141502">
          <a:extLst>
            <a:ext uri="{FF2B5EF4-FFF2-40B4-BE49-F238E27FC236}">
              <a16:creationId xmlns:a16="http://schemas.microsoft.com/office/drawing/2014/main" id="{00000000-0008-0000-0900-00006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70" name="Picture 96" descr="QQ截图20141023141458">
          <a:extLst>
            <a:ext uri="{FF2B5EF4-FFF2-40B4-BE49-F238E27FC236}">
              <a16:creationId xmlns:a16="http://schemas.microsoft.com/office/drawing/2014/main" id="{00000000-0008-0000-0900-00006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71" name="Picture 97" descr="QQ截图20141023141502">
          <a:extLst>
            <a:ext uri="{FF2B5EF4-FFF2-40B4-BE49-F238E27FC236}">
              <a16:creationId xmlns:a16="http://schemas.microsoft.com/office/drawing/2014/main" id="{00000000-0008-0000-0900-00006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4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73" name="Picture 96" descr="QQ截图20141023141458">
          <a:extLst>
            <a:ext uri="{FF2B5EF4-FFF2-40B4-BE49-F238E27FC236}">
              <a16:creationId xmlns:a16="http://schemas.microsoft.com/office/drawing/2014/main" id="{00000000-0008-0000-0900-00006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74" name="Picture 97" descr="QQ截图20141023141502">
          <a:extLst>
            <a:ext uri="{FF2B5EF4-FFF2-40B4-BE49-F238E27FC236}">
              <a16:creationId xmlns:a16="http://schemas.microsoft.com/office/drawing/2014/main" id="{00000000-0008-0000-0900-00006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75" name="Picture 96" descr="QQ截图20141023141458">
          <a:extLst>
            <a:ext uri="{FF2B5EF4-FFF2-40B4-BE49-F238E27FC236}">
              <a16:creationId xmlns:a16="http://schemas.microsoft.com/office/drawing/2014/main" id="{00000000-0008-0000-0900-00006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76" name="Picture 97" descr="QQ截图20141023141502">
          <a:extLst>
            <a:ext uri="{FF2B5EF4-FFF2-40B4-BE49-F238E27FC236}">
              <a16:creationId xmlns:a16="http://schemas.microsoft.com/office/drawing/2014/main" id="{00000000-0008-0000-0900-00006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9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A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7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0" name="AutoShape 4">
          <a:extLst>
            <a:ext uri="{FF2B5EF4-FFF2-40B4-BE49-F238E27FC236}">
              <a16:creationId xmlns:a16="http://schemas.microsoft.com/office/drawing/2014/main" id="{00000000-0008-0000-0900-00006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3" name="AutoShape 4">
          <a:extLst>
            <a:ext uri="{FF2B5EF4-FFF2-40B4-BE49-F238E27FC236}">
              <a16:creationId xmlns:a16="http://schemas.microsoft.com/office/drawing/2014/main" id="{00000000-0008-0000-0900-00006F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0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1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6" name="AutoShape 4">
          <a:extLst>
            <a:ext uri="{FF2B5EF4-FFF2-40B4-BE49-F238E27FC236}">
              <a16:creationId xmlns:a16="http://schemas.microsoft.com/office/drawing/2014/main" id="{00000000-0008-0000-0900-000072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3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4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9" name="AutoShape 4">
          <a:extLst>
            <a:ext uri="{FF2B5EF4-FFF2-40B4-BE49-F238E27FC236}">
              <a16:creationId xmlns:a16="http://schemas.microsoft.com/office/drawing/2014/main" id="{00000000-0008-0000-0900-000075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90" name="Picture 96" descr="QQ截图20141023141458">
          <a:extLst>
            <a:ext uri="{FF2B5EF4-FFF2-40B4-BE49-F238E27FC236}">
              <a16:creationId xmlns:a16="http://schemas.microsoft.com/office/drawing/2014/main" id="{00000000-0008-0000-0900-00007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91" name="Picture 97" descr="QQ截图20141023141502">
          <a:extLst>
            <a:ext uri="{FF2B5EF4-FFF2-40B4-BE49-F238E27FC236}">
              <a16:creationId xmlns:a16="http://schemas.microsoft.com/office/drawing/2014/main" id="{00000000-0008-0000-0900-00007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92" name="Picture 96" descr="QQ截图20141023141458">
          <a:extLst>
            <a:ext uri="{FF2B5EF4-FFF2-40B4-BE49-F238E27FC236}">
              <a16:creationId xmlns:a16="http://schemas.microsoft.com/office/drawing/2014/main" id="{00000000-0008-0000-0900-00007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93" name="Picture 97" descr="QQ截图20141023141502">
          <a:extLst>
            <a:ext uri="{FF2B5EF4-FFF2-40B4-BE49-F238E27FC236}">
              <a16:creationId xmlns:a16="http://schemas.microsoft.com/office/drawing/2014/main" id="{00000000-0008-0000-0900-00007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9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A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9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96" name="AutoShape 4">
          <a:extLst>
            <a:ext uri="{FF2B5EF4-FFF2-40B4-BE49-F238E27FC236}">
              <a16:creationId xmlns:a16="http://schemas.microsoft.com/office/drawing/2014/main" id="{00000000-0008-0000-0900-00007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97" name="Picture 96" descr="QQ截图20141023141458">
          <a:extLst>
            <a:ext uri="{FF2B5EF4-FFF2-40B4-BE49-F238E27FC236}">
              <a16:creationId xmlns:a16="http://schemas.microsoft.com/office/drawing/2014/main" id="{00000000-0008-0000-0900-00007D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98" name="Picture 97" descr="QQ截图20141023141502">
          <a:extLst>
            <a:ext uri="{FF2B5EF4-FFF2-40B4-BE49-F238E27FC236}">
              <a16:creationId xmlns:a16="http://schemas.microsoft.com/office/drawing/2014/main" id="{00000000-0008-0000-0900-00007E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99" name="Picture 96" descr="QQ截图20141023141458">
          <a:extLst>
            <a:ext uri="{FF2B5EF4-FFF2-40B4-BE49-F238E27FC236}">
              <a16:creationId xmlns:a16="http://schemas.microsoft.com/office/drawing/2014/main" id="{00000000-0008-0000-0900-00007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00" name="Picture 97" descr="QQ截图20141023141502">
          <a:extLst>
            <a:ext uri="{FF2B5EF4-FFF2-40B4-BE49-F238E27FC236}">
              <a16:creationId xmlns:a16="http://schemas.microsoft.com/office/drawing/2014/main" id="{00000000-0008-0000-0900-00008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0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1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0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2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03" name="AutoShape 4">
          <a:extLst>
            <a:ext uri="{FF2B5EF4-FFF2-40B4-BE49-F238E27FC236}">
              <a16:creationId xmlns:a16="http://schemas.microsoft.com/office/drawing/2014/main" id="{00000000-0008-0000-0900-000083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04" name="Picture 96" descr="QQ截图20141023141458">
          <a:extLst>
            <a:ext uri="{FF2B5EF4-FFF2-40B4-BE49-F238E27FC236}">
              <a16:creationId xmlns:a16="http://schemas.microsoft.com/office/drawing/2014/main" id="{00000000-0008-0000-0900-00008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05" name="Picture 97" descr="QQ截图20141023141502">
          <a:extLst>
            <a:ext uri="{FF2B5EF4-FFF2-40B4-BE49-F238E27FC236}">
              <a16:creationId xmlns:a16="http://schemas.microsoft.com/office/drawing/2014/main" id="{00000000-0008-0000-0900-00008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06" name="Picture 96" descr="QQ截图20141023141458">
          <a:extLst>
            <a:ext uri="{FF2B5EF4-FFF2-40B4-BE49-F238E27FC236}">
              <a16:creationId xmlns:a16="http://schemas.microsoft.com/office/drawing/2014/main" id="{00000000-0008-0000-0900-00008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07" name="Picture 97" descr="QQ截图20141023141502">
          <a:extLst>
            <a:ext uri="{FF2B5EF4-FFF2-40B4-BE49-F238E27FC236}">
              <a16:creationId xmlns:a16="http://schemas.microsoft.com/office/drawing/2014/main" id="{00000000-0008-0000-0900-00008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8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9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10" name="AutoShape 4">
          <a:extLst>
            <a:ext uri="{FF2B5EF4-FFF2-40B4-BE49-F238E27FC236}">
              <a16:creationId xmlns:a16="http://schemas.microsoft.com/office/drawing/2014/main" id="{00000000-0008-0000-0900-00008A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1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14" name="AutoShape 4">
          <a:extLst>
            <a:ext uri="{FF2B5EF4-FFF2-40B4-BE49-F238E27FC236}">
              <a16:creationId xmlns:a16="http://schemas.microsoft.com/office/drawing/2014/main" id="{00000000-0008-0000-0900-00008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15" name="Picture 96" descr="QQ截图20141023141458">
          <a:extLst>
            <a:ext uri="{FF2B5EF4-FFF2-40B4-BE49-F238E27FC236}">
              <a16:creationId xmlns:a16="http://schemas.microsoft.com/office/drawing/2014/main" id="{00000000-0008-0000-0900-00008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16" name="Picture 97" descr="QQ截图20141023141502">
          <a:extLst>
            <a:ext uri="{FF2B5EF4-FFF2-40B4-BE49-F238E27FC236}">
              <a16:creationId xmlns:a16="http://schemas.microsoft.com/office/drawing/2014/main" id="{00000000-0008-0000-0900-00009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17" name="Picture 96" descr="QQ截图20141023141458">
          <a:extLst>
            <a:ext uri="{FF2B5EF4-FFF2-40B4-BE49-F238E27FC236}">
              <a16:creationId xmlns:a16="http://schemas.microsoft.com/office/drawing/2014/main" id="{00000000-0008-0000-0900-00009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18" name="Picture 97" descr="QQ截图20141023141502">
          <a:extLst>
            <a:ext uri="{FF2B5EF4-FFF2-40B4-BE49-F238E27FC236}">
              <a16:creationId xmlns:a16="http://schemas.microsoft.com/office/drawing/2014/main" id="{00000000-0008-0000-0900-00009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3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4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21" name="AutoShape 4">
          <a:extLst>
            <a:ext uri="{FF2B5EF4-FFF2-40B4-BE49-F238E27FC236}">
              <a16:creationId xmlns:a16="http://schemas.microsoft.com/office/drawing/2014/main" id="{00000000-0008-0000-0900-000095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22" name="Picture 96" descr="QQ截图20141023141458">
          <a:extLst>
            <a:ext uri="{FF2B5EF4-FFF2-40B4-BE49-F238E27FC236}">
              <a16:creationId xmlns:a16="http://schemas.microsoft.com/office/drawing/2014/main" id="{00000000-0008-0000-0900-00009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23" name="Picture 97" descr="QQ截图20141023141502">
          <a:extLst>
            <a:ext uri="{FF2B5EF4-FFF2-40B4-BE49-F238E27FC236}">
              <a16:creationId xmlns:a16="http://schemas.microsoft.com/office/drawing/2014/main" id="{00000000-0008-0000-0900-00009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24" name="Picture 96" descr="QQ截图20141023141458">
          <a:extLst>
            <a:ext uri="{FF2B5EF4-FFF2-40B4-BE49-F238E27FC236}">
              <a16:creationId xmlns:a16="http://schemas.microsoft.com/office/drawing/2014/main" id="{00000000-0008-0000-0900-00009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25" name="Picture 97" descr="QQ截图20141023141502">
          <a:extLst>
            <a:ext uri="{FF2B5EF4-FFF2-40B4-BE49-F238E27FC236}">
              <a16:creationId xmlns:a16="http://schemas.microsoft.com/office/drawing/2014/main" id="{00000000-0008-0000-0900-00009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A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28" name="AutoShape 4">
          <a:extLst>
            <a:ext uri="{FF2B5EF4-FFF2-40B4-BE49-F238E27FC236}">
              <a16:creationId xmlns:a16="http://schemas.microsoft.com/office/drawing/2014/main" id="{00000000-0008-0000-0900-00009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29" name="Picture 96" descr="QQ截图20141023141458">
          <a:extLst>
            <a:ext uri="{FF2B5EF4-FFF2-40B4-BE49-F238E27FC236}">
              <a16:creationId xmlns:a16="http://schemas.microsoft.com/office/drawing/2014/main" id="{00000000-0008-0000-0900-00009D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30" name="Picture 97" descr="QQ截图20141023141502">
          <a:extLst>
            <a:ext uri="{FF2B5EF4-FFF2-40B4-BE49-F238E27FC236}">
              <a16:creationId xmlns:a16="http://schemas.microsoft.com/office/drawing/2014/main" id="{00000000-0008-0000-0900-00009E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31" name="Picture 96" descr="QQ截图20141023141458">
          <a:extLst>
            <a:ext uri="{FF2B5EF4-FFF2-40B4-BE49-F238E27FC236}">
              <a16:creationId xmlns:a16="http://schemas.microsoft.com/office/drawing/2014/main" id="{00000000-0008-0000-0900-00009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32" name="Picture 97" descr="QQ截图20141023141502">
          <a:extLst>
            <a:ext uri="{FF2B5EF4-FFF2-40B4-BE49-F238E27FC236}">
              <a16:creationId xmlns:a16="http://schemas.microsoft.com/office/drawing/2014/main" id="{00000000-0008-0000-0900-0000A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1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2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35" name="AutoShape 4">
          <a:extLst>
            <a:ext uri="{FF2B5EF4-FFF2-40B4-BE49-F238E27FC236}">
              <a16:creationId xmlns:a16="http://schemas.microsoft.com/office/drawing/2014/main" id="{00000000-0008-0000-0900-0000A3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36" name="Picture 96" descr="QQ截图20141023141458">
          <a:extLst>
            <a:ext uri="{FF2B5EF4-FFF2-40B4-BE49-F238E27FC236}">
              <a16:creationId xmlns:a16="http://schemas.microsoft.com/office/drawing/2014/main" id="{00000000-0008-0000-0900-0000A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37" name="Picture 97" descr="QQ截图20141023141502">
          <a:extLst>
            <a:ext uri="{FF2B5EF4-FFF2-40B4-BE49-F238E27FC236}">
              <a16:creationId xmlns:a16="http://schemas.microsoft.com/office/drawing/2014/main" id="{00000000-0008-0000-0900-0000A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38" name="Picture 96" descr="QQ截图20141023141458">
          <a:extLst>
            <a:ext uri="{FF2B5EF4-FFF2-40B4-BE49-F238E27FC236}">
              <a16:creationId xmlns:a16="http://schemas.microsoft.com/office/drawing/2014/main" id="{00000000-0008-0000-0900-0000A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39" name="Picture 97" descr="QQ截图20141023141502">
          <a:extLst>
            <a:ext uri="{FF2B5EF4-FFF2-40B4-BE49-F238E27FC236}">
              <a16:creationId xmlns:a16="http://schemas.microsoft.com/office/drawing/2014/main" id="{00000000-0008-0000-0900-0000A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8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9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42" name="AutoShape 4">
          <a:extLst>
            <a:ext uri="{FF2B5EF4-FFF2-40B4-BE49-F238E27FC236}">
              <a16:creationId xmlns:a16="http://schemas.microsoft.com/office/drawing/2014/main" id="{00000000-0008-0000-0900-0000AA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43" name="Picture 96" descr="QQ截图20141023141458">
          <a:extLst>
            <a:ext uri="{FF2B5EF4-FFF2-40B4-BE49-F238E27FC236}">
              <a16:creationId xmlns:a16="http://schemas.microsoft.com/office/drawing/2014/main" id="{00000000-0008-0000-0900-0000AB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44" name="Picture 97" descr="QQ截图20141023141502">
          <a:extLst>
            <a:ext uri="{FF2B5EF4-FFF2-40B4-BE49-F238E27FC236}">
              <a16:creationId xmlns:a16="http://schemas.microsoft.com/office/drawing/2014/main" id="{00000000-0008-0000-0900-0000AC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45" name="Picture 96" descr="QQ截图20141023141458">
          <a:extLst>
            <a:ext uri="{FF2B5EF4-FFF2-40B4-BE49-F238E27FC236}">
              <a16:creationId xmlns:a16="http://schemas.microsoft.com/office/drawing/2014/main" id="{00000000-0008-0000-0900-0000AD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46" name="Picture 97" descr="QQ截图20141023141502">
          <a:extLst>
            <a:ext uri="{FF2B5EF4-FFF2-40B4-BE49-F238E27FC236}">
              <a16:creationId xmlns:a16="http://schemas.microsoft.com/office/drawing/2014/main" id="{00000000-0008-0000-0900-0000AE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F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0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49" name="AutoShape 4">
          <a:extLst>
            <a:ext uri="{FF2B5EF4-FFF2-40B4-BE49-F238E27FC236}">
              <a16:creationId xmlns:a16="http://schemas.microsoft.com/office/drawing/2014/main" id="{00000000-0008-0000-0900-0000B1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50" name="Picture 96" descr="QQ截图20141023141458">
          <a:extLst>
            <a:ext uri="{FF2B5EF4-FFF2-40B4-BE49-F238E27FC236}">
              <a16:creationId xmlns:a16="http://schemas.microsoft.com/office/drawing/2014/main" id="{00000000-0008-0000-0900-0000B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51" name="Picture 97" descr="QQ截图20141023141502">
          <a:extLst>
            <a:ext uri="{FF2B5EF4-FFF2-40B4-BE49-F238E27FC236}">
              <a16:creationId xmlns:a16="http://schemas.microsoft.com/office/drawing/2014/main" id="{00000000-0008-0000-0900-0000B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52" name="Picture 96" descr="QQ截图20141023141458">
          <a:extLst>
            <a:ext uri="{FF2B5EF4-FFF2-40B4-BE49-F238E27FC236}">
              <a16:creationId xmlns:a16="http://schemas.microsoft.com/office/drawing/2014/main" id="{00000000-0008-0000-0900-0000B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53" name="Picture 97" descr="QQ截图20141023141502">
          <a:extLst>
            <a:ext uri="{FF2B5EF4-FFF2-40B4-BE49-F238E27FC236}">
              <a16:creationId xmlns:a16="http://schemas.microsoft.com/office/drawing/2014/main" id="{00000000-0008-0000-0900-0000B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6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7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56" name="AutoShape 4">
          <a:extLst>
            <a:ext uri="{FF2B5EF4-FFF2-40B4-BE49-F238E27FC236}">
              <a16:creationId xmlns:a16="http://schemas.microsoft.com/office/drawing/2014/main" id="{00000000-0008-0000-0900-0000B8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57" name="Picture 96" descr="QQ截图20141023141458">
          <a:extLst>
            <a:ext uri="{FF2B5EF4-FFF2-40B4-BE49-F238E27FC236}">
              <a16:creationId xmlns:a16="http://schemas.microsoft.com/office/drawing/2014/main" id="{00000000-0008-0000-0900-0000B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58" name="Picture 97" descr="QQ截图20141023141502">
          <a:extLst>
            <a:ext uri="{FF2B5EF4-FFF2-40B4-BE49-F238E27FC236}">
              <a16:creationId xmlns:a16="http://schemas.microsoft.com/office/drawing/2014/main" id="{00000000-0008-0000-0900-0000B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59" name="Picture 96" descr="QQ截图20141023141458">
          <a:extLst>
            <a:ext uri="{FF2B5EF4-FFF2-40B4-BE49-F238E27FC236}">
              <a16:creationId xmlns:a16="http://schemas.microsoft.com/office/drawing/2014/main" id="{00000000-0008-0000-0900-0000BB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60" name="Picture 97" descr="QQ截图20141023141502">
          <a:extLst>
            <a:ext uri="{FF2B5EF4-FFF2-40B4-BE49-F238E27FC236}">
              <a16:creationId xmlns:a16="http://schemas.microsoft.com/office/drawing/2014/main" id="{00000000-0008-0000-0900-0000BC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63" name="AutoShape 4">
          <a:extLst>
            <a:ext uri="{FF2B5EF4-FFF2-40B4-BE49-F238E27FC236}">
              <a16:creationId xmlns:a16="http://schemas.microsoft.com/office/drawing/2014/main" id="{00000000-0008-0000-0900-0000BF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64" name="Picture 96" descr="QQ截图20141023141458">
          <a:extLst>
            <a:ext uri="{FF2B5EF4-FFF2-40B4-BE49-F238E27FC236}">
              <a16:creationId xmlns:a16="http://schemas.microsoft.com/office/drawing/2014/main" id="{00000000-0008-0000-0900-0000C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65" name="Picture 97" descr="QQ截图20141023141502">
          <a:extLst>
            <a:ext uri="{FF2B5EF4-FFF2-40B4-BE49-F238E27FC236}">
              <a16:creationId xmlns:a16="http://schemas.microsoft.com/office/drawing/2014/main" id="{00000000-0008-0000-0900-0000C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66" name="Picture 96" descr="QQ截图20141023141458">
          <a:extLst>
            <a:ext uri="{FF2B5EF4-FFF2-40B4-BE49-F238E27FC236}">
              <a16:creationId xmlns:a16="http://schemas.microsoft.com/office/drawing/2014/main" id="{00000000-0008-0000-0900-0000C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67" name="Picture 97" descr="QQ截图20141023141502">
          <a:extLst>
            <a:ext uri="{FF2B5EF4-FFF2-40B4-BE49-F238E27FC236}">
              <a16:creationId xmlns:a16="http://schemas.microsoft.com/office/drawing/2014/main" id="{00000000-0008-0000-0900-0000C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4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5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70" name="AutoShape 4">
          <a:extLst>
            <a:ext uri="{FF2B5EF4-FFF2-40B4-BE49-F238E27FC236}">
              <a16:creationId xmlns:a16="http://schemas.microsoft.com/office/drawing/2014/main" id="{00000000-0008-0000-0900-0000C6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71" name="Picture 96" descr="QQ截图20141023141458">
          <a:extLst>
            <a:ext uri="{FF2B5EF4-FFF2-40B4-BE49-F238E27FC236}">
              <a16:creationId xmlns:a16="http://schemas.microsoft.com/office/drawing/2014/main" id="{00000000-0008-0000-0900-0000C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72" name="Picture 97" descr="QQ截图20141023141502">
          <a:extLst>
            <a:ext uri="{FF2B5EF4-FFF2-40B4-BE49-F238E27FC236}">
              <a16:creationId xmlns:a16="http://schemas.microsoft.com/office/drawing/2014/main" id="{00000000-0008-0000-0900-0000C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73" name="Picture 96" descr="QQ截图20141023141458">
          <a:extLst>
            <a:ext uri="{FF2B5EF4-FFF2-40B4-BE49-F238E27FC236}">
              <a16:creationId xmlns:a16="http://schemas.microsoft.com/office/drawing/2014/main" id="{00000000-0008-0000-0900-0000C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74" name="Picture 97" descr="QQ截图20141023141502">
          <a:extLst>
            <a:ext uri="{FF2B5EF4-FFF2-40B4-BE49-F238E27FC236}">
              <a16:creationId xmlns:a16="http://schemas.microsoft.com/office/drawing/2014/main" id="{00000000-0008-0000-0900-0000C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77" name="AutoShape 4">
          <a:extLst>
            <a:ext uri="{FF2B5EF4-FFF2-40B4-BE49-F238E27FC236}">
              <a16:creationId xmlns:a16="http://schemas.microsoft.com/office/drawing/2014/main" id="{00000000-0008-0000-0900-0000C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78" name="Picture 96" descr="QQ截图20141023141458">
          <a:extLst>
            <a:ext uri="{FF2B5EF4-FFF2-40B4-BE49-F238E27FC236}">
              <a16:creationId xmlns:a16="http://schemas.microsoft.com/office/drawing/2014/main" id="{00000000-0008-0000-0900-0000CE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79" name="Picture 97" descr="QQ截图20141023141502">
          <a:extLst>
            <a:ext uri="{FF2B5EF4-FFF2-40B4-BE49-F238E27FC236}">
              <a16:creationId xmlns:a16="http://schemas.microsoft.com/office/drawing/2014/main" id="{00000000-0008-0000-0900-0000C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80" name="Picture 96" descr="QQ截图20141023141458">
          <a:extLst>
            <a:ext uri="{FF2B5EF4-FFF2-40B4-BE49-F238E27FC236}">
              <a16:creationId xmlns:a16="http://schemas.microsoft.com/office/drawing/2014/main" id="{00000000-0008-0000-0900-0000D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81" name="Picture 97" descr="QQ截图20141023141502">
          <a:extLst>
            <a:ext uri="{FF2B5EF4-FFF2-40B4-BE49-F238E27FC236}">
              <a16:creationId xmlns:a16="http://schemas.microsoft.com/office/drawing/2014/main" id="{00000000-0008-0000-0900-0000D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2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3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84" name="AutoShape 4">
          <a:extLst>
            <a:ext uri="{FF2B5EF4-FFF2-40B4-BE49-F238E27FC236}">
              <a16:creationId xmlns:a16="http://schemas.microsoft.com/office/drawing/2014/main" id="{00000000-0008-0000-0900-0000D4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85" name="Picture 96" descr="QQ截图20141023141458">
          <a:extLst>
            <a:ext uri="{FF2B5EF4-FFF2-40B4-BE49-F238E27FC236}">
              <a16:creationId xmlns:a16="http://schemas.microsoft.com/office/drawing/2014/main" id="{00000000-0008-0000-0900-0000D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86" name="Picture 97" descr="QQ截图20141023141502">
          <a:extLst>
            <a:ext uri="{FF2B5EF4-FFF2-40B4-BE49-F238E27FC236}">
              <a16:creationId xmlns:a16="http://schemas.microsoft.com/office/drawing/2014/main" id="{00000000-0008-0000-0900-0000D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87" name="Picture 96" descr="QQ截图20141023141458">
          <a:extLst>
            <a:ext uri="{FF2B5EF4-FFF2-40B4-BE49-F238E27FC236}">
              <a16:creationId xmlns:a16="http://schemas.microsoft.com/office/drawing/2014/main" id="{00000000-0008-0000-0900-0000D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88" name="Picture 97" descr="QQ截图20141023141502">
          <a:extLst>
            <a:ext uri="{FF2B5EF4-FFF2-40B4-BE49-F238E27FC236}">
              <a16:creationId xmlns:a16="http://schemas.microsoft.com/office/drawing/2014/main" id="{00000000-0008-0000-0900-0000D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9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A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91" name="AutoShape 4">
          <a:extLst>
            <a:ext uri="{FF2B5EF4-FFF2-40B4-BE49-F238E27FC236}">
              <a16:creationId xmlns:a16="http://schemas.microsoft.com/office/drawing/2014/main" id="{00000000-0008-0000-0900-0000D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92" name="Picture 96" descr="QQ截图20141023141458">
          <a:extLst>
            <a:ext uri="{FF2B5EF4-FFF2-40B4-BE49-F238E27FC236}">
              <a16:creationId xmlns:a16="http://schemas.microsoft.com/office/drawing/2014/main" id="{00000000-0008-0000-0900-0000DC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93" name="Picture 97" descr="QQ截图20141023141502">
          <a:extLst>
            <a:ext uri="{FF2B5EF4-FFF2-40B4-BE49-F238E27FC236}">
              <a16:creationId xmlns:a16="http://schemas.microsoft.com/office/drawing/2014/main" id="{00000000-0008-0000-0900-0000DD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94" name="Picture 96" descr="QQ截图20141023141458">
          <a:extLst>
            <a:ext uri="{FF2B5EF4-FFF2-40B4-BE49-F238E27FC236}">
              <a16:creationId xmlns:a16="http://schemas.microsoft.com/office/drawing/2014/main" id="{00000000-0008-0000-0900-0000DE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95" name="Picture 97" descr="QQ截图20141023141502">
          <a:extLst>
            <a:ext uri="{FF2B5EF4-FFF2-40B4-BE49-F238E27FC236}">
              <a16:creationId xmlns:a16="http://schemas.microsoft.com/office/drawing/2014/main" id="{00000000-0008-0000-0900-0000D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0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1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98" name="AutoShape 4">
          <a:extLst>
            <a:ext uri="{FF2B5EF4-FFF2-40B4-BE49-F238E27FC236}">
              <a16:creationId xmlns:a16="http://schemas.microsoft.com/office/drawing/2014/main" id="{00000000-0008-0000-0900-0000E2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99" name="Picture 96" descr="QQ截图20141023141458">
          <a:extLst>
            <a:ext uri="{FF2B5EF4-FFF2-40B4-BE49-F238E27FC236}">
              <a16:creationId xmlns:a16="http://schemas.microsoft.com/office/drawing/2014/main" id="{00000000-0008-0000-0900-0000E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00" name="Picture 97" descr="QQ截图20141023141502">
          <a:extLst>
            <a:ext uri="{FF2B5EF4-FFF2-40B4-BE49-F238E27FC236}">
              <a16:creationId xmlns:a16="http://schemas.microsoft.com/office/drawing/2014/main" id="{00000000-0008-0000-0900-0000E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01" name="Picture 96" descr="QQ截图20141023141458">
          <a:extLst>
            <a:ext uri="{FF2B5EF4-FFF2-40B4-BE49-F238E27FC236}">
              <a16:creationId xmlns:a16="http://schemas.microsoft.com/office/drawing/2014/main" id="{00000000-0008-0000-0900-0000E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02" name="Picture 97" descr="QQ截图20141023141502">
          <a:extLst>
            <a:ext uri="{FF2B5EF4-FFF2-40B4-BE49-F238E27FC236}">
              <a16:creationId xmlns:a16="http://schemas.microsoft.com/office/drawing/2014/main" id="{00000000-0008-0000-0900-0000E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7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8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05" name="AutoShape 4">
          <a:extLst>
            <a:ext uri="{FF2B5EF4-FFF2-40B4-BE49-F238E27FC236}">
              <a16:creationId xmlns:a16="http://schemas.microsoft.com/office/drawing/2014/main" id="{00000000-0008-0000-0900-0000E9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06" name="Picture 96" descr="QQ截图20141023141458">
          <a:extLst>
            <a:ext uri="{FF2B5EF4-FFF2-40B4-BE49-F238E27FC236}">
              <a16:creationId xmlns:a16="http://schemas.microsoft.com/office/drawing/2014/main" id="{00000000-0008-0000-0900-0000E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07" name="Picture 97" descr="QQ截图20141023141502">
          <a:extLst>
            <a:ext uri="{FF2B5EF4-FFF2-40B4-BE49-F238E27FC236}">
              <a16:creationId xmlns:a16="http://schemas.microsoft.com/office/drawing/2014/main" id="{00000000-0008-0000-0900-0000EB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08" name="Picture 96" descr="QQ截图20141023141458">
          <a:extLst>
            <a:ext uri="{FF2B5EF4-FFF2-40B4-BE49-F238E27FC236}">
              <a16:creationId xmlns:a16="http://schemas.microsoft.com/office/drawing/2014/main" id="{00000000-0008-0000-0900-0000EC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09" name="Picture 97" descr="QQ截图20141023141502">
          <a:extLst>
            <a:ext uri="{FF2B5EF4-FFF2-40B4-BE49-F238E27FC236}">
              <a16:creationId xmlns:a16="http://schemas.microsoft.com/office/drawing/2014/main" id="{00000000-0008-0000-0900-0000ED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F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12" name="AutoShape 4">
          <a:extLst>
            <a:ext uri="{FF2B5EF4-FFF2-40B4-BE49-F238E27FC236}">
              <a16:creationId xmlns:a16="http://schemas.microsoft.com/office/drawing/2014/main" id="{00000000-0008-0000-0900-0000F0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13" name="Picture 96" descr="QQ截图20141023141458">
          <a:extLst>
            <a:ext uri="{FF2B5EF4-FFF2-40B4-BE49-F238E27FC236}">
              <a16:creationId xmlns:a16="http://schemas.microsoft.com/office/drawing/2014/main" id="{00000000-0008-0000-0900-0000F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14" name="Picture 97" descr="QQ截图20141023141502">
          <a:extLst>
            <a:ext uri="{FF2B5EF4-FFF2-40B4-BE49-F238E27FC236}">
              <a16:creationId xmlns:a16="http://schemas.microsoft.com/office/drawing/2014/main" id="{00000000-0008-0000-0900-0000F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15" name="Picture 96" descr="QQ截图20141023141458">
          <a:extLst>
            <a:ext uri="{FF2B5EF4-FFF2-40B4-BE49-F238E27FC236}">
              <a16:creationId xmlns:a16="http://schemas.microsoft.com/office/drawing/2014/main" id="{00000000-0008-0000-0900-0000F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16" name="Picture 97" descr="QQ截图20141023141502">
          <a:extLst>
            <a:ext uri="{FF2B5EF4-FFF2-40B4-BE49-F238E27FC236}">
              <a16:creationId xmlns:a16="http://schemas.microsoft.com/office/drawing/2014/main" id="{00000000-0008-0000-0900-0000F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5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6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19" name="AutoShape 4">
          <a:extLst>
            <a:ext uri="{FF2B5EF4-FFF2-40B4-BE49-F238E27FC236}">
              <a16:creationId xmlns:a16="http://schemas.microsoft.com/office/drawing/2014/main" id="{00000000-0008-0000-0900-0000F7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20" name="Picture 96" descr="QQ截图20141023141458">
          <a:extLst>
            <a:ext uri="{FF2B5EF4-FFF2-40B4-BE49-F238E27FC236}">
              <a16:creationId xmlns:a16="http://schemas.microsoft.com/office/drawing/2014/main" id="{00000000-0008-0000-0900-0000F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21" name="Picture 97" descr="QQ截图20141023141502">
          <a:extLst>
            <a:ext uri="{FF2B5EF4-FFF2-40B4-BE49-F238E27FC236}">
              <a16:creationId xmlns:a16="http://schemas.microsoft.com/office/drawing/2014/main" id="{00000000-0008-0000-0900-0000F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22" name="Picture 96" descr="QQ截图20141023141458">
          <a:extLst>
            <a:ext uri="{FF2B5EF4-FFF2-40B4-BE49-F238E27FC236}">
              <a16:creationId xmlns:a16="http://schemas.microsoft.com/office/drawing/2014/main" id="{00000000-0008-0000-0900-0000F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23" name="Picture 97" descr="QQ截图20141023141502">
          <a:extLst>
            <a:ext uri="{FF2B5EF4-FFF2-40B4-BE49-F238E27FC236}">
              <a16:creationId xmlns:a16="http://schemas.microsoft.com/office/drawing/2014/main" id="{00000000-0008-0000-0900-0000FB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26" name="AutoShape 4">
          <a:extLst>
            <a:ext uri="{FF2B5EF4-FFF2-40B4-BE49-F238E27FC236}">
              <a16:creationId xmlns:a16="http://schemas.microsoft.com/office/drawing/2014/main" id="{00000000-0008-0000-0900-0000F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27" name="Picture 96" descr="QQ截图20141023141458">
          <a:extLst>
            <a:ext uri="{FF2B5EF4-FFF2-40B4-BE49-F238E27FC236}">
              <a16:creationId xmlns:a16="http://schemas.microsoft.com/office/drawing/2014/main" id="{00000000-0008-0000-0900-0000F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28" name="Picture 97" descr="QQ截图20141023141502">
          <a:extLst>
            <a:ext uri="{FF2B5EF4-FFF2-40B4-BE49-F238E27FC236}">
              <a16:creationId xmlns:a16="http://schemas.microsoft.com/office/drawing/2014/main" id="{00000000-0008-0000-0900-000000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29" name="Picture 96" descr="QQ截图20141023141458">
          <a:extLst>
            <a:ext uri="{FF2B5EF4-FFF2-40B4-BE49-F238E27FC236}">
              <a16:creationId xmlns:a16="http://schemas.microsoft.com/office/drawing/2014/main" id="{00000000-0008-0000-0900-000001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30" name="Picture 97" descr="QQ截图20141023141502">
          <a:extLst>
            <a:ext uri="{FF2B5EF4-FFF2-40B4-BE49-F238E27FC236}">
              <a16:creationId xmlns:a16="http://schemas.microsoft.com/office/drawing/2014/main" id="{00000000-0008-0000-0900-000002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3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4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33" name="AutoShape 4">
          <a:extLst>
            <a:ext uri="{FF2B5EF4-FFF2-40B4-BE49-F238E27FC236}">
              <a16:creationId xmlns:a16="http://schemas.microsoft.com/office/drawing/2014/main" id="{00000000-0008-0000-0900-000005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34" name="Picture 96" descr="QQ截图20141023141458">
          <a:extLst>
            <a:ext uri="{FF2B5EF4-FFF2-40B4-BE49-F238E27FC236}">
              <a16:creationId xmlns:a16="http://schemas.microsoft.com/office/drawing/2014/main" id="{00000000-0008-0000-0900-000006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35" name="Picture 97" descr="QQ截图20141023141502">
          <a:extLst>
            <a:ext uri="{FF2B5EF4-FFF2-40B4-BE49-F238E27FC236}">
              <a16:creationId xmlns:a16="http://schemas.microsoft.com/office/drawing/2014/main" id="{00000000-0008-0000-0900-000007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36" name="Picture 96" descr="QQ截图20141023141458">
          <a:extLst>
            <a:ext uri="{FF2B5EF4-FFF2-40B4-BE49-F238E27FC236}">
              <a16:creationId xmlns:a16="http://schemas.microsoft.com/office/drawing/2014/main" id="{00000000-0008-0000-0900-000008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37" name="Picture 97" descr="QQ截图20141023141502">
          <a:extLst>
            <a:ext uri="{FF2B5EF4-FFF2-40B4-BE49-F238E27FC236}">
              <a16:creationId xmlns:a16="http://schemas.microsoft.com/office/drawing/2014/main" id="{00000000-0008-0000-0900-000009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A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B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40" name="AutoShape 4">
          <a:extLst>
            <a:ext uri="{FF2B5EF4-FFF2-40B4-BE49-F238E27FC236}">
              <a16:creationId xmlns:a16="http://schemas.microsoft.com/office/drawing/2014/main" id="{00000000-0008-0000-0900-00000C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41" name="Picture 96" descr="QQ截图20141023141458">
          <a:extLst>
            <a:ext uri="{FF2B5EF4-FFF2-40B4-BE49-F238E27FC236}">
              <a16:creationId xmlns:a16="http://schemas.microsoft.com/office/drawing/2014/main" id="{00000000-0008-0000-0900-00000D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42" name="Picture 97" descr="QQ截图20141023141502">
          <a:extLst>
            <a:ext uri="{FF2B5EF4-FFF2-40B4-BE49-F238E27FC236}">
              <a16:creationId xmlns:a16="http://schemas.microsoft.com/office/drawing/2014/main" id="{00000000-0008-0000-0900-00000E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43" name="Picture 96" descr="QQ截图20141023141458">
          <a:extLst>
            <a:ext uri="{FF2B5EF4-FFF2-40B4-BE49-F238E27FC236}">
              <a16:creationId xmlns:a16="http://schemas.microsoft.com/office/drawing/2014/main" id="{00000000-0008-0000-0900-00000F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44" name="Picture 97" descr="QQ截图20141023141502">
          <a:extLst>
            <a:ext uri="{FF2B5EF4-FFF2-40B4-BE49-F238E27FC236}">
              <a16:creationId xmlns:a16="http://schemas.microsoft.com/office/drawing/2014/main" id="{00000000-0008-0000-0900-000010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1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2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47" name="AutoShape 4">
          <a:extLst>
            <a:ext uri="{FF2B5EF4-FFF2-40B4-BE49-F238E27FC236}">
              <a16:creationId xmlns:a16="http://schemas.microsoft.com/office/drawing/2014/main" id="{00000000-0008-0000-0900-000013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48" name="Picture 96" descr="QQ截图20141023141458">
          <a:extLst>
            <a:ext uri="{FF2B5EF4-FFF2-40B4-BE49-F238E27FC236}">
              <a16:creationId xmlns:a16="http://schemas.microsoft.com/office/drawing/2014/main" id="{00000000-0008-0000-0900-000014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49" name="Picture 97" descr="QQ截图20141023141502">
          <a:extLst>
            <a:ext uri="{FF2B5EF4-FFF2-40B4-BE49-F238E27FC236}">
              <a16:creationId xmlns:a16="http://schemas.microsoft.com/office/drawing/2014/main" id="{00000000-0008-0000-0900-000015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50" name="Picture 96" descr="QQ截图20141023141458">
          <a:extLst>
            <a:ext uri="{FF2B5EF4-FFF2-40B4-BE49-F238E27FC236}">
              <a16:creationId xmlns:a16="http://schemas.microsoft.com/office/drawing/2014/main" id="{00000000-0008-0000-0900-000016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51" name="Picture 97" descr="QQ截图20141023141502">
          <a:extLst>
            <a:ext uri="{FF2B5EF4-FFF2-40B4-BE49-F238E27FC236}">
              <a16:creationId xmlns:a16="http://schemas.microsoft.com/office/drawing/2014/main" id="{00000000-0008-0000-0900-000017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5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8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5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9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54" name="AutoShape 4">
          <a:extLst>
            <a:ext uri="{FF2B5EF4-FFF2-40B4-BE49-F238E27FC236}">
              <a16:creationId xmlns:a16="http://schemas.microsoft.com/office/drawing/2014/main" id="{00000000-0008-0000-0900-00001A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55" name="Picture 96" descr="QQ截图20141023141458">
          <a:extLst>
            <a:ext uri="{FF2B5EF4-FFF2-40B4-BE49-F238E27FC236}">
              <a16:creationId xmlns:a16="http://schemas.microsoft.com/office/drawing/2014/main" id="{00000000-0008-0000-0900-00001B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56" name="Picture 97" descr="QQ截图20141023141502">
          <a:extLst>
            <a:ext uri="{FF2B5EF4-FFF2-40B4-BE49-F238E27FC236}">
              <a16:creationId xmlns:a16="http://schemas.microsoft.com/office/drawing/2014/main" id="{00000000-0008-0000-0900-00001C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57" name="Picture 96" descr="QQ截图20141023141458">
          <a:extLst>
            <a:ext uri="{FF2B5EF4-FFF2-40B4-BE49-F238E27FC236}">
              <a16:creationId xmlns:a16="http://schemas.microsoft.com/office/drawing/2014/main" id="{00000000-0008-0000-0900-00001D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58" name="Picture 97" descr="QQ截图20141023141502">
          <a:extLst>
            <a:ext uri="{FF2B5EF4-FFF2-40B4-BE49-F238E27FC236}">
              <a16:creationId xmlns:a16="http://schemas.microsoft.com/office/drawing/2014/main" id="{00000000-0008-0000-0900-00001E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5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F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6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0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61" name="AutoShape 4">
          <a:extLst>
            <a:ext uri="{FF2B5EF4-FFF2-40B4-BE49-F238E27FC236}">
              <a16:creationId xmlns:a16="http://schemas.microsoft.com/office/drawing/2014/main" id="{00000000-0008-0000-0900-000021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62" name="Picture 96" descr="QQ截图20141023141458">
          <a:extLst>
            <a:ext uri="{FF2B5EF4-FFF2-40B4-BE49-F238E27FC236}">
              <a16:creationId xmlns:a16="http://schemas.microsoft.com/office/drawing/2014/main" id="{00000000-0008-0000-0900-000022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63" name="Picture 97" descr="QQ截图20141023141502">
          <a:extLst>
            <a:ext uri="{FF2B5EF4-FFF2-40B4-BE49-F238E27FC236}">
              <a16:creationId xmlns:a16="http://schemas.microsoft.com/office/drawing/2014/main" id="{00000000-0008-0000-0900-000023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64" name="Picture 96" descr="QQ截图20141023141458">
          <a:extLst>
            <a:ext uri="{FF2B5EF4-FFF2-40B4-BE49-F238E27FC236}">
              <a16:creationId xmlns:a16="http://schemas.microsoft.com/office/drawing/2014/main" id="{00000000-0008-0000-0900-000024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65" name="Picture 97" descr="QQ截图20141023141502">
          <a:extLst>
            <a:ext uri="{FF2B5EF4-FFF2-40B4-BE49-F238E27FC236}">
              <a16:creationId xmlns:a16="http://schemas.microsoft.com/office/drawing/2014/main" id="{00000000-0008-0000-0900-000025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6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6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6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7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68" name="AutoShape 4">
          <a:extLst>
            <a:ext uri="{FF2B5EF4-FFF2-40B4-BE49-F238E27FC236}">
              <a16:creationId xmlns:a16="http://schemas.microsoft.com/office/drawing/2014/main" id="{00000000-0008-0000-0900-000028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69" name="Picture 96" descr="QQ截图20141023141458">
          <a:extLst>
            <a:ext uri="{FF2B5EF4-FFF2-40B4-BE49-F238E27FC236}">
              <a16:creationId xmlns:a16="http://schemas.microsoft.com/office/drawing/2014/main" id="{00000000-0008-0000-0900-000029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70" name="Picture 97" descr="QQ截图20141023141502">
          <a:extLst>
            <a:ext uri="{FF2B5EF4-FFF2-40B4-BE49-F238E27FC236}">
              <a16:creationId xmlns:a16="http://schemas.microsoft.com/office/drawing/2014/main" id="{00000000-0008-0000-0900-00002A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71" name="Picture 96" descr="QQ截图20141023141458">
          <a:extLst>
            <a:ext uri="{FF2B5EF4-FFF2-40B4-BE49-F238E27FC236}">
              <a16:creationId xmlns:a16="http://schemas.microsoft.com/office/drawing/2014/main" id="{00000000-0008-0000-0900-00002B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72" name="Picture 97" descr="QQ截图20141023141502">
          <a:extLst>
            <a:ext uri="{FF2B5EF4-FFF2-40B4-BE49-F238E27FC236}">
              <a16:creationId xmlns:a16="http://schemas.microsoft.com/office/drawing/2014/main" id="{00000000-0008-0000-0900-00002C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7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7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75" name="AutoShape 4">
          <a:extLst>
            <a:ext uri="{FF2B5EF4-FFF2-40B4-BE49-F238E27FC236}">
              <a16:creationId xmlns:a16="http://schemas.microsoft.com/office/drawing/2014/main" id="{00000000-0008-0000-0900-00002F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76" name="AutoShape 1">
          <a:extLst>
            <a:ext uri="{FF2B5EF4-FFF2-40B4-BE49-F238E27FC236}">
              <a16:creationId xmlns:a16="http://schemas.microsoft.com/office/drawing/2014/main" id="{00000000-0008-0000-0900-000030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78" name="AutoShape 4">
          <a:extLst>
            <a:ext uri="{FF2B5EF4-FFF2-40B4-BE49-F238E27FC236}">
              <a16:creationId xmlns:a16="http://schemas.microsoft.com/office/drawing/2014/main" id="{00000000-0008-0000-0900-000032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79" name="Picture 96" descr="QQ截图20141023141458">
          <a:extLst>
            <a:ext uri="{FF2B5EF4-FFF2-40B4-BE49-F238E27FC236}">
              <a16:creationId xmlns:a16="http://schemas.microsoft.com/office/drawing/2014/main" id="{00000000-0008-0000-0900-000033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80" name="Picture 97" descr="QQ截图20141023141502">
          <a:extLst>
            <a:ext uri="{FF2B5EF4-FFF2-40B4-BE49-F238E27FC236}">
              <a16:creationId xmlns:a16="http://schemas.microsoft.com/office/drawing/2014/main" id="{00000000-0008-0000-0900-000034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81" name="Picture 96" descr="QQ截图20141023141458">
          <a:extLst>
            <a:ext uri="{FF2B5EF4-FFF2-40B4-BE49-F238E27FC236}">
              <a16:creationId xmlns:a16="http://schemas.microsoft.com/office/drawing/2014/main" id="{00000000-0008-0000-0900-000035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82" name="Picture 97" descr="QQ截图20141023141502">
          <a:extLst>
            <a:ext uri="{FF2B5EF4-FFF2-40B4-BE49-F238E27FC236}">
              <a16:creationId xmlns:a16="http://schemas.microsoft.com/office/drawing/2014/main" id="{00000000-0008-0000-0900-000036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8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7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8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9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86" name="AutoShape 4">
          <a:extLst>
            <a:ext uri="{FF2B5EF4-FFF2-40B4-BE49-F238E27FC236}">
              <a16:creationId xmlns:a16="http://schemas.microsoft.com/office/drawing/2014/main" id="{00000000-0008-0000-0900-00003A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8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B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8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C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89" name="AutoShape 4">
          <a:extLst>
            <a:ext uri="{FF2B5EF4-FFF2-40B4-BE49-F238E27FC236}">
              <a16:creationId xmlns:a16="http://schemas.microsoft.com/office/drawing/2014/main" id="{00000000-0008-0000-0900-00003D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E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F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92" name="AutoShape 4">
          <a:extLst>
            <a:ext uri="{FF2B5EF4-FFF2-40B4-BE49-F238E27FC236}">
              <a16:creationId xmlns:a16="http://schemas.microsoft.com/office/drawing/2014/main" id="{00000000-0008-0000-0900-000040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93" name="Picture 96" descr="QQ截图20141023141458">
          <a:extLst>
            <a:ext uri="{FF2B5EF4-FFF2-40B4-BE49-F238E27FC236}">
              <a16:creationId xmlns:a16="http://schemas.microsoft.com/office/drawing/2014/main" id="{00000000-0008-0000-0900-000041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94" name="Picture 97" descr="QQ截图20141023141502">
          <a:extLst>
            <a:ext uri="{FF2B5EF4-FFF2-40B4-BE49-F238E27FC236}">
              <a16:creationId xmlns:a16="http://schemas.microsoft.com/office/drawing/2014/main" id="{00000000-0008-0000-0900-000042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95" name="Picture 96" descr="QQ截图20141023141458">
          <a:extLst>
            <a:ext uri="{FF2B5EF4-FFF2-40B4-BE49-F238E27FC236}">
              <a16:creationId xmlns:a16="http://schemas.microsoft.com/office/drawing/2014/main" id="{00000000-0008-0000-0900-000043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96" name="Picture 97" descr="QQ截图20141023141502">
          <a:extLst>
            <a:ext uri="{FF2B5EF4-FFF2-40B4-BE49-F238E27FC236}">
              <a16:creationId xmlns:a16="http://schemas.microsoft.com/office/drawing/2014/main" id="{00000000-0008-0000-0900-000044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5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6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99" name="AutoShape 4">
          <a:extLst>
            <a:ext uri="{FF2B5EF4-FFF2-40B4-BE49-F238E27FC236}">
              <a16:creationId xmlns:a16="http://schemas.microsoft.com/office/drawing/2014/main" id="{00000000-0008-0000-0900-000047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800" name="Picture 96" descr="QQ截图20141023141458">
          <a:extLst>
            <a:ext uri="{FF2B5EF4-FFF2-40B4-BE49-F238E27FC236}">
              <a16:creationId xmlns:a16="http://schemas.microsoft.com/office/drawing/2014/main" id="{00000000-0008-0000-0900-000048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801" name="Picture 97" descr="QQ截图20141023141502">
          <a:extLst>
            <a:ext uri="{FF2B5EF4-FFF2-40B4-BE49-F238E27FC236}">
              <a16:creationId xmlns:a16="http://schemas.microsoft.com/office/drawing/2014/main" id="{00000000-0008-0000-0900-000049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802" name="Picture 96" descr="QQ截图20141023141458">
          <a:extLst>
            <a:ext uri="{FF2B5EF4-FFF2-40B4-BE49-F238E27FC236}">
              <a16:creationId xmlns:a16="http://schemas.microsoft.com/office/drawing/2014/main" id="{00000000-0008-0000-0900-00004A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803" name="Picture 97" descr="QQ截图20141023141502">
          <a:extLst>
            <a:ext uri="{FF2B5EF4-FFF2-40B4-BE49-F238E27FC236}">
              <a16:creationId xmlns:a16="http://schemas.microsoft.com/office/drawing/2014/main" id="{00000000-0008-0000-0900-00004B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C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D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06" name="AutoShape 4">
          <a:extLst>
            <a:ext uri="{FF2B5EF4-FFF2-40B4-BE49-F238E27FC236}">
              <a16:creationId xmlns:a16="http://schemas.microsoft.com/office/drawing/2014/main" id="{00000000-0008-0000-0900-00004E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807" name="Picture 96" descr="QQ截图20141023141458">
          <a:extLst>
            <a:ext uri="{FF2B5EF4-FFF2-40B4-BE49-F238E27FC236}">
              <a16:creationId xmlns:a16="http://schemas.microsoft.com/office/drawing/2014/main" id="{00000000-0008-0000-0900-00004F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808" name="Picture 97" descr="QQ截图20141023141502">
          <a:extLst>
            <a:ext uri="{FF2B5EF4-FFF2-40B4-BE49-F238E27FC236}">
              <a16:creationId xmlns:a16="http://schemas.microsoft.com/office/drawing/2014/main" id="{00000000-0008-0000-0900-000050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809" name="Picture 96" descr="QQ截图20141023141458">
          <a:extLst>
            <a:ext uri="{FF2B5EF4-FFF2-40B4-BE49-F238E27FC236}">
              <a16:creationId xmlns:a16="http://schemas.microsoft.com/office/drawing/2014/main" id="{00000000-0008-0000-0900-000051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810" name="Picture 97" descr="QQ截图20141023141502">
          <a:extLst>
            <a:ext uri="{FF2B5EF4-FFF2-40B4-BE49-F238E27FC236}">
              <a16:creationId xmlns:a16="http://schemas.microsoft.com/office/drawing/2014/main" id="{00000000-0008-0000-0900-000052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3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4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13" name="AutoShape 4">
          <a:extLst>
            <a:ext uri="{FF2B5EF4-FFF2-40B4-BE49-F238E27FC236}">
              <a16:creationId xmlns:a16="http://schemas.microsoft.com/office/drawing/2014/main" id="{00000000-0008-0000-0900-000055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1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6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7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8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17" name="AutoShape 4">
          <a:extLst>
            <a:ext uri="{FF2B5EF4-FFF2-40B4-BE49-F238E27FC236}">
              <a16:creationId xmlns:a16="http://schemas.microsoft.com/office/drawing/2014/main" id="{00000000-0008-0000-0900-000059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818" name="Picture 96" descr="QQ截图20141023141458">
          <a:extLst>
            <a:ext uri="{FF2B5EF4-FFF2-40B4-BE49-F238E27FC236}">
              <a16:creationId xmlns:a16="http://schemas.microsoft.com/office/drawing/2014/main" id="{00000000-0008-0000-0900-00005A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819" name="Picture 97" descr="QQ截图20141023141502">
          <a:extLst>
            <a:ext uri="{FF2B5EF4-FFF2-40B4-BE49-F238E27FC236}">
              <a16:creationId xmlns:a16="http://schemas.microsoft.com/office/drawing/2014/main" id="{00000000-0008-0000-0900-00005B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820" name="Picture 96" descr="QQ截图20141023141458">
          <a:extLst>
            <a:ext uri="{FF2B5EF4-FFF2-40B4-BE49-F238E27FC236}">
              <a16:creationId xmlns:a16="http://schemas.microsoft.com/office/drawing/2014/main" id="{00000000-0008-0000-0900-00005C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821" name="Picture 97" descr="QQ截图20141023141502">
          <a:extLst>
            <a:ext uri="{FF2B5EF4-FFF2-40B4-BE49-F238E27FC236}">
              <a16:creationId xmlns:a16="http://schemas.microsoft.com/office/drawing/2014/main" id="{00000000-0008-0000-0900-00005D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E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F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24" name="AutoShape 4">
          <a:extLst>
            <a:ext uri="{FF2B5EF4-FFF2-40B4-BE49-F238E27FC236}">
              <a16:creationId xmlns:a16="http://schemas.microsoft.com/office/drawing/2014/main" id="{00000000-0008-0000-0900-000060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825" name="Picture 96" descr="QQ截图20141023141458">
          <a:extLst>
            <a:ext uri="{FF2B5EF4-FFF2-40B4-BE49-F238E27FC236}">
              <a16:creationId xmlns:a16="http://schemas.microsoft.com/office/drawing/2014/main" id="{00000000-0008-0000-0900-000061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826" name="Picture 97" descr="QQ截图20141023141502">
          <a:extLst>
            <a:ext uri="{FF2B5EF4-FFF2-40B4-BE49-F238E27FC236}">
              <a16:creationId xmlns:a16="http://schemas.microsoft.com/office/drawing/2014/main" id="{00000000-0008-0000-0900-000062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827" name="Picture 96" descr="QQ截图20141023141458">
          <a:extLst>
            <a:ext uri="{FF2B5EF4-FFF2-40B4-BE49-F238E27FC236}">
              <a16:creationId xmlns:a16="http://schemas.microsoft.com/office/drawing/2014/main" id="{00000000-0008-0000-0900-000063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828" name="Picture 97" descr="QQ截图20141023141502">
          <a:extLst>
            <a:ext uri="{FF2B5EF4-FFF2-40B4-BE49-F238E27FC236}">
              <a16:creationId xmlns:a16="http://schemas.microsoft.com/office/drawing/2014/main" id="{00000000-0008-0000-0900-000064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5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5</xdr:col>
      <xdr:colOff>1251301</xdr:colOff>
      <xdr:row>13</xdr:row>
      <xdr:rowOff>112001</xdr:rowOff>
    </xdr:from>
    <xdr:to>
      <xdr:col>5</xdr:col>
      <xdr:colOff>1582093</xdr:colOff>
      <xdr:row>14</xdr:row>
      <xdr:rowOff>629058</xdr:rowOff>
    </xdr:to>
    <xdr:pic>
      <xdr:nvPicPr>
        <xdr:cNvPr id="9830" name="Рисунок 9829" descr="Душевая стойка AM.PM Gem F0790022 - изображение 11">
          <a:extLst>
            <a:ext uri="{FF2B5EF4-FFF2-40B4-BE49-F238E27FC236}">
              <a16:creationId xmlns:a16="http://schemas.microsoft.com/office/drawing/2014/main" id="{00000000-0008-0000-0900-000066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94976" y="28020251"/>
          <a:ext cx="330792" cy="1545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493618</xdr:colOff>
      <xdr:row>15</xdr:row>
      <xdr:rowOff>42862</xdr:rowOff>
    </xdr:from>
    <xdr:to>
      <xdr:col>5</xdr:col>
      <xdr:colOff>2420155</xdr:colOff>
      <xdr:row>17</xdr:row>
      <xdr:rowOff>748069</xdr:rowOff>
    </xdr:to>
    <xdr:pic>
      <xdr:nvPicPr>
        <xdr:cNvPr id="9831" name="Рисунок 9830">
          <a:extLst>
            <a:ext uri="{FF2B5EF4-FFF2-40B4-BE49-F238E27FC236}">
              <a16:creationId xmlns:a16="http://schemas.microsoft.com/office/drawing/2014/main" id="{00000000-0008-0000-0900-000067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37293" y="35190112"/>
          <a:ext cx="1926537" cy="17339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531998</xdr:colOff>
      <xdr:row>16</xdr:row>
      <xdr:rowOff>247591</xdr:rowOff>
    </xdr:from>
    <xdr:to>
      <xdr:col>5</xdr:col>
      <xdr:colOff>2702902</xdr:colOff>
      <xdr:row>16</xdr:row>
      <xdr:rowOff>1544672</xdr:rowOff>
    </xdr:to>
    <xdr:sp macro="" textlink="">
      <xdr:nvSpPr>
        <xdr:cNvPr id="9832" name="320">
          <a:extLst>
            <a:ext uri="{FF2B5EF4-FFF2-40B4-BE49-F238E27FC236}">
              <a16:creationId xmlns:a16="http://schemas.microsoft.com/office/drawing/2014/main" id="{00000000-0008-0000-0900-000068260000}"/>
            </a:ext>
          </a:extLst>
        </xdr:cNvPr>
        <xdr:cNvSpPr>
          <a:spLocks noChangeAspect="1"/>
        </xdr:cNvSpPr>
      </xdr:nvSpPr>
      <xdr:spPr bwMode="auto">
        <a:xfrm flipH="1">
          <a:off x="7075673" y="37271266"/>
          <a:ext cx="2170904" cy="1297081"/>
        </a:xfrm>
        <a:prstGeom prst="rect">
          <a:avLst/>
        </a:prstGeom>
        <a:blipFill>
          <a:blip xmlns:r="http://schemas.openxmlformats.org/officeDocument/2006/relationships" r:embed="rId17" cstate="print"/>
          <a:stretch/>
        </a:blipFill>
        <a:ln>
          <a:noFill/>
        </a:ln>
        <a:effectLst/>
      </xdr:spPr>
    </xdr:sp>
    <xdr:clientData/>
  </xdr:twoCellAnchor>
  <xdr:oneCellAnchor>
    <xdr:from>
      <xdr:col>5</xdr:col>
      <xdr:colOff>763121</xdr:colOff>
      <xdr:row>17</xdr:row>
      <xdr:rowOff>30001</xdr:rowOff>
    </xdr:from>
    <xdr:ext cx="1159808" cy="1726521"/>
    <xdr:pic>
      <xdr:nvPicPr>
        <xdr:cNvPr id="9833" name="image9.jpeg">
          <a:extLst>
            <a:ext uri="{FF2B5EF4-FFF2-40B4-BE49-F238E27FC236}">
              <a16:creationId xmlns:a16="http://schemas.microsoft.com/office/drawing/2014/main" id="{00000000-0008-0000-0900-000069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06796" y="39177751"/>
          <a:ext cx="1159808" cy="1726521"/>
        </a:xfrm>
        <a:prstGeom prst="rect">
          <a:avLst/>
        </a:prstGeom>
      </xdr:spPr>
    </xdr:pic>
    <xdr:clientData/>
  </xdr:oneCellAnchor>
  <xdr:twoCellAnchor editAs="oneCell">
    <xdr:from>
      <xdr:col>5</xdr:col>
      <xdr:colOff>237565</xdr:colOff>
      <xdr:row>18</xdr:row>
      <xdr:rowOff>118722</xdr:rowOff>
    </xdr:from>
    <xdr:to>
      <xdr:col>5</xdr:col>
      <xdr:colOff>2573044</xdr:colOff>
      <xdr:row>18</xdr:row>
      <xdr:rowOff>1722124</xdr:rowOff>
    </xdr:to>
    <xdr:pic>
      <xdr:nvPicPr>
        <xdr:cNvPr id="9834" name="Рисунок 9833" descr="Верхний душ AM.PM Gem F0590022 черный">
          <a:extLst>
            <a:ext uri="{FF2B5EF4-FFF2-40B4-BE49-F238E27FC236}">
              <a16:creationId xmlns:a16="http://schemas.microsoft.com/office/drawing/2014/main" id="{00000000-0008-0000-0900-00006A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81240" y="41352447"/>
          <a:ext cx="2335479" cy="16034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36701</xdr:colOff>
      <xdr:row>19</xdr:row>
      <xdr:rowOff>389623</xdr:rowOff>
    </xdr:from>
    <xdr:to>
      <xdr:col>6</xdr:col>
      <xdr:colOff>22806</xdr:colOff>
      <xdr:row>20</xdr:row>
      <xdr:rowOff>70010</xdr:rowOff>
    </xdr:to>
    <xdr:pic>
      <xdr:nvPicPr>
        <xdr:cNvPr id="9835" name="Рисунок 9834" descr="Кронштейн для верхнего душа AM.PM F0522701 черный">
          <a:extLst>
            <a:ext uri="{FF2B5EF4-FFF2-40B4-BE49-F238E27FC236}">
              <a16:creationId xmlns:a16="http://schemas.microsoft.com/office/drawing/2014/main" id="{00000000-0008-0000-0900-00006B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0376" y="44128423"/>
          <a:ext cx="2795980" cy="9662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1246909</xdr:colOff>
      <xdr:row>20</xdr:row>
      <xdr:rowOff>33274</xdr:rowOff>
    </xdr:from>
    <xdr:to>
      <xdr:col>5</xdr:col>
      <xdr:colOff>2437560</xdr:colOff>
      <xdr:row>20</xdr:row>
      <xdr:rowOff>1686745</xdr:rowOff>
    </xdr:to>
    <xdr:pic>
      <xdr:nvPicPr>
        <xdr:cNvPr id="9836" name="Рисунок 9835" descr="Термостатический смеситель встраиваемый Splendy Passion PA204U2T3BM С ВНУТРЕННЕЙ ЧАСТЬЮ, черный матовый">
          <a:extLst>
            <a:ext uri="{FF2B5EF4-FFF2-40B4-BE49-F238E27FC236}">
              <a16:creationId xmlns:a16="http://schemas.microsoft.com/office/drawing/2014/main" id="{00000000-0008-0000-0900-00006C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93182" y="45441547"/>
          <a:ext cx="1190651" cy="16534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1368136</xdr:colOff>
      <xdr:row>21</xdr:row>
      <xdr:rowOff>10586</xdr:rowOff>
    </xdr:from>
    <xdr:to>
      <xdr:col>5</xdr:col>
      <xdr:colOff>2554283</xdr:colOff>
      <xdr:row>22</xdr:row>
      <xdr:rowOff>465712</xdr:rowOff>
    </xdr:to>
    <xdr:pic>
      <xdr:nvPicPr>
        <xdr:cNvPr id="9837" name="Рисунок 9836" descr="Мойка кухонная Zorg Steel Hummer SH 4444 GRAFIT">
          <a:extLst>
            <a:ext uri="{FF2B5EF4-FFF2-40B4-BE49-F238E27FC236}">
              <a16:creationId xmlns:a16="http://schemas.microsoft.com/office/drawing/2014/main" id="{00000000-0008-0000-0900-00006D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14409" y="47375813"/>
          <a:ext cx="1186147" cy="2342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1013974</xdr:colOff>
      <xdr:row>22</xdr:row>
      <xdr:rowOff>114300</xdr:rowOff>
    </xdr:from>
    <xdr:to>
      <xdr:col>5</xdr:col>
      <xdr:colOff>1886670</xdr:colOff>
      <xdr:row>24</xdr:row>
      <xdr:rowOff>160605</xdr:rowOff>
    </xdr:to>
    <xdr:pic>
      <xdr:nvPicPr>
        <xdr:cNvPr id="9838" name="Рисунок 9837" descr="Смеситель для кухни Omoikiri Kanto PVD-GM с гибким изливом">
          <a:extLst>
            <a:ext uri="{FF2B5EF4-FFF2-40B4-BE49-F238E27FC236}">
              <a16:creationId xmlns:a16="http://schemas.microsoft.com/office/drawing/2014/main" id="{00000000-0008-0000-0900-00006E26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669" t="16636" r="34472" b="23561"/>
        <a:stretch/>
      </xdr:blipFill>
      <xdr:spPr bwMode="auto">
        <a:xfrm>
          <a:off x="7557649" y="49358550"/>
          <a:ext cx="872696" cy="15893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182578</xdr:colOff>
      <xdr:row>14</xdr:row>
      <xdr:rowOff>2012832</xdr:rowOff>
    </xdr:from>
    <xdr:to>
      <xdr:col>5</xdr:col>
      <xdr:colOff>2667001</xdr:colOff>
      <xdr:row>14</xdr:row>
      <xdr:rowOff>3286175</xdr:rowOff>
    </xdr:to>
    <xdr:pic>
      <xdr:nvPicPr>
        <xdr:cNvPr id="9839" name="Рисунок 9838">
          <a:extLst>
            <a:ext uri="{FF2B5EF4-FFF2-40B4-BE49-F238E27FC236}">
              <a16:creationId xmlns:a16="http://schemas.microsoft.com/office/drawing/2014/main" id="{00000000-0008-0000-0900-00006F26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4476" b="25329"/>
        <a:stretch/>
      </xdr:blipFill>
      <xdr:spPr bwMode="auto">
        <a:xfrm>
          <a:off x="6726253" y="31959432"/>
          <a:ext cx="2484423" cy="12733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</xdr:col>
      <xdr:colOff>481854</xdr:colOff>
      <xdr:row>23</xdr:row>
      <xdr:rowOff>59052</xdr:rowOff>
    </xdr:from>
    <xdr:ext cx="1947011" cy="1646465"/>
    <xdr:pic>
      <xdr:nvPicPr>
        <xdr:cNvPr id="9840" name="Рисунок 9839">
          <a:extLst>
            <a:ext uri="{FF2B5EF4-FFF2-40B4-BE49-F238E27FC236}">
              <a16:creationId xmlns:a16="http://schemas.microsoft.com/office/drawing/2014/main" id="{00000000-0008-0000-0900-00007026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209" t="25070" r="18560" b="24930"/>
        <a:stretch/>
      </xdr:blipFill>
      <xdr:spPr bwMode="auto">
        <a:xfrm>
          <a:off x="7025529" y="51379752"/>
          <a:ext cx="1947011" cy="16464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</xdr:col>
      <xdr:colOff>576262</xdr:colOff>
      <xdr:row>25</xdr:row>
      <xdr:rowOff>28575</xdr:rowOff>
    </xdr:from>
    <xdr:to>
      <xdr:col>5</xdr:col>
      <xdr:colOff>2382903</xdr:colOff>
      <xdr:row>25</xdr:row>
      <xdr:rowOff>1694224</xdr:rowOff>
    </xdr:to>
    <xdr:pic>
      <xdr:nvPicPr>
        <xdr:cNvPr id="9841" name="Рисунок 9840">
          <a:extLst>
            <a:ext uri="{FF2B5EF4-FFF2-40B4-BE49-F238E27FC236}">
              <a16:creationId xmlns:a16="http://schemas.microsoft.com/office/drawing/2014/main" id="{00000000-0008-0000-0900-000071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7119937" y="54787800"/>
          <a:ext cx="1806641" cy="1665649"/>
        </a:xfrm>
        <a:prstGeom prst="rect">
          <a:avLst/>
        </a:prstGeom>
      </xdr:spPr>
    </xdr:pic>
    <xdr:clientData/>
  </xdr:twoCellAnchor>
  <xdr:oneCellAnchor>
    <xdr:from>
      <xdr:col>5</xdr:col>
      <xdr:colOff>469352</xdr:colOff>
      <xdr:row>26</xdr:row>
      <xdr:rowOff>90486</xdr:rowOff>
    </xdr:from>
    <xdr:ext cx="1326112" cy="1595438"/>
    <xdr:pic>
      <xdr:nvPicPr>
        <xdr:cNvPr id="9842" name="Рисунок 9841">
          <a:extLst>
            <a:ext uri="{FF2B5EF4-FFF2-40B4-BE49-F238E27FC236}">
              <a16:creationId xmlns:a16="http://schemas.microsoft.com/office/drawing/2014/main" id="{00000000-0008-0000-0900-000072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7013027" y="57840561"/>
          <a:ext cx="1326112" cy="1595438"/>
        </a:xfrm>
        <a:prstGeom prst="rect">
          <a:avLst/>
        </a:prstGeom>
      </xdr:spPr>
    </xdr:pic>
    <xdr:clientData/>
  </xdr:oneCellAnchor>
  <xdr:twoCellAnchor editAs="oneCell">
    <xdr:from>
      <xdr:col>5</xdr:col>
      <xdr:colOff>1365101</xdr:colOff>
      <xdr:row>27</xdr:row>
      <xdr:rowOff>163284</xdr:rowOff>
    </xdr:from>
    <xdr:to>
      <xdr:col>5</xdr:col>
      <xdr:colOff>1967166</xdr:colOff>
      <xdr:row>27</xdr:row>
      <xdr:rowOff>2234045</xdr:rowOff>
    </xdr:to>
    <xdr:pic>
      <xdr:nvPicPr>
        <xdr:cNvPr id="9843" name="Рисунок 9842">
          <a:extLst>
            <a:ext uri="{FF2B5EF4-FFF2-40B4-BE49-F238E27FC236}">
              <a16:creationId xmlns:a16="http://schemas.microsoft.com/office/drawing/2014/main" id="{00000000-0008-0000-0900-000073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7911374" y="59962966"/>
          <a:ext cx="602065" cy="2070761"/>
        </a:xfrm>
        <a:prstGeom prst="rect">
          <a:avLst/>
        </a:prstGeom>
      </xdr:spPr>
    </xdr:pic>
    <xdr:clientData/>
  </xdr:twoCellAnchor>
  <xdr:twoCellAnchor editAs="oneCell">
    <xdr:from>
      <xdr:col>5</xdr:col>
      <xdr:colOff>1385454</xdr:colOff>
      <xdr:row>28</xdr:row>
      <xdr:rowOff>90488</xdr:rowOff>
    </xdr:from>
    <xdr:to>
      <xdr:col>5</xdr:col>
      <xdr:colOff>2227896</xdr:colOff>
      <xdr:row>29</xdr:row>
      <xdr:rowOff>347199</xdr:rowOff>
    </xdr:to>
    <xdr:pic>
      <xdr:nvPicPr>
        <xdr:cNvPr id="9844" name="Рисунок 9843" descr="Донный клапан для раковины Splendy AA3071NORMBM без перелива, матовый черный">
          <a:extLst>
            <a:ext uri="{FF2B5EF4-FFF2-40B4-BE49-F238E27FC236}">
              <a16:creationId xmlns:a16="http://schemas.microsoft.com/office/drawing/2014/main" id="{00000000-0008-0000-0900-000074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31727" y="62158852"/>
          <a:ext cx="842442" cy="24214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1125681</xdr:colOff>
      <xdr:row>24</xdr:row>
      <xdr:rowOff>233083</xdr:rowOff>
    </xdr:from>
    <xdr:to>
      <xdr:col>5</xdr:col>
      <xdr:colOff>2725272</xdr:colOff>
      <xdr:row>24</xdr:row>
      <xdr:rowOff>1235617</xdr:rowOff>
    </xdr:to>
    <xdr:pic>
      <xdr:nvPicPr>
        <xdr:cNvPr id="9845" name="Рисунок 9844">
          <a:extLst>
            <a:ext uri="{FF2B5EF4-FFF2-40B4-BE49-F238E27FC236}">
              <a16:creationId xmlns:a16="http://schemas.microsoft.com/office/drawing/2014/main" id="{00000000-0008-0000-0900-000075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7671954" y="53451856"/>
          <a:ext cx="1599591" cy="1002534"/>
        </a:xfrm>
        <a:prstGeom prst="rect">
          <a:avLst/>
        </a:prstGeom>
      </xdr:spPr>
    </xdr:pic>
    <xdr:clientData/>
  </xdr:twoCellAnchor>
  <xdr:oneCellAnchor>
    <xdr:from>
      <xdr:col>5</xdr:col>
      <xdr:colOff>431718</xdr:colOff>
      <xdr:row>11</xdr:row>
      <xdr:rowOff>108858</xdr:rowOff>
    </xdr:from>
    <xdr:ext cx="1878778" cy="1653025"/>
    <xdr:pic>
      <xdr:nvPicPr>
        <xdr:cNvPr id="9846" name="Рисунок 9845">
          <a:extLst>
            <a:ext uri="{FF2B5EF4-FFF2-40B4-BE49-F238E27FC236}">
              <a16:creationId xmlns:a16="http://schemas.microsoft.com/office/drawing/2014/main" id="{00000000-0008-0000-0900-000076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6975393" y="23587983"/>
          <a:ext cx="1878778" cy="1653025"/>
        </a:xfrm>
        <a:prstGeom prst="rect">
          <a:avLst/>
        </a:prstGeom>
      </xdr:spPr>
    </xdr:pic>
    <xdr:clientData/>
  </xdr:oneCellAnchor>
  <xdr:twoCellAnchor editAs="oneCell">
    <xdr:from>
      <xdr:col>4</xdr:col>
      <xdr:colOff>0</xdr:colOff>
      <xdr:row>12</xdr:row>
      <xdr:rowOff>54428</xdr:rowOff>
    </xdr:from>
    <xdr:to>
      <xdr:col>5</xdr:col>
      <xdr:colOff>2245178</xdr:colOff>
      <xdr:row>14</xdr:row>
      <xdr:rowOff>620485</xdr:rowOff>
    </xdr:to>
    <xdr:pic>
      <xdr:nvPicPr>
        <xdr:cNvPr id="9847" name="Рисунок 9846">
          <a:extLst>
            <a:ext uri="{FF2B5EF4-FFF2-40B4-BE49-F238E27FC236}">
              <a16:creationId xmlns:a16="http://schemas.microsoft.com/office/drawing/2014/main" id="{00000000-0008-0000-0900-000077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3675" y="25714778"/>
          <a:ext cx="2245178" cy="2109107"/>
        </a:xfrm>
        <a:prstGeom prst="rect">
          <a:avLst/>
        </a:prstGeom>
      </xdr:spPr>
    </xdr:pic>
    <xdr:clientData/>
  </xdr:twoCellAnchor>
  <xdr:twoCellAnchor editAs="oneCell">
    <xdr:from>
      <xdr:col>5</xdr:col>
      <xdr:colOff>1193000</xdr:colOff>
      <xdr:row>29</xdr:row>
      <xdr:rowOff>241546</xdr:rowOff>
    </xdr:from>
    <xdr:to>
      <xdr:col>5</xdr:col>
      <xdr:colOff>1959427</xdr:colOff>
      <xdr:row>30</xdr:row>
      <xdr:rowOff>381000</xdr:rowOff>
    </xdr:to>
    <xdr:pic>
      <xdr:nvPicPr>
        <xdr:cNvPr id="9848" name="Рисунок 9847">
          <a:extLst>
            <a:ext uri="{FF2B5EF4-FFF2-40B4-BE49-F238E27FC236}">
              <a16:creationId xmlns:a16="http://schemas.microsoft.com/office/drawing/2014/main" id="{00000000-0008-0000-0900-000078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39273" y="64474682"/>
          <a:ext cx="766427" cy="2200318"/>
        </a:xfrm>
        <a:prstGeom prst="rect">
          <a:avLst/>
        </a:prstGeom>
      </xdr:spPr>
    </xdr:pic>
    <xdr:clientData/>
  </xdr:twoCellAnchor>
  <xdr:twoCellAnchor editAs="oneCell">
    <xdr:from>
      <xdr:col>5</xdr:col>
      <xdr:colOff>176891</xdr:colOff>
      <xdr:row>3</xdr:row>
      <xdr:rowOff>23722</xdr:rowOff>
    </xdr:from>
    <xdr:to>
      <xdr:col>5</xdr:col>
      <xdr:colOff>2639784</xdr:colOff>
      <xdr:row>3</xdr:row>
      <xdr:rowOff>2177142</xdr:rowOff>
    </xdr:to>
    <xdr:pic>
      <xdr:nvPicPr>
        <xdr:cNvPr id="9849" name="Рисунок 9848">
          <a:extLst>
            <a:ext uri="{FF2B5EF4-FFF2-40B4-BE49-F238E27FC236}">
              <a16:creationId xmlns:a16="http://schemas.microsoft.com/office/drawing/2014/main" id="{00000000-0008-0000-0900-000079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0566" y="5767297"/>
          <a:ext cx="2462893" cy="2153420"/>
        </a:xfrm>
        <a:prstGeom prst="rect">
          <a:avLst/>
        </a:prstGeom>
      </xdr:spPr>
    </xdr:pic>
    <xdr:clientData/>
  </xdr:twoCellAnchor>
  <xdr:twoCellAnchor editAs="oneCell">
    <xdr:from>
      <xdr:col>5</xdr:col>
      <xdr:colOff>1437409</xdr:colOff>
      <xdr:row>30</xdr:row>
      <xdr:rowOff>95249</xdr:rowOff>
    </xdr:from>
    <xdr:to>
      <xdr:col>5</xdr:col>
      <xdr:colOff>2530583</xdr:colOff>
      <xdr:row>31</xdr:row>
      <xdr:rowOff>123546</xdr:rowOff>
    </xdr:to>
    <xdr:pic>
      <xdr:nvPicPr>
        <xdr:cNvPr id="9850" name="Рисунок 9849">
          <a:extLst>
            <a:ext uri="{FF2B5EF4-FFF2-40B4-BE49-F238E27FC236}">
              <a16:creationId xmlns:a16="http://schemas.microsoft.com/office/drawing/2014/main" id="{00000000-0008-0000-0900-00007A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83682" y="66389249"/>
          <a:ext cx="1093174" cy="1950615"/>
        </a:xfrm>
        <a:prstGeom prst="rect">
          <a:avLst/>
        </a:prstGeom>
      </xdr:spPr>
    </xdr:pic>
    <xdr:clientData/>
  </xdr:twoCellAnchor>
  <xdr:twoCellAnchor editAs="oneCell">
    <xdr:from>
      <xdr:col>5</xdr:col>
      <xdr:colOff>476249</xdr:colOff>
      <xdr:row>31</xdr:row>
      <xdr:rowOff>81642</xdr:rowOff>
    </xdr:from>
    <xdr:to>
      <xdr:col>5</xdr:col>
      <xdr:colOff>2422070</xdr:colOff>
      <xdr:row>32</xdr:row>
      <xdr:rowOff>644978</xdr:rowOff>
    </xdr:to>
    <xdr:pic>
      <xdr:nvPicPr>
        <xdr:cNvPr id="9851" name="Рисунок 9850">
          <a:extLst>
            <a:ext uri="{FF2B5EF4-FFF2-40B4-BE49-F238E27FC236}">
              <a16:creationId xmlns:a16="http://schemas.microsoft.com/office/drawing/2014/main" id="{00000000-0008-0000-0900-00007B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19924" y="68271117"/>
          <a:ext cx="1945821" cy="1592036"/>
        </a:xfrm>
        <a:prstGeom prst="rect">
          <a:avLst/>
        </a:prstGeom>
      </xdr:spPr>
    </xdr:pic>
    <xdr:clientData/>
  </xdr:twoCellAnchor>
  <xdr:twoCellAnchor editAs="oneCell">
    <xdr:from>
      <xdr:col>5</xdr:col>
      <xdr:colOff>1420091</xdr:colOff>
      <xdr:row>32</xdr:row>
      <xdr:rowOff>95250</xdr:rowOff>
    </xdr:from>
    <xdr:to>
      <xdr:col>5</xdr:col>
      <xdr:colOff>2095500</xdr:colOff>
      <xdr:row>32</xdr:row>
      <xdr:rowOff>1360183</xdr:rowOff>
    </xdr:to>
    <xdr:pic>
      <xdr:nvPicPr>
        <xdr:cNvPr id="9852" name="Рисунок 9851">
          <a:extLst>
            <a:ext uri="{FF2B5EF4-FFF2-40B4-BE49-F238E27FC236}">
              <a16:creationId xmlns:a16="http://schemas.microsoft.com/office/drawing/2014/main" id="{00000000-0008-0000-0900-00007C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66364" y="70112659"/>
          <a:ext cx="675409" cy="1264933"/>
        </a:xfrm>
        <a:prstGeom prst="rect">
          <a:avLst/>
        </a:prstGeom>
      </xdr:spPr>
    </xdr:pic>
    <xdr:clientData/>
  </xdr:twoCellAnchor>
  <xdr:twoCellAnchor editAs="oneCell">
    <xdr:from>
      <xdr:col>5</xdr:col>
      <xdr:colOff>1610358</xdr:colOff>
      <xdr:row>33</xdr:row>
      <xdr:rowOff>174351</xdr:rowOff>
    </xdr:from>
    <xdr:to>
      <xdr:col>5</xdr:col>
      <xdr:colOff>2149927</xdr:colOff>
      <xdr:row>33</xdr:row>
      <xdr:rowOff>1160318</xdr:rowOff>
    </xdr:to>
    <xdr:pic>
      <xdr:nvPicPr>
        <xdr:cNvPr id="9853" name="Рисунок 9852">
          <a:extLst>
            <a:ext uri="{FF2B5EF4-FFF2-40B4-BE49-F238E27FC236}">
              <a16:creationId xmlns:a16="http://schemas.microsoft.com/office/drawing/2014/main" id="{00000000-0008-0000-0900-00007D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6631" y="71611851"/>
          <a:ext cx="539569" cy="985967"/>
        </a:xfrm>
        <a:prstGeom prst="rect">
          <a:avLst/>
        </a:prstGeom>
      </xdr:spPr>
    </xdr:pic>
    <xdr:clientData/>
  </xdr:twoCellAnchor>
  <xdr:twoCellAnchor editAs="oneCell">
    <xdr:from>
      <xdr:col>5</xdr:col>
      <xdr:colOff>1350817</xdr:colOff>
      <xdr:row>34</xdr:row>
      <xdr:rowOff>68037</xdr:rowOff>
    </xdr:from>
    <xdr:to>
      <xdr:col>5</xdr:col>
      <xdr:colOff>2177142</xdr:colOff>
      <xdr:row>34</xdr:row>
      <xdr:rowOff>1549042</xdr:rowOff>
    </xdr:to>
    <xdr:pic>
      <xdr:nvPicPr>
        <xdr:cNvPr id="9854" name="Рисунок 9853">
          <a:extLst>
            <a:ext uri="{FF2B5EF4-FFF2-40B4-BE49-F238E27FC236}">
              <a16:creationId xmlns:a16="http://schemas.microsoft.com/office/drawing/2014/main" id="{00000000-0008-0000-0900-00007E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97090" y="73220037"/>
          <a:ext cx="826325" cy="1481005"/>
        </a:xfrm>
        <a:prstGeom prst="rect">
          <a:avLst/>
        </a:prstGeom>
      </xdr:spPr>
    </xdr:pic>
    <xdr:clientData/>
  </xdr:twoCellAnchor>
  <xdr:twoCellAnchor editAs="oneCell">
    <xdr:from>
      <xdr:col>5</xdr:col>
      <xdr:colOff>802821</xdr:colOff>
      <xdr:row>9</xdr:row>
      <xdr:rowOff>204105</xdr:rowOff>
    </xdr:from>
    <xdr:to>
      <xdr:col>5</xdr:col>
      <xdr:colOff>2694215</xdr:colOff>
      <xdr:row>9</xdr:row>
      <xdr:rowOff>2231570</xdr:rowOff>
    </xdr:to>
    <xdr:pic>
      <xdr:nvPicPr>
        <xdr:cNvPr id="9855" name="Рисунок 9854">
          <a:extLst>
            <a:ext uri="{FF2B5EF4-FFF2-40B4-BE49-F238E27FC236}">
              <a16:creationId xmlns:a16="http://schemas.microsoft.com/office/drawing/2014/main" id="{00000000-0008-0000-0900-00007F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46496" y="20787630"/>
          <a:ext cx="1891394" cy="2027465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0</xdr:row>
      <xdr:rowOff>38100</xdr:rowOff>
    </xdr:from>
    <xdr:to>
      <xdr:col>1</xdr:col>
      <xdr:colOff>790864</xdr:colOff>
      <xdr:row>0</xdr:row>
      <xdr:rowOff>292100</xdr:rowOff>
    </xdr:to>
    <xdr:sp macro="" textlink="">
      <xdr:nvSpPr>
        <xdr:cNvPr id="16" name="btnToSmeta">
          <a:hlinkClick xmlns:r="http://schemas.openxmlformats.org/officeDocument/2006/relationships" r:id="rId43" tooltip="Вернуться к листу сметы"/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</xdr:colOff>
      <xdr:row>0</xdr:row>
      <xdr:rowOff>38100</xdr:rowOff>
    </xdr:from>
    <xdr:to>
      <xdr:col>4</xdr:col>
      <xdr:colOff>1206500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</xdr:col>
      <xdr:colOff>596900</xdr:colOff>
      <xdr:row>1</xdr:row>
      <xdr:rowOff>105833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</xdr:col>
      <xdr:colOff>806450</xdr:colOff>
      <xdr:row>1</xdr:row>
      <xdr:rowOff>139700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0</xdr:col>
      <xdr:colOff>1206500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0</xdr:col>
      <xdr:colOff>1206500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</xdr:col>
      <xdr:colOff>596900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</xdr:col>
      <xdr:colOff>596900</xdr:colOff>
      <xdr:row>1</xdr:row>
      <xdr:rowOff>101600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0</xdr:col>
      <xdr:colOff>1206500</xdr:colOff>
      <xdr:row>1</xdr:row>
      <xdr:rowOff>101600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590550</xdr:colOff>
      <xdr:row>11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458075" cy="167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419100</xdr:colOff>
      <xdr:row>218</xdr:row>
      <xdr:rowOff>104775</xdr:rowOff>
    </xdr:from>
    <xdr:to>
      <xdr:col>13</xdr:col>
      <xdr:colOff>428625</xdr:colOff>
      <xdr:row>224</xdr:row>
      <xdr:rowOff>133350</xdr:rowOff>
    </xdr:to>
    <xdr:pic>
      <xdr:nvPicPr>
        <xdr:cNvPr id="3" name="Имя " descr="Descr 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953125" y="40662225"/>
          <a:ext cx="3314700" cy="11811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6</xdr:col>
      <xdr:colOff>0</xdr:colOff>
      <xdr:row>218</xdr:row>
      <xdr:rowOff>85724</xdr:rowOff>
    </xdr:from>
    <xdr:to>
      <xdr:col>11</xdr:col>
      <xdr:colOff>419100</xdr:colOff>
      <xdr:row>236</xdr:row>
      <xdr:rowOff>142874</xdr:rowOff>
    </xdr:to>
    <xdr:pic>
      <xdr:nvPicPr>
        <xdr:cNvPr id="4" name="Имя " descr="Descr 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3733800" y="40728899"/>
          <a:ext cx="3810000" cy="349567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38100</xdr:colOff>
      <xdr:row>0</xdr:row>
      <xdr:rowOff>38100</xdr:rowOff>
    </xdr:from>
    <xdr:to>
      <xdr:col>1</xdr:col>
      <xdr:colOff>589280</xdr:colOff>
      <xdr:row>1</xdr:row>
      <xdr:rowOff>109220</xdr:rowOff>
    </xdr:to>
    <xdr:sp macro="" textlink="">
      <xdr:nvSpPr>
        <xdr:cNvPr id="5" name="btnToSmeta">
          <a:hlinkClick xmlns:r="http://schemas.openxmlformats.org/officeDocument/2006/relationships" r:id="rId4" tooltip="Вернуться к листу сметы"/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0</xdr:col>
      <xdr:colOff>1206500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</xdr:col>
      <xdr:colOff>596900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</xdr:col>
      <xdr:colOff>962660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1152525</xdr:colOff>
      <xdr:row>8</xdr:row>
      <xdr:rowOff>318407</xdr:rowOff>
    </xdr:from>
    <xdr:to>
      <xdr:col>6</xdr:col>
      <xdr:colOff>1152525</xdr:colOff>
      <xdr:row>23</xdr:row>
      <xdr:rowOff>50346</xdr:rowOff>
    </xdr:to>
    <xdr:pic>
      <xdr:nvPicPr>
        <xdr:cNvPr id="3" name="Picture 12" descr="YOUCE-5P-biaotie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75346" y="4659086"/>
          <a:ext cx="0" cy="565104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447675</xdr:colOff>
      <xdr:row>0</xdr:row>
      <xdr:rowOff>123826</xdr:rowOff>
    </xdr:from>
    <xdr:to>
      <xdr:col>1</xdr:col>
      <xdr:colOff>898071</xdr:colOff>
      <xdr:row>0</xdr:row>
      <xdr:rowOff>911680</xdr:rowOff>
    </xdr:to>
    <xdr:pic>
      <xdr:nvPicPr>
        <xdr:cNvPr id="23" name="Рисунок 10" descr="cid:image001.jpg@01CF186C.B21C08B0">
          <a:extLst>
            <a:ext uri="{FF2B5EF4-FFF2-40B4-BE49-F238E27FC236}">
              <a16:creationId xmlns:a16="http://schemas.microsoft.com/office/drawing/2014/main" id="{00000000-0008-0000-16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123826"/>
          <a:ext cx="2137682" cy="78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1152525</xdr:colOff>
      <xdr:row>4</xdr:row>
      <xdr:rowOff>114300</xdr:rowOff>
    </xdr:from>
    <xdr:to>
      <xdr:col>6</xdr:col>
      <xdr:colOff>1152525</xdr:colOff>
      <xdr:row>5</xdr:row>
      <xdr:rowOff>0</xdr:rowOff>
    </xdr:to>
    <xdr:pic>
      <xdr:nvPicPr>
        <xdr:cNvPr id="27" name="Picture 12" descr="YOUCE-5P-biaotie">
          <a:extLst>
            <a:ext uri="{FF2B5EF4-FFF2-40B4-BE49-F238E27FC236}">
              <a16:creationId xmlns:a16="http://schemas.microsoft.com/office/drawing/2014/main" id="{00000000-0008-0000-16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63100" y="2924175"/>
          <a:ext cx="0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123825</xdr:colOff>
      <xdr:row>30</xdr:row>
      <xdr:rowOff>114300</xdr:rowOff>
    </xdr:from>
    <xdr:to>
      <xdr:col>6</xdr:col>
      <xdr:colOff>1743075</xdr:colOff>
      <xdr:row>31</xdr:row>
      <xdr:rowOff>1</xdr:rowOff>
    </xdr:to>
    <xdr:pic>
      <xdr:nvPicPr>
        <xdr:cNvPr id="36" name="图片 43">
          <a:extLst>
            <a:ext uri="{FF2B5EF4-FFF2-40B4-BE49-F238E27FC236}">
              <a16:creationId xmlns:a16="http://schemas.microsoft.com/office/drawing/2014/main" id="{00000000-0008-0000-16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17478375"/>
          <a:ext cx="161925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1152525</xdr:colOff>
      <xdr:row>9</xdr:row>
      <xdr:rowOff>114300</xdr:rowOff>
    </xdr:from>
    <xdr:to>
      <xdr:col>6</xdr:col>
      <xdr:colOff>1152525</xdr:colOff>
      <xdr:row>10</xdr:row>
      <xdr:rowOff>0</xdr:rowOff>
    </xdr:to>
    <xdr:pic>
      <xdr:nvPicPr>
        <xdr:cNvPr id="39" name="Picture 12" descr="YOUCE-5P-biaotie">
          <a:extLst>
            <a:ext uri="{FF2B5EF4-FFF2-40B4-BE49-F238E27FC236}">
              <a16:creationId xmlns:a16="http://schemas.microsoft.com/office/drawing/2014/main" id="{00000000-0008-0000-16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63100" y="4829175"/>
          <a:ext cx="0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1152525</xdr:colOff>
      <xdr:row>13</xdr:row>
      <xdr:rowOff>0</xdr:rowOff>
    </xdr:from>
    <xdr:to>
      <xdr:col>6</xdr:col>
      <xdr:colOff>1152525</xdr:colOff>
      <xdr:row>14</xdr:row>
      <xdr:rowOff>85725</xdr:rowOff>
    </xdr:to>
    <xdr:pic>
      <xdr:nvPicPr>
        <xdr:cNvPr id="40" name="Picture 12" descr="YOUCE-5P-biaotie">
          <a:extLst>
            <a:ext uri="{FF2B5EF4-FFF2-40B4-BE49-F238E27FC236}">
              <a16:creationId xmlns:a16="http://schemas.microsoft.com/office/drawing/2014/main" id="{00000000-0008-0000-16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63100" y="5857875"/>
          <a:ext cx="0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114300</xdr:colOff>
      <xdr:row>43</xdr:row>
      <xdr:rowOff>0</xdr:rowOff>
    </xdr:from>
    <xdr:to>
      <xdr:col>6</xdr:col>
      <xdr:colOff>1666875</xdr:colOff>
      <xdr:row>43</xdr:row>
      <xdr:rowOff>42182</xdr:rowOff>
    </xdr:to>
    <xdr:pic>
      <xdr:nvPicPr>
        <xdr:cNvPr id="45" name="图片 38">
          <a:extLst>
            <a:ext uri="{FF2B5EF4-FFF2-40B4-BE49-F238E27FC236}">
              <a16:creationId xmlns:a16="http://schemas.microsoft.com/office/drawing/2014/main" id="{00000000-0008-0000-16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24875" y="21583650"/>
          <a:ext cx="1552575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38100</xdr:colOff>
      <xdr:row>0</xdr:row>
      <xdr:rowOff>38100</xdr:rowOff>
    </xdr:from>
    <xdr:to>
      <xdr:col>0</xdr:col>
      <xdr:colOff>1206500</xdr:colOff>
      <xdr:row>0</xdr:row>
      <xdr:rowOff>292100</xdr:rowOff>
    </xdr:to>
    <xdr:sp macro="" textlink="">
      <xdr:nvSpPr>
        <xdr:cNvPr id="2" name="btnToSmeta">
          <a:hlinkClick xmlns:r="http://schemas.openxmlformats.org/officeDocument/2006/relationships" r:id="rId5" tooltip="Вернуться к листу сметы"/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361950</xdr:colOff>
      <xdr:row>9</xdr:row>
      <xdr:rowOff>57150</xdr:rowOff>
    </xdr:from>
    <xdr:to>
      <xdr:col>6</xdr:col>
      <xdr:colOff>1236126</xdr:colOff>
      <xdr:row>9</xdr:row>
      <xdr:rowOff>859155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86600" y="3048000"/>
          <a:ext cx="874176" cy="8020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542926</xdr:colOff>
      <xdr:row>62</xdr:row>
      <xdr:rowOff>57150</xdr:rowOff>
    </xdr:from>
    <xdr:to>
      <xdr:col>6</xdr:col>
      <xdr:colOff>1029986</xdr:colOff>
      <xdr:row>62</xdr:row>
      <xdr:rowOff>817245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67576" y="14525625"/>
          <a:ext cx="487060" cy="7600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238125</xdr:colOff>
      <xdr:row>98</xdr:row>
      <xdr:rowOff>38099</xdr:rowOff>
    </xdr:from>
    <xdr:to>
      <xdr:col>6</xdr:col>
      <xdr:colOff>998118</xdr:colOff>
      <xdr:row>98</xdr:row>
      <xdr:rowOff>592454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17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62775" y="24307799"/>
          <a:ext cx="759993" cy="5543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180975</xdr:colOff>
      <xdr:row>109</xdr:row>
      <xdr:rowOff>57149</xdr:rowOff>
    </xdr:from>
    <xdr:to>
      <xdr:col>6</xdr:col>
      <xdr:colOff>1122911</xdr:colOff>
      <xdr:row>109</xdr:row>
      <xdr:rowOff>668654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0000000-0008-0000-17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25" y="27089099"/>
          <a:ext cx="941936" cy="6115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123825</xdr:colOff>
      <xdr:row>126</xdr:row>
      <xdr:rowOff>170428</xdr:rowOff>
    </xdr:from>
    <xdr:to>
      <xdr:col>6</xdr:col>
      <xdr:colOff>1162050</xdr:colOff>
      <xdr:row>126</xdr:row>
      <xdr:rowOff>609600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00000000-0008-0000-17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1174303"/>
          <a:ext cx="1038225" cy="4391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457200</xdr:colOff>
      <xdr:row>84</xdr:row>
      <xdr:rowOff>152401</xdr:rowOff>
    </xdr:from>
    <xdr:to>
      <xdr:col>6</xdr:col>
      <xdr:colOff>1132840</xdr:colOff>
      <xdr:row>84</xdr:row>
      <xdr:rowOff>742663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00000000-0008-0000-17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81850" y="20116801"/>
          <a:ext cx="675640" cy="5902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76201</xdr:colOff>
      <xdr:row>138</xdr:row>
      <xdr:rowOff>200025</xdr:rowOff>
    </xdr:from>
    <xdr:to>
      <xdr:col>6</xdr:col>
      <xdr:colOff>1163743</xdr:colOff>
      <xdr:row>138</xdr:row>
      <xdr:rowOff>590675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00000000-0008-0000-17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0851" y="34023300"/>
          <a:ext cx="1087542" cy="390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</xdr:colOff>
      <xdr:row>4</xdr:row>
      <xdr:rowOff>19050</xdr:rowOff>
    </xdr:from>
    <xdr:to>
      <xdr:col>9</xdr:col>
      <xdr:colOff>558006</xdr:colOff>
      <xdr:row>4</xdr:row>
      <xdr:rowOff>1085850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00000000-0008-0000-1700-00000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" r="16180"/>
        <a:stretch/>
      </xdr:blipFill>
      <xdr:spPr bwMode="auto">
        <a:xfrm>
          <a:off x="1" y="933450"/>
          <a:ext cx="9892505" cy="1066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314325</xdr:colOff>
      <xdr:row>4</xdr:row>
      <xdr:rowOff>152400</xdr:rowOff>
    </xdr:from>
    <xdr:to>
      <xdr:col>5</xdr:col>
      <xdr:colOff>76200</xdr:colOff>
      <xdr:row>4</xdr:row>
      <xdr:rowOff>1152525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1700-00000A000000}"/>
            </a:ext>
          </a:extLst>
        </xdr:cNvPr>
        <xdr:cNvSpPr txBox="1"/>
      </xdr:nvSpPr>
      <xdr:spPr>
        <a:xfrm>
          <a:off x="3067050" y="1066800"/>
          <a:ext cx="3028950" cy="9429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b="1">
              <a:solidFill>
                <a:schemeClr val="bg1"/>
              </a:solidFill>
              <a:latin typeface="Gilroy Light" panose="00000400000000000000" pitchFamily="50" charset="-52"/>
            </a:rPr>
            <a:t>VRF-</a:t>
          </a:r>
          <a:r>
            <a:rPr lang="ru-RU" sz="1000" b="1">
              <a:solidFill>
                <a:schemeClr val="bg1"/>
              </a:solidFill>
              <a:latin typeface="Gilroy Light" panose="00000400000000000000" pitchFamily="50" charset="-52"/>
            </a:rPr>
            <a:t>система нового поколения:</a:t>
          </a:r>
        </a:p>
        <a:p>
          <a:pPr lvl="0"/>
          <a:r>
            <a:rPr lang="ru-RU" sz="1000">
              <a:solidFill>
                <a:schemeClr val="bg1"/>
              </a:solidFill>
              <a:effectLst/>
              <a:latin typeface="Gilroy Light" panose="00000400000000000000" pitchFamily="50" charset="-52"/>
              <a:ea typeface="+mn-ea"/>
              <a:cs typeface="+mn-cs"/>
            </a:rPr>
            <a:t>● произвольная топология сети;</a:t>
          </a:r>
        </a:p>
        <a:p>
          <a:pPr lvl="0"/>
          <a:r>
            <a:rPr lang="ru-RU" sz="1000">
              <a:solidFill>
                <a:schemeClr val="bg1"/>
              </a:solidFill>
              <a:effectLst/>
              <a:latin typeface="Gilroy Light" panose="00000400000000000000" pitchFamily="50" charset="-52"/>
              <a:ea typeface="+mn-ea"/>
              <a:cs typeface="+mn-cs"/>
            </a:rPr>
            <a:t>● загрузка системы от 30 до 200%;</a:t>
          </a:r>
        </a:p>
        <a:p>
          <a:pPr lvl="0"/>
          <a:r>
            <a:rPr lang="ru-RU" sz="1000">
              <a:solidFill>
                <a:schemeClr val="bg1"/>
              </a:solidFill>
              <a:effectLst/>
              <a:latin typeface="Gilroy Light" panose="00000400000000000000" pitchFamily="50" charset="-52"/>
              <a:ea typeface="+mn-ea"/>
              <a:cs typeface="+mn-cs"/>
            </a:rPr>
            <a:t>● полностью герметичный блок электронных компонентов;</a:t>
          </a:r>
          <a:endParaRPr lang="ru-RU" sz="1000">
            <a:solidFill>
              <a:schemeClr val="bg1"/>
            </a:solidFill>
            <a:latin typeface="Gilroy Light" panose="00000400000000000000" pitchFamily="50" charset="-52"/>
          </a:endParaRPr>
        </a:p>
        <a:p>
          <a:endParaRPr lang="ru-RU" sz="1000">
            <a:solidFill>
              <a:schemeClr val="bg1"/>
            </a:solidFill>
            <a:latin typeface="Gilroy Light" panose="00000400000000000000" pitchFamily="50" charset="-52"/>
          </a:endParaRPr>
        </a:p>
      </xdr:txBody>
    </xdr:sp>
    <xdr:clientData/>
  </xdr:twoCellAnchor>
  <xdr:twoCellAnchor>
    <xdr:from>
      <xdr:col>5</xdr:col>
      <xdr:colOff>190500</xdr:colOff>
      <xdr:row>4</xdr:row>
      <xdr:rowOff>152400</xdr:rowOff>
    </xdr:from>
    <xdr:to>
      <xdr:col>10</xdr:col>
      <xdr:colOff>0</xdr:colOff>
      <xdr:row>4</xdr:row>
      <xdr:rowOff>1152525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1700-00000B000000}"/>
            </a:ext>
          </a:extLst>
        </xdr:cNvPr>
        <xdr:cNvSpPr txBox="1"/>
      </xdr:nvSpPr>
      <xdr:spPr>
        <a:xfrm>
          <a:off x="6210300" y="1066800"/>
          <a:ext cx="4943475" cy="9429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000">
              <a:solidFill>
                <a:schemeClr val="bg1"/>
              </a:solidFill>
              <a:effectLst/>
              <a:latin typeface="Gilroy Light" panose="00000400000000000000" pitchFamily="50" charset="-52"/>
              <a:ea typeface="+mn-ea"/>
              <a:cs typeface="+mn-cs"/>
            </a:rPr>
            <a:t>● возможность подключения электропитания</a:t>
          </a:r>
        </a:p>
        <a:p>
          <a:r>
            <a:rPr lang="ru-RU" sz="1000">
              <a:solidFill>
                <a:schemeClr val="bg1"/>
              </a:solidFill>
              <a:effectLst/>
              <a:latin typeface="Gilroy Light" panose="00000400000000000000" pitchFamily="50" charset="-52"/>
              <a:ea typeface="+mn-ea"/>
              <a:cs typeface="+mn-cs"/>
            </a:rPr>
            <a:t>    внутренних блоков от индивидуальных источников;</a:t>
          </a:r>
          <a:endParaRPr lang="ru-RU" sz="1000">
            <a:solidFill>
              <a:schemeClr val="bg1"/>
            </a:solidFill>
            <a:effectLst/>
            <a:latin typeface="Gilroy Light" panose="00000400000000000000" pitchFamily="50" charset="-52"/>
          </a:endParaRPr>
        </a:p>
        <a:p>
          <a:r>
            <a:rPr lang="ru-RU" sz="1000">
              <a:solidFill>
                <a:schemeClr val="bg1"/>
              </a:solidFill>
              <a:effectLst/>
              <a:latin typeface="Gilroy Light" panose="00000400000000000000" pitchFamily="50" charset="-52"/>
              <a:ea typeface="+mn-ea"/>
              <a:cs typeface="+mn-cs"/>
            </a:rPr>
            <a:t>● автоматическая заправка хладагента;</a:t>
          </a:r>
          <a:endParaRPr lang="ru-RU" sz="1000">
            <a:solidFill>
              <a:schemeClr val="bg1"/>
            </a:solidFill>
            <a:effectLst/>
            <a:latin typeface="Gilroy Light" panose="00000400000000000000" pitchFamily="50" charset="-52"/>
          </a:endParaRPr>
        </a:p>
        <a:p>
          <a:r>
            <a:rPr lang="ru-RU" sz="1000">
              <a:solidFill>
                <a:schemeClr val="bg1"/>
              </a:solidFill>
              <a:effectLst/>
              <a:latin typeface="Gilroy Light" panose="00000400000000000000" pitchFamily="50" charset="-52"/>
              <a:ea typeface="+mn-ea"/>
              <a:cs typeface="+mn-cs"/>
            </a:rPr>
            <a:t>● полный контроль параметров работы системы;</a:t>
          </a:r>
          <a:endParaRPr lang="ru-RU" sz="1000">
            <a:solidFill>
              <a:schemeClr val="bg1"/>
            </a:solidFill>
            <a:effectLst/>
            <a:latin typeface="Gilroy Light" panose="00000400000000000000" pitchFamily="50" charset="-52"/>
          </a:endParaRPr>
        </a:p>
        <a:p>
          <a:r>
            <a:rPr lang="ru-RU" sz="1000">
              <a:solidFill>
                <a:schemeClr val="bg1"/>
              </a:solidFill>
              <a:effectLst/>
              <a:latin typeface="Gilroy Light" panose="00000400000000000000" pitchFamily="50" charset="-52"/>
              <a:ea typeface="+mn-ea"/>
              <a:cs typeface="+mn-cs"/>
            </a:rPr>
            <a:t>● принудительное управление энергопотреблением (EMS).</a:t>
          </a:r>
          <a:endParaRPr lang="ru-RU" sz="1000">
            <a:solidFill>
              <a:schemeClr val="bg1"/>
            </a:solidFill>
            <a:effectLst/>
            <a:latin typeface="Gilroy Light" panose="00000400000000000000" pitchFamily="50" charset="-52"/>
          </a:endParaRPr>
        </a:p>
      </xdr:txBody>
    </xdr:sp>
    <xdr:clientData/>
  </xdr:twoCellAnchor>
  <xdr:twoCellAnchor editAs="oneCell">
    <xdr:from>
      <xdr:col>6</xdr:col>
      <xdr:colOff>85725</xdr:colOff>
      <xdr:row>188</xdr:row>
      <xdr:rowOff>95249</xdr:rowOff>
    </xdr:from>
    <xdr:to>
      <xdr:col>6</xdr:col>
      <xdr:colOff>1276526</xdr:colOff>
      <xdr:row>188</xdr:row>
      <xdr:rowOff>512444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00000000-0008-0000-17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10375" y="45034199"/>
          <a:ext cx="1190801" cy="4171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542925</xdr:colOff>
      <xdr:row>48</xdr:row>
      <xdr:rowOff>47625</xdr:rowOff>
    </xdr:from>
    <xdr:to>
      <xdr:col>6</xdr:col>
      <xdr:colOff>1011152</xdr:colOff>
      <xdr:row>48</xdr:row>
      <xdr:rowOff>808990</xdr:rowOff>
    </xdr:to>
    <xdr:pic>
      <xdr:nvPicPr>
        <xdr:cNvPr id="13" name="Рисунок 12">
          <a:extLst>
            <a:ext uri="{FF2B5EF4-FFF2-40B4-BE49-F238E27FC236}">
              <a16:creationId xmlns:a16="http://schemas.microsoft.com/office/drawing/2014/main" id="{00000000-0008-0000-17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67575" y="11277600"/>
          <a:ext cx="468227" cy="7613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76199</xdr:colOff>
      <xdr:row>198</xdr:row>
      <xdr:rowOff>204787</xdr:rowOff>
    </xdr:from>
    <xdr:to>
      <xdr:col>6</xdr:col>
      <xdr:colOff>1217294</xdr:colOff>
      <xdr:row>198</xdr:row>
      <xdr:rowOff>554355</xdr:rowOff>
    </xdr:to>
    <xdr:pic>
      <xdr:nvPicPr>
        <xdr:cNvPr id="14" name="Рисунок 13">
          <a:extLst>
            <a:ext uri="{FF2B5EF4-FFF2-40B4-BE49-F238E27FC236}">
              <a16:creationId xmlns:a16="http://schemas.microsoft.com/office/drawing/2014/main" id="{00000000-0008-0000-17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0849" y="47563087"/>
          <a:ext cx="1141095" cy="3495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123825</xdr:colOff>
      <xdr:row>208</xdr:row>
      <xdr:rowOff>86902</xdr:rowOff>
    </xdr:from>
    <xdr:to>
      <xdr:col>6</xdr:col>
      <xdr:colOff>1125855</xdr:colOff>
      <xdr:row>208</xdr:row>
      <xdr:rowOff>504190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00000000-0008-0000-17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9845502"/>
          <a:ext cx="1002030" cy="4172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104775</xdr:colOff>
      <xdr:row>220</xdr:row>
      <xdr:rowOff>57149</xdr:rowOff>
    </xdr:from>
    <xdr:to>
      <xdr:col>6</xdr:col>
      <xdr:colOff>1047348</xdr:colOff>
      <xdr:row>220</xdr:row>
      <xdr:rowOff>533398</xdr:rowOff>
    </xdr:to>
    <xdr:pic>
      <xdr:nvPicPr>
        <xdr:cNvPr id="16" name="Рисунок 15">
          <a:extLst>
            <a:ext uri="{FF2B5EF4-FFF2-40B4-BE49-F238E27FC236}">
              <a16:creationId xmlns:a16="http://schemas.microsoft.com/office/drawing/2014/main" id="{00000000-0008-0000-17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53101874"/>
          <a:ext cx="942573" cy="4762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152400</xdr:colOff>
      <xdr:row>230</xdr:row>
      <xdr:rowOff>104775</xdr:rowOff>
    </xdr:from>
    <xdr:to>
      <xdr:col>6</xdr:col>
      <xdr:colOff>847090</xdr:colOff>
      <xdr:row>230</xdr:row>
      <xdr:rowOff>466090</xdr:rowOff>
    </xdr:to>
    <xdr:pic>
      <xdr:nvPicPr>
        <xdr:cNvPr id="17" name="Рисунок 16">
          <a:extLst>
            <a:ext uri="{FF2B5EF4-FFF2-40B4-BE49-F238E27FC236}">
              <a16:creationId xmlns:a16="http://schemas.microsoft.com/office/drawing/2014/main" id="{00000000-0008-0000-17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77050" y="55835550"/>
          <a:ext cx="694690" cy="3613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123826</xdr:colOff>
      <xdr:row>239</xdr:row>
      <xdr:rowOff>43834</xdr:rowOff>
    </xdr:from>
    <xdr:to>
      <xdr:col>6</xdr:col>
      <xdr:colOff>857251</xdr:colOff>
      <xdr:row>239</xdr:row>
      <xdr:rowOff>495299</xdr:rowOff>
    </xdr:to>
    <xdr:pic>
      <xdr:nvPicPr>
        <xdr:cNvPr id="18" name="Рисунок 17">
          <a:extLst>
            <a:ext uri="{FF2B5EF4-FFF2-40B4-BE49-F238E27FC236}">
              <a16:creationId xmlns:a16="http://schemas.microsoft.com/office/drawing/2014/main" id="{00000000-0008-0000-17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6" y="57955834"/>
          <a:ext cx="733425" cy="4514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133350</xdr:colOff>
      <xdr:row>248</xdr:row>
      <xdr:rowOff>47625</xdr:rowOff>
    </xdr:from>
    <xdr:to>
      <xdr:col>6</xdr:col>
      <xdr:colOff>961390</xdr:colOff>
      <xdr:row>248</xdr:row>
      <xdr:rowOff>485140</xdr:rowOff>
    </xdr:to>
    <xdr:pic>
      <xdr:nvPicPr>
        <xdr:cNvPr id="19" name="Рисунок 18">
          <a:extLst>
            <a:ext uri="{FF2B5EF4-FFF2-40B4-BE49-F238E27FC236}">
              <a16:creationId xmlns:a16="http://schemas.microsoft.com/office/drawing/2014/main" id="{00000000-0008-0000-17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60150375"/>
          <a:ext cx="828040" cy="4375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161925</xdr:colOff>
      <xdr:row>257</xdr:row>
      <xdr:rowOff>47625</xdr:rowOff>
    </xdr:from>
    <xdr:to>
      <xdr:col>6</xdr:col>
      <xdr:colOff>897255</xdr:colOff>
      <xdr:row>257</xdr:row>
      <xdr:rowOff>495300</xdr:rowOff>
    </xdr:to>
    <xdr:pic>
      <xdr:nvPicPr>
        <xdr:cNvPr id="20" name="Рисунок 19">
          <a:extLst>
            <a:ext uri="{FF2B5EF4-FFF2-40B4-BE49-F238E27FC236}">
              <a16:creationId xmlns:a16="http://schemas.microsoft.com/office/drawing/2014/main" id="{00000000-0008-0000-17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86575" y="62350650"/>
          <a:ext cx="735330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6</xdr:col>
      <xdr:colOff>371475</xdr:colOff>
      <xdr:row>28</xdr:row>
      <xdr:rowOff>66675</xdr:rowOff>
    </xdr:from>
    <xdr:ext cx="868461" cy="802005"/>
    <xdr:pic>
      <xdr:nvPicPr>
        <xdr:cNvPr id="21" name="Рисунок 20">
          <a:extLst>
            <a:ext uri="{FF2B5EF4-FFF2-40B4-BE49-F238E27FC236}">
              <a16:creationId xmlns:a16="http://schemas.microsoft.com/office/drawing/2014/main" id="{00000000-0008-0000-17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5" y="7096125"/>
          <a:ext cx="868461" cy="8020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561976</xdr:colOff>
      <xdr:row>73</xdr:row>
      <xdr:rowOff>57150</xdr:rowOff>
    </xdr:from>
    <xdr:ext cx="487060" cy="771525"/>
    <xdr:pic>
      <xdr:nvPicPr>
        <xdr:cNvPr id="22" name="Рисунок 21">
          <a:extLst>
            <a:ext uri="{FF2B5EF4-FFF2-40B4-BE49-F238E27FC236}">
              <a16:creationId xmlns:a16="http://schemas.microsoft.com/office/drawing/2014/main" id="{00000000-0008-0000-17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86626" y="17278350"/>
          <a:ext cx="487060" cy="771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485775</xdr:colOff>
      <xdr:row>91</xdr:row>
      <xdr:rowOff>152401</xdr:rowOff>
    </xdr:from>
    <xdr:ext cx="681990" cy="597882"/>
    <xdr:pic>
      <xdr:nvPicPr>
        <xdr:cNvPr id="23" name="Рисунок 22">
          <a:extLst>
            <a:ext uri="{FF2B5EF4-FFF2-40B4-BE49-F238E27FC236}">
              <a16:creationId xmlns:a16="http://schemas.microsoft.com/office/drawing/2014/main" id="{00000000-0008-0000-17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10425" y="22212301"/>
          <a:ext cx="681990" cy="5978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247650</xdr:colOff>
      <xdr:row>9</xdr:row>
      <xdr:rowOff>333375</xdr:rowOff>
    </xdr:from>
    <xdr:to>
      <xdr:col>0</xdr:col>
      <xdr:colOff>1104900</xdr:colOff>
      <xdr:row>9</xdr:row>
      <xdr:rowOff>618490</xdr:rowOff>
    </xdr:to>
    <xdr:pic>
      <xdr:nvPicPr>
        <xdr:cNvPr id="24" name="Рисунок 23">
          <a:extLst>
            <a:ext uri="{FF2B5EF4-FFF2-40B4-BE49-F238E27FC236}">
              <a16:creationId xmlns:a16="http://schemas.microsoft.com/office/drawing/2014/main" id="{00000000-0008-0000-17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3324225"/>
          <a:ext cx="857250" cy="2851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1371600</xdr:colOff>
      <xdr:row>9</xdr:row>
      <xdr:rowOff>304800</xdr:rowOff>
    </xdr:from>
    <xdr:to>
      <xdr:col>0</xdr:col>
      <xdr:colOff>2324100</xdr:colOff>
      <xdr:row>9</xdr:row>
      <xdr:rowOff>590550</xdr:rowOff>
    </xdr:to>
    <xdr:pic>
      <xdr:nvPicPr>
        <xdr:cNvPr id="25" name="Рисунок 24">
          <a:extLst>
            <a:ext uri="{FF2B5EF4-FFF2-40B4-BE49-F238E27FC236}">
              <a16:creationId xmlns:a16="http://schemas.microsoft.com/office/drawing/2014/main" id="{00000000-0008-0000-17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95650"/>
          <a:ext cx="95250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438150</xdr:colOff>
      <xdr:row>28</xdr:row>
      <xdr:rowOff>314325</xdr:rowOff>
    </xdr:from>
    <xdr:to>
      <xdr:col>0</xdr:col>
      <xdr:colOff>1295400</xdr:colOff>
      <xdr:row>28</xdr:row>
      <xdr:rowOff>588645</xdr:rowOff>
    </xdr:to>
    <xdr:pic>
      <xdr:nvPicPr>
        <xdr:cNvPr id="26" name="Рисунок 25">
          <a:extLst>
            <a:ext uri="{FF2B5EF4-FFF2-40B4-BE49-F238E27FC236}">
              <a16:creationId xmlns:a16="http://schemas.microsoft.com/office/drawing/2014/main" id="{00000000-0008-0000-17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7343775"/>
          <a:ext cx="85725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1562100</xdr:colOff>
      <xdr:row>28</xdr:row>
      <xdr:rowOff>285750</xdr:rowOff>
    </xdr:from>
    <xdr:to>
      <xdr:col>0</xdr:col>
      <xdr:colOff>2514600</xdr:colOff>
      <xdr:row>28</xdr:row>
      <xdr:rowOff>571500</xdr:rowOff>
    </xdr:to>
    <xdr:pic>
      <xdr:nvPicPr>
        <xdr:cNvPr id="27" name="Рисунок 26">
          <a:extLst>
            <a:ext uri="{FF2B5EF4-FFF2-40B4-BE49-F238E27FC236}">
              <a16:creationId xmlns:a16="http://schemas.microsoft.com/office/drawing/2014/main" id="{00000000-0008-0000-17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2100" y="7315200"/>
          <a:ext cx="95250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438150</xdr:colOff>
      <xdr:row>48</xdr:row>
      <xdr:rowOff>314325</xdr:rowOff>
    </xdr:from>
    <xdr:to>
      <xdr:col>0</xdr:col>
      <xdr:colOff>1295400</xdr:colOff>
      <xdr:row>48</xdr:row>
      <xdr:rowOff>588645</xdr:rowOff>
    </xdr:to>
    <xdr:pic>
      <xdr:nvPicPr>
        <xdr:cNvPr id="28" name="Рисунок 27">
          <a:extLst>
            <a:ext uri="{FF2B5EF4-FFF2-40B4-BE49-F238E27FC236}">
              <a16:creationId xmlns:a16="http://schemas.microsoft.com/office/drawing/2014/main" id="{00000000-0008-0000-17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11544300"/>
          <a:ext cx="85725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1562100</xdr:colOff>
      <xdr:row>48</xdr:row>
      <xdr:rowOff>285750</xdr:rowOff>
    </xdr:from>
    <xdr:to>
      <xdr:col>0</xdr:col>
      <xdr:colOff>2514600</xdr:colOff>
      <xdr:row>48</xdr:row>
      <xdr:rowOff>571500</xdr:rowOff>
    </xdr:to>
    <xdr:pic>
      <xdr:nvPicPr>
        <xdr:cNvPr id="29" name="Рисунок 28">
          <a:extLst>
            <a:ext uri="{FF2B5EF4-FFF2-40B4-BE49-F238E27FC236}">
              <a16:creationId xmlns:a16="http://schemas.microsoft.com/office/drawing/2014/main" id="{00000000-0008-0000-17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2100" y="11515725"/>
          <a:ext cx="95250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371475</xdr:colOff>
      <xdr:row>62</xdr:row>
      <xdr:rowOff>314325</xdr:rowOff>
    </xdr:from>
    <xdr:to>
      <xdr:col>0</xdr:col>
      <xdr:colOff>1228090</xdr:colOff>
      <xdr:row>62</xdr:row>
      <xdr:rowOff>588645</xdr:rowOff>
    </xdr:to>
    <xdr:pic>
      <xdr:nvPicPr>
        <xdr:cNvPr id="30" name="Рисунок 29">
          <a:extLst>
            <a:ext uri="{FF2B5EF4-FFF2-40B4-BE49-F238E27FC236}">
              <a16:creationId xmlns:a16="http://schemas.microsoft.com/office/drawing/2014/main" id="{00000000-0008-0000-17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14782800"/>
          <a:ext cx="856615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1514475</xdr:colOff>
      <xdr:row>62</xdr:row>
      <xdr:rowOff>314325</xdr:rowOff>
    </xdr:from>
    <xdr:to>
      <xdr:col>0</xdr:col>
      <xdr:colOff>2647950</xdr:colOff>
      <xdr:row>62</xdr:row>
      <xdr:rowOff>590550</xdr:rowOff>
    </xdr:to>
    <xdr:pic>
      <xdr:nvPicPr>
        <xdr:cNvPr id="31" name="Рисунок 30">
          <a:extLst>
            <a:ext uri="{FF2B5EF4-FFF2-40B4-BE49-F238E27FC236}">
              <a16:creationId xmlns:a16="http://schemas.microsoft.com/office/drawing/2014/main" id="{00000000-0008-0000-17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4475" y="14782800"/>
          <a:ext cx="1133475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400050</xdr:colOff>
      <xdr:row>73</xdr:row>
      <xdr:rowOff>295275</xdr:rowOff>
    </xdr:from>
    <xdr:to>
      <xdr:col>0</xdr:col>
      <xdr:colOff>1257300</xdr:colOff>
      <xdr:row>73</xdr:row>
      <xdr:rowOff>580390</xdr:rowOff>
    </xdr:to>
    <xdr:pic>
      <xdr:nvPicPr>
        <xdr:cNvPr id="32" name="Рисунок 31">
          <a:extLst>
            <a:ext uri="{FF2B5EF4-FFF2-40B4-BE49-F238E27FC236}">
              <a16:creationId xmlns:a16="http://schemas.microsoft.com/office/drawing/2014/main" id="{00000000-0008-0000-17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17516475"/>
          <a:ext cx="857250" cy="2851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1543050</xdr:colOff>
      <xdr:row>73</xdr:row>
      <xdr:rowOff>295275</xdr:rowOff>
    </xdr:from>
    <xdr:to>
      <xdr:col>0</xdr:col>
      <xdr:colOff>2675890</xdr:colOff>
      <xdr:row>73</xdr:row>
      <xdr:rowOff>571500</xdr:rowOff>
    </xdr:to>
    <xdr:pic>
      <xdr:nvPicPr>
        <xdr:cNvPr id="33" name="Рисунок 32">
          <a:extLst>
            <a:ext uri="{FF2B5EF4-FFF2-40B4-BE49-F238E27FC236}">
              <a16:creationId xmlns:a16="http://schemas.microsoft.com/office/drawing/2014/main" id="{00000000-0008-0000-17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3050" y="17516475"/>
          <a:ext cx="113284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342900</xdr:colOff>
      <xdr:row>84</xdr:row>
      <xdr:rowOff>304800</xdr:rowOff>
    </xdr:from>
    <xdr:to>
      <xdr:col>0</xdr:col>
      <xdr:colOff>1200150</xdr:colOff>
      <xdr:row>84</xdr:row>
      <xdr:rowOff>590550</xdr:rowOff>
    </xdr:to>
    <xdr:pic>
      <xdr:nvPicPr>
        <xdr:cNvPr id="34" name="Рисунок 33">
          <a:extLst>
            <a:ext uri="{FF2B5EF4-FFF2-40B4-BE49-F238E27FC236}">
              <a16:creationId xmlns:a16="http://schemas.microsoft.com/office/drawing/2014/main" id="{00000000-0008-0000-17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20269200"/>
          <a:ext cx="8572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1485900</xdr:colOff>
      <xdr:row>84</xdr:row>
      <xdr:rowOff>304800</xdr:rowOff>
    </xdr:from>
    <xdr:to>
      <xdr:col>0</xdr:col>
      <xdr:colOff>2607945</xdr:colOff>
      <xdr:row>84</xdr:row>
      <xdr:rowOff>580390</xdr:rowOff>
    </xdr:to>
    <xdr:pic>
      <xdr:nvPicPr>
        <xdr:cNvPr id="35" name="Рисунок 34">
          <a:extLst>
            <a:ext uri="{FF2B5EF4-FFF2-40B4-BE49-F238E27FC236}">
              <a16:creationId xmlns:a16="http://schemas.microsoft.com/office/drawing/2014/main" id="{00000000-0008-0000-17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" y="20269200"/>
          <a:ext cx="1122045" cy="2755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342900</xdr:colOff>
      <xdr:row>91</xdr:row>
      <xdr:rowOff>314325</xdr:rowOff>
    </xdr:from>
    <xdr:to>
      <xdr:col>0</xdr:col>
      <xdr:colOff>1200150</xdr:colOff>
      <xdr:row>91</xdr:row>
      <xdr:rowOff>588645</xdr:rowOff>
    </xdr:to>
    <xdr:pic>
      <xdr:nvPicPr>
        <xdr:cNvPr id="36" name="Рисунок 35">
          <a:extLst>
            <a:ext uri="{FF2B5EF4-FFF2-40B4-BE49-F238E27FC236}">
              <a16:creationId xmlns:a16="http://schemas.microsoft.com/office/drawing/2014/main" id="{00000000-0008-0000-17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22374225"/>
          <a:ext cx="85725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1485900</xdr:colOff>
      <xdr:row>91</xdr:row>
      <xdr:rowOff>314325</xdr:rowOff>
    </xdr:from>
    <xdr:to>
      <xdr:col>0</xdr:col>
      <xdr:colOff>2607945</xdr:colOff>
      <xdr:row>91</xdr:row>
      <xdr:rowOff>590550</xdr:rowOff>
    </xdr:to>
    <xdr:pic>
      <xdr:nvPicPr>
        <xdr:cNvPr id="37" name="Рисунок 36">
          <a:extLst>
            <a:ext uri="{FF2B5EF4-FFF2-40B4-BE49-F238E27FC236}">
              <a16:creationId xmlns:a16="http://schemas.microsoft.com/office/drawing/2014/main" id="{00000000-0008-0000-17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" y="22374225"/>
          <a:ext cx="1122045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66676</xdr:colOff>
      <xdr:row>98</xdr:row>
      <xdr:rowOff>28575</xdr:rowOff>
    </xdr:from>
    <xdr:to>
      <xdr:col>0</xdr:col>
      <xdr:colOff>2085976</xdr:colOff>
      <xdr:row>98</xdr:row>
      <xdr:rowOff>647700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0000000-0008-0000-1700-000026000000}"/>
            </a:ext>
          </a:extLst>
        </xdr:cNvPr>
        <xdr:cNvSpPr txBox="1"/>
      </xdr:nvSpPr>
      <xdr:spPr>
        <a:xfrm>
          <a:off x="66676" y="24298275"/>
          <a:ext cx="201930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2085976</xdr:colOff>
      <xdr:row>98</xdr:row>
      <xdr:rowOff>28575</xdr:rowOff>
    </xdr:from>
    <xdr:to>
      <xdr:col>2</xdr:col>
      <xdr:colOff>638175</xdr:colOff>
      <xdr:row>98</xdr:row>
      <xdr:rowOff>657225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0000000-0008-0000-1700-000027000000}"/>
            </a:ext>
          </a:extLst>
        </xdr:cNvPr>
        <xdr:cNvSpPr txBox="1"/>
      </xdr:nvSpPr>
      <xdr:spPr>
        <a:xfrm>
          <a:off x="2085976" y="24298275"/>
          <a:ext cx="221932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200026</xdr:colOff>
      <xdr:row>98</xdr:row>
      <xdr:rowOff>38100</xdr:rowOff>
    </xdr:from>
    <xdr:to>
      <xdr:col>6</xdr:col>
      <xdr:colOff>0</xdr:colOff>
      <xdr:row>98</xdr:row>
      <xdr:rowOff>657225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0000000-0008-0000-1700-000028000000}"/>
            </a:ext>
          </a:extLst>
        </xdr:cNvPr>
        <xdr:cNvSpPr txBox="1"/>
      </xdr:nvSpPr>
      <xdr:spPr>
        <a:xfrm>
          <a:off x="4714876" y="24307800"/>
          <a:ext cx="200977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беспроводной пульт управления </a:t>
          </a:r>
          <a:r>
            <a:rPr lang="en-US" sz="800"/>
            <a:t>RM12F1</a:t>
          </a:r>
          <a:r>
            <a:rPr lang="ru-RU" sz="800"/>
            <a:t> в комплекте</a:t>
          </a:r>
          <a:r>
            <a:rPr lang="en-US" sz="800"/>
            <a:t>;</a:t>
          </a:r>
        </a:p>
        <a:p>
          <a:r>
            <a:rPr lang="ru-RU" sz="800"/>
            <a:t>Декоративная панель в комплект не входит.</a:t>
          </a:r>
        </a:p>
      </xdr:txBody>
    </xdr:sp>
    <xdr:clientData/>
  </xdr:twoCellAnchor>
  <xdr:twoCellAnchor>
    <xdr:from>
      <xdr:col>0</xdr:col>
      <xdr:colOff>76200</xdr:colOff>
      <xdr:row>109</xdr:row>
      <xdr:rowOff>91440</xdr:rowOff>
    </xdr:from>
    <xdr:to>
      <xdr:col>0</xdr:col>
      <xdr:colOff>2095500</xdr:colOff>
      <xdr:row>109</xdr:row>
      <xdr:rowOff>710565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00000000-0008-0000-1700-000029000000}"/>
            </a:ext>
          </a:extLst>
        </xdr:cNvPr>
        <xdr:cNvSpPr txBox="1"/>
      </xdr:nvSpPr>
      <xdr:spPr>
        <a:xfrm>
          <a:off x="76200" y="27123390"/>
          <a:ext cx="201930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2095500</xdr:colOff>
      <xdr:row>109</xdr:row>
      <xdr:rowOff>91440</xdr:rowOff>
    </xdr:from>
    <xdr:to>
      <xdr:col>2</xdr:col>
      <xdr:colOff>647699</xdr:colOff>
      <xdr:row>109</xdr:row>
      <xdr:rowOff>720090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1700-00002A000000}"/>
            </a:ext>
          </a:extLst>
        </xdr:cNvPr>
        <xdr:cNvSpPr txBox="1"/>
      </xdr:nvSpPr>
      <xdr:spPr>
        <a:xfrm>
          <a:off x="2095500" y="27123390"/>
          <a:ext cx="221932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34290</xdr:colOff>
      <xdr:row>109</xdr:row>
      <xdr:rowOff>100965</xdr:rowOff>
    </xdr:from>
    <xdr:to>
      <xdr:col>5</xdr:col>
      <xdr:colOff>558164</xdr:colOff>
      <xdr:row>109</xdr:row>
      <xdr:rowOff>720090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00000000-0008-0000-1700-00002B000000}"/>
            </a:ext>
          </a:extLst>
        </xdr:cNvPr>
        <xdr:cNvSpPr txBox="1"/>
      </xdr:nvSpPr>
      <xdr:spPr>
        <a:xfrm>
          <a:off x="4549140" y="27132915"/>
          <a:ext cx="202882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беспроводной пульт управления </a:t>
          </a:r>
          <a:r>
            <a:rPr lang="en-US" sz="800"/>
            <a:t>RM12F1</a:t>
          </a:r>
          <a:r>
            <a:rPr lang="ru-RU" sz="800"/>
            <a:t> в комплекте</a:t>
          </a:r>
          <a:r>
            <a:rPr lang="en-US" sz="800"/>
            <a:t>;</a:t>
          </a:r>
        </a:p>
        <a:p>
          <a:r>
            <a:rPr lang="ru-RU" sz="800"/>
            <a:t>Декоративная панель в комплект не входит.</a:t>
          </a:r>
        </a:p>
      </xdr:txBody>
    </xdr:sp>
    <xdr:clientData/>
  </xdr:twoCellAnchor>
  <xdr:twoCellAnchor>
    <xdr:from>
      <xdr:col>0</xdr:col>
      <xdr:colOff>32559</xdr:colOff>
      <xdr:row>126</xdr:row>
      <xdr:rowOff>97675</xdr:rowOff>
    </xdr:from>
    <xdr:to>
      <xdr:col>0</xdr:col>
      <xdr:colOff>2062249</xdr:colOff>
      <xdr:row>126</xdr:row>
      <xdr:rowOff>716800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00000000-0008-0000-1700-00002C000000}"/>
            </a:ext>
          </a:extLst>
        </xdr:cNvPr>
        <xdr:cNvSpPr txBox="1"/>
      </xdr:nvSpPr>
      <xdr:spPr>
        <a:xfrm>
          <a:off x="32559" y="31101550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2062249</xdr:colOff>
      <xdr:row>126</xdr:row>
      <xdr:rowOff>97675</xdr:rowOff>
    </xdr:from>
    <xdr:to>
      <xdr:col>2</xdr:col>
      <xdr:colOff>619298</xdr:colOff>
      <xdr:row>126</xdr:row>
      <xdr:rowOff>726325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00000000-0008-0000-1700-00002D000000}"/>
            </a:ext>
          </a:extLst>
        </xdr:cNvPr>
        <xdr:cNvSpPr txBox="1"/>
      </xdr:nvSpPr>
      <xdr:spPr>
        <a:xfrm>
          <a:off x="2062249" y="31101550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2425</xdr:colOff>
      <xdr:row>126</xdr:row>
      <xdr:rowOff>107200</xdr:rowOff>
    </xdr:from>
    <xdr:to>
      <xdr:col>5</xdr:col>
      <xdr:colOff>518679</xdr:colOff>
      <xdr:row>126</xdr:row>
      <xdr:rowOff>726325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00000000-0008-0000-1700-00002E000000}"/>
            </a:ext>
          </a:extLst>
        </xdr:cNvPr>
        <xdr:cNvSpPr txBox="1"/>
      </xdr:nvSpPr>
      <xdr:spPr>
        <a:xfrm>
          <a:off x="4517275" y="31111075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проводной пульт управления </a:t>
          </a:r>
          <a:r>
            <a:rPr lang="en-US" sz="800"/>
            <a:t>WDC3-86S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62345</xdr:colOff>
      <xdr:row>138</xdr:row>
      <xdr:rowOff>41563</xdr:rowOff>
    </xdr:from>
    <xdr:to>
      <xdr:col>0</xdr:col>
      <xdr:colOff>2092035</xdr:colOff>
      <xdr:row>138</xdr:row>
      <xdr:rowOff>660688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00000000-0008-0000-1700-00002F000000}"/>
            </a:ext>
          </a:extLst>
        </xdr:cNvPr>
        <xdr:cNvSpPr txBox="1"/>
      </xdr:nvSpPr>
      <xdr:spPr>
        <a:xfrm>
          <a:off x="62345" y="33864838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2092035</xdr:colOff>
      <xdr:row>138</xdr:row>
      <xdr:rowOff>41563</xdr:rowOff>
    </xdr:from>
    <xdr:to>
      <xdr:col>2</xdr:col>
      <xdr:colOff>649084</xdr:colOff>
      <xdr:row>138</xdr:row>
      <xdr:rowOff>670213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00000000-0008-0000-1700-000030000000}"/>
            </a:ext>
          </a:extLst>
        </xdr:cNvPr>
        <xdr:cNvSpPr txBox="1"/>
      </xdr:nvSpPr>
      <xdr:spPr>
        <a:xfrm>
          <a:off x="2092035" y="33864838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32211</xdr:colOff>
      <xdr:row>138</xdr:row>
      <xdr:rowOff>51088</xdr:rowOff>
    </xdr:from>
    <xdr:to>
      <xdr:col>5</xdr:col>
      <xdr:colOff>548465</xdr:colOff>
      <xdr:row>138</xdr:row>
      <xdr:rowOff>670213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00000000-0008-0000-1700-000031000000}"/>
            </a:ext>
          </a:extLst>
        </xdr:cNvPr>
        <xdr:cNvSpPr txBox="1"/>
      </xdr:nvSpPr>
      <xdr:spPr>
        <a:xfrm>
          <a:off x="4547061" y="33874363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проводной пульт управления </a:t>
          </a:r>
          <a:r>
            <a:rPr lang="en-US" sz="800"/>
            <a:t>WDC3-86S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48491</xdr:colOff>
      <xdr:row>153</xdr:row>
      <xdr:rowOff>34636</xdr:rowOff>
    </xdr:from>
    <xdr:to>
      <xdr:col>0</xdr:col>
      <xdr:colOff>2078181</xdr:colOff>
      <xdr:row>153</xdr:row>
      <xdr:rowOff>653761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00000000-0008-0000-1700-000032000000}"/>
            </a:ext>
          </a:extLst>
        </xdr:cNvPr>
        <xdr:cNvSpPr txBox="1"/>
      </xdr:nvSpPr>
      <xdr:spPr>
        <a:xfrm>
          <a:off x="48491" y="37077361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2078181</xdr:colOff>
      <xdr:row>153</xdr:row>
      <xdr:rowOff>34636</xdr:rowOff>
    </xdr:from>
    <xdr:to>
      <xdr:col>2</xdr:col>
      <xdr:colOff>635230</xdr:colOff>
      <xdr:row>153</xdr:row>
      <xdr:rowOff>663286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00000000-0008-0000-1700-000033000000}"/>
            </a:ext>
          </a:extLst>
        </xdr:cNvPr>
        <xdr:cNvSpPr txBox="1"/>
      </xdr:nvSpPr>
      <xdr:spPr>
        <a:xfrm>
          <a:off x="2078181" y="37077361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18357</xdr:colOff>
      <xdr:row>153</xdr:row>
      <xdr:rowOff>44161</xdr:rowOff>
    </xdr:from>
    <xdr:to>
      <xdr:col>5</xdr:col>
      <xdr:colOff>534611</xdr:colOff>
      <xdr:row>153</xdr:row>
      <xdr:rowOff>663286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00000000-0008-0000-1700-000034000000}"/>
            </a:ext>
          </a:extLst>
        </xdr:cNvPr>
        <xdr:cNvSpPr txBox="1"/>
      </xdr:nvSpPr>
      <xdr:spPr>
        <a:xfrm>
          <a:off x="4533207" y="37086886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проводной пульт управления </a:t>
          </a:r>
          <a:r>
            <a:rPr lang="en-US" sz="800"/>
            <a:t>WDC3-86S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27709</xdr:colOff>
      <xdr:row>188</xdr:row>
      <xdr:rowOff>62347</xdr:rowOff>
    </xdr:from>
    <xdr:to>
      <xdr:col>0</xdr:col>
      <xdr:colOff>2057399</xdr:colOff>
      <xdr:row>188</xdr:row>
      <xdr:rowOff>681472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00000000-0008-0000-1700-000035000000}"/>
            </a:ext>
          </a:extLst>
        </xdr:cNvPr>
        <xdr:cNvSpPr txBox="1"/>
      </xdr:nvSpPr>
      <xdr:spPr>
        <a:xfrm>
          <a:off x="27709" y="45001297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2057399</xdr:colOff>
      <xdr:row>188</xdr:row>
      <xdr:rowOff>62347</xdr:rowOff>
    </xdr:from>
    <xdr:to>
      <xdr:col>2</xdr:col>
      <xdr:colOff>614448</xdr:colOff>
      <xdr:row>188</xdr:row>
      <xdr:rowOff>690997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00000000-0008-0000-1700-000036000000}"/>
            </a:ext>
          </a:extLst>
        </xdr:cNvPr>
        <xdr:cNvSpPr txBox="1"/>
      </xdr:nvSpPr>
      <xdr:spPr>
        <a:xfrm>
          <a:off x="2057399" y="45001297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2</xdr:col>
      <xdr:colOff>724939</xdr:colOff>
      <xdr:row>188</xdr:row>
      <xdr:rowOff>71872</xdr:rowOff>
    </xdr:from>
    <xdr:to>
      <xdr:col>5</xdr:col>
      <xdr:colOff>513829</xdr:colOff>
      <xdr:row>188</xdr:row>
      <xdr:rowOff>690997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00000000-0008-0000-1700-000037000000}"/>
            </a:ext>
          </a:extLst>
        </xdr:cNvPr>
        <xdr:cNvSpPr txBox="1"/>
      </xdr:nvSpPr>
      <xdr:spPr>
        <a:xfrm>
          <a:off x="4392064" y="45010822"/>
          <a:ext cx="2141565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беспроводной пульт управления </a:t>
          </a:r>
          <a:r>
            <a:rPr lang="en-US" sz="800"/>
            <a:t>RM12F1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0</xdr:colOff>
      <xdr:row>198</xdr:row>
      <xdr:rowOff>41562</xdr:rowOff>
    </xdr:from>
    <xdr:to>
      <xdr:col>0</xdr:col>
      <xdr:colOff>2029690</xdr:colOff>
      <xdr:row>198</xdr:row>
      <xdr:rowOff>660687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00000000-0008-0000-1700-000038000000}"/>
            </a:ext>
          </a:extLst>
        </xdr:cNvPr>
        <xdr:cNvSpPr txBox="1"/>
      </xdr:nvSpPr>
      <xdr:spPr>
        <a:xfrm>
          <a:off x="0" y="47399862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2029690</xdr:colOff>
      <xdr:row>198</xdr:row>
      <xdr:rowOff>41562</xdr:rowOff>
    </xdr:from>
    <xdr:to>
      <xdr:col>2</xdr:col>
      <xdr:colOff>586739</xdr:colOff>
      <xdr:row>198</xdr:row>
      <xdr:rowOff>670212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00000000-0008-0000-1700-000039000000}"/>
            </a:ext>
          </a:extLst>
        </xdr:cNvPr>
        <xdr:cNvSpPr txBox="1"/>
      </xdr:nvSpPr>
      <xdr:spPr>
        <a:xfrm>
          <a:off x="2029690" y="47399862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2</xdr:col>
      <xdr:colOff>697230</xdr:colOff>
      <xdr:row>198</xdr:row>
      <xdr:rowOff>51087</xdr:rowOff>
    </xdr:from>
    <xdr:to>
      <xdr:col>5</xdr:col>
      <xdr:colOff>486120</xdr:colOff>
      <xdr:row>198</xdr:row>
      <xdr:rowOff>670212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00000000-0008-0000-1700-00003A000000}"/>
            </a:ext>
          </a:extLst>
        </xdr:cNvPr>
        <xdr:cNvSpPr txBox="1"/>
      </xdr:nvSpPr>
      <xdr:spPr>
        <a:xfrm>
          <a:off x="4364355" y="47409387"/>
          <a:ext cx="2141565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беспроводной пульт управления </a:t>
          </a:r>
          <a:r>
            <a:rPr lang="en-US" sz="800"/>
            <a:t>RM12F1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55416</xdr:colOff>
      <xdr:row>208</xdr:row>
      <xdr:rowOff>27709</xdr:rowOff>
    </xdr:from>
    <xdr:to>
      <xdr:col>0</xdr:col>
      <xdr:colOff>2085106</xdr:colOff>
      <xdr:row>208</xdr:row>
      <xdr:rowOff>646834</xdr:rowOff>
    </xdr:to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00000000-0008-0000-1700-00003B000000}"/>
            </a:ext>
          </a:extLst>
        </xdr:cNvPr>
        <xdr:cNvSpPr txBox="1"/>
      </xdr:nvSpPr>
      <xdr:spPr>
        <a:xfrm>
          <a:off x="55416" y="49786309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2085106</xdr:colOff>
      <xdr:row>208</xdr:row>
      <xdr:rowOff>27709</xdr:rowOff>
    </xdr:from>
    <xdr:to>
      <xdr:col>2</xdr:col>
      <xdr:colOff>642155</xdr:colOff>
      <xdr:row>208</xdr:row>
      <xdr:rowOff>656359</xdr:rowOff>
    </xdr:to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00000000-0008-0000-1700-00003C000000}"/>
            </a:ext>
          </a:extLst>
        </xdr:cNvPr>
        <xdr:cNvSpPr txBox="1"/>
      </xdr:nvSpPr>
      <xdr:spPr>
        <a:xfrm>
          <a:off x="2085106" y="49786309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>
              <a:solidFill>
                <a:schemeClr val="dk1"/>
              </a:solidFill>
              <a:latin typeface="+mn-lt"/>
              <a:ea typeface="+mn-ea"/>
              <a:cs typeface="+mn-cs"/>
            </a:rPr>
            <a:t>дистанционное включение/выключение;</a:t>
          </a:r>
        </a:p>
        <a:p>
          <a:r>
            <a:rPr lang="ru-RU" sz="800">
              <a:solidFill>
                <a:schemeClr val="dk1"/>
              </a:solidFill>
              <a:latin typeface="+mn-lt"/>
              <a:ea typeface="+mn-ea"/>
              <a:cs typeface="+mn-cs"/>
            </a:rPr>
            <a:t>вывод сигнала аварии;</a:t>
          </a:r>
          <a:endParaRPr lang="en-US" sz="8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800">
              <a:solidFill>
                <a:schemeClr val="dk1"/>
              </a:solidFill>
              <a:latin typeface="+mn-lt"/>
              <a:ea typeface="+mn-ea"/>
              <a:cs typeface="+mn-cs"/>
            </a:rPr>
            <a:t>беспроводной пульт управления </a:t>
          </a:r>
          <a:r>
            <a:rPr lang="en-US" sz="800">
              <a:solidFill>
                <a:schemeClr val="dk1"/>
              </a:solidFill>
              <a:latin typeface="+mn-lt"/>
              <a:ea typeface="+mn-ea"/>
              <a:cs typeface="+mn-cs"/>
            </a:rPr>
            <a:t>RM12F1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800">
              <a:solidFill>
                <a:schemeClr val="dk1"/>
              </a:solidFill>
              <a:latin typeface="+mn-lt"/>
              <a:ea typeface="+mn-ea"/>
              <a:cs typeface="+mn-cs"/>
            </a:rPr>
            <a:t>в комплекте</a:t>
          </a:r>
          <a:r>
            <a:rPr lang="en-US" sz="8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ru-RU" sz="8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ru-RU" sz="8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25282</xdr:colOff>
      <xdr:row>208</xdr:row>
      <xdr:rowOff>37234</xdr:rowOff>
    </xdr:from>
    <xdr:to>
      <xdr:col>5</xdr:col>
      <xdr:colOff>541536</xdr:colOff>
      <xdr:row>208</xdr:row>
      <xdr:rowOff>656359</xdr:rowOff>
    </xdr:to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00000000-0008-0000-1700-00003D000000}"/>
            </a:ext>
          </a:extLst>
        </xdr:cNvPr>
        <xdr:cNvSpPr txBox="1"/>
      </xdr:nvSpPr>
      <xdr:spPr>
        <a:xfrm>
          <a:off x="4540132" y="49795834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Декоративная панель в комплект не входит.</a:t>
          </a:r>
          <a:endParaRPr lang="en-US" sz="800"/>
        </a:p>
      </xdr:txBody>
    </xdr:sp>
    <xdr:clientData/>
  </xdr:twoCellAnchor>
  <xdr:twoCellAnchor>
    <xdr:from>
      <xdr:col>0</xdr:col>
      <xdr:colOff>27708</xdr:colOff>
      <xdr:row>220</xdr:row>
      <xdr:rowOff>62346</xdr:rowOff>
    </xdr:from>
    <xdr:to>
      <xdr:col>0</xdr:col>
      <xdr:colOff>2057398</xdr:colOff>
      <xdr:row>220</xdr:row>
      <xdr:rowOff>681471</xdr:rowOff>
    </xdr:to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00000000-0008-0000-1700-00003E000000}"/>
            </a:ext>
          </a:extLst>
        </xdr:cNvPr>
        <xdr:cNvSpPr txBox="1"/>
      </xdr:nvSpPr>
      <xdr:spPr>
        <a:xfrm>
          <a:off x="27708" y="53107071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2057398</xdr:colOff>
      <xdr:row>220</xdr:row>
      <xdr:rowOff>62346</xdr:rowOff>
    </xdr:from>
    <xdr:to>
      <xdr:col>2</xdr:col>
      <xdr:colOff>614447</xdr:colOff>
      <xdr:row>220</xdr:row>
      <xdr:rowOff>690996</xdr:rowOff>
    </xdr:to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00000000-0008-0000-1700-00003F000000}"/>
            </a:ext>
          </a:extLst>
        </xdr:cNvPr>
        <xdr:cNvSpPr txBox="1"/>
      </xdr:nvSpPr>
      <xdr:spPr>
        <a:xfrm>
          <a:off x="2057398" y="53107071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>
              <a:solidFill>
                <a:schemeClr val="dk1"/>
              </a:solidFill>
              <a:latin typeface="+mn-lt"/>
              <a:ea typeface="+mn-ea"/>
              <a:cs typeface="+mn-cs"/>
            </a:rPr>
            <a:t>дистанционное включение/выключение;</a:t>
          </a:r>
        </a:p>
        <a:p>
          <a:r>
            <a:rPr lang="ru-RU" sz="800">
              <a:solidFill>
                <a:schemeClr val="dk1"/>
              </a:solidFill>
              <a:latin typeface="+mn-lt"/>
              <a:ea typeface="+mn-ea"/>
              <a:cs typeface="+mn-cs"/>
            </a:rPr>
            <a:t>вывод сигнала аварии;</a:t>
          </a:r>
          <a:endParaRPr lang="en-US" sz="8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800">
              <a:solidFill>
                <a:schemeClr val="dk1"/>
              </a:solidFill>
              <a:latin typeface="+mn-lt"/>
              <a:ea typeface="+mn-ea"/>
              <a:cs typeface="+mn-cs"/>
            </a:rPr>
            <a:t>беспроводной пульт управления </a:t>
          </a:r>
          <a:r>
            <a:rPr lang="en-US" sz="800">
              <a:solidFill>
                <a:schemeClr val="dk1"/>
              </a:solidFill>
              <a:latin typeface="+mn-lt"/>
              <a:ea typeface="+mn-ea"/>
              <a:cs typeface="+mn-cs"/>
            </a:rPr>
            <a:t>RM12F1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800">
              <a:solidFill>
                <a:schemeClr val="dk1"/>
              </a:solidFill>
              <a:latin typeface="+mn-lt"/>
              <a:ea typeface="+mn-ea"/>
              <a:cs typeface="+mn-cs"/>
            </a:rPr>
            <a:t>в комплекте</a:t>
          </a:r>
          <a:r>
            <a:rPr lang="en-US" sz="8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ru-RU" sz="8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ru-RU" sz="8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724938</xdr:colOff>
      <xdr:row>220</xdr:row>
      <xdr:rowOff>71871</xdr:rowOff>
    </xdr:from>
    <xdr:to>
      <xdr:col>5</xdr:col>
      <xdr:colOff>513828</xdr:colOff>
      <xdr:row>220</xdr:row>
      <xdr:rowOff>690996</xdr:rowOff>
    </xdr:to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00000000-0008-0000-1700-000040000000}"/>
            </a:ext>
          </a:extLst>
        </xdr:cNvPr>
        <xdr:cNvSpPr txBox="1"/>
      </xdr:nvSpPr>
      <xdr:spPr>
        <a:xfrm>
          <a:off x="4392063" y="53116596"/>
          <a:ext cx="2141565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Декоративная панель в комплект не входит.</a:t>
          </a:r>
          <a:endParaRPr lang="en-US" sz="800"/>
        </a:p>
      </xdr:txBody>
    </xdr:sp>
    <xdr:clientData/>
  </xdr:twoCellAnchor>
  <xdr:twoCellAnchor>
    <xdr:from>
      <xdr:col>0</xdr:col>
      <xdr:colOff>117764</xdr:colOff>
      <xdr:row>230</xdr:row>
      <xdr:rowOff>20782</xdr:rowOff>
    </xdr:from>
    <xdr:to>
      <xdr:col>0</xdr:col>
      <xdr:colOff>2147454</xdr:colOff>
      <xdr:row>230</xdr:row>
      <xdr:rowOff>639907</xdr:rowOff>
    </xdr:to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00000000-0008-0000-1700-000041000000}"/>
            </a:ext>
          </a:extLst>
        </xdr:cNvPr>
        <xdr:cNvSpPr txBox="1"/>
      </xdr:nvSpPr>
      <xdr:spPr>
        <a:xfrm>
          <a:off x="117764" y="55751557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2147454</xdr:colOff>
      <xdr:row>230</xdr:row>
      <xdr:rowOff>20782</xdr:rowOff>
    </xdr:from>
    <xdr:to>
      <xdr:col>2</xdr:col>
      <xdr:colOff>704503</xdr:colOff>
      <xdr:row>230</xdr:row>
      <xdr:rowOff>649432</xdr:rowOff>
    </xdr:to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00000000-0008-0000-1700-000042000000}"/>
            </a:ext>
          </a:extLst>
        </xdr:cNvPr>
        <xdr:cNvSpPr txBox="1"/>
      </xdr:nvSpPr>
      <xdr:spPr>
        <a:xfrm>
          <a:off x="2147454" y="55751557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87630</xdr:colOff>
      <xdr:row>230</xdr:row>
      <xdr:rowOff>30307</xdr:rowOff>
    </xdr:from>
    <xdr:to>
      <xdr:col>5</xdr:col>
      <xdr:colOff>603884</xdr:colOff>
      <xdr:row>230</xdr:row>
      <xdr:rowOff>649432</xdr:rowOff>
    </xdr:to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00000000-0008-0000-1700-000043000000}"/>
            </a:ext>
          </a:extLst>
        </xdr:cNvPr>
        <xdr:cNvSpPr txBox="1"/>
      </xdr:nvSpPr>
      <xdr:spPr>
        <a:xfrm>
          <a:off x="4602480" y="55761082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проводной пульт управления </a:t>
          </a:r>
          <a:r>
            <a:rPr lang="en-US" sz="800"/>
            <a:t>WDC3-86S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76197</xdr:colOff>
      <xdr:row>239</xdr:row>
      <xdr:rowOff>27708</xdr:rowOff>
    </xdr:from>
    <xdr:to>
      <xdr:col>0</xdr:col>
      <xdr:colOff>2105887</xdr:colOff>
      <xdr:row>239</xdr:row>
      <xdr:rowOff>646833</xdr:rowOff>
    </xdr:to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00000000-0008-0000-1700-000044000000}"/>
            </a:ext>
          </a:extLst>
        </xdr:cNvPr>
        <xdr:cNvSpPr txBox="1"/>
      </xdr:nvSpPr>
      <xdr:spPr>
        <a:xfrm>
          <a:off x="76197" y="57939708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2105887</xdr:colOff>
      <xdr:row>239</xdr:row>
      <xdr:rowOff>27708</xdr:rowOff>
    </xdr:from>
    <xdr:to>
      <xdr:col>2</xdr:col>
      <xdr:colOff>662936</xdr:colOff>
      <xdr:row>239</xdr:row>
      <xdr:rowOff>656358</xdr:rowOff>
    </xdr:to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00000000-0008-0000-1700-000045000000}"/>
            </a:ext>
          </a:extLst>
        </xdr:cNvPr>
        <xdr:cNvSpPr txBox="1"/>
      </xdr:nvSpPr>
      <xdr:spPr>
        <a:xfrm>
          <a:off x="2105887" y="57939708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46063</xdr:colOff>
      <xdr:row>239</xdr:row>
      <xdr:rowOff>37233</xdr:rowOff>
    </xdr:from>
    <xdr:to>
      <xdr:col>5</xdr:col>
      <xdr:colOff>562317</xdr:colOff>
      <xdr:row>239</xdr:row>
      <xdr:rowOff>656358</xdr:rowOff>
    </xdr:to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00000000-0008-0000-1700-000046000000}"/>
            </a:ext>
          </a:extLst>
        </xdr:cNvPr>
        <xdr:cNvSpPr txBox="1"/>
      </xdr:nvSpPr>
      <xdr:spPr>
        <a:xfrm>
          <a:off x="4560913" y="57949233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проводной пульт управления </a:t>
          </a:r>
          <a:r>
            <a:rPr lang="en-US" sz="800"/>
            <a:t>WDC3-86S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62345</xdr:colOff>
      <xdr:row>248</xdr:row>
      <xdr:rowOff>34635</xdr:rowOff>
    </xdr:from>
    <xdr:to>
      <xdr:col>0</xdr:col>
      <xdr:colOff>2092035</xdr:colOff>
      <xdr:row>248</xdr:row>
      <xdr:rowOff>653760</xdr:rowOff>
    </xdr:to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00000000-0008-0000-1700-000047000000}"/>
            </a:ext>
          </a:extLst>
        </xdr:cNvPr>
        <xdr:cNvSpPr txBox="1"/>
      </xdr:nvSpPr>
      <xdr:spPr>
        <a:xfrm>
          <a:off x="62345" y="60137385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2092035</xdr:colOff>
      <xdr:row>248</xdr:row>
      <xdr:rowOff>34635</xdr:rowOff>
    </xdr:from>
    <xdr:to>
      <xdr:col>2</xdr:col>
      <xdr:colOff>649084</xdr:colOff>
      <xdr:row>248</xdr:row>
      <xdr:rowOff>663285</xdr:rowOff>
    </xdr:to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00000000-0008-0000-1700-000048000000}"/>
            </a:ext>
          </a:extLst>
        </xdr:cNvPr>
        <xdr:cNvSpPr txBox="1"/>
      </xdr:nvSpPr>
      <xdr:spPr>
        <a:xfrm>
          <a:off x="2092035" y="60137385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32211</xdr:colOff>
      <xdr:row>248</xdr:row>
      <xdr:rowOff>44160</xdr:rowOff>
    </xdr:from>
    <xdr:to>
      <xdr:col>5</xdr:col>
      <xdr:colOff>548465</xdr:colOff>
      <xdr:row>248</xdr:row>
      <xdr:rowOff>663285</xdr:rowOff>
    </xdr:to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00000000-0008-0000-1700-000049000000}"/>
            </a:ext>
          </a:extLst>
        </xdr:cNvPr>
        <xdr:cNvSpPr txBox="1"/>
      </xdr:nvSpPr>
      <xdr:spPr>
        <a:xfrm>
          <a:off x="4547061" y="60146910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проводной пульт управления </a:t>
          </a:r>
          <a:r>
            <a:rPr lang="en-US" sz="800"/>
            <a:t>WDC3-86S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20782</xdr:colOff>
      <xdr:row>257</xdr:row>
      <xdr:rowOff>34637</xdr:rowOff>
    </xdr:from>
    <xdr:to>
      <xdr:col>0</xdr:col>
      <xdr:colOff>2050472</xdr:colOff>
      <xdr:row>257</xdr:row>
      <xdr:rowOff>653762</xdr:rowOff>
    </xdr:to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00000000-0008-0000-1700-00004A000000}"/>
            </a:ext>
          </a:extLst>
        </xdr:cNvPr>
        <xdr:cNvSpPr txBox="1"/>
      </xdr:nvSpPr>
      <xdr:spPr>
        <a:xfrm>
          <a:off x="20782" y="62337662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2050472</xdr:colOff>
      <xdr:row>257</xdr:row>
      <xdr:rowOff>34637</xdr:rowOff>
    </xdr:from>
    <xdr:to>
      <xdr:col>2</xdr:col>
      <xdr:colOff>607521</xdr:colOff>
      <xdr:row>257</xdr:row>
      <xdr:rowOff>663287</xdr:rowOff>
    </xdr:to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00000000-0008-0000-1700-00004B000000}"/>
            </a:ext>
          </a:extLst>
        </xdr:cNvPr>
        <xdr:cNvSpPr txBox="1"/>
      </xdr:nvSpPr>
      <xdr:spPr>
        <a:xfrm>
          <a:off x="2050472" y="62337662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2</xdr:col>
      <xdr:colOff>718012</xdr:colOff>
      <xdr:row>257</xdr:row>
      <xdr:rowOff>44162</xdr:rowOff>
    </xdr:from>
    <xdr:to>
      <xdr:col>5</xdr:col>
      <xdr:colOff>506902</xdr:colOff>
      <xdr:row>257</xdr:row>
      <xdr:rowOff>663287</xdr:rowOff>
    </xdr:to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00000000-0008-0000-1700-00004C000000}"/>
            </a:ext>
          </a:extLst>
        </xdr:cNvPr>
        <xdr:cNvSpPr txBox="1"/>
      </xdr:nvSpPr>
      <xdr:spPr>
        <a:xfrm>
          <a:off x="4385137" y="62347187"/>
          <a:ext cx="2141565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беспроводной пульт управления </a:t>
          </a:r>
          <a:r>
            <a:rPr lang="en-US" sz="800"/>
            <a:t>RM12F1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48491</xdr:colOff>
      <xdr:row>171</xdr:row>
      <xdr:rowOff>34636</xdr:rowOff>
    </xdr:from>
    <xdr:to>
      <xdr:col>0</xdr:col>
      <xdr:colOff>2078181</xdr:colOff>
      <xdr:row>171</xdr:row>
      <xdr:rowOff>653761</xdr:rowOff>
    </xdr:to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00000000-0008-0000-1700-00004D000000}"/>
            </a:ext>
          </a:extLst>
        </xdr:cNvPr>
        <xdr:cNvSpPr txBox="1"/>
      </xdr:nvSpPr>
      <xdr:spPr>
        <a:xfrm>
          <a:off x="48491" y="40734961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2078181</xdr:colOff>
      <xdr:row>171</xdr:row>
      <xdr:rowOff>34636</xdr:rowOff>
    </xdr:from>
    <xdr:to>
      <xdr:col>2</xdr:col>
      <xdr:colOff>635230</xdr:colOff>
      <xdr:row>171</xdr:row>
      <xdr:rowOff>663286</xdr:rowOff>
    </xdr:to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00000000-0008-0000-1700-00004E000000}"/>
            </a:ext>
          </a:extLst>
        </xdr:cNvPr>
        <xdr:cNvSpPr txBox="1"/>
      </xdr:nvSpPr>
      <xdr:spPr>
        <a:xfrm>
          <a:off x="2078181" y="40734961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18357</xdr:colOff>
      <xdr:row>171</xdr:row>
      <xdr:rowOff>44161</xdr:rowOff>
    </xdr:from>
    <xdr:to>
      <xdr:col>5</xdr:col>
      <xdr:colOff>534611</xdr:colOff>
      <xdr:row>171</xdr:row>
      <xdr:rowOff>663286</xdr:rowOff>
    </xdr:to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00000000-0008-0000-1700-00004F000000}"/>
            </a:ext>
          </a:extLst>
        </xdr:cNvPr>
        <xdr:cNvSpPr txBox="1"/>
      </xdr:nvSpPr>
      <xdr:spPr>
        <a:xfrm>
          <a:off x="4533207" y="40744486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проводной пульт управления </a:t>
          </a:r>
          <a:r>
            <a:rPr lang="en-US" sz="800"/>
            <a:t>WDC3-86S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48491</xdr:colOff>
      <xdr:row>178</xdr:row>
      <xdr:rowOff>34636</xdr:rowOff>
    </xdr:from>
    <xdr:to>
      <xdr:col>0</xdr:col>
      <xdr:colOff>2078181</xdr:colOff>
      <xdr:row>178</xdr:row>
      <xdr:rowOff>653761</xdr:rowOff>
    </xdr:to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00000000-0008-0000-1700-000050000000}"/>
            </a:ext>
          </a:extLst>
        </xdr:cNvPr>
        <xdr:cNvSpPr txBox="1"/>
      </xdr:nvSpPr>
      <xdr:spPr>
        <a:xfrm>
          <a:off x="48491" y="42611386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2078181</xdr:colOff>
      <xdr:row>178</xdr:row>
      <xdr:rowOff>34636</xdr:rowOff>
    </xdr:from>
    <xdr:to>
      <xdr:col>2</xdr:col>
      <xdr:colOff>635230</xdr:colOff>
      <xdr:row>178</xdr:row>
      <xdr:rowOff>663286</xdr:rowOff>
    </xdr:to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00000000-0008-0000-1700-000051000000}"/>
            </a:ext>
          </a:extLst>
        </xdr:cNvPr>
        <xdr:cNvSpPr txBox="1"/>
      </xdr:nvSpPr>
      <xdr:spPr>
        <a:xfrm>
          <a:off x="2078181" y="42611386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18357</xdr:colOff>
      <xdr:row>178</xdr:row>
      <xdr:rowOff>44161</xdr:rowOff>
    </xdr:from>
    <xdr:to>
      <xdr:col>5</xdr:col>
      <xdr:colOff>534611</xdr:colOff>
      <xdr:row>178</xdr:row>
      <xdr:rowOff>663286</xdr:rowOff>
    </xdr:to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00000000-0008-0000-1700-000052000000}"/>
            </a:ext>
          </a:extLst>
        </xdr:cNvPr>
        <xdr:cNvSpPr txBox="1"/>
      </xdr:nvSpPr>
      <xdr:spPr>
        <a:xfrm>
          <a:off x="4533207" y="42620911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проводной пульт управления </a:t>
          </a:r>
          <a:r>
            <a:rPr lang="en-US" sz="800"/>
            <a:t>WDC3-86S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1295401</xdr:colOff>
      <xdr:row>2</xdr:row>
      <xdr:rowOff>238125</xdr:rowOff>
    </xdr:to>
    <xdr:pic>
      <xdr:nvPicPr>
        <xdr:cNvPr id="83" name="Рисунок 82">
          <a:extLst>
            <a:ext uri="{FF2B5EF4-FFF2-40B4-BE49-F238E27FC236}">
              <a16:creationId xmlns:a16="http://schemas.microsoft.com/office/drawing/2014/main" id="{00000000-0008-0000-1700-00005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87" t="12373" r="3848" b="9347"/>
        <a:stretch/>
      </xdr:blipFill>
      <xdr:spPr>
        <a:xfrm>
          <a:off x="0" y="0"/>
          <a:ext cx="1295401" cy="6096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0</xdr:row>
      <xdr:rowOff>38100</xdr:rowOff>
    </xdr:from>
    <xdr:to>
      <xdr:col>0</xdr:col>
      <xdr:colOff>1206500</xdr:colOff>
      <xdr:row>1</xdr:row>
      <xdr:rowOff>124460</xdr:rowOff>
    </xdr:to>
    <xdr:sp macro="" textlink="">
      <xdr:nvSpPr>
        <xdr:cNvPr id="84" name="btnToSmeta">
          <a:hlinkClick xmlns:r="http://schemas.openxmlformats.org/officeDocument/2006/relationships" r:id="rId22" tooltip="Вернуться к листу сметы"/>
          <a:extLst>
            <a:ext uri="{FF2B5EF4-FFF2-40B4-BE49-F238E27FC236}">
              <a16:creationId xmlns:a16="http://schemas.microsoft.com/office/drawing/2014/main" id="{00000000-0008-0000-1700-000054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</xdr:col>
      <xdr:colOff>223520</xdr:colOff>
      <xdr:row>1</xdr:row>
      <xdr:rowOff>116840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2</xdr:col>
      <xdr:colOff>299720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0</xdr:row>
      <xdr:rowOff>38100</xdr:rowOff>
    </xdr:from>
    <xdr:to>
      <xdr:col>4</xdr:col>
      <xdr:colOff>596900</xdr:colOff>
      <xdr:row>0</xdr:row>
      <xdr:rowOff>292100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0</xdr:col>
      <xdr:colOff>1206500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2</xdr:col>
      <xdr:colOff>525182</xdr:colOff>
      <xdr:row>1</xdr:row>
      <xdr:rowOff>112806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2</xdr:col>
      <xdr:colOff>215900</xdr:colOff>
      <xdr:row>1</xdr:row>
      <xdr:rowOff>107043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2</xdr:col>
      <xdr:colOff>215900</xdr:colOff>
      <xdr:row>1</xdr:row>
      <xdr:rowOff>107043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2</xdr:col>
      <xdr:colOff>677582</xdr:colOff>
      <xdr:row>1</xdr:row>
      <xdr:rowOff>139700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2</xdr:col>
      <xdr:colOff>677582</xdr:colOff>
      <xdr:row>1</xdr:row>
      <xdr:rowOff>139700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285750</xdr:colOff>
      <xdr:row>6</xdr:row>
      <xdr:rowOff>76200</xdr:rowOff>
    </xdr:from>
    <xdr:to>
      <xdr:col>9</xdr:col>
      <xdr:colOff>428625</xdr:colOff>
      <xdr:row>6</xdr:row>
      <xdr:rowOff>470576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91525" y="1190625"/>
          <a:ext cx="752475" cy="394376"/>
        </a:xfrm>
        <a:prstGeom prst="rect">
          <a:avLst/>
        </a:prstGeom>
      </xdr:spPr>
    </xdr:pic>
    <xdr:clientData/>
  </xdr:twoCellAnchor>
  <xdr:twoCellAnchor editAs="oneCell">
    <xdr:from>
      <xdr:col>8</xdr:col>
      <xdr:colOff>400051</xdr:colOff>
      <xdr:row>6</xdr:row>
      <xdr:rowOff>561975</xdr:rowOff>
    </xdr:from>
    <xdr:to>
      <xdr:col>10</xdr:col>
      <xdr:colOff>114301</xdr:colOff>
      <xdr:row>7</xdr:row>
      <xdr:rowOff>571047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2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505826" y="1676400"/>
          <a:ext cx="933450" cy="637722"/>
        </a:xfrm>
        <a:prstGeom prst="rect">
          <a:avLst/>
        </a:prstGeom>
      </xdr:spPr>
    </xdr:pic>
    <xdr:clientData/>
  </xdr:twoCellAnchor>
  <xdr:twoCellAnchor editAs="oneCell">
    <xdr:from>
      <xdr:col>8</xdr:col>
      <xdr:colOff>240032</xdr:colOff>
      <xdr:row>7</xdr:row>
      <xdr:rowOff>561975</xdr:rowOff>
    </xdr:from>
    <xdr:to>
      <xdr:col>9</xdr:col>
      <xdr:colOff>285750</xdr:colOff>
      <xdr:row>9</xdr:row>
      <xdr:rowOff>60896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2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8345807" y="2305050"/>
          <a:ext cx="655318" cy="756221"/>
        </a:xfrm>
        <a:prstGeom prst="rect">
          <a:avLst/>
        </a:prstGeom>
      </xdr:spPr>
    </xdr:pic>
    <xdr:clientData/>
  </xdr:twoCellAnchor>
  <xdr:twoCellAnchor editAs="oneCell">
    <xdr:from>
      <xdr:col>8</xdr:col>
      <xdr:colOff>552452</xdr:colOff>
      <xdr:row>9</xdr:row>
      <xdr:rowOff>123825</xdr:rowOff>
    </xdr:from>
    <xdr:to>
      <xdr:col>9</xdr:col>
      <xdr:colOff>428764</xdr:colOff>
      <xdr:row>10</xdr:row>
      <xdr:rowOff>57149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0000000-0008-0000-2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8658227" y="3124200"/>
          <a:ext cx="485912" cy="561974"/>
        </a:xfrm>
        <a:prstGeom prst="rect">
          <a:avLst/>
        </a:prstGeom>
      </xdr:spPr>
    </xdr:pic>
    <xdr:clientData/>
  </xdr:twoCellAnchor>
  <xdr:twoCellAnchor editAs="oneCell">
    <xdr:from>
      <xdr:col>8</xdr:col>
      <xdr:colOff>190501</xdr:colOff>
      <xdr:row>10</xdr:row>
      <xdr:rowOff>171452</xdr:rowOff>
    </xdr:from>
    <xdr:to>
      <xdr:col>9</xdr:col>
      <xdr:colOff>438150</xdr:colOff>
      <xdr:row>10</xdr:row>
      <xdr:rowOff>577175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00000000-0008-0000-2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8296276" y="3800477"/>
          <a:ext cx="857249" cy="405723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0</xdr:row>
      <xdr:rowOff>38100</xdr:rowOff>
    </xdr:from>
    <xdr:to>
      <xdr:col>2</xdr:col>
      <xdr:colOff>711200</xdr:colOff>
      <xdr:row>1</xdr:row>
      <xdr:rowOff>139700</xdr:rowOff>
    </xdr:to>
    <xdr:sp macro="" textlink="">
      <xdr:nvSpPr>
        <xdr:cNvPr id="7" name="btnToSmeta">
          <a:hlinkClick xmlns:r="http://schemas.openxmlformats.org/officeDocument/2006/relationships" r:id="rId6" tooltip="Вернуться к листу сметы"/>
          <a:extLst>
            <a:ext uri="{FF2B5EF4-FFF2-40B4-BE49-F238E27FC236}">
              <a16:creationId xmlns:a16="http://schemas.microsoft.com/office/drawing/2014/main" id="{00000000-0008-0000-2100-000007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2</xdr:col>
      <xdr:colOff>558800</xdr:colOff>
      <xdr:row>1</xdr:row>
      <xdr:rowOff>139700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2</xdr:col>
      <xdr:colOff>596900</xdr:colOff>
      <xdr:row>1</xdr:row>
      <xdr:rowOff>139700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2</xdr:col>
      <xdr:colOff>596900</xdr:colOff>
      <xdr:row>1</xdr:row>
      <xdr:rowOff>139700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2</xdr:col>
      <xdr:colOff>734060</xdr:colOff>
      <xdr:row>1</xdr:row>
      <xdr:rowOff>139700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16</xdr:row>
      <xdr:rowOff>71438</xdr:rowOff>
    </xdr:from>
    <xdr:to>
      <xdr:col>1</xdr:col>
      <xdr:colOff>2100642</xdr:colOff>
      <xdr:row>21</xdr:row>
      <xdr:rowOff>62045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4607719"/>
          <a:ext cx="5160548" cy="943107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0</xdr:row>
      <xdr:rowOff>38100</xdr:rowOff>
    </xdr:from>
    <xdr:to>
      <xdr:col>0</xdr:col>
      <xdr:colOff>1206500</xdr:colOff>
      <xdr:row>1</xdr:row>
      <xdr:rowOff>111125</xdr:rowOff>
    </xdr:to>
    <xdr:sp macro="" textlink="">
      <xdr:nvSpPr>
        <xdr:cNvPr id="3" name="btnToSmeta">
          <a:hlinkClick xmlns:r="http://schemas.openxmlformats.org/officeDocument/2006/relationships" r:id="rId2" tooltip="Вернуться к листу сметы"/>
          <a:extLst>
            <a:ext uri="{FF2B5EF4-FFF2-40B4-BE49-F238E27FC236}">
              <a16:creationId xmlns:a16="http://schemas.microsoft.com/office/drawing/2014/main" id="{00000000-0008-0000-2600-000003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</xdr:col>
      <xdr:colOff>360680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27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</xdr:col>
      <xdr:colOff>596900</xdr:colOff>
      <xdr:row>1</xdr:row>
      <xdr:rowOff>109220</xdr:rowOff>
    </xdr:to>
    <xdr:sp macro="" textlink="">
      <xdr:nvSpPr>
        <xdr:cNvPr id="2" name="btnToSmeta">
          <a:hlinkClick xmlns:r="http://schemas.openxmlformats.org/officeDocument/2006/relationships" r:id="rId1" tooltip="Вернуться к листу сметы"/>
          <a:extLst>
            <a:ext uri="{FF2B5EF4-FFF2-40B4-BE49-F238E27FC236}">
              <a16:creationId xmlns:a16="http://schemas.microsoft.com/office/drawing/2014/main" id="{00000000-0008-0000-2800-000002000000}"/>
            </a:ext>
          </a:extLst>
        </xdr:cNvPr>
        <xdr:cNvSpPr/>
      </xdr:nvSpPr>
      <xdr:spPr>
        <a:xfrm>
          <a:off x="38100" y="38100"/>
          <a:ext cx="1168400" cy="254000"/>
        </a:xfrm>
        <a:prstGeom prst="roundRect">
          <a:avLst/>
        </a:prstGeom>
        <a:solidFill>
          <a:srgbClr val="C8102E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ru-RU" sz="900" b="1">
              <a:solidFill>
                <a:srgbClr val="FFFFFF"/>
              </a:solidFill>
            </a:rPr>
            <a:t>◄ К СМЕТЕ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c\Home\moscow\msfs\COMMON\AUDIT%202004\30.06.04\Conversion_ABH_30_06_04\REP2004\IAS%2001.07.02\Conversion\Sec_Quote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%20GAAP\GAAP%200902\Programme%20GAAP%20090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42;&#1077;&#1076;&#1086;&#1084;&#1086;&#1089;&#1090;&#1100;%20&#1072;&#1084;&#1086;&#1088;&#1090;&#1080;&#1079;&#1072;&#1094;&#1080;&#1080;1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c\Home\RUWMSKSBERBANK\aws\windows\TEMP\&#1055;&#1088;&#1080;&#1083;&#1086;&#1078;&#1077;&#1085;&#1080;&#1077;%20&#8470;%2017%20&#1089;%201.06.2002&#1075;.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akorneva001.CEE\Desktop\Documents\Banks\Absolute\FINAL%202007\12m%202007\&#1053;&#1072;&#1083;&#1086;&#1075;_2007(&#1073;&#1077;&#1079;%20&#1057;&#1055;&#1054;&#1044;)\4%20&#1082;&#1074;_2007\&#1056;&#1072;&#1089;&#1095;&#1077;&#1090;%20&#1087;&#1077;&#1088;&#1077;&#1086;&#1094;&#1077;&#1085;&#1082;&#1080;%20&#1087;&#1086;%20&#1089;&#1086;&#1073;&#1089;&#1090;&#1074;&#1077;&#1085;&#1099;&#1084;%20&#1074;&#1077;&#1082;&#1089;&#1077;&#1083;&#1103;&#1084;%20&#1041;&#1072;&#1085;&#1082;&#1072;%20%20&#1079;&#1072;%2031-1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55;&#1088;&#1080;&#1074;&#1083;&#1077;&#1095;&#1077;&#1085;&#1085;&#1099;&#1077;%20&#1080;%20&#1074;&#1099;&#1076;&#1072;&#1085;&#1085;&#1099;&#1077;%20&#1084;&#1077;&#1078;&#1073;&#1072;&#1085;&#1082;&#1086;&#1074;&#1089;&#1082;&#1080;&#1077;%20&#1082;&#1088;&#1077;&#1076;&#1080;&#1090;&#1099;1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windows\temp\notes6030C8\&#1054;&#1089;&#1090;&#1072;&#1090;&#1082;&#1080;%20&#1074;%20&#1088;&#1072;&#1079;&#1088;&#1077;&#1079;&#1077;%20&#1089;&#1095;&#1077;&#1090;&#1086;&#1074;%20&#1087;&#1086;%20&#1079;&#1072;&#1076;&#1072;&#1085;&#1085;&#1086;&#1084;&#1091;%20&#1090;&#1080;&#1087;&#1091;1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&#1041;&#1091;&#1093;&#1075;&#1072;&#1083;&#1090;&#1077;&#1088;&#1080;&#1103;\&#1054;&#1090;&#1076;&#1077;&#1083;%20&#1086;&#1090;&#1095;&#1077;&#1090;&#1085;&#1086;&#1089;&#1090;&#1080;\MSFO\2006_3\&#1054;&#1090;%20&#1087;&#1086;&#1076;&#1088;&#1072;&#1079;&#1076;&#1077;&#1083;&#1077;&#1085;&#1080;&#1081;\&#1044;&#1045;&#1055;&#1054;&#1047;&#1048;&#1058;&#1067;\&#1054;&#1089;&#1090;&#1072;&#1090;&#1082;&#1080;%20&#1087;&#1086;%20&#1055;&#1050;%20(&#1092;401)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ocuments%20and%20Settings\dziyadetdi001\My%20Documents\Projects\Absolut\OBF\&#1054;&#1090;&#1095;&#1077;&#1090;%20&#1087;&#1086;%20&#1082;&#1086;&#1084;&#1080;&#1089;&#1089;&#1080;&#1103;&#1084;_31.12.2006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&#1041;&#1091;&#1093;&#1075;&#1072;&#1083;&#1090;&#1077;&#1088;&#1080;&#1103;\&#1054;&#1090;&#1076;&#1077;&#1083;%20&#1086;&#1090;&#1095;&#1077;&#1090;&#1085;&#1086;&#1089;&#1090;&#1080;\&#1044;&#1072;&#1085;&#1085;&#1099;&#1077;%20&#1076;&#1083;&#1103;%20&#1086;&#1090;&#1095;&#1077;&#1090;&#1086;&#1074;\2006\12\31\&#1102;&#1088;&#1044;&#1077;&#1087;\&#1055;&#1088;&#1086;&#1094;&#1077;&#1085;&#1090;&#1099;%20&#1082;%20&#1091;&#1087;&#1083;&#1072;&#1090;&#1077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akorneva001.CEE\Desktop\Documents\Banks\Absolute\FINAL%202007\12m%202007\&#1053;&#1072;&#1083;&#1086;&#1075;_2007(&#1073;&#1077;&#1079;%20&#1057;&#1055;&#1054;&#1044;)\4%20&#1082;&#1074;_2007\&#1044;&#1080;&#1089;&#1082;&#1086;&#1085;&#1090;%20&#1079;&#1072;%2031-12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c\Home\olap1\Common\&#1055;&#1088;&#1077;&#1079;&#1077;&#1085;&#1090;&#1072;&#1094;&#1080;&#1086;&#1085;&#1085;&#1072;&#1103;%20&#1086;&#1090;&#1095;&#1077;&#1090;&#1085;&#1086;&#1089;&#1090;&#1100;\PWC_2005\&#1056;&#1072;&#1073;&#1086;&#1095;&#1080;&#1077;%20&#1092;&#1072;&#1081;&#1083;&#1099;\From%20Client\&#1045;&#1078;&#1077;&#1076;&#1085;&#1077;&#1074;&#1085;&#1072;&#1103;%20&#1086;&#1090;&#1095;&#1077;&#1090;&#1085;&#1086;&#1089;&#1090;&#1100;\&#1055;&#1088;&#1080;&#1083;%20&#8470;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winnt\temp\notes6030C8\&#1058;&#1086;&#1090;%20&#1078;&#1077;%20&#1086;&#1090;&#1095;&#1077;&#1090;%20&#1080;&#1079;%20&#1073;&#1072;&#1079;&#1099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IT\&#1059;&#1054;&#1057;\&#1058;&#1077;&#1082;&#1091;&#1097;&#1080;&#1077;%20&#1076;&#1086;&#1082;&#1091;&#1084;&#1077;&#1085;&#1090;&#1099;\&#1050;&#1086;&#1085;&#1082;&#1091;&#1088;&#1089;%20&#1085;&#1072;%20&#1056;&#1057;&#1056;%202025\&#1058;&#1080;&#1087;&#1086;&#1074;&#1072;&#1103;%20&#1089;&#1084;&#1077;&#1090;&#1072;%20%20&#1045;&#1056;%2012.11.24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IT\&#1059;&#1054;&#1057;\&#1064;&#1072;&#1085;&#1100;&#1075;&#1080;&#1085;\&#1055;&#1086;&#1076;&#1075;&#1086;&#1090;&#1086;&#1074;&#1082;&#1072;%20&#1045;&#1056;%20&#1076;&#1083;&#1103;%20&#1082;&#1086;&#1085;&#1082;&#1091;&#1088;&#1089;&#1072;%20&#1087;&#1086;%20&#1056;&#1057;&#1056;%202025\&#1058;&#1080;&#1087;&#1086;&#1074;&#1072;&#1103;%20&#1089;&#1084;&#1077;&#1090;&#1072;%20&#1085;&#1086;&#1074;%20&#1045;&#1056;%2006.06.25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_M0TZM\AppData\Local\Microsoft\Windows\INetCache\Content.Outlook\Y6R27OOE\&#1050;&#1055;%20&#1086;&#1090;%20&#1054;&#1054;&#1054;%20&#1051;&#1080;&#1073;&#1075;&#1086;&#1090;%20&#1087;&#1077;&#1088;&#1077;&#1090;&#1086;&#1088;&#1078;&#1082;&#1072;%20&#1086;&#1090;%2007.03.25%20_1_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_m0euv\AppData\Local\Microsoft\Windows\INetCache\Content.Outlook\ZS5IENTD\194_&#1062;&#1077;&#1085;&#1099;%20&#1076;&#1083;&#1103;%20&#1040;&#1083;&#1100;&#1092;&#1072;%20&#1085;&#1086;&#1084;&#1077;&#1085;&#1082;&#1083;&#1072;&#1090;&#1091;&#1088;&#1072;%20&#1076;&#1083;&#1103;%20&#1052;&#1077;&#1084;&#1086;&#1088;&#1072;&#1085;&#1076;&#1091;&#1084;&#1072;_01.07.2025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_M278K\AppData\Local\Temp\fe37c4f9-bb6d-4415-bd2c-736b8a75a88a_&#1047;&#1072;&#1103;&#1074;&#1082;&#1072;%20&#1074;%20&#1087;&#1088;&#1086;&#1094;&#1077;&#1076;&#1091;&#1088;&#1077;%20&#8470;3824549%20&#1086;&#1090;%20&#1054;&#1054;&#1054;%20%20&#1054;&#1055;&#1059;&#1057;%20-%20&#1050;&#1054;&#1053;&#1058;&#1056;&#1040;&#1050;&#1058;.zip.88a\&#1050;&#1086;&#1074;&#1088;&#1086;&#1074;&#1072;&#1103;%20&#1087;&#1083;&#1080;&#1090;&#1082;&#1072;%20&#1079;&#1072;&#1087;&#1088;&#1086;&#1089;%20(1)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_M278K\AppData\Local\Temp\5e859aae-1801-424a-8ea2-d890b9fd9012_&#1047;&#1072;&#1103;&#1074;&#1082;&#1072;%20&#1074;%20&#1087;&#1088;&#1086;&#1094;&#1077;&#1076;&#1091;&#1088;&#1077;%20&#8470;3824549%20&#1086;&#1090;%20&#1054;&#1054;&#1054;%20%20&#1054;&#1055;&#1059;&#1057;%20-%20&#1050;&#1054;&#1053;&#1058;&#1056;&#1040;&#1050;&#1058;.zip.012\&#1050;&#1086;&#1074;&#1088;&#1086;&#1074;&#1072;&#1103;%20&#1087;&#1083;&#1080;&#1090;&#1082;&#1072;%20&#1079;&#1072;&#1087;&#1088;&#1086;&#1089;%20(1)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4;&#1088;&#1089;&#1082;\_&#1040;&#1083;&#1100;&#1092;&#1072;%20&#1054;&#1088;&#1089;&#1082;%20+%20Emerg_17.06.2024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3;&#1086;&#1074;&#1086;&#1089;&#1080;&#1073;&#1080;&#1088;&#1089;&#1082;\_&#1040;&#1083;&#1100;&#1092;&#1072;%20&#1053;&#1086;&#1074;&#1086;&#1089;&#1080;&#1073;&#1080;&#1088;&#1089;&#1082;%20&#1073;&#1077;&#1079;%20IEK%20&#1089;&#1086;%20&#1089;&#1082;&#1080;&#1076;&#1082;&#1086;&#1081;%20&#1042;%20&#1044;&#1054;&#1043;&#1054;&#1042;&#1054;&#1056;_14.02.2025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0;&#1088;&#1072;&#1089;&#1085;&#1086;&#1076;&#1072;&#1088;\_&#1040;&#1083;&#1100;&#1092;&#1072;%20&#1050;&#1088;&#1072;&#1089;&#1085;&#1086;&#1076;&#1072;&#1088;_&#1057;&#1042;&#1054;&#1044;&#1053;&#1040;&#1071;%20+%20Emerg_02.09.2024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70;&#1078;&#1085;&#1086;-&#1057;&#1072;&#1093;&#1072;&#1083;&#1080;&#1085;&#1089;&#1082;\_&#1040;&#1083;&#1100;&#1092;&#1072;-&#1041;&#1072;&#1085;&#1082;%20%20&#1070;&#1078;&#1085;&#1086;-&#1057;&#1072;&#1093;&#1072;&#1083;&#1080;&#1085;&#1089;&#1082;_ECO_28.07.2023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0;&#1072;&#1083;&#1080;&#1085;&#1080;&#1075;&#1088;&#1072;&#1076;\_&#1040;&#1083;&#1100;&#1092;&#1072;%20&#1050;&#1072;&#1083;&#1080;&#1085;&#1080;&#1085;&#1075;&#1088;&#1072;&#1076;%20Rev2%20+%20Emerg_19.02.2025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4;&#1076;&#1080;&#1085;&#1094;&#1086;&#1074;&#1086;\_&#1040;&#1083;&#1100;&#1092;&#1072;%20&#1054;&#1076;&#1080;&#1085;&#1094;&#1086;&#1074;&#1086;%20Rev2%20+%20Emerg_26.06.2024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0;&#1083;&#1091;&#1073;%20&#1058;&#1102;&#1084;&#1077;&#1085;&#1100;\_&#1040;&#1083;&#1100;&#1092;&#1072;%20&#1050;&#1083;&#1091;&#1073;%20&#1058;&#1102;&#1084;&#1077;&#1085;&#1100;%20+%20Emerg%20Rev7_19.02.2025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0;&#1083;&#1091;&#1073;%20&#1053;&#1080;&#1078;&#1085;&#1080;&#1081;%20&#1053;&#1086;&#1074;&#1075;&#1086;&#1088;&#1086;&#1076;\_&#1040;&#1083;&#1100;&#1092;&#1072;%20&#1050;&#1083;&#1091;&#1073;%20&#1053;&#1080;&#1078;&#1085;&#1080;&#1081;%20&#1053;&#1086;&#1074;&#1075;&#1086;&#1088;&#1086;&#1076;%20+%20Emerg%20Rev1%20&#1082;&#1086;&#1088;%20&#1096;&#1080;&#1085;&#1086;&#1087;&#1088;&#1086;&#1074;&#1086;&#1076;&#1072;_23.01.2025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0;&#1083;&#1091;&#1073;%20&#1041;&#1072;&#1088;&#1074;&#1080;&#1093;&#1072;\_&#1040;&#1083;&#1100;&#1092;&#1072;%20&#1050;&#1083;&#1091;&#1073;%20&#1041;&#1072;&#1088;&#1074;&#1080;&#1093;&#1072;%20+%20Emerg_27.01.2025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2;&#1099;&#1090;&#1080;&#1097;&#1080;\_&#1040;&#1083;&#1100;&#1092;&#1072;%20&#1052;&#1099;&#1090;&#1080;&#1097;&#1080;%20+%20Emerg%20Rev%202_26.09.2024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42;&#1083;&#1072;&#1076;&#1080;&#1084;&#1080;&#1088;\_&#1040;&#1083;&#1100;&#1092;&#1072;%20&#1042;&#1083;&#1072;&#1076;&#1080;&#1084;&#1080;&#1088;%20+%20Emerg_04.07.2024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42;&#1077;&#1083;&#1080;&#1082;&#1080;&#1081;%20&#1053;&#1086;&#1074;&#1075;&#1086;&#1088;&#1086;&#1076;\_&#1040;&#1083;&#1100;&#1092;&#1072;%20&#1042;&#1077;&#1083;&#1080;&#1082;&#1080;&#1081;%20&#1053;&#1086;&#1074;&#1075;&#1086;&#1088;&#1086;&#1076;%20+%20Emerg_07.08.2024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41;&#1072;&#1088;&#1085;&#1072;&#1091;&#1083;%20&#1056;&#1054;&#1062;\_&#1040;&#1083;&#1100;&#1092;&#1072;-&#1041;&#1072;&#1085;&#1082;%20&#1041;&#1072;&#1088;&#1085;&#1072;&#1091;&#1083;%20&#1056;&#1054;&#1062;%202-4%20&#1101;&#1090;&#1072;&#1078;&#1080;%20Rev2_09.11.2022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41;&#1072;&#1088;&#1085;&#1072;&#1091;&#1083;\_&#1040;&#1083;&#1100;&#1092;&#1072;%20&#1041;&#1072;&#1088;&#1085;&#1072;&#1091;&#1083;_06.08.2024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3;&#1080;&#1078;&#1085;&#1080;&#1081;%20&#1053;&#1086;&#1074;&#1075;&#1086;&#1088;&#1086;&#1076;\_&#1040;&#1083;&#1100;&#1092;&#1072;-&#1041;&#1072;&#1085;&#1082;%20&#1053;&#1080;&#1078;&#1085;&#1080;&#1081;%20&#1053;&#1086;&#1074;&#1075;&#1086;&#1088;&#1086;&#1076;%20+%20&#1040;&#1074;&#1072;&#1088;&#1080;&#1081;&#1085;&#1086;&#1077;%20&#1086;&#1089;&#1074;&#1077;&#1097;&#1077;&#1085;&#1080;&#1077;_12.01.2024.xlsx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_m0euv\AppData\Local\Microsoft\Windows\INetCache\Content.Outlook\NTDW30C2\&#1062;&#1077;&#1085;&#1099;%20&#1076;&#1083;&#1103;%20&#1040;&#1083;&#1100;&#1092;&#1072;%20&#1085;&#1086;&#1084;&#1077;&#1085;&#1082;&#1083;&#1072;&#1090;&#1091;&#1088;&#1072;%20&#1080;&#1079;%20&#1052;&#1077;&#1084;&#1086;&#1088;&#1072;&#1085;&#1076;&#1091;&#1084;&#1072;%202022_25.03.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Векселя"/>
      <sheetName val="State"/>
      <sheetName val="Eurobonds"/>
      <sheetName val="Subfed_Mos"/>
      <sheetName val="Subfed SpB"/>
      <sheetName val="MFB"/>
      <sheetName val="RTS"/>
      <sheetName val="MICEX_Corp_&amp;_Reg_Bonds"/>
      <sheetName val="MICEX_Corp_Shares"/>
      <sheetName val="RUS FED 18 LIFO"/>
      <sheetName val="переброска"/>
      <sheetName val="Sheet2"/>
      <sheetName val="#ССЫЛКА"/>
      <sheetName val="BA-аванс"/>
      <sheetName val="Откр_поз"/>
      <sheetName val="Реализация"/>
      <sheetName val="SA-курс"/>
      <sheetName val="BA-курс"/>
      <sheetName val="РУБ_счет"/>
      <sheetName val="ВАЛ_счет"/>
      <sheetName val="баланс"/>
      <sheetName val="SA-задолж"/>
      <sheetName val="ВА-задолж"/>
      <sheetName val="MICEX_Corp___Reg_Bonds"/>
      <sheetName val="_ССЫЛКА"/>
      <sheetName val="BA_аванс"/>
      <sheetName val="~Sys"/>
      <sheetName val="ФОТ_AFF"/>
      <sheetName val="ФОТ_ММБ"/>
      <sheetName val="Предпосылки - опт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es"/>
      <sheetName val="GAAP 0302"/>
      <sheetName val="GAAP 0602"/>
      <sheetName val="GAAP 0902"/>
      <sheetName val="Lukoil 0902"/>
      <sheetName val="P&amp;L Quar"/>
      <sheetName val="CashFlow 0602"/>
      <sheetName val="Subfed SpB"/>
      <sheetName val="Non-Statistical Sampling"/>
      <sheetName val="AR Drop Downs"/>
      <sheetName val="Currency"/>
      <sheetName val="DropDown"/>
      <sheetName val="ccy"/>
      <sheetName val="Non-Statistical Sampling Master"/>
      <sheetName val="quotes"/>
      <sheetName val="Standing Data"/>
      <sheetName val="Forecasts"/>
      <sheetName val="IR Pvbp Details"/>
      <sheetName val="PARAM"/>
      <sheetName val="GAAP_0302"/>
      <sheetName val="GAAP_0602"/>
      <sheetName val="GAAP_0902"/>
      <sheetName val="Lukoil_0902"/>
      <sheetName val="P&amp;L_Quar"/>
      <sheetName val="CashFlow_0602"/>
      <sheetName val="Subfed_SpB"/>
      <sheetName val="Non-Statistical_Sampling"/>
      <sheetName val="AR_Drop_Downs"/>
      <sheetName val="Non-Statistical_Sampling_Master"/>
      <sheetName val="Standing_Data"/>
      <sheetName val="IR_Pvbp_Details"/>
      <sheetName val="impaired FA"/>
      <sheetName val="Отчет Дилера (ГКО и ОФЗ)"/>
      <sheetName val="SME"/>
      <sheetName val="SME.Micro"/>
      <sheetName val="Programme GAAP 0902"/>
      <sheetName val="Assumptions"/>
    </sheetNames>
    <sheetDataSet>
      <sheetData sheetId="0" refreshError="1"/>
      <sheetData sheetId="1" refreshError="1">
        <row r="1">
          <cell r="B1" t="str">
            <v>Баланс и Отчет о прибылях и убытках ОАО "Банк Петрокоммерц" по состоянию на 1 апреля 2002 г. (без консолидации данных по ОАО КРБ "Ухтабанк" и ЗАО "Петрокоммерц Инвест Консалтинг")</v>
          </cell>
        </row>
        <row r="2">
          <cell r="A2">
            <v>1</v>
          </cell>
        </row>
        <row r="3">
          <cell r="A3">
            <v>1</v>
          </cell>
        </row>
        <row r="4">
          <cell r="A4">
            <v>1</v>
          </cell>
        </row>
        <row r="5">
          <cell r="A5">
            <v>1</v>
          </cell>
        </row>
        <row r="14">
          <cell r="A14">
            <v>1</v>
          </cell>
        </row>
        <row r="29">
          <cell r="A29">
            <v>1</v>
          </cell>
        </row>
        <row r="130">
          <cell r="A130">
            <v>1</v>
          </cell>
        </row>
        <row r="484">
          <cell r="A484">
            <v>1</v>
          </cell>
        </row>
        <row r="515">
          <cell r="A515">
            <v>1</v>
          </cell>
        </row>
        <row r="594">
          <cell r="A594">
            <v>1</v>
          </cell>
        </row>
        <row r="598">
          <cell r="A598">
            <v>1</v>
          </cell>
        </row>
        <row r="612">
          <cell r="A612">
            <v>1</v>
          </cell>
        </row>
        <row r="613">
          <cell r="A613">
            <v>1</v>
          </cell>
        </row>
        <row r="648">
          <cell r="A648">
            <v>1</v>
          </cell>
        </row>
        <row r="650">
          <cell r="A650">
            <v>1</v>
          </cell>
        </row>
        <row r="730">
          <cell r="A730">
            <v>1</v>
          </cell>
        </row>
        <row r="731">
          <cell r="A731">
            <v>1</v>
          </cell>
        </row>
        <row r="732">
          <cell r="A732">
            <v>1</v>
          </cell>
        </row>
        <row r="733">
          <cell r="A733">
            <v>1</v>
          </cell>
        </row>
        <row r="734">
          <cell r="A734">
            <v>1</v>
          </cell>
        </row>
        <row r="735">
          <cell r="A735">
            <v>1</v>
          </cell>
        </row>
        <row r="818">
          <cell r="A818">
            <v>1</v>
          </cell>
        </row>
        <row r="1172">
          <cell r="A1172">
            <v>1</v>
          </cell>
        </row>
        <row r="1212">
          <cell r="A1212">
            <v>1</v>
          </cell>
        </row>
        <row r="1213">
          <cell r="A1213">
            <v>1</v>
          </cell>
        </row>
        <row r="1214">
          <cell r="A1214">
            <v>1</v>
          </cell>
        </row>
        <row r="1268">
          <cell r="A1268">
            <v>1</v>
          </cell>
        </row>
        <row r="1270">
          <cell r="A1270">
            <v>1</v>
          </cell>
        </row>
        <row r="1298">
          <cell r="A1298">
            <v>1</v>
          </cell>
        </row>
        <row r="1304">
          <cell r="A1304">
            <v>1</v>
          </cell>
        </row>
        <row r="1305">
          <cell r="A1305">
            <v>1</v>
          </cell>
        </row>
        <row r="1308">
          <cell r="A1308">
            <v>1</v>
          </cell>
        </row>
        <row r="1339">
          <cell r="A1339">
            <v>1</v>
          </cell>
        </row>
        <row r="1340">
          <cell r="A1340">
            <v>1</v>
          </cell>
        </row>
        <row r="1341">
          <cell r="A1341">
            <v>1</v>
          </cell>
        </row>
        <row r="1342">
          <cell r="A1342">
            <v>1</v>
          </cell>
        </row>
        <row r="1343">
          <cell r="A1343">
            <v>1</v>
          </cell>
        </row>
        <row r="1344">
          <cell r="A1344">
            <v>1</v>
          </cell>
        </row>
        <row r="1345">
          <cell r="A1345">
            <v>1</v>
          </cell>
        </row>
        <row r="1352">
          <cell r="A1352">
            <v>1</v>
          </cell>
        </row>
        <row r="1357">
          <cell r="A1357">
            <v>1</v>
          </cell>
        </row>
        <row r="1365">
          <cell r="A1365">
            <v>1</v>
          </cell>
        </row>
        <row r="1372">
          <cell r="A1372">
            <v>1</v>
          </cell>
        </row>
        <row r="1373">
          <cell r="A1373">
            <v>1</v>
          </cell>
        </row>
        <row r="1378">
          <cell r="A1378">
            <v>1</v>
          </cell>
        </row>
        <row r="1379">
          <cell r="A1379">
            <v>1</v>
          </cell>
        </row>
        <row r="1382">
          <cell r="A1382">
            <v>1</v>
          </cell>
        </row>
        <row r="1384">
          <cell r="A1384">
            <v>1</v>
          </cell>
        </row>
        <row r="1394">
          <cell r="A1394">
            <v>1</v>
          </cell>
        </row>
        <row r="1400">
          <cell r="A1400">
            <v>1</v>
          </cell>
        </row>
        <row r="1413">
          <cell r="A1413">
            <v>1</v>
          </cell>
        </row>
        <row r="1434">
          <cell r="A1434">
            <v>1</v>
          </cell>
        </row>
        <row r="1435">
          <cell r="A1435">
            <v>1</v>
          </cell>
        </row>
        <row r="1442">
          <cell r="A1442">
            <v>1</v>
          </cell>
        </row>
        <row r="1466">
          <cell r="A1466">
            <v>1</v>
          </cell>
        </row>
        <row r="1469">
          <cell r="A1469">
            <v>1</v>
          </cell>
        </row>
        <row r="1470">
          <cell r="A1470">
            <v>1</v>
          </cell>
        </row>
        <row r="1473">
          <cell r="A1473">
            <v>1</v>
          </cell>
        </row>
        <row r="1477">
          <cell r="A1477">
            <v>1</v>
          </cell>
        </row>
        <row r="1478">
          <cell r="A1478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>
        <row r="1">
          <cell r="B1" t="str">
            <v>Баланс и Отчет о прибылях и убытках ОАО "Банк Петрокоммерц" по состоянию на 1 апреля 2002 г. (без консолидации данных по ОАО КРБ "Ухтабанк" и ЗАО "Петрокоммерц Инвест Консалтинг")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"/>
      <sheetName val="XLR_NoRangeSheet"/>
      <sheetName val="Справочники"/>
      <sheetName val="N_11_95"/>
      <sheetName val="industry"/>
      <sheetName val="Calculation base"/>
      <sheetName val="Дебиторы"/>
      <sheetName val="Лист2"/>
      <sheetName val="Library procedures"/>
      <sheetName val="Процедуры из библиотеки"/>
      <sheetName val="nBG"/>
      <sheetName val="Sheet2"/>
      <sheetName val="Ratings_table"/>
      <sheetName val="N_SVOD"/>
      <sheetName val="Feuil1"/>
    </sheetNames>
    <sheetDataSet>
      <sheetData sheetId="0">
        <row r="6">
          <cell r="B6" t="str">
            <v>июль</v>
          </cell>
        </row>
      </sheetData>
      <sheetData sheetId="1" refreshError="1">
        <row r="6">
          <cell r="B6" t="str">
            <v>июль</v>
          </cell>
          <cell r="C6" t="str">
            <v>2004</v>
          </cell>
          <cell r="D6" t="str">
            <v>для ОС, учитываемых на счете 60401810300140000001</v>
          </cell>
          <cell r="E6">
            <v>0</v>
          </cell>
          <cell r="F6">
            <v>0</v>
          </cell>
          <cell r="G6" t="str">
            <v>Зам.гл.бухгалтера</v>
          </cell>
          <cell r="H6" t="str">
            <v>Науменко Е.Н.</v>
          </cell>
          <cell r="I6" t="str">
            <v>Ст.бухгалтер</v>
          </cell>
          <cell r="J6" t="str">
            <v>Шульц Л.В.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LRpt_TempSheet"/>
      <sheetName val="Приложение_17"/>
      <sheetName val="Приложение_17(свод)"/>
      <sheetName val="Сводный_баланс"/>
      <sheetName val="УУиКБО"/>
      <sheetName val="Баланс(УУиКБО)"/>
      <sheetName val="УУиКРО"/>
      <sheetName val="Баланс(УУиКРО)"/>
      <sheetName val="ГРЦ"/>
      <sheetName val="Баланс(ГРЦ)"/>
      <sheetName val="УБУиО"/>
      <sheetName val="Баланс(УБУиО)"/>
      <sheetName val="GAAP 0302"/>
      <sheetName val="XREF"/>
      <sheetName val="Provision_group"/>
    </sheetNames>
    <sheetDataSet>
      <sheetData sheetId="0" refreshError="1">
        <row r="13">
          <cell r="B13" t="str">
            <v>по состоянию на 01.05.2002 года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XLR_NoRangeSheet"/>
      <sheetName val="Расчет переоценки по собственым"/>
      <sheetName val="L1"/>
      <sheetName val="A"/>
      <sheetName val="payab_receiv"/>
      <sheetName val="Data"/>
    </sheetNames>
    <sheetDataSet>
      <sheetData sheetId="0" refreshError="1"/>
      <sheetData sheetId="1">
        <row r="5">
          <cell r="A5" t="str">
            <v>4.2, Developer  (build 122-D5)</v>
          </cell>
        </row>
        <row r="6">
          <cell r="C6" t="str">
            <v>АКБ "АБСОЛЮТ БАНК" (ЗАО)</v>
          </cell>
          <cell r="D6" t="str">
            <v>АКЦИОНЕРНЫЙ КОММЕРЧЕСКИЙ БАНК "АБСОЛЮТ БАНК" (ЗАКРЫТОЕ АКЦИОНЕРНОЕ ОБЩЕСТВО)</v>
          </cell>
          <cell r="F6" t="str">
            <v>52305840820000022283</v>
          </cell>
          <cell r="M6" t="str">
            <v>31.12.2007</v>
          </cell>
          <cell r="N6">
            <v>39083</v>
          </cell>
          <cell r="P6">
            <v>35.933199999999999</v>
          </cell>
          <cell r="Q6">
            <v>24.546199999999999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тчет"/>
      <sheetName val="Лист3"/>
      <sheetName val="XLR_NoRangeSheet"/>
      <sheetName val="Валюта"/>
      <sheetName val="Расчет КПЭ"/>
      <sheetName val="XLRpt_TempSheet"/>
      <sheetName val="A"/>
      <sheetName val="Tabelle2"/>
      <sheetName val="Data"/>
      <sheetName val="Статьи"/>
      <sheetName val="Adj2002"/>
      <sheetName val="N-16_reserve"/>
      <sheetName val="int. exp_reconciliation"/>
      <sheetName val="2.1"/>
      <sheetName val="hCheck"/>
      <sheetName val="Результат"/>
    </sheetNames>
    <sheetDataSet>
      <sheetData sheetId="0" refreshError="1"/>
      <sheetData sheetId="1" refreshError="1"/>
      <sheetData sheetId="2" refreshError="1">
        <row r="6">
          <cell r="X6">
            <v>11637766324.08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XLR_NoRangeSheet"/>
      <sheetName val="Sheet1"/>
    </sheetNames>
    <sheetDataSet>
      <sheetData sheetId="0" refreshError="1"/>
      <sheetData sheetId="1" refreshError="1">
        <row r="6">
          <cell r="P6" t="str">
            <v>Евроноты</v>
          </cell>
        </row>
      </sheetData>
      <sheetData sheetId="2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XLR_NoRangeSheet"/>
      <sheetName val="Subfed SpB"/>
    </sheetNames>
    <sheetDataSet>
      <sheetData sheetId="0" refreshError="1"/>
      <sheetData sheetId="1" refreshError="1">
        <row r="6">
          <cell r="B6" t="str">
            <v>01.09.2006</v>
          </cell>
          <cell r="C6" t="str">
            <v>30.09.2006</v>
          </cell>
        </row>
      </sheetData>
      <sheetData sheetId="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Лист2"/>
      <sheetName val="Лист3"/>
      <sheetName val="XLR_NoRangeSheet"/>
    </sheetNames>
    <sheetDataSet>
      <sheetData sheetId="0" refreshError="1"/>
      <sheetData sheetId="1" refreshError="1"/>
      <sheetData sheetId="2" refreshError="1"/>
      <sheetData sheetId="3" refreshError="1">
        <row r="6">
          <cell r="Q6" t="str">
            <v>01.01.2006</v>
          </cell>
          <cell r="R6" t="str">
            <v>15.12.2006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центы к уплате"/>
      <sheetName val="XLR_NoRangeSheet"/>
      <sheetName val="Проценты_к_уплате"/>
    </sheetNames>
    <sheetDataSet>
      <sheetData sheetId="0" refreshError="1"/>
      <sheetData sheetId="1" refreshError="1">
        <row r="6">
          <cell r="T6" t="str">
            <v>31.12.2006</v>
          </cell>
          <cell r="U6" t="str">
            <v>НИКУЛИЧЕВА Ю.Ю.</v>
          </cell>
        </row>
      </sheetData>
      <sheetData sheetId="2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XLR_NoRangeSheet"/>
    </sheetNames>
    <sheetDataSet>
      <sheetData sheetId="0" refreshError="1"/>
      <sheetData sheetId="1">
        <row r="6">
          <cell r="B6" t="str">
            <v>Булатова М.Е.</v>
          </cell>
          <cell r="AC6" t="str">
            <v>31.12.2007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Лист2"/>
      <sheetName val="Лист3"/>
      <sheetName val="XLR_NoRangeSheet"/>
      <sheetName val="актив"/>
      <sheetName val="крупные"/>
      <sheetName val="МБК ВЫДАННЫЕ"/>
      <sheetName val="Лист5"/>
      <sheetName val="пассив"/>
      <sheetName val="%пассив"/>
      <sheetName val="МБК ПРИВЛЕЧЕННЫЕ"/>
      <sheetName val="блок"/>
      <sheetName val="БЛОКИРОВКА"/>
      <sheetName val="Лист4"/>
      <sheetName val="СДЕЛКИ ПОСТФИНАНСИРОВАНИЯ"/>
      <sheetName val="Предпосылки - опт"/>
    </sheetNames>
    <sheetDataSet>
      <sheetData sheetId="0" refreshError="1"/>
      <sheetData sheetId="1" refreshError="1"/>
      <sheetData sheetId="2" refreshError="1"/>
      <sheetData sheetId="3" refreshError="1">
        <row r="6">
          <cell r="Q6" t="str">
            <v>01.07.2005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2"/>
      <sheetName val="Лист3"/>
      <sheetName val="XLR_NoRangeSheet"/>
    </sheetNames>
    <sheetDataSet>
      <sheetData sheetId="0" refreshError="1"/>
      <sheetData sheetId="1" refreshError="1"/>
      <sheetData sheetId="2" refreshError="1">
        <row r="6">
          <cell r="M6" t="str">
            <v>31.12.2004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мета"/>
      <sheetName val="Светильники Профдед н"/>
      <sheetName val="Светильники ЭТМ"/>
      <sheetName val="Список и контакты поставщиков"/>
      <sheetName val="Стекл двери в алюм."/>
      <sheetName val=" "/>
      <sheetName val="Радиаторы "/>
      <sheetName val="Потолок Грильято"/>
      <sheetName val="Сантехника"/>
      <sheetName val="Плитка СУ"/>
      <sheetName val="Трансформируемая перегородка"/>
      <sheetName val="Щиты в сборе"/>
      <sheetName val="Розетки ДКС"/>
      <sheetName val="Тепловые завесы"/>
      <sheetName val="Двери Kapelli"/>
      <sheetName val=" Кондиционеры бытовые"/>
      <sheetName val="Кондиционеры Haier VRF"/>
      <sheetName val="Кондиционеры серверная"/>
      <sheetName val="Вентмашины"/>
      <sheetName val="Kerama Marazzi"/>
      <sheetName val="МДМ Лайтбоксы"/>
      <sheetName val="Для калькулятора"/>
      <sheetName val="ККО"/>
      <sheetName val="Инфраструктура"/>
      <sheetName val="Ковролин"/>
      <sheetName val="свод_исходн"/>
      <sheetName val="Смета ЕР (общ) "/>
      <sheetName val="Проектирование до 100"/>
      <sheetName val="Проектирование 100-450"/>
      <sheetName val="АПС, СОУЭ, ППА"/>
      <sheetName val="Освещение Рефлекта"/>
      <sheetName val="Броня"/>
      <sheetName val="Радиаторы"/>
      <sheetName val="Бескаркасные двери и перегородк"/>
      <sheetName val="Стекл двери в алюм. (2)"/>
      <sheetName val="Ковролин кальк"/>
      <sheetName val="Стекл. перегородки"/>
      <sheetName val="Стекл. двери один в перегородку"/>
      <sheetName val="Стекл. дв. полут в проем "/>
      <sheetName val="Дерев. гл. скр. двери в проем"/>
      <sheetName val="Дерев. гл. двери в проем"/>
      <sheetName val="Акустические потолки"/>
      <sheetName val="Ковровая плитка"/>
      <sheetName val="ПВХ"/>
      <sheetName val="ПВХ аналог"/>
      <sheetName val="Фальшпол"/>
      <sheetName val="Сантехника инф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1232">
          <cell r="J1232">
            <v>577.62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мета по новым ценам (3)"/>
      <sheetName val="Проектирование до 100"/>
      <sheetName val="Проектирование 100-450"/>
      <sheetName val="АПС, СОУЭ, ППА"/>
      <sheetName val="Светильники ЭТМ"/>
      <sheetName val="Сантехника"/>
      <sheetName val="Светильники Профдед н"/>
      <sheetName val="Двери Kapelli"/>
      <sheetName val="Броня"/>
      <sheetName val="Плитка СУ"/>
      <sheetName val="Радиаторы"/>
      <sheetName val="Бескаркасные двери и перегородк"/>
      <sheetName val="Kerama Marazzi"/>
      <sheetName val="Трансформируемая перегородка"/>
      <sheetName val="Стекл двери в алюм. (2)"/>
      <sheetName val="Щиты в сборе"/>
      <sheetName val="Розетки ДКС"/>
      <sheetName val="Тепловые завесы"/>
      <sheetName val=" Кондиционеры бытовые"/>
      <sheetName val="Кондиционеры Haier VRF"/>
      <sheetName val="Кондиционеры серверная"/>
      <sheetName val="Вентмашины"/>
      <sheetName val="Для калькулятора"/>
      <sheetName val="ККО"/>
      <sheetName val="Инфраструктура"/>
      <sheetName val="Ковролин кальк"/>
      <sheetName val="Стекл. перегородки"/>
      <sheetName val="Стекл. двери один в перегородку"/>
      <sheetName val="Стекл. дв. полут в проем "/>
      <sheetName val="Дерев. гл. скр. двери в проем"/>
      <sheetName val="Список и контакты поставщиков"/>
      <sheetName val="Дерев. гл. двери в проем"/>
      <sheetName val="Акустические потолки"/>
      <sheetName val="Ковровая плитка"/>
      <sheetName val="ПВХ"/>
      <sheetName val="ПВХ аналог"/>
      <sheetName val="Фальшпол"/>
      <sheetName val="Сантехника инфр"/>
      <sheetName val="Смета ЕР (общ) "/>
      <sheetName val="Закрытие 1"/>
      <sheetName val="СО1"/>
      <sheetName val="СО2"/>
      <sheetName val="СО3"/>
      <sheetName val="СО4"/>
      <sheetName val="Освещение Рефлекта"/>
    </sheetNames>
    <sheetDataSet>
      <sheetData sheetId="0">
        <row r="1351">
          <cell r="J1351">
            <v>0</v>
          </cell>
          <cell r="M1351">
            <v>2000</v>
          </cell>
          <cell r="N1351">
            <v>6902.28</v>
          </cell>
        </row>
        <row r="1352">
          <cell r="J1352">
            <v>0</v>
          </cell>
          <cell r="M1352">
            <v>5225</v>
          </cell>
          <cell r="N1352">
            <v>18332.150000000001</v>
          </cell>
        </row>
        <row r="1353">
          <cell r="J1353">
            <v>0</v>
          </cell>
          <cell r="M1353">
            <v>5225</v>
          </cell>
          <cell r="N1353">
            <v>18332.150000000001</v>
          </cell>
        </row>
        <row r="1355">
          <cell r="J1355">
            <v>0</v>
          </cell>
          <cell r="M1355">
            <v>8119.83</v>
          </cell>
          <cell r="N1355">
            <v>31734.38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ВОД"/>
      <sheetName val="До 100 м.кв."/>
      <sheetName val="От 100 до 450 м.кв."/>
      <sheetName val="От 450 до 1000 м.кв. "/>
      <sheetName val="От 1000 до 5000 м.кв."/>
      <sheetName val="От 5000 м.кв. и больше"/>
      <sheetName val="Объекты"/>
    </sheetNames>
    <sheetDataSet>
      <sheetData sheetId="0"/>
      <sheetData sheetId="1"/>
      <sheetData sheetId="2"/>
      <sheetData sheetId="3"/>
      <sheetData sheetId="4"/>
      <sheetData sheetId="5"/>
      <sheetData sheetId="6">
        <row r="48">
          <cell r="B48">
            <v>890</v>
          </cell>
          <cell r="C48">
            <v>17</v>
          </cell>
        </row>
        <row r="49">
          <cell r="B49">
            <v>14317.4</v>
          </cell>
          <cell r="C49">
            <v>59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Type 1"/>
      <sheetName val="2"/>
    </sheetNames>
    <sheetDataSet>
      <sheetData sheetId="0"/>
      <sheetData sheetId="1" refreshError="1"/>
      <sheetData sheetId="2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овровая плитка"/>
    </sheetNames>
    <sheetDataSet>
      <sheetData sheetId="0">
        <row r="1">
          <cell r="D1" t="str">
            <v>ООО''Опус-Контракт''</v>
          </cell>
        </row>
        <row r="2">
          <cell r="D2" t="str">
            <v>127015, г. Москва, ул. Новодмитровская Б., д.23, стр.1, этаж 4, пом. I, комн. № 2</v>
          </cell>
        </row>
        <row r="3">
          <cell r="D3" t="str">
            <v>ИНН 7715891358, КПП 771501001, ОГРН 1117746915582,р/сч № 40702810901100029399,к/сч 30101810200000000593 БИК 044525593</v>
          </cell>
        </row>
        <row r="4">
          <cell r="D4" t="str">
            <v>Петра Корнелия Ионовна</v>
          </cell>
        </row>
        <row r="5">
          <cell r="D5" t="str">
            <v>Моб. +7 (965) 209-57-09  , ksimonova@opuscontract.ru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овровая плитка"/>
    </sheetNames>
    <sheetDataSet>
      <sheetData sheetId="0">
        <row r="1">
          <cell r="D1" t="str">
            <v>ООО''Опус-Контракт''</v>
          </cell>
        </row>
        <row r="2">
          <cell r="D2" t="str">
            <v>127015, г. Москва, ул. Новодмитровская Б., д.23, стр.1, этаж 4, пом. I, комн. № 2</v>
          </cell>
        </row>
        <row r="3">
          <cell r="D3" t="str">
            <v>ИНН 7715891358, КПП 771501001, ОГРН 1117746915582,р/сч № 40702810901100029399,к/сч 30101810200000000593 БИК 044525593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1"/>
      <sheetName val="L2"/>
      <sheetName val="L3"/>
      <sheetName val="L5.1"/>
      <sheetName val="L6"/>
      <sheetName val="L6.1"/>
      <sheetName val="L7"/>
      <sheetName val="L8 "/>
      <sheetName val="L10.2"/>
      <sheetName val="L11.1"/>
      <sheetName val="L12"/>
      <sheetName val="L13"/>
      <sheetName val="L16"/>
      <sheetName val="L17"/>
      <sheetName val="L28"/>
      <sheetName val="LP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</sheetNames>
    <sheetDataSet>
      <sheetData sheetId="0"/>
      <sheetData sheetId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P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1, L14"/>
      <sheetName val=" L13"/>
      <sheetName val="C2.1"/>
      <sheetName val="C3"/>
      <sheetName val="L5"/>
      <sheetName val="L6"/>
      <sheetName val="L7"/>
      <sheetName val="L8"/>
      <sheetName val="L9"/>
      <sheetName val="LP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</sheetNames>
    <sheetDataSet>
      <sheetData sheetId="0" refreshError="1"/>
      <sheetData sheetId="1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2"/>
      <sheetName val="L3"/>
      <sheetName val="L5.1"/>
      <sheetName val="L7"/>
      <sheetName val="L8 "/>
      <sheetName val="L9"/>
      <sheetName val="L10"/>
      <sheetName val="L12"/>
      <sheetName val="L2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1"/>
      <sheetName val="L2"/>
      <sheetName val="L3"/>
      <sheetName val="L4"/>
      <sheetName val="L5"/>
      <sheetName val="L6"/>
      <sheetName val="L7"/>
      <sheetName val="L8"/>
      <sheetName val="L9"/>
      <sheetName val="L10"/>
      <sheetName val="L11"/>
      <sheetName val="L12"/>
      <sheetName val="L14"/>
      <sheetName val="L15"/>
      <sheetName val="L16"/>
      <sheetName val="L17"/>
      <sheetName val="L18"/>
      <sheetName val="L19"/>
      <sheetName val="L20"/>
      <sheetName val="L28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8"/>
      <sheetName val="L11"/>
      <sheetName val="L14"/>
      <sheetName val="L19"/>
      <sheetName val="L20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1,L11,L12"/>
      <sheetName val="L2"/>
      <sheetName val="L3"/>
      <sheetName val="L4"/>
      <sheetName val="L5"/>
      <sheetName val="L6"/>
      <sheetName val="L7.1-L7.2"/>
      <sheetName val="L7.3-L7.4-L7.5"/>
      <sheetName val="L8"/>
      <sheetName val="L10"/>
      <sheetName val="L16"/>
      <sheetName val="L17"/>
      <sheetName val="L28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2"/>
      <sheetName val="L3"/>
      <sheetName val="L4, L5"/>
      <sheetName val="L5.1"/>
      <sheetName val="L7"/>
      <sheetName val="L8 "/>
      <sheetName val="L9, L9.1"/>
      <sheetName val="L10"/>
      <sheetName val="L12"/>
      <sheetName val="L28"/>
      <sheetName val="LP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1"/>
      <sheetName val="L2"/>
      <sheetName val="L3"/>
      <sheetName val="L4"/>
      <sheetName val="L5"/>
      <sheetName val="L6"/>
      <sheetName val="L9"/>
      <sheetName val="L12"/>
      <sheetName val="L16"/>
      <sheetName val="L18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1"/>
      <sheetName val="L2"/>
      <sheetName val="L3"/>
      <sheetName val="L5"/>
      <sheetName val="L6"/>
      <sheetName val="L9"/>
      <sheetName val="L10"/>
      <sheetName val="L11"/>
      <sheetName val="L18"/>
      <sheetName val="L2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</sheetNames>
    <sheetDataSet>
      <sheetData sheetId="0"/>
      <sheetData sheetId="1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2"/>
      <sheetName val="L3"/>
      <sheetName val="L4"/>
      <sheetName val="L5.1"/>
      <sheetName val="L7"/>
      <sheetName val="L8 "/>
      <sheetName val="L9, L9.1"/>
      <sheetName val="L10"/>
      <sheetName val="L28"/>
      <sheetName val="LP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P1"/>
    </sheetNames>
    <sheetDataSet>
      <sheetData sheetId="0"/>
      <sheetData sheetId="1" refreshError="1"/>
      <sheetData sheetId="2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</sheetNames>
    <sheetDataSet>
      <sheetData sheetId="0"/>
      <sheetData sheetId="1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3.bin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png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5" Type="http://schemas.openxmlformats.org/officeDocument/2006/relationships/image" Target="../media/image1.png"/><Relationship Id="rId10" Type="http://schemas.openxmlformats.org/officeDocument/2006/relationships/comments" Target="../comments1.xml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png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shitov_ma@etm.ru" TargetMode="External"/><Relationship Id="rId13" Type="http://schemas.openxmlformats.org/officeDocument/2006/relationships/hyperlink" Target="mailto:nkomarova@jac-company.com" TargetMode="External"/><Relationship Id="rId3" Type="http://schemas.openxmlformats.org/officeDocument/2006/relationships/hyperlink" Target="mailto:aleksandr.s@abb-electro.ru" TargetMode="External"/><Relationship Id="rId7" Type="http://schemas.openxmlformats.org/officeDocument/2006/relationships/hyperlink" Target="mailto:shafigulin_rr@etm.ru" TargetMode="External"/><Relationship Id="rId12" Type="http://schemas.openxmlformats.org/officeDocument/2006/relationships/hyperlink" Target="mailto:akarpov@jac-company.com" TargetMode="External"/><Relationship Id="rId17" Type="http://schemas.openxmlformats.org/officeDocument/2006/relationships/drawing" Target="../drawings/drawing6.xml"/><Relationship Id="rId2" Type="http://schemas.openxmlformats.org/officeDocument/2006/relationships/hyperlink" Target="mailto:polunin@teplomash.ru" TargetMode="External"/><Relationship Id="rId16" Type="http://schemas.openxmlformats.org/officeDocument/2006/relationships/hyperlink" Target="mailto:ksimonova@opuscontract.ru" TargetMode="External"/><Relationship Id="rId1" Type="http://schemas.openxmlformats.org/officeDocument/2006/relationships/hyperlink" Target="mailto:vladimir.vlasenko@haierrussia.ru" TargetMode="External"/><Relationship Id="rId6" Type="http://schemas.openxmlformats.org/officeDocument/2006/relationships/hyperlink" Target="mailto:archont15@yandex.ru" TargetMode="External"/><Relationship Id="rId11" Type="http://schemas.openxmlformats.org/officeDocument/2006/relationships/hyperlink" Target="mailto:mpp3@skm.russvet.ru" TargetMode="External"/><Relationship Id="rId5" Type="http://schemas.openxmlformats.org/officeDocument/2006/relationships/hyperlink" Target="mailto:Kutsenko@daichi.ru" TargetMode="External"/><Relationship Id="rId15" Type="http://schemas.openxmlformats.org/officeDocument/2006/relationships/hyperlink" Target="mailto:shitov_ma@etm.ru," TargetMode="External"/><Relationship Id="rId10" Type="http://schemas.openxmlformats.org/officeDocument/2006/relationships/hyperlink" Target="mailto:17935@mail.ru" TargetMode="External"/><Relationship Id="rId4" Type="http://schemas.openxmlformats.org/officeDocument/2006/relationships/hyperlink" Target="mailto:Aminaev@daichi.ru" TargetMode="External"/><Relationship Id="rId9" Type="http://schemas.openxmlformats.org/officeDocument/2006/relationships/hyperlink" Target="mailto:potolki@griliato.ru" TargetMode="External"/><Relationship Id="rId14" Type="http://schemas.openxmlformats.org/officeDocument/2006/relationships/hyperlink" Target="mailto:tae@prof-led.ru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7" Type="http://schemas.openxmlformats.org/officeDocument/2006/relationships/image" Target="../media/image7.emf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2.bin"/><Relationship Id="rId6" Type="http://schemas.openxmlformats.org/officeDocument/2006/relationships/control" Target="../activeX/activeX2.xml"/><Relationship Id="rId5" Type="http://schemas.openxmlformats.org/officeDocument/2006/relationships/image" Target="../media/image6.emf"/><Relationship Id="rId4" Type="http://schemas.openxmlformats.org/officeDocument/2006/relationships/control" Target="../activeX/activeX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siled.ru/" TargetMode="External"/><Relationship Id="rId1" Type="http://schemas.openxmlformats.org/officeDocument/2006/relationships/hyperlink" Target="mailto:faa@siled.ru" TargetMode="External"/><Relationship Id="rId4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hyperlink" Target="mailto:4457@apit-kovrov.ru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hyperlink" Target="mailto:ruev@otdelkino.ru" TargetMode="External"/><Relationship Id="rId1" Type="http://schemas.openxmlformats.org/officeDocument/2006/relationships/hyperlink" Target="mailto:kovalenko_gn@mosplitka.ru" TargetMode="External"/><Relationship Id="rId4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hyperlink" Target="mailto:korostelev.str@gmail.com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8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hyperlink" Target="mailto:svetlanal80@mail.ru" TargetMode="Externa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1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1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13.bin"/></Relationships>
</file>

<file path=xl/worksheets/_rels/sheet24.xml.rels><?xml version="1.0" encoding="UTF-8" standalone="yes"?>
<Relationships xmlns="http://schemas.openxmlformats.org/package/2006/relationships"><Relationship Id="rId8" Type="http://schemas.openxmlformats.org/officeDocument/2006/relationships/hyperlink" Target="https://mdv-aircond.ru/catalog/vrf-sistemy/kassetnye-vnutrennie-bloki1/kassetnye-chetyrekhpotochnye-kompaktnye-vnutrennie-bloki-v8/" TargetMode="External"/><Relationship Id="rId13" Type="http://schemas.openxmlformats.org/officeDocument/2006/relationships/hyperlink" Target="https://mdv-aircond.ru/catalog/vrf-sistemy/nastennye-vnutrennie-bloki1/nastennye-vnutrennie-bloki-v81/" TargetMode="External"/><Relationship Id="rId18" Type="http://schemas.openxmlformats.org/officeDocument/2006/relationships/hyperlink" Target="https://mdv-aircond.ru/catalog/vrf-sistemy/napolnye-vnutrennie-bloki/napolnye-vnutrennie-bloki-v8/" TargetMode="External"/><Relationship Id="rId3" Type="http://schemas.openxmlformats.org/officeDocument/2006/relationships/hyperlink" Target="https://mdv-aircond.ru/catalog/vrf-sistemy/naruzhnye-bloki1/modulnye-naruzhnye-bloki-vcmax/" TargetMode="External"/><Relationship Id="rId21" Type="http://schemas.openxmlformats.org/officeDocument/2006/relationships/printerSettings" Target="../printerSettings/printerSettings14.bin"/><Relationship Id="rId7" Type="http://schemas.openxmlformats.org/officeDocument/2006/relationships/hyperlink" Target="https://mdv-aircond.ru/catalog/vrf-sistemy/naruzhnye-bloki1/naruzhnye-bloki-v8-mini-tryekhfaznye/" TargetMode="External"/><Relationship Id="rId12" Type="http://schemas.openxmlformats.org/officeDocument/2006/relationships/hyperlink" Target="https://mdv-aircond.ru/catalog/vrf-sistemy/kanalnye-vnutrennie-bloki1/kanalnye-vysokonapornye-vnutrennie-bloki-v8/" TargetMode="External"/><Relationship Id="rId17" Type="http://schemas.openxmlformats.org/officeDocument/2006/relationships/hyperlink" Target="https://mdv-aircond.ru/catalog/vrf-sistemy/napolnye-vnutrennie-bloki/napolnye-vnutrennie-bloki-v8/" TargetMode="External"/><Relationship Id="rId2" Type="http://schemas.openxmlformats.org/officeDocument/2006/relationships/hyperlink" Target="https://mdv-aircond.ru/catalog/vrf-sistemy/naruzhnye-bloki1/naruzhnye-bloki-v8-i-individulnogo-ispolneniya/" TargetMode="External"/><Relationship Id="rId16" Type="http://schemas.openxmlformats.org/officeDocument/2006/relationships/hyperlink" Target="https://mdv-aircond.ru/catalog/vrf-sistemy/kassetnye-vnutrennie-bloki1/kassetnye-dvukhpotochnye-vnutrennie-bloki-v8/" TargetMode="External"/><Relationship Id="rId20" Type="http://schemas.openxmlformats.org/officeDocument/2006/relationships/hyperlink" Target="https://mdv-aircond.ru/catalog/vrf-sistemy/napolno-potolochnye-vnutrennie-bloki/napolno-potolochnye-vnutrennie-bloki-v8/" TargetMode="External"/><Relationship Id="rId1" Type="http://schemas.openxmlformats.org/officeDocument/2006/relationships/hyperlink" Target="https://mdv-aircond.ru/catalog/vrf-sistemy/naruzhnye-bloki1/modulnye-naruzhnye-bloki-v8-/" TargetMode="External"/><Relationship Id="rId6" Type="http://schemas.openxmlformats.org/officeDocument/2006/relationships/hyperlink" Target="https://mdv-aircond.ru/catalog/vrf-sistemy/naruzhnye-bloki1/naruzhnye-bloki-v8-mini-odnofaznye/" TargetMode="External"/><Relationship Id="rId11" Type="http://schemas.openxmlformats.org/officeDocument/2006/relationships/hyperlink" Target="https://mdv-aircond.ru/catalog/vrf-sistemy/kanalnye-vnutrennie-bloki1/kanalnye-srednenapornye-vnutrennie-bloki-v8/" TargetMode="External"/><Relationship Id="rId5" Type="http://schemas.openxmlformats.org/officeDocument/2006/relationships/hyperlink" Target="https://mdv-aircond.ru/catalog/vrf-sistemy/naruzhnye-bloki1/naruzhnye-bloki-v8s-i/" TargetMode="External"/><Relationship Id="rId15" Type="http://schemas.openxmlformats.org/officeDocument/2006/relationships/hyperlink" Target="https://mdv-aircond.ru/catalog/vrf-sistemy/kassetnye-vnutrennie-bloki1/kassetnye-odnopotochnye-vnutrennie-bloki-v8/" TargetMode="External"/><Relationship Id="rId10" Type="http://schemas.openxmlformats.org/officeDocument/2006/relationships/hyperlink" Target="https://mdv-aircond.ru/catalog/vrf-sistemy/kanalnye-vnutrennie-bloki1/ultratonkie-kanalnye-vnutrennie-bloki-v8-ispolnenie-arc/" TargetMode="External"/><Relationship Id="rId19" Type="http://schemas.openxmlformats.org/officeDocument/2006/relationships/hyperlink" Target="https://mdv-aircond.ru/catalog/vrf-sistemy/napolnye-vnutrennie-bloki/napolnye-vnutrennie-bloki-v8/" TargetMode="External"/><Relationship Id="rId4" Type="http://schemas.openxmlformats.org/officeDocument/2006/relationships/hyperlink" Target="https://mdv-aircond.ru/catalog/vrf-sistemy/naruzhnye-bloki1/modulnye-naruzhnye-bloki-v8s/" TargetMode="External"/><Relationship Id="rId9" Type="http://schemas.openxmlformats.org/officeDocument/2006/relationships/hyperlink" Target="https://mdv-aircond.ru/catalog/vrf-sistemy/kassetnye-vnutrennie-bloki1/kassetnye-chetyrekhpotochnye-polnorazmernye-vnutrennie-bloki-v8/" TargetMode="External"/><Relationship Id="rId14" Type="http://schemas.openxmlformats.org/officeDocument/2006/relationships/hyperlink" Target="https://mdv-aircond.ru/catalog/vrf-sistemy/nastennye-vnutrennie-bloki1/nastennye-vnutrennie-bloki-v81/" TargetMode="External"/><Relationship Id="rId22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1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16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1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18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1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20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21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22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23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24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pageSetUpPr fitToPage="1"/>
  </sheetPr>
  <dimension ref="A1:W1690"/>
  <sheetViews>
    <sheetView tabSelected="1" zoomScale="70" zoomScaleNormal="115" workbookViewId="0">
      <pane ySplit="14" topLeftCell="A15" activePane="bottomLeft" state="frozenSplit"/>
      <selection pane="bottomLeft"/>
    </sheetView>
  </sheetViews>
  <sheetFormatPr defaultColWidth="9.109375" defaultRowHeight="18" customHeight="1"/>
  <cols>
    <col min="1" max="1" width="10.44140625" style="617" customWidth="1"/>
    <col min="2" max="3" width="10.44140625" style="617" hidden="1" customWidth="1"/>
    <col min="4" max="4" width="7.5546875" style="617" hidden="1" customWidth="1"/>
    <col min="5" max="5" width="11.88671875" style="617" hidden="1" customWidth="1"/>
    <col min="6" max="6" width="10.44140625" style="617" customWidth="1"/>
    <col min="7" max="7" width="59" style="744" customWidth="1"/>
    <col min="8" max="8" width="9.44140625" style="617" customWidth="1"/>
    <col min="9" max="9" width="13.44140625" style="745" customWidth="1"/>
    <col min="10" max="10" width="9.6640625" style="617" customWidth="1"/>
    <col min="11" max="13" width="12" style="617" customWidth="1"/>
    <col min="14" max="14" width="12.109375" style="617" customWidth="1"/>
    <col min="15" max="15" width="11.33203125" style="617" customWidth="1"/>
    <col min="16" max="16" width="46.88671875" style="638" customWidth="1"/>
    <col min="17" max="17" width="21.77734375" style="638" customWidth="1"/>
    <col min="18" max="18" width="8.44140625" style="630" customWidth="1"/>
    <col min="19" max="19" width="13" style="639" customWidth="1"/>
    <col min="20" max="20" width="9.109375" style="617" customWidth="1"/>
    <col min="21" max="21" width="9.109375" style="617" hidden="1" customWidth="1"/>
    <col min="22" max="16384" width="9.109375" style="617"/>
  </cols>
  <sheetData>
    <row r="1" spans="1:21" s="621" customFormat="1" ht="12.75" customHeight="1">
      <c r="A1" s="749"/>
      <c r="B1" s="749"/>
      <c r="C1" s="749"/>
      <c r="D1" s="749"/>
      <c r="E1" s="749"/>
      <c r="F1" s="1275" t="s">
        <v>845</v>
      </c>
      <c r="G1" s="1276"/>
      <c r="H1" s="1277"/>
      <c r="I1" s="1277"/>
      <c r="J1" s="1277"/>
      <c r="K1" s="1277"/>
      <c r="L1" s="1277"/>
      <c r="M1" s="1277"/>
      <c r="N1" s="1277"/>
      <c r="O1" s="1277"/>
      <c r="P1" s="618" t="s">
        <v>1108</v>
      </c>
      <c r="Q1" s="618"/>
      <c r="R1" s="619">
        <v>81</v>
      </c>
      <c r="S1" s="620"/>
    </row>
    <row r="2" spans="1:21" s="621" customFormat="1" ht="12.75" customHeight="1">
      <c r="A2" s="749"/>
      <c r="B2" s="749"/>
      <c r="C2" s="749"/>
      <c r="D2" s="749"/>
      <c r="E2" s="749"/>
      <c r="F2" s="1270" t="s">
        <v>3906</v>
      </c>
      <c r="G2" s="1271" t="s">
        <v>835</v>
      </c>
      <c r="H2" s="1278"/>
      <c r="I2" s="1278"/>
      <c r="J2" s="1278"/>
      <c r="K2" s="1278"/>
      <c r="L2" s="1278"/>
      <c r="M2" s="1278"/>
      <c r="N2" s="1278"/>
      <c r="O2" s="1278"/>
      <c r="P2" s="618" t="s">
        <v>1249</v>
      </c>
      <c r="Q2" s="618"/>
      <c r="R2" s="619">
        <v>95</v>
      </c>
      <c r="S2" s="620"/>
    </row>
    <row r="3" spans="1:21" s="621" customFormat="1" ht="12.75" customHeight="1">
      <c r="A3" s="749"/>
      <c r="B3" s="749"/>
      <c r="C3" s="749"/>
      <c r="D3" s="749"/>
      <c r="E3" s="749"/>
      <c r="F3" s="1270" t="s">
        <v>965</v>
      </c>
      <c r="G3" s="1271" t="s">
        <v>836</v>
      </c>
      <c r="H3" s="1278"/>
      <c r="I3" s="1278"/>
      <c r="J3" s="1278"/>
      <c r="K3" s="1278"/>
      <c r="L3" s="1278"/>
      <c r="M3" s="1278"/>
      <c r="N3" s="1278"/>
      <c r="O3" s="1278"/>
      <c r="P3" s="618" t="s">
        <v>1539</v>
      </c>
      <c r="Q3" s="618"/>
      <c r="R3" s="622">
        <v>0</v>
      </c>
      <c r="S3" s="620"/>
    </row>
    <row r="4" spans="1:21" s="621" customFormat="1" ht="12.75" customHeight="1">
      <c r="A4" s="749"/>
      <c r="B4" s="749"/>
      <c r="C4" s="749"/>
      <c r="D4" s="749"/>
      <c r="E4" s="749"/>
      <c r="F4" s="1270" t="s">
        <v>837</v>
      </c>
      <c r="G4" s="1271" t="s">
        <v>837</v>
      </c>
      <c r="H4" s="1278" t="s">
        <v>1538</v>
      </c>
      <c r="I4" s="1278"/>
      <c r="J4" s="1278"/>
      <c r="K4" s="1278"/>
      <c r="L4" s="1278"/>
      <c r="M4" s="1278"/>
      <c r="N4" s="1278"/>
      <c r="O4" s="1278"/>
      <c r="P4" s="618" t="s">
        <v>3922</v>
      </c>
      <c r="Q4" s="618"/>
      <c r="R4" s="619">
        <v>10.94</v>
      </c>
      <c r="S4" s="620"/>
    </row>
    <row r="5" spans="1:21" s="621" customFormat="1" ht="12.75" customHeight="1">
      <c r="A5" s="749"/>
      <c r="B5" s="749"/>
      <c r="C5" s="749"/>
      <c r="D5" s="749"/>
      <c r="E5" s="749"/>
      <c r="F5" s="1270" t="s">
        <v>838</v>
      </c>
      <c r="G5" s="1271" t="s">
        <v>838</v>
      </c>
      <c r="H5" s="1279"/>
      <c r="I5" s="1279"/>
      <c r="J5" s="1279"/>
      <c r="K5" s="1279"/>
      <c r="L5" s="1279"/>
      <c r="M5" s="1279"/>
      <c r="N5" s="1279"/>
      <c r="O5" s="1279"/>
      <c r="P5" s="750"/>
      <c r="Q5" s="750"/>
      <c r="R5" s="623"/>
      <c r="S5" s="620"/>
    </row>
    <row r="6" spans="1:21" s="621" customFormat="1" ht="12.75" customHeight="1">
      <c r="A6" s="749"/>
      <c r="B6" s="749"/>
      <c r="C6" s="749"/>
      <c r="D6" s="749"/>
      <c r="E6" s="749"/>
      <c r="F6" s="1270" t="s">
        <v>839</v>
      </c>
      <c r="G6" s="1271" t="s">
        <v>839</v>
      </c>
      <c r="H6" s="1272"/>
      <c r="I6" s="1272"/>
      <c r="J6" s="1272"/>
      <c r="K6" s="1272"/>
      <c r="L6" s="1272"/>
      <c r="M6" s="1272"/>
      <c r="N6" s="1272"/>
      <c r="O6" s="1272"/>
      <c r="P6" s="750"/>
      <c r="Q6" s="750"/>
      <c r="R6" s="623"/>
      <c r="S6" s="624"/>
    </row>
    <row r="7" spans="1:21" s="621" customFormat="1" ht="12.75" customHeight="1">
      <c r="A7" s="749"/>
      <c r="B7" s="749"/>
      <c r="C7" s="749"/>
      <c r="D7" s="749"/>
      <c r="E7" s="749"/>
      <c r="F7" s="1270" t="s">
        <v>840</v>
      </c>
      <c r="G7" s="1271" t="s">
        <v>840</v>
      </c>
      <c r="H7" s="1274"/>
      <c r="I7" s="1272"/>
      <c r="J7" s="1272"/>
      <c r="K7" s="1272"/>
      <c r="L7" s="1272"/>
      <c r="M7" s="1272"/>
      <c r="N7" s="1272"/>
      <c r="O7" s="1272"/>
      <c r="P7" s="750"/>
      <c r="Q7" s="750"/>
      <c r="R7" s="623"/>
      <c r="S7" s="624"/>
    </row>
    <row r="8" spans="1:21" s="621" customFormat="1" ht="12.75" customHeight="1">
      <c r="A8" s="749"/>
      <c r="B8" s="749"/>
      <c r="C8" s="749"/>
      <c r="D8" s="749"/>
      <c r="E8" s="749"/>
      <c r="F8" s="1270" t="s">
        <v>841</v>
      </c>
      <c r="G8" s="1271" t="s">
        <v>841</v>
      </c>
      <c r="H8" s="1272"/>
      <c r="I8" s="1272"/>
      <c r="J8" s="1272"/>
      <c r="K8" s="1272"/>
      <c r="L8" s="1272"/>
      <c r="M8" s="1272"/>
      <c r="N8" s="1272"/>
      <c r="O8" s="1272"/>
      <c r="P8" s="750"/>
      <c r="Q8" s="750"/>
      <c r="R8" s="623"/>
      <c r="S8" s="624"/>
    </row>
    <row r="9" spans="1:21" s="621" customFormat="1" ht="12.75" customHeight="1">
      <c r="A9" s="749"/>
      <c r="B9" s="749"/>
      <c r="C9" s="749"/>
      <c r="D9" s="749"/>
      <c r="E9" s="749"/>
      <c r="F9" s="1270" t="s">
        <v>842</v>
      </c>
      <c r="G9" s="1271" t="s">
        <v>842</v>
      </c>
      <c r="H9" s="1272"/>
      <c r="I9" s="1272"/>
      <c r="J9" s="1272"/>
      <c r="K9" s="1272"/>
      <c r="L9" s="1272"/>
      <c r="M9" s="1272"/>
      <c r="N9" s="1272"/>
      <c r="O9" s="1272"/>
      <c r="P9" s="750"/>
      <c r="Q9" s="750"/>
      <c r="R9" s="623"/>
      <c r="S9" s="624"/>
    </row>
    <row r="10" spans="1:21" s="621" customFormat="1" ht="12.75" customHeight="1">
      <c r="A10" s="749"/>
      <c r="B10" s="749"/>
      <c r="C10" s="749"/>
      <c r="D10" s="749"/>
      <c r="E10" s="749"/>
      <c r="F10" s="1270" t="s">
        <v>843</v>
      </c>
      <c r="G10" s="1271" t="s">
        <v>843</v>
      </c>
      <c r="H10" s="1272"/>
      <c r="I10" s="1272"/>
      <c r="J10" s="1272"/>
      <c r="K10" s="1272"/>
      <c r="L10" s="1272"/>
      <c r="M10" s="1272"/>
      <c r="N10" s="1272"/>
      <c r="O10" s="1272"/>
      <c r="P10" s="750"/>
      <c r="Q10" s="750"/>
      <c r="R10" s="623"/>
      <c r="S10" s="620"/>
    </row>
    <row r="11" spans="1:21" s="621" customFormat="1" ht="12.75" customHeight="1">
      <c r="A11" s="749"/>
      <c r="B11" s="749"/>
      <c r="C11" s="749"/>
      <c r="D11" s="749"/>
      <c r="E11" s="749"/>
      <c r="F11" s="1270" t="s">
        <v>844</v>
      </c>
      <c r="G11" s="1271" t="s">
        <v>844</v>
      </c>
      <c r="H11" s="1273"/>
      <c r="I11" s="1273"/>
      <c r="J11" s="1273"/>
      <c r="K11" s="1273"/>
      <c r="L11" s="1273"/>
      <c r="M11" s="1273"/>
      <c r="N11" s="1273"/>
      <c r="O11" s="1273"/>
      <c r="P11" s="750"/>
      <c r="Q11" s="750"/>
      <c r="R11" s="620"/>
      <c r="S11" s="620"/>
    </row>
    <row r="12" spans="1:21" s="621" customFormat="1" ht="9" customHeight="1">
      <c r="L12" s="751"/>
      <c r="M12" s="751"/>
      <c r="N12" s="751"/>
      <c r="O12" s="751"/>
      <c r="P12" s="750"/>
      <c r="Q12" s="750"/>
      <c r="R12" s="620"/>
      <c r="S12" s="620"/>
    </row>
    <row r="13" spans="1:21" s="621" customFormat="1" ht="12.75" hidden="1" customHeight="1">
      <c r="L13" s="752"/>
      <c r="M13" s="752"/>
      <c r="N13" s="752"/>
      <c r="O13" s="752"/>
      <c r="P13" s="753"/>
      <c r="Q13" s="753"/>
      <c r="R13" s="620"/>
      <c r="S13" s="620"/>
    </row>
    <row r="14" spans="1:21" ht="61.5" customHeight="1">
      <c r="A14" s="625" t="s">
        <v>0</v>
      </c>
      <c r="B14" s="625" t="s">
        <v>1</v>
      </c>
      <c r="C14" s="625" t="s">
        <v>2657</v>
      </c>
      <c r="D14" s="625" t="s">
        <v>2</v>
      </c>
      <c r="E14" s="625" t="s">
        <v>3</v>
      </c>
      <c r="F14" s="625" t="s">
        <v>639</v>
      </c>
      <c r="G14" s="626" t="s">
        <v>4</v>
      </c>
      <c r="H14" s="627" t="s">
        <v>5</v>
      </c>
      <c r="I14" s="628" t="s">
        <v>6</v>
      </c>
      <c r="J14" s="629" t="s">
        <v>3599</v>
      </c>
      <c r="K14" s="629" t="s">
        <v>3600</v>
      </c>
      <c r="L14" s="628" t="s">
        <v>3604</v>
      </c>
      <c r="M14" s="628" t="s">
        <v>3601</v>
      </c>
      <c r="N14" s="628" t="s">
        <v>3602</v>
      </c>
      <c r="O14" s="628" t="s">
        <v>3603</v>
      </c>
      <c r="P14" s="627" t="s">
        <v>1254</v>
      </c>
      <c r="Q14" s="627" t="s">
        <v>6224</v>
      </c>
      <c r="S14" s="631"/>
      <c r="U14" s="617" t="s">
        <v>6</v>
      </c>
    </row>
    <row r="15" spans="1:21" ht="14.4">
      <c r="A15" s="632" t="s">
        <v>7</v>
      </c>
      <c r="B15" s="632">
        <v>0</v>
      </c>
      <c r="C15" s="632"/>
      <c r="D15" s="632">
        <v>0</v>
      </c>
      <c r="E15" s="632" t="str">
        <f>CONCATENATE('Смета ЕР (общ) '!$A15,".",'Смета ЕР (общ) '!$B15,".",'Смета ЕР (общ) '!$D15)</f>
        <v>Р1.0.0</v>
      </c>
      <c r="F15" s="632">
        <v>1</v>
      </c>
      <c r="G15" s="633" t="s">
        <v>640</v>
      </c>
      <c r="H15" s="634"/>
      <c r="I15" s="635">
        <f>I16</f>
        <v>0</v>
      </c>
      <c r="J15" s="636"/>
      <c r="K15" s="636"/>
      <c r="L15" s="637"/>
      <c r="M15" s="637"/>
      <c r="N15" s="637">
        <f>ROUND(N16,2)</f>
        <v>0</v>
      </c>
      <c r="O15" s="637">
        <f>ROUND(O16,2)</f>
        <v>0</v>
      </c>
      <c r="P15" s="633"/>
      <c r="Q15" s="633"/>
      <c r="U15" s="617">
        <v>1498</v>
      </c>
    </row>
    <row r="16" spans="1:21" ht="14.4">
      <c r="A16" s="632" t="s">
        <v>7</v>
      </c>
      <c r="B16" s="632">
        <v>1</v>
      </c>
      <c r="C16" s="632"/>
      <c r="D16" s="632">
        <v>0</v>
      </c>
      <c r="E16" s="632" t="str">
        <f>CONCATENATE('Смета ЕР (общ) '!$A16,".",'Смета ЕР (общ) '!$B16,".",'Смета ЕР (общ) '!$D16)</f>
        <v>Р1.1.0</v>
      </c>
      <c r="F16" s="632">
        <f>IF(I16&gt;0,F15+1,F15)</f>
        <v>1</v>
      </c>
      <c r="G16" s="633" t="s">
        <v>2673</v>
      </c>
      <c r="H16" s="634"/>
      <c r="I16" s="635">
        <f>SUM(I17:I108)</f>
        <v>0</v>
      </c>
      <c r="J16" s="636"/>
      <c r="K16" s="636"/>
      <c r="L16" s="637"/>
      <c r="M16" s="637"/>
      <c r="N16" s="637">
        <f>SUM(N17:N108)</f>
        <v>0</v>
      </c>
      <c r="O16" s="637">
        <f>SUM(O17:O108)</f>
        <v>0</v>
      </c>
      <c r="P16" s="633"/>
      <c r="Q16" s="633"/>
      <c r="U16" s="617">
        <v>1498</v>
      </c>
    </row>
    <row r="17" spans="1:21" ht="36">
      <c r="A17" s="640" t="s">
        <v>7</v>
      </c>
      <c r="B17" s="640">
        <v>1</v>
      </c>
      <c r="C17" s="640"/>
      <c r="D17" s="640">
        <v>1</v>
      </c>
      <c r="E17" s="640" t="str">
        <f>CONCATENATE('Смета ЕР (общ) '!$A17,".",'Смета ЕР (общ) '!$B17,".",'Смета ЕР (общ) '!$D17)</f>
        <v>Р1.1.1</v>
      </c>
      <c r="F17" s="640">
        <f t="shared" ref="F17:F109" si="0">IF(I17&gt;0,F16+1,F16)</f>
        <v>1</v>
      </c>
      <c r="G17" s="641" t="s">
        <v>2557</v>
      </c>
      <c r="H17" s="642" t="s">
        <v>15</v>
      </c>
      <c r="I17" s="643"/>
      <c r="J17" s="644">
        <f>'Проектирование 100-450'!E36*1.05</f>
        <v>3675</v>
      </c>
      <c r="K17" s="644">
        <v>0</v>
      </c>
      <c r="L17" s="644">
        <f t="shared" ref="L17:L25" si="1">ROUND(J17-J17*$R$3,2)</f>
        <v>3675</v>
      </c>
      <c r="M17" s="644">
        <f t="shared" ref="M17:M25" si="2">ROUND(K17-K17*$R$3,2)</f>
        <v>0</v>
      </c>
      <c r="N17" s="644">
        <f>ROUND('Смета ЕР (общ) '!$I17*'Смета ЕР (общ) '!$L17,2)</f>
        <v>0</v>
      </c>
      <c r="O17" s="644">
        <f>ROUND('Смета ЕР (общ) '!$I17*'Смета ЕР (общ) '!$M17,2)</f>
        <v>0</v>
      </c>
      <c r="P17" s="641"/>
      <c r="Q17" s="641"/>
    </row>
    <row r="18" spans="1:21" ht="36">
      <c r="A18" s="640" t="s">
        <v>7</v>
      </c>
      <c r="B18" s="640">
        <v>1</v>
      </c>
      <c r="C18" s="640"/>
      <c r="D18" s="640">
        <v>44</v>
      </c>
      <c r="E18" s="640" t="str">
        <f>CONCATENATE('Смета ЕР (общ) '!$A18,".",'Смета ЕР (общ) '!$B18,".",'Смета ЕР (общ) '!$D18)</f>
        <v>Р1.1.44</v>
      </c>
      <c r="F18" s="640">
        <f t="shared" si="0"/>
        <v>1</v>
      </c>
      <c r="G18" s="641" t="s">
        <v>2558</v>
      </c>
      <c r="H18" s="642" t="s">
        <v>15</v>
      </c>
      <c r="I18" s="643"/>
      <c r="J18" s="644">
        <f>'Проектирование 100-450'!E37*1.05</f>
        <v>7822.5</v>
      </c>
      <c r="K18" s="644">
        <v>0</v>
      </c>
      <c r="L18" s="644">
        <f t="shared" si="1"/>
        <v>7822.5</v>
      </c>
      <c r="M18" s="644">
        <f t="shared" si="2"/>
        <v>0</v>
      </c>
      <c r="N18" s="644">
        <f>ROUND('Смета ЕР (общ) '!$I18*'Смета ЕР (общ) '!$L18,2)</f>
        <v>0</v>
      </c>
      <c r="O18" s="644">
        <f>ROUND('Смета ЕР (общ) '!$I18*'Смета ЕР (общ) '!$M18,2)</f>
        <v>0</v>
      </c>
      <c r="P18" s="641"/>
      <c r="Q18" s="641"/>
    </row>
    <row r="19" spans="1:21" ht="24">
      <c r="A19" s="640" t="s">
        <v>7</v>
      </c>
      <c r="B19" s="640">
        <v>1</v>
      </c>
      <c r="C19" s="640"/>
      <c r="D19" s="640">
        <v>2</v>
      </c>
      <c r="E19" s="640" t="str">
        <f>CONCATENATE('Смета ЕР (общ) '!$A19,".",'Смета ЕР (общ) '!$B19,".",'Смета ЕР (общ) '!$D19)</f>
        <v>Р1.1.2</v>
      </c>
      <c r="F19" s="640">
        <f t="shared" si="0"/>
        <v>1</v>
      </c>
      <c r="G19" s="641" t="s">
        <v>2547</v>
      </c>
      <c r="H19" s="642" t="s">
        <v>15</v>
      </c>
      <c r="I19" s="643"/>
      <c r="J19" s="644">
        <f>'Проектирование 100-450'!E18*1.05</f>
        <v>135.45000000000002</v>
      </c>
      <c r="K19" s="644">
        <v>0</v>
      </c>
      <c r="L19" s="644">
        <f t="shared" si="1"/>
        <v>135.44999999999999</v>
      </c>
      <c r="M19" s="644">
        <f t="shared" si="2"/>
        <v>0</v>
      </c>
      <c r="N19" s="644">
        <f>ROUND('Смета ЕР (общ) '!$I19*'Смета ЕР (общ) '!$L19,2)</f>
        <v>0</v>
      </c>
      <c r="O19" s="644">
        <f>ROUND('Смета ЕР (общ) '!$I19*'Смета ЕР (общ) '!$M19,2)</f>
        <v>0</v>
      </c>
      <c r="P19" s="641"/>
      <c r="Q19" s="641"/>
    </row>
    <row r="20" spans="1:21" ht="24">
      <c r="A20" s="640" t="s">
        <v>7</v>
      </c>
      <c r="B20" s="640">
        <v>1</v>
      </c>
      <c r="C20" s="640"/>
      <c r="D20" s="640">
        <v>3</v>
      </c>
      <c r="E20" s="640" t="str">
        <f>CONCATENATE('Смета ЕР (общ) '!$A20,".",'Смета ЕР (общ) '!$B20,".",'Смета ЕР (общ) '!$D20)</f>
        <v>Р1.1.3</v>
      </c>
      <c r="F20" s="640">
        <f t="shared" si="0"/>
        <v>1</v>
      </c>
      <c r="G20" s="641" t="s">
        <v>2548</v>
      </c>
      <c r="H20" s="642" t="s">
        <v>15</v>
      </c>
      <c r="I20" s="643"/>
      <c r="J20" s="644">
        <f>'Проектирование 100-450'!E19*1.05</f>
        <v>389.55</v>
      </c>
      <c r="K20" s="644">
        <v>0</v>
      </c>
      <c r="L20" s="644">
        <f t="shared" si="1"/>
        <v>389.55</v>
      </c>
      <c r="M20" s="644">
        <f t="shared" si="2"/>
        <v>0</v>
      </c>
      <c r="N20" s="644">
        <f>ROUND('Смета ЕР (общ) '!$I20*'Смета ЕР (общ) '!$L20,2)</f>
        <v>0</v>
      </c>
      <c r="O20" s="644">
        <f>ROUND('Смета ЕР (общ) '!$I20*'Смета ЕР (общ) '!$M20,2)</f>
        <v>0</v>
      </c>
      <c r="P20" s="641"/>
      <c r="Q20" s="641"/>
      <c r="U20" s="617">
        <v>214</v>
      </c>
    </row>
    <row r="21" spans="1:21" ht="24">
      <c r="A21" s="640" t="s">
        <v>7</v>
      </c>
      <c r="B21" s="640">
        <v>1</v>
      </c>
      <c r="C21" s="640"/>
      <c r="D21" s="640">
        <v>4</v>
      </c>
      <c r="E21" s="640" t="str">
        <f>CONCATENATE('Смета ЕР (общ) '!$A21,".",'Смета ЕР (общ) '!$B21,".",'Смета ЕР (общ) '!$D21)</f>
        <v>Р1.1.4</v>
      </c>
      <c r="F21" s="640">
        <f t="shared" si="0"/>
        <v>1</v>
      </c>
      <c r="G21" s="641" t="s">
        <v>2549</v>
      </c>
      <c r="H21" s="642" t="s">
        <v>15</v>
      </c>
      <c r="I21" s="643"/>
      <c r="J21" s="644">
        <f>'Проектирование 100-450'!E20*1.05</f>
        <v>258.3</v>
      </c>
      <c r="K21" s="644">
        <v>0</v>
      </c>
      <c r="L21" s="644">
        <f t="shared" si="1"/>
        <v>258.3</v>
      </c>
      <c r="M21" s="644">
        <f t="shared" si="2"/>
        <v>0</v>
      </c>
      <c r="N21" s="644">
        <f>ROUND('Смета ЕР (общ) '!$I21*'Смета ЕР (общ) '!$L21,2)</f>
        <v>0</v>
      </c>
      <c r="O21" s="644">
        <f>ROUND('Смета ЕР (общ) '!$I21*'Смета ЕР (общ) '!$M21,2)</f>
        <v>0</v>
      </c>
      <c r="P21" s="641"/>
      <c r="Q21" s="641"/>
      <c r="U21" s="617">
        <v>214</v>
      </c>
    </row>
    <row r="22" spans="1:21" ht="24">
      <c r="A22" s="640" t="s">
        <v>7</v>
      </c>
      <c r="B22" s="640">
        <v>1</v>
      </c>
      <c r="C22" s="640"/>
      <c r="D22" s="640">
        <v>5</v>
      </c>
      <c r="E22" s="640" t="str">
        <f>CONCATENATE('Смета ЕР (общ) '!$A22,".",'Смета ЕР (общ) '!$B22,".",'Смета ЕР (общ) '!$D22)</f>
        <v>Р1.1.5</v>
      </c>
      <c r="F22" s="640">
        <f t="shared" si="0"/>
        <v>1</v>
      </c>
      <c r="G22" s="641" t="s">
        <v>2550</v>
      </c>
      <c r="H22" s="642" t="s">
        <v>15</v>
      </c>
      <c r="I22" s="643"/>
      <c r="J22" s="644">
        <f>'Проектирование 100-450'!E21*1.05</f>
        <v>202.65</v>
      </c>
      <c r="K22" s="644">
        <v>0</v>
      </c>
      <c r="L22" s="644">
        <f t="shared" si="1"/>
        <v>202.65</v>
      </c>
      <c r="M22" s="644">
        <f t="shared" si="2"/>
        <v>0</v>
      </c>
      <c r="N22" s="644">
        <f>ROUND('Смета ЕР (общ) '!$I22*'Смета ЕР (общ) '!$L22,2)</f>
        <v>0</v>
      </c>
      <c r="O22" s="644">
        <f>ROUND('Смета ЕР (общ) '!$I22*'Смета ЕР (общ) '!$M22,2)</f>
        <v>0</v>
      </c>
      <c r="P22" s="641"/>
      <c r="Q22" s="641"/>
      <c r="U22" s="617">
        <v>214</v>
      </c>
    </row>
    <row r="23" spans="1:21" ht="24">
      <c r="A23" s="640" t="s">
        <v>7</v>
      </c>
      <c r="B23" s="640">
        <v>1</v>
      </c>
      <c r="C23" s="640"/>
      <c r="D23" s="640">
        <v>6</v>
      </c>
      <c r="E23" s="640" t="str">
        <f>CONCATENATE('Смета ЕР (общ) '!$A23,".",'Смета ЕР (общ) '!$B23,".",'Смета ЕР (общ) '!$D23)</f>
        <v>Р1.1.6</v>
      </c>
      <c r="F23" s="640">
        <f t="shared" si="0"/>
        <v>1</v>
      </c>
      <c r="G23" s="641" t="s">
        <v>2551</v>
      </c>
      <c r="H23" s="642" t="s">
        <v>15</v>
      </c>
      <c r="I23" s="643"/>
      <c r="J23" s="644">
        <f>'Проектирование 100-450'!E22*1.05</f>
        <v>159.4845</v>
      </c>
      <c r="K23" s="644">
        <v>0</v>
      </c>
      <c r="L23" s="644">
        <f t="shared" si="1"/>
        <v>159.47999999999999</v>
      </c>
      <c r="M23" s="644">
        <f t="shared" si="2"/>
        <v>0</v>
      </c>
      <c r="N23" s="644">
        <f>ROUND('Смета ЕР (общ) '!$I23*'Смета ЕР (общ) '!$L23,2)</f>
        <v>0</v>
      </c>
      <c r="O23" s="644">
        <f>ROUND('Смета ЕР (общ) '!$I23*'Смета ЕР (общ) '!$M23,2)</f>
        <v>0</v>
      </c>
      <c r="P23" s="641"/>
      <c r="Q23" s="641"/>
      <c r="U23" s="617">
        <v>214</v>
      </c>
    </row>
    <row r="24" spans="1:21" ht="36">
      <c r="A24" s="640" t="s">
        <v>7</v>
      </c>
      <c r="B24" s="640">
        <v>1</v>
      </c>
      <c r="C24" s="640"/>
      <c r="D24" s="640">
        <v>7</v>
      </c>
      <c r="E24" s="640" t="str">
        <f>CONCATENATE('Смета ЕР (общ) '!$A24,".",'Смета ЕР (общ) '!$B24,".",'Смета ЕР (общ) '!$D24)</f>
        <v>Р1.1.7</v>
      </c>
      <c r="F24" s="640">
        <f t="shared" si="0"/>
        <v>1</v>
      </c>
      <c r="G24" s="641" t="s">
        <v>2552</v>
      </c>
      <c r="H24" s="642" t="s">
        <v>15</v>
      </c>
      <c r="I24" s="643"/>
      <c r="J24" s="644">
        <f>'Проектирование 100-450'!E23*1.05</f>
        <v>123.9</v>
      </c>
      <c r="K24" s="644">
        <v>0</v>
      </c>
      <c r="L24" s="644">
        <f t="shared" si="1"/>
        <v>123.9</v>
      </c>
      <c r="M24" s="644">
        <f t="shared" si="2"/>
        <v>0</v>
      </c>
      <c r="N24" s="644">
        <f>ROUND('Смета ЕР (общ) '!$I24*'Смета ЕР (общ) '!$L24,2)</f>
        <v>0</v>
      </c>
      <c r="O24" s="644">
        <f>ROUND('Смета ЕР (общ) '!$I24*'Смета ЕР (общ) '!$M24,2)</f>
        <v>0</v>
      </c>
      <c r="P24" s="641"/>
      <c r="Q24" s="641"/>
      <c r="U24" s="617">
        <v>214</v>
      </c>
    </row>
    <row r="25" spans="1:21" ht="24">
      <c r="A25" s="640" t="s">
        <v>7</v>
      </c>
      <c r="B25" s="640">
        <v>1</v>
      </c>
      <c r="C25" s="640"/>
      <c r="D25" s="640">
        <v>8</v>
      </c>
      <c r="E25" s="640" t="str">
        <f>CONCATENATE('Смета ЕР (общ) '!$A25,".",'Смета ЕР (общ) '!$B25,".",'Смета ЕР (общ) '!$D25)</f>
        <v>Р1.1.8</v>
      </c>
      <c r="F25" s="640">
        <f t="shared" si="0"/>
        <v>1</v>
      </c>
      <c r="G25" s="641" t="s">
        <v>2553</v>
      </c>
      <c r="H25" s="642" t="s">
        <v>15</v>
      </c>
      <c r="I25" s="643"/>
      <c r="J25" s="644">
        <f>'Проектирование 100-450'!E24*1.05</f>
        <v>130.20000000000002</v>
      </c>
      <c r="K25" s="644">
        <v>0</v>
      </c>
      <c r="L25" s="644">
        <f t="shared" si="1"/>
        <v>130.19999999999999</v>
      </c>
      <c r="M25" s="644">
        <f t="shared" si="2"/>
        <v>0</v>
      </c>
      <c r="N25" s="644">
        <f>ROUND('Смета ЕР (общ) '!$I25*'Смета ЕР (общ) '!$L25,2)</f>
        <v>0</v>
      </c>
      <c r="O25" s="644">
        <f>ROUND('Смета ЕР (общ) '!$I25*'Смета ЕР (общ) '!$M25,2)</f>
        <v>0</v>
      </c>
      <c r="P25" s="641"/>
      <c r="Q25" s="641"/>
      <c r="U25" s="617">
        <v>214</v>
      </c>
    </row>
    <row r="26" spans="1:21" ht="36">
      <c r="A26" s="640" t="s">
        <v>7</v>
      </c>
      <c r="B26" s="640">
        <v>1</v>
      </c>
      <c r="C26" s="640"/>
      <c r="D26" s="640">
        <v>9</v>
      </c>
      <c r="E26" s="640" t="str">
        <f>CONCATENATE('Смета ЕР (общ) '!$A26,".",'Смета ЕР (общ) '!$B26,".",'Смета ЕР (общ) '!$D26)</f>
        <v>Р1.1.9</v>
      </c>
      <c r="F26" s="640">
        <f t="shared" si="0"/>
        <v>1</v>
      </c>
      <c r="G26" s="641" t="s">
        <v>2554</v>
      </c>
      <c r="H26" s="642" t="s">
        <v>15</v>
      </c>
      <c r="I26" s="645"/>
      <c r="J26" s="644">
        <f>'Проектирование 100-450'!E25*1.05</f>
        <v>91.6755</v>
      </c>
      <c r="K26" s="644">
        <v>0</v>
      </c>
      <c r="L26" s="644">
        <f t="shared" ref="L26:L68" si="3">ROUND(J26-J26*$R$3,2)</f>
        <v>91.68</v>
      </c>
      <c r="M26" s="644">
        <f t="shared" ref="M26:M68" si="4">ROUND(K26-K26*$R$3,2)</f>
        <v>0</v>
      </c>
      <c r="N26" s="644">
        <f>ROUND('Смета ЕР (общ) '!$I26*'Смета ЕР (общ) '!$L26,2)</f>
        <v>0</v>
      </c>
      <c r="O26" s="644">
        <f>ROUND('Смета ЕР (общ) '!$I26*'Смета ЕР (общ) '!$M26,2)</f>
        <v>0</v>
      </c>
      <c r="P26" s="641"/>
      <c r="Q26" s="641"/>
    </row>
    <row r="27" spans="1:21" ht="24">
      <c r="A27" s="640" t="s">
        <v>7</v>
      </c>
      <c r="B27" s="640">
        <v>1</v>
      </c>
      <c r="C27" s="640"/>
      <c r="D27" s="640">
        <v>43</v>
      </c>
      <c r="E27" s="640" t="str">
        <f>CONCATENATE('Смета ЕР (общ) '!$A27,".",'Смета ЕР (общ) '!$B27,".",'Смета ЕР (общ) '!$D27)</f>
        <v>Р1.1.43</v>
      </c>
      <c r="F27" s="640">
        <f t="shared" si="0"/>
        <v>1</v>
      </c>
      <c r="G27" s="641" t="s">
        <v>2555</v>
      </c>
      <c r="H27" s="642" t="s">
        <v>15</v>
      </c>
      <c r="I27" s="645"/>
      <c r="J27" s="644">
        <f>'Проектирование 100-450'!E26*1.05</f>
        <v>91.6755</v>
      </c>
      <c r="K27" s="644">
        <v>0</v>
      </c>
      <c r="L27" s="644">
        <f t="shared" si="3"/>
        <v>91.68</v>
      </c>
      <c r="M27" s="644">
        <f t="shared" si="4"/>
        <v>0</v>
      </c>
      <c r="N27" s="644">
        <f>ROUND('Смета ЕР (общ) '!$I27*'Смета ЕР (общ) '!$L27,2)</f>
        <v>0</v>
      </c>
      <c r="O27" s="644">
        <f>ROUND('Смета ЕР (общ) '!$I27*'Смета ЕР (общ) '!$M27,2)</f>
        <v>0</v>
      </c>
      <c r="P27" s="641"/>
      <c r="Q27" s="641"/>
    </row>
    <row r="28" spans="1:21" ht="24">
      <c r="A28" s="640" t="s">
        <v>7</v>
      </c>
      <c r="B28" s="640">
        <v>1</v>
      </c>
      <c r="C28" s="640"/>
      <c r="D28" s="640">
        <v>10</v>
      </c>
      <c r="E28" s="640" t="str">
        <f>CONCATENATE('Смета ЕР (общ) '!$A28,".",'Смета ЕР (общ) '!$B28,".",'Смета ЕР (общ) '!$D28)</f>
        <v>Р1.1.10</v>
      </c>
      <c r="F28" s="640">
        <f t="shared" si="0"/>
        <v>1</v>
      </c>
      <c r="G28" s="641" t="s">
        <v>2556</v>
      </c>
      <c r="H28" s="642" t="s">
        <v>15</v>
      </c>
      <c r="I28" s="645"/>
      <c r="J28" s="644">
        <f>'Проектирование 100-450'!E27*1.05</f>
        <v>103.95</v>
      </c>
      <c r="K28" s="644">
        <v>0</v>
      </c>
      <c r="L28" s="644">
        <f t="shared" si="3"/>
        <v>103.95</v>
      </c>
      <c r="M28" s="644">
        <f t="shared" si="4"/>
        <v>0</v>
      </c>
      <c r="N28" s="644">
        <f>ROUND('Смета ЕР (общ) '!$I28*'Смета ЕР (общ) '!$L28,2)</f>
        <v>0</v>
      </c>
      <c r="O28" s="644">
        <f>ROUND('Смета ЕР (общ) '!$I28*'Смета ЕР (общ) '!$M28,2)</f>
        <v>0</v>
      </c>
      <c r="P28" s="641"/>
      <c r="Q28" s="641"/>
    </row>
    <row r="29" spans="1:21" ht="40.5" customHeight="1">
      <c r="A29" s="500" t="s">
        <v>7</v>
      </c>
      <c r="B29" s="500">
        <v>1</v>
      </c>
      <c r="C29" s="500"/>
      <c r="D29" s="500">
        <v>11</v>
      </c>
      <c r="E29" s="500" t="str">
        <f>CONCATENATE('Смета ЕР (общ) '!$A29,".",'Смета ЕР (общ) '!$B29,".",'Смета ЕР (общ) '!$D29)</f>
        <v>Р1.1.11</v>
      </c>
      <c r="F29" s="500">
        <f t="shared" si="0"/>
        <v>1</v>
      </c>
      <c r="G29" s="499" t="s">
        <v>2580</v>
      </c>
      <c r="H29" s="642" t="s">
        <v>15</v>
      </c>
      <c r="I29" s="645"/>
      <c r="J29" s="644">
        <f>'АПС, СОУЭ, ППА'!F13*1.05*0.1</f>
        <v>7.035000000000001</v>
      </c>
      <c r="K29" s="644">
        <v>0</v>
      </c>
      <c r="L29" s="644">
        <f t="shared" ref="L29:L36" si="5">ROUND(J29-J29*$R$3,2)</f>
        <v>7.04</v>
      </c>
      <c r="M29" s="644">
        <f t="shared" ref="M29:M36" si="6">ROUND(K29-K29*$R$3,2)</f>
        <v>0</v>
      </c>
      <c r="N29" s="644">
        <f>ROUND('Смета ЕР (общ) '!$I29*'Смета ЕР (общ) '!$L29,2)</f>
        <v>0</v>
      </c>
      <c r="O29" s="644">
        <f>ROUND('Смета ЕР (общ) '!$I29*'Смета ЕР (общ) '!$M29,2)</f>
        <v>0</v>
      </c>
      <c r="P29" s="499"/>
      <c r="Q29" s="499"/>
      <c r="R29" s="638"/>
      <c r="S29" s="638"/>
    </row>
    <row r="30" spans="1:21" ht="40.5" customHeight="1">
      <c r="A30" s="640" t="s">
        <v>7</v>
      </c>
      <c r="B30" s="640">
        <v>1</v>
      </c>
      <c r="C30" s="640"/>
      <c r="D30" s="640">
        <v>25</v>
      </c>
      <c r="E30" s="640" t="str">
        <f>CONCATENATE('Смета ЕР (общ) '!$A30,".",'Смета ЕР (общ) '!$B30,".",'Смета ЕР (общ) '!$D30)</f>
        <v>Р1.1.25</v>
      </c>
      <c r="F30" s="640">
        <f t="shared" si="0"/>
        <v>1</v>
      </c>
      <c r="G30" s="641" t="s">
        <v>2582</v>
      </c>
      <c r="H30" s="642" t="s">
        <v>15</v>
      </c>
      <c r="I30" s="645"/>
      <c r="J30" s="644">
        <f>'АПС, СОУЭ, ППА'!F14*1.05*0.1</f>
        <v>4.0950000000000006</v>
      </c>
      <c r="K30" s="644">
        <v>0</v>
      </c>
      <c r="L30" s="644">
        <f t="shared" si="5"/>
        <v>4.0999999999999996</v>
      </c>
      <c r="M30" s="644">
        <f t="shared" si="6"/>
        <v>0</v>
      </c>
      <c r="N30" s="644">
        <f>ROUND('Смета ЕР (общ) '!$I30*'Смета ЕР (общ) '!$L30,2)</f>
        <v>0</v>
      </c>
      <c r="O30" s="644">
        <f>ROUND('Смета ЕР (общ) '!$I30*'Смета ЕР (общ) '!$M30,2)</f>
        <v>0</v>
      </c>
      <c r="P30" s="641"/>
      <c r="Q30" s="641"/>
      <c r="R30" s="638"/>
      <c r="S30" s="638"/>
    </row>
    <row r="31" spans="1:21" ht="40.5" customHeight="1">
      <c r="A31" s="640" t="s">
        <v>7</v>
      </c>
      <c r="B31" s="640">
        <v>1</v>
      </c>
      <c r="C31" s="640"/>
      <c r="D31" s="640">
        <v>26</v>
      </c>
      <c r="E31" s="640" t="str">
        <f>CONCATENATE('Смета ЕР (общ) '!$A31,".",'Смета ЕР (общ) '!$B31,".",'Смета ЕР (общ) '!$D31)</f>
        <v>Р1.1.26</v>
      </c>
      <c r="F31" s="640">
        <f t="shared" si="0"/>
        <v>1</v>
      </c>
      <c r="G31" s="641" t="s">
        <v>2598</v>
      </c>
      <c r="H31" s="642" t="s">
        <v>15</v>
      </c>
      <c r="I31" s="645"/>
      <c r="J31" s="644">
        <f>'АПС, СОУЭ, ППА'!F16*1.05*0.1</f>
        <v>0.84000000000000008</v>
      </c>
      <c r="K31" s="644">
        <v>0</v>
      </c>
      <c r="L31" s="644">
        <f t="shared" si="5"/>
        <v>0.84</v>
      </c>
      <c r="M31" s="644">
        <f t="shared" si="6"/>
        <v>0</v>
      </c>
      <c r="N31" s="644">
        <f>ROUND('Смета ЕР (общ) '!$I31*'Смета ЕР (общ) '!$L31,2)</f>
        <v>0</v>
      </c>
      <c r="O31" s="644">
        <f>ROUND('Смета ЕР (общ) '!$I31*'Смета ЕР (общ) '!$M31,2)</f>
        <v>0</v>
      </c>
      <c r="P31" s="641"/>
      <c r="Q31" s="641"/>
      <c r="R31" s="638"/>
      <c r="S31" s="638"/>
    </row>
    <row r="32" spans="1:21" ht="40.5" customHeight="1">
      <c r="A32" s="640" t="s">
        <v>7</v>
      </c>
      <c r="B32" s="640">
        <v>1</v>
      </c>
      <c r="C32" s="640"/>
      <c r="D32" s="640">
        <v>29</v>
      </c>
      <c r="E32" s="640" t="str">
        <f>CONCATENATE('Смета ЕР (общ) '!$A32,".",'Смета ЕР (общ) '!$B32,".",'Смета ЕР (общ) '!$D32)</f>
        <v>Р1.1.29</v>
      </c>
      <c r="F32" s="640">
        <f t="shared" si="0"/>
        <v>1</v>
      </c>
      <c r="G32" s="641" t="s">
        <v>2600</v>
      </c>
      <c r="H32" s="642" t="s">
        <v>15</v>
      </c>
      <c r="I32" s="645"/>
      <c r="J32" s="644">
        <f>'АПС, СОУЭ, ППА'!F17*1.05*0.1</f>
        <v>2.625</v>
      </c>
      <c r="K32" s="644">
        <v>0</v>
      </c>
      <c r="L32" s="644">
        <f t="shared" si="5"/>
        <v>2.63</v>
      </c>
      <c r="M32" s="644">
        <f t="shared" si="6"/>
        <v>0</v>
      </c>
      <c r="N32" s="644">
        <f>ROUND('Смета ЕР (общ) '!$I32*'Смета ЕР (общ) '!$L32,2)</f>
        <v>0</v>
      </c>
      <c r="O32" s="644">
        <f>ROUND('Смета ЕР (общ) '!$I32*'Смета ЕР (общ) '!$M32,2)</f>
        <v>0</v>
      </c>
      <c r="P32" s="641"/>
      <c r="Q32" s="641"/>
      <c r="R32" s="638"/>
      <c r="S32" s="638"/>
    </row>
    <row r="33" spans="1:19" ht="40.5" customHeight="1">
      <c r="A33" s="640" t="s">
        <v>7</v>
      </c>
      <c r="B33" s="640">
        <v>1</v>
      </c>
      <c r="C33" s="640"/>
      <c r="D33" s="640">
        <v>30</v>
      </c>
      <c r="E33" s="640" t="str">
        <f>CONCATENATE('Смета ЕР (общ) '!$A33,".",'Смета ЕР (общ) '!$B33,".",'Смета ЕР (общ) '!$D33)</f>
        <v>Р1.1.30</v>
      </c>
      <c r="F33" s="640">
        <f t="shared" si="0"/>
        <v>1</v>
      </c>
      <c r="G33" s="641" t="s">
        <v>2599</v>
      </c>
      <c r="H33" s="642" t="s">
        <v>15</v>
      </c>
      <c r="I33" s="645"/>
      <c r="J33" s="644">
        <f>'АПС, СОУЭ, ППА'!F18*1.05*0.1</f>
        <v>0.31500000000000006</v>
      </c>
      <c r="K33" s="644">
        <v>0</v>
      </c>
      <c r="L33" s="644">
        <f t="shared" si="5"/>
        <v>0.32</v>
      </c>
      <c r="M33" s="644">
        <f t="shared" si="6"/>
        <v>0</v>
      </c>
      <c r="N33" s="644">
        <f>ROUND('Смета ЕР (общ) '!$I33*'Смета ЕР (общ) '!$L33,2)</f>
        <v>0</v>
      </c>
      <c r="O33" s="644">
        <f>ROUND('Смета ЕР (общ) '!$I33*'Смета ЕР (общ) '!$M33,2)</f>
        <v>0</v>
      </c>
      <c r="P33" s="641"/>
      <c r="Q33" s="641"/>
      <c r="R33" s="638"/>
      <c r="S33" s="638"/>
    </row>
    <row r="34" spans="1:19" ht="40.5" customHeight="1">
      <c r="A34" s="640" t="s">
        <v>7</v>
      </c>
      <c r="B34" s="640">
        <v>1</v>
      </c>
      <c r="C34" s="640"/>
      <c r="D34" s="640">
        <v>31</v>
      </c>
      <c r="E34" s="640" t="str">
        <f>CONCATENATE('Смета ЕР (общ) '!$A34,".",'Смета ЕР (общ) '!$B34,".",'Смета ЕР (общ) '!$D34)</f>
        <v>Р1.1.31</v>
      </c>
      <c r="F34" s="640">
        <f t="shared" si="0"/>
        <v>1</v>
      </c>
      <c r="G34" s="641" t="s">
        <v>2603</v>
      </c>
      <c r="H34" s="642" t="s">
        <v>15</v>
      </c>
      <c r="I34" s="645"/>
      <c r="J34" s="644">
        <f>'АПС, СОУЭ, ППА'!F19*1.05*0.1</f>
        <v>0.10500000000000001</v>
      </c>
      <c r="K34" s="644">
        <v>0</v>
      </c>
      <c r="L34" s="644">
        <f t="shared" si="5"/>
        <v>0.11</v>
      </c>
      <c r="M34" s="644">
        <f t="shared" si="6"/>
        <v>0</v>
      </c>
      <c r="N34" s="644">
        <f>ROUND('Смета ЕР (общ) '!$I34*'Смета ЕР (общ) '!$L34,2)</f>
        <v>0</v>
      </c>
      <c r="O34" s="644">
        <f>ROUND('Смета ЕР (общ) '!$I34*'Смета ЕР (общ) '!$M34,2)</f>
        <v>0</v>
      </c>
      <c r="P34" s="641"/>
      <c r="Q34" s="641"/>
      <c r="R34" s="638"/>
      <c r="S34" s="638"/>
    </row>
    <row r="35" spans="1:19" ht="40.5" customHeight="1">
      <c r="A35" s="640" t="s">
        <v>7</v>
      </c>
      <c r="B35" s="640">
        <v>1</v>
      </c>
      <c r="C35" s="640"/>
      <c r="D35" s="640">
        <v>33</v>
      </c>
      <c r="E35" s="640" t="str">
        <f>CONCATENATE('Смета ЕР (общ) '!$A35,".",'Смета ЕР (общ) '!$B35,".",'Смета ЕР (общ) '!$D35)</f>
        <v>Р1.1.33</v>
      </c>
      <c r="F35" s="640">
        <f t="shared" si="0"/>
        <v>1</v>
      </c>
      <c r="G35" s="641" t="s">
        <v>2601</v>
      </c>
      <c r="H35" s="642" t="s">
        <v>15</v>
      </c>
      <c r="I35" s="645"/>
      <c r="J35" s="644">
        <f>'АПС, СОУЭ, ППА'!F20*1.05*0.1</f>
        <v>0.10500000000000001</v>
      </c>
      <c r="K35" s="644">
        <v>0</v>
      </c>
      <c r="L35" s="644">
        <f t="shared" si="5"/>
        <v>0.11</v>
      </c>
      <c r="M35" s="644">
        <f t="shared" si="6"/>
        <v>0</v>
      </c>
      <c r="N35" s="644">
        <f>ROUND('Смета ЕР (общ) '!$I35*'Смета ЕР (общ) '!$L35,2)</f>
        <v>0</v>
      </c>
      <c r="O35" s="644">
        <f>ROUND('Смета ЕР (общ) '!$I35*'Смета ЕР (общ) '!$M35,2)</f>
        <v>0</v>
      </c>
      <c r="P35" s="641"/>
      <c r="Q35" s="641"/>
      <c r="R35" s="638"/>
      <c r="S35" s="638"/>
    </row>
    <row r="36" spans="1:19" ht="40.5" customHeight="1">
      <c r="A36" s="640" t="s">
        <v>7</v>
      </c>
      <c r="B36" s="640">
        <v>1</v>
      </c>
      <c r="C36" s="640"/>
      <c r="D36" s="640">
        <v>36</v>
      </c>
      <c r="E36" s="640" t="str">
        <f>CONCATENATE('Смета ЕР (общ) '!$A36,".",'Смета ЕР (общ) '!$B36,".",'Смета ЕР (общ) '!$D36)</f>
        <v>Р1.1.36</v>
      </c>
      <c r="F36" s="640">
        <f t="shared" si="0"/>
        <v>1</v>
      </c>
      <c r="G36" s="641" t="s">
        <v>2602</v>
      </c>
      <c r="H36" s="642" t="s">
        <v>15</v>
      </c>
      <c r="I36" s="645"/>
      <c r="J36" s="644">
        <f>'АПС, СОУЭ, ППА'!F21*1.05*0.1</f>
        <v>0.10500000000000001</v>
      </c>
      <c r="K36" s="644">
        <v>0</v>
      </c>
      <c r="L36" s="644">
        <f t="shared" si="5"/>
        <v>0.11</v>
      </c>
      <c r="M36" s="644">
        <f t="shared" si="6"/>
        <v>0</v>
      </c>
      <c r="N36" s="644">
        <f>ROUND('Смета ЕР (общ) '!$I36*'Смета ЕР (общ) '!$L36,2)</f>
        <v>0</v>
      </c>
      <c r="O36" s="644">
        <f>ROUND('Смета ЕР (общ) '!$I36*'Смета ЕР (общ) '!$M36,2)</f>
        <v>0</v>
      </c>
      <c r="P36" s="641"/>
      <c r="Q36" s="641"/>
      <c r="R36" s="638"/>
      <c r="S36" s="638"/>
    </row>
    <row r="37" spans="1:19" ht="40.5" customHeight="1">
      <c r="A37" s="640" t="s">
        <v>7</v>
      </c>
      <c r="B37" s="640">
        <v>1</v>
      </c>
      <c r="C37" s="640"/>
      <c r="D37" s="640">
        <v>37</v>
      </c>
      <c r="E37" s="640" t="str">
        <f>CONCATENATE('Смета ЕР (общ) '!$A37,".",'Смета ЕР (общ) '!$B37,".",'Смета ЕР (общ) '!$D37)</f>
        <v>Р1.1.37</v>
      </c>
      <c r="F37" s="640">
        <f t="shared" si="0"/>
        <v>1</v>
      </c>
      <c r="G37" s="641" t="s">
        <v>2526</v>
      </c>
      <c r="H37" s="642" t="s">
        <v>15</v>
      </c>
      <c r="I37" s="643"/>
      <c r="J37" s="644">
        <f>'Проектирование до 100'!E35*1.05</f>
        <v>3675</v>
      </c>
      <c r="K37" s="644">
        <v>0</v>
      </c>
      <c r="L37" s="644">
        <f t="shared" si="3"/>
        <v>3675</v>
      </c>
      <c r="M37" s="644">
        <f t="shared" si="4"/>
        <v>0</v>
      </c>
      <c r="N37" s="644">
        <f>ROUND('Смета ЕР (общ) '!$I37*'Смета ЕР (общ) '!$L37,2)</f>
        <v>0</v>
      </c>
      <c r="O37" s="644">
        <f>ROUND('Смета ЕР (общ) '!$I37*'Смета ЕР (общ) '!$M37,2)</f>
        <v>0</v>
      </c>
      <c r="P37" s="641"/>
      <c r="Q37" s="641" t="s">
        <v>6226</v>
      </c>
      <c r="R37" s="638"/>
      <c r="S37" s="638"/>
    </row>
    <row r="38" spans="1:19" ht="40.5" customHeight="1">
      <c r="A38" s="640" t="s">
        <v>7</v>
      </c>
      <c r="B38" s="640">
        <v>1</v>
      </c>
      <c r="C38" s="640"/>
      <c r="D38" s="640">
        <v>45</v>
      </c>
      <c r="E38" s="640" t="str">
        <f>CONCATENATE('Смета ЕР (общ) '!$A38,".",'Смета ЕР (общ) '!$B38,".",'Смета ЕР (общ) '!$D38)</f>
        <v>Р1.1.45</v>
      </c>
      <c r="F38" s="640">
        <f t="shared" si="0"/>
        <v>1</v>
      </c>
      <c r="G38" s="641" t="s">
        <v>2527</v>
      </c>
      <c r="H38" s="642" t="s">
        <v>2528</v>
      </c>
      <c r="I38" s="643"/>
      <c r="J38" s="644">
        <f>'Проектирование до 100'!E36*1.05</f>
        <v>7822.5</v>
      </c>
      <c r="K38" s="644">
        <v>0</v>
      </c>
      <c r="L38" s="644">
        <f t="shared" si="3"/>
        <v>7822.5</v>
      </c>
      <c r="M38" s="644">
        <f t="shared" si="4"/>
        <v>0</v>
      </c>
      <c r="N38" s="644">
        <f>ROUND('Смета ЕР (общ) '!$I38*'Смета ЕР (общ) '!$L38,2)</f>
        <v>0</v>
      </c>
      <c r="O38" s="644">
        <f>ROUND('Смета ЕР (общ) '!$I38*'Смета ЕР (общ) '!$M38,2)</f>
        <v>0</v>
      </c>
      <c r="P38" s="641"/>
      <c r="Q38" s="641"/>
      <c r="R38" s="617"/>
      <c r="S38" s="617"/>
    </row>
    <row r="39" spans="1:19" ht="40.5" customHeight="1">
      <c r="A39" s="667" t="s">
        <v>7</v>
      </c>
      <c r="B39" s="667">
        <v>1</v>
      </c>
      <c r="C39" s="667"/>
      <c r="D39" s="667">
        <v>46</v>
      </c>
      <c r="E39" s="667" t="str">
        <f>CONCATENATE('Смета ЕР (общ) '!$A39,".",'Смета ЕР (общ) '!$B39,".",'Смета ЕР (общ) '!$D39)</f>
        <v>Р1.1.46</v>
      </c>
      <c r="F39" s="667">
        <f t="shared" si="0"/>
        <v>1</v>
      </c>
      <c r="G39" s="682" t="s">
        <v>2512</v>
      </c>
      <c r="H39" s="642" t="s">
        <v>1146</v>
      </c>
      <c r="I39" s="643"/>
      <c r="J39" s="644">
        <f>'Проектирование до 100'!E17*1.05</f>
        <v>10500</v>
      </c>
      <c r="K39" s="644">
        <v>0</v>
      </c>
      <c r="L39" s="644">
        <f t="shared" si="3"/>
        <v>10500</v>
      </c>
      <c r="M39" s="644">
        <f t="shared" si="4"/>
        <v>0</v>
      </c>
      <c r="N39" s="644">
        <f>ROUND('Смета ЕР (общ) '!$I39*'Смета ЕР (общ) '!$L39,2)</f>
        <v>0</v>
      </c>
      <c r="O39" s="644">
        <f>ROUND('Смета ЕР (общ) '!$I39*'Смета ЕР (общ) '!$M39,2)</f>
        <v>0</v>
      </c>
      <c r="P39" s="682"/>
      <c r="Q39" s="682"/>
    </row>
    <row r="40" spans="1:19" ht="40.5" customHeight="1">
      <c r="A40" s="667" t="s">
        <v>7</v>
      </c>
      <c r="B40" s="667">
        <v>1</v>
      </c>
      <c r="C40" s="667"/>
      <c r="D40" s="667">
        <v>47</v>
      </c>
      <c r="E40" s="667" t="str">
        <f>CONCATENATE('Смета ЕР (общ) '!$A40,".",'Смета ЕР (общ) '!$B40,".",'Смета ЕР (общ) '!$D40)</f>
        <v>Р1.1.47</v>
      </c>
      <c r="F40" s="667">
        <f t="shared" si="0"/>
        <v>1</v>
      </c>
      <c r="G40" s="682" t="s">
        <v>2513</v>
      </c>
      <c r="H40" s="642" t="s">
        <v>1146</v>
      </c>
      <c r="I40" s="643"/>
      <c r="J40" s="644">
        <f>'Проектирование до 100'!E18*1.05</f>
        <v>20737.5</v>
      </c>
      <c r="K40" s="644">
        <v>0</v>
      </c>
      <c r="L40" s="644">
        <f t="shared" si="3"/>
        <v>20737.5</v>
      </c>
      <c r="M40" s="644">
        <f t="shared" si="4"/>
        <v>0</v>
      </c>
      <c r="N40" s="644">
        <f>ROUND('Смета ЕР (общ) '!$I40*'Смета ЕР (общ) '!$L40,2)</f>
        <v>0</v>
      </c>
      <c r="O40" s="644">
        <f>ROUND('Смета ЕР (общ) '!$I40*'Смета ЕР (общ) '!$M40,2)</f>
        <v>0</v>
      </c>
      <c r="P40" s="682"/>
      <c r="Q40" s="682"/>
    </row>
    <row r="41" spans="1:19" ht="40.5" customHeight="1">
      <c r="A41" s="667" t="s">
        <v>7</v>
      </c>
      <c r="B41" s="667">
        <v>1</v>
      </c>
      <c r="C41" s="667"/>
      <c r="D41" s="667">
        <v>48</v>
      </c>
      <c r="E41" s="667" t="str">
        <f>CONCATENATE('Смета ЕР (общ) '!$A41,".",'Смета ЕР (общ) '!$B41,".",'Смета ЕР (общ) '!$D41)</f>
        <v>Р1.1.48</v>
      </c>
      <c r="F41" s="667">
        <f t="shared" si="0"/>
        <v>1</v>
      </c>
      <c r="G41" s="682" t="s">
        <v>2514</v>
      </c>
      <c r="H41" s="642" t="s">
        <v>1146</v>
      </c>
      <c r="I41" s="643"/>
      <c r="J41" s="644">
        <f>'Проектирование до 100'!E19*1.05</f>
        <v>20737.5</v>
      </c>
      <c r="K41" s="644">
        <v>0</v>
      </c>
      <c r="L41" s="644">
        <f t="shared" si="3"/>
        <v>20737.5</v>
      </c>
      <c r="M41" s="644">
        <f t="shared" si="4"/>
        <v>0</v>
      </c>
      <c r="N41" s="644">
        <f>ROUND('Смета ЕР (общ) '!$I41*'Смета ЕР (общ) '!$L41,2)</f>
        <v>0</v>
      </c>
      <c r="O41" s="644">
        <f>ROUND('Смета ЕР (общ) '!$I41*'Смета ЕР (общ) '!$M41,2)</f>
        <v>0</v>
      </c>
      <c r="P41" s="682"/>
      <c r="Q41" s="682"/>
    </row>
    <row r="42" spans="1:19" ht="40.5" customHeight="1">
      <c r="A42" s="667" t="s">
        <v>7</v>
      </c>
      <c r="B42" s="667">
        <v>1</v>
      </c>
      <c r="C42" s="667"/>
      <c r="D42" s="667">
        <v>49</v>
      </c>
      <c r="E42" s="667" t="str">
        <f>CONCATENATE('Смета ЕР (общ) '!$A42,".",'Смета ЕР (общ) '!$B42,".",'Смета ЕР (общ) '!$D42)</f>
        <v>Р1.1.49</v>
      </c>
      <c r="F42" s="667">
        <f t="shared" si="0"/>
        <v>1</v>
      </c>
      <c r="G42" s="682" t="s">
        <v>2515</v>
      </c>
      <c r="H42" s="642" t="s">
        <v>1146</v>
      </c>
      <c r="I42" s="643"/>
      <c r="J42" s="644">
        <f>'Проектирование до 100'!E20*1.05</f>
        <v>15592.5</v>
      </c>
      <c r="K42" s="644">
        <v>0</v>
      </c>
      <c r="L42" s="644">
        <f t="shared" si="3"/>
        <v>15592.5</v>
      </c>
      <c r="M42" s="644">
        <f t="shared" si="4"/>
        <v>0</v>
      </c>
      <c r="N42" s="644">
        <f>ROUND('Смета ЕР (общ) '!$I42*'Смета ЕР (общ) '!$L42,2)</f>
        <v>0</v>
      </c>
      <c r="O42" s="644">
        <f>ROUND('Смета ЕР (общ) '!$I42*'Смета ЕР (общ) '!$M42,2)</f>
        <v>0</v>
      </c>
      <c r="P42" s="682"/>
      <c r="Q42" s="682"/>
    </row>
    <row r="43" spans="1:19" ht="40.5" customHeight="1">
      <c r="A43" s="667" t="s">
        <v>7</v>
      </c>
      <c r="B43" s="667">
        <v>1</v>
      </c>
      <c r="C43" s="667"/>
      <c r="D43" s="667">
        <v>50</v>
      </c>
      <c r="E43" s="667" t="str">
        <f>CONCATENATE('Смета ЕР (общ) '!$A43,".",'Смета ЕР (общ) '!$B43,".",'Смета ЕР (общ) '!$D43)</f>
        <v>Р1.1.50</v>
      </c>
      <c r="F43" s="667">
        <f t="shared" si="0"/>
        <v>1</v>
      </c>
      <c r="G43" s="682" t="s">
        <v>2516</v>
      </c>
      <c r="H43" s="642" t="s">
        <v>1146</v>
      </c>
      <c r="I43" s="643"/>
      <c r="J43" s="644">
        <f>'Проектирование до 100'!E21*1.05</f>
        <v>10395</v>
      </c>
      <c r="K43" s="644">
        <v>0</v>
      </c>
      <c r="L43" s="644">
        <f t="shared" si="3"/>
        <v>10395</v>
      </c>
      <c r="M43" s="644">
        <f t="shared" si="4"/>
        <v>0</v>
      </c>
      <c r="N43" s="644">
        <f>ROUND('Смета ЕР (общ) '!$I43*'Смета ЕР (общ) '!$L43,2)</f>
        <v>0</v>
      </c>
      <c r="O43" s="644">
        <f>ROUND('Смета ЕР (общ) '!$I43*'Смета ЕР (общ) '!$M43,2)</f>
        <v>0</v>
      </c>
      <c r="P43" s="682"/>
      <c r="Q43" s="682"/>
    </row>
    <row r="44" spans="1:19" ht="40.5" customHeight="1">
      <c r="A44" s="667" t="s">
        <v>7</v>
      </c>
      <c r="B44" s="667">
        <v>1</v>
      </c>
      <c r="C44" s="667"/>
      <c r="D44" s="667">
        <v>51</v>
      </c>
      <c r="E44" s="667" t="str">
        <f>CONCATENATE('Смета ЕР (общ) '!$A44,".",'Смета ЕР (общ) '!$B44,".",'Смета ЕР (общ) '!$D44)</f>
        <v>Р1.1.51</v>
      </c>
      <c r="F44" s="667">
        <f t="shared" si="0"/>
        <v>1</v>
      </c>
      <c r="G44" s="682" t="s">
        <v>2517</v>
      </c>
      <c r="H44" s="642" t="s">
        <v>1146</v>
      </c>
      <c r="I44" s="643"/>
      <c r="J44" s="644">
        <f>'Проектирование до 100'!E22*1.05</f>
        <v>10395</v>
      </c>
      <c r="K44" s="644">
        <v>0</v>
      </c>
      <c r="L44" s="644">
        <f t="shared" si="3"/>
        <v>10395</v>
      </c>
      <c r="M44" s="644">
        <f t="shared" si="4"/>
        <v>0</v>
      </c>
      <c r="N44" s="644">
        <f>ROUND('Смета ЕР (общ) '!$I44*'Смета ЕР (общ) '!$L44,2)</f>
        <v>0</v>
      </c>
      <c r="O44" s="644">
        <f>ROUND('Смета ЕР (общ) '!$I44*'Смета ЕР (общ) '!$M44,2)</f>
        <v>0</v>
      </c>
      <c r="P44" s="682"/>
      <c r="Q44" s="682"/>
    </row>
    <row r="45" spans="1:19" ht="40.5" customHeight="1">
      <c r="A45" s="667" t="s">
        <v>7</v>
      </c>
      <c r="B45" s="667">
        <v>1</v>
      </c>
      <c r="C45" s="667"/>
      <c r="D45" s="667">
        <v>52</v>
      </c>
      <c r="E45" s="667" t="str">
        <f>CONCATENATE('Смета ЕР (общ) '!$A45,".",'Смета ЕР (общ) '!$B45,".",'Смета ЕР (общ) '!$D45)</f>
        <v>Р1.1.52</v>
      </c>
      <c r="F45" s="667">
        <f t="shared" si="0"/>
        <v>1</v>
      </c>
      <c r="G45" s="682" t="s">
        <v>2518</v>
      </c>
      <c r="H45" s="642" t="s">
        <v>1146</v>
      </c>
      <c r="I45" s="643"/>
      <c r="J45" s="644">
        <f>'Проектирование до 100'!E23*1.05</f>
        <v>10395</v>
      </c>
      <c r="K45" s="644">
        <v>0</v>
      </c>
      <c r="L45" s="644">
        <f t="shared" si="3"/>
        <v>10395</v>
      </c>
      <c r="M45" s="644">
        <f t="shared" si="4"/>
        <v>0</v>
      </c>
      <c r="N45" s="644">
        <f>ROUND('Смета ЕР (общ) '!$I45*'Смета ЕР (общ) '!$L45,2)</f>
        <v>0</v>
      </c>
      <c r="O45" s="644">
        <f>ROUND('Смета ЕР (общ) '!$I45*'Смета ЕР (общ) '!$M45,2)</f>
        <v>0</v>
      </c>
      <c r="P45" s="682"/>
      <c r="Q45" s="682"/>
    </row>
    <row r="46" spans="1:19" ht="40.5" customHeight="1">
      <c r="A46" s="667" t="s">
        <v>7</v>
      </c>
      <c r="B46" s="667">
        <v>1</v>
      </c>
      <c r="C46" s="667"/>
      <c r="D46" s="667">
        <v>53</v>
      </c>
      <c r="E46" s="667" t="str">
        <f>CONCATENATE('Смета ЕР (общ) '!$A46,".",'Смета ЕР (общ) '!$B46,".",'Смета ЕР (общ) '!$D46)</f>
        <v>Р1.1.53</v>
      </c>
      <c r="F46" s="667">
        <f t="shared" si="0"/>
        <v>1</v>
      </c>
      <c r="G46" s="682" t="s">
        <v>2519</v>
      </c>
      <c r="H46" s="642" t="s">
        <v>1146</v>
      </c>
      <c r="I46" s="643"/>
      <c r="J46" s="644">
        <f>'Проектирование до 100'!E24*1.05</f>
        <v>15592.5</v>
      </c>
      <c r="K46" s="644">
        <v>0</v>
      </c>
      <c r="L46" s="644">
        <f t="shared" si="3"/>
        <v>15592.5</v>
      </c>
      <c r="M46" s="644">
        <f t="shared" si="4"/>
        <v>0</v>
      </c>
      <c r="N46" s="644">
        <f>ROUND('Смета ЕР (общ) '!$I46*'Смета ЕР (общ) '!$L46,2)</f>
        <v>0</v>
      </c>
      <c r="O46" s="644">
        <f>ROUND('Смета ЕР (общ) '!$I46*'Смета ЕР (общ) '!$M46,2)</f>
        <v>0</v>
      </c>
      <c r="P46" s="682"/>
      <c r="Q46" s="682"/>
    </row>
    <row r="47" spans="1:19" ht="24">
      <c r="A47" s="667" t="s">
        <v>7</v>
      </c>
      <c r="B47" s="667">
        <v>1</v>
      </c>
      <c r="C47" s="667"/>
      <c r="D47" s="667">
        <v>54</v>
      </c>
      <c r="E47" s="667" t="str">
        <f>CONCATENATE('Смета ЕР (общ) '!$A47,".",'Смета ЕР (общ) '!$B47,".",'Смета ЕР (общ) '!$D47)</f>
        <v>Р1.1.54</v>
      </c>
      <c r="F47" s="667">
        <f t="shared" si="0"/>
        <v>1</v>
      </c>
      <c r="G47" s="682" t="s">
        <v>2520</v>
      </c>
      <c r="H47" s="642" t="s">
        <v>1146</v>
      </c>
      <c r="I47" s="643"/>
      <c r="J47" s="644">
        <f>'Проектирование до 100'!E25*1.05</f>
        <v>10395</v>
      </c>
      <c r="K47" s="644">
        <v>0</v>
      </c>
      <c r="L47" s="644">
        <f t="shared" si="3"/>
        <v>10395</v>
      </c>
      <c r="M47" s="644">
        <f t="shared" si="4"/>
        <v>0</v>
      </c>
      <c r="N47" s="644">
        <f>ROUND('Смета ЕР (общ) '!$I47*'Смета ЕР (общ) '!$L47,2)</f>
        <v>0</v>
      </c>
      <c r="O47" s="644">
        <f>ROUND('Смета ЕР (общ) '!$I47*'Смета ЕР (общ) '!$M47,2)</f>
        <v>0</v>
      </c>
      <c r="P47" s="682"/>
      <c r="Q47" s="682"/>
    </row>
    <row r="48" spans="1:19" ht="24">
      <c r="A48" s="667" t="s">
        <v>7</v>
      </c>
      <c r="B48" s="667">
        <v>1</v>
      </c>
      <c r="C48" s="667"/>
      <c r="D48" s="667">
        <v>55</v>
      </c>
      <c r="E48" s="667" t="str">
        <f>CONCATENATE('Смета ЕР (общ) '!$A48,".",'Смета ЕР (общ) '!$B48,".",'Смета ЕР (общ) '!$D48)</f>
        <v>Р1.1.55</v>
      </c>
      <c r="F48" s="667">
        <f t="shared" si="0"/>
        <v>1</v>
      </c>
      <c r="G48" s="682" t="s">
        <v>2521</v>
      </c>
      <c r="H48" s="642" t="s">
        <v>1146</v>
      </c>
      <c r="I48" s="643"/>
      <c r="J48" s="644">
        <f>'Проектирование до 100'!E26*1.05</f>
        <v>15592.5</v>
      </c>
      <c r="K48" s="644">
        <v>0</v>
      </c>
      <c r="L48" s="644">
        <f t="shared" si="3"/>
        <v>15592.5</v>
      </c>
      <c r="M48" s="644">
        <f t="shared" si="4"/>
        <v>0</v>
      </c>
      <c r="N48" s="644">
        <f>ROUND('Смета ЕР (общ) '!$I48*'Смета ЕР (общ) '!$L48,2)</f>
        <v>0</v>
      </c>
      <c r="O48" s="644">
        <f>ROUND('Смета ЕР (общ) '!$I48*'Смета ЕР (общ) '!$M48,2)</f>
        <v>0</v>
      </c>
      <c r="P48" s="682"/>
      <c r="Q48" s="682"/>
    </row>
    <row r="49" spans="1:17" ht="24">
      <c r="A49" s="667" t="s">
        <v>7</v>
      </c>
      <c r="B49" s="667">
        <v>1</v>
      </c>
      <c r="C49" s="667"/>
      <c r="D49" s="667">
        <v>56</v>
      </c>
      <c r="E49" s="667" t="str">
        <f>CONCATENATE('Смета ЕР (общ) '!$A49,".",'Смета ЕР (общ) '!$B49,".",'Смета ЕР (общ) '!$D49)</f>
        <v>Р1.1.56</v>
      </c>
      <c r="F49" s="667">
        <f t="shared" si="0"/>
        <v>1</v>
      </c>
      <c r="G49" s="754" t="s">
        <v>2103</v>
      </c>
      <c r="H49" s="646" t="s">
        <v>15</v>
      </c>
      <c r="I49" s="643"/>
      <c r="J49" s="644">
        <f>'Проектирование 100-450'!E18*1.05*0.1</f>
        <v>13.545000000000002</v>
      </c>
      <c r="K49" s="644">
        <v>0</v>
      </c>
      <c r="L49" s="644">
        <f t="shared" si="3"/>
        <v>13.55</v>
      </c>
      <c r="M49" s="644">
        <f t="shared" si="4"/>
        <v>0</v>
      </c>
      <c r="N49" s="644">
        <f>ROUND('Смета ЕР (общ) '!$I49*'Смета ЕР (общ) '!$L49,2)</f>
        <v>0</v>
      </c>
      <c r="O49" s="644">
        <f>ROUND('Смета ЕР (общ) '!$I49*'Смета ЕР (общ) '!$M49,2)</f>
        <v>0</v>
      </c>
      <c r="P49" s="754"/>
      <c r="Q49" s="754"/>
    </row>
    <row r="50" spans="1:17" ht="24">
      <c r="A50" s="667" t="s">
        <v>7</v>
      </c>
      <c r="B50" s="667">
        <v>1</v>
      </c>
      <c r="C50" s="667"/>
      <c r="D50" s="667">
        <v>57</v>
      </c>
      <c r="E50" s="667" t="str">
        <f>CONCATENATE('Смета ЕР (общ) '!$A50,".",'Смета ЕР (общ) '!$B50,".",'Смета ЕР (общ) '!$D50)</f>
        <v>Р1.1.57</v>
      </c>
      <c r="F50" s="667">
        <f t="shared" si="0"/>
        <v>1</v>
      </c>
      <c r="G50" s="754" t="s">
        <v>2104</v>
      </c>
      <c r="H50" s="646" t="s">
        <v>15</v>
      </c>
      <c r="I50" s="643"/>
      <c r="J50" s="644">
        <f>'Проектирование 100-450'!E19*1.05*0.1</f>
        <v>38.955000000000005</v>
      </c>
      <c r="K50" s="644">
        <v>0</v>
      </c>
      <c r="L50" s="644">
        <f t="shared" si="3"/>
        <v>38.96</v>
      </c>
      <c r="M50" s="644">
        <f t="shared" si="4"/>
        <v>0</v>
      </c>
      <c r="N50" s="644">
        <f>ROUND('Смета ЕР (общ) '!$I50*'Смета ЕР (общ) '!$L50,2)</f>
        <v>0</v>
      </c>
      <c r="O50" s="644">
        <f>ROUND('Смета ЕР (общ) '!$I50*'Смета ЕР (общ) '!$M50,2)</f>
        <v>0</v>
      </c>
      <c r="P50" s="754"/>
      <c r="Q50" s="754"/>
    </row>
    <row r="51" spans="1:17" ht="24">
      <c r="A51" s="667" t="s">
        <v>7</v>
      </c>
      <c r="B51" s="667">
        <v>1</v>
      </c>
      <c r="C51" s="667"/>
      <c r="D51" s="667">
        <v>58</v>
      </c>
      <c r="E51" s="667" t="str">
        <f>CONCATENATE('Смета ЕР (общ) '!$A51,".",'Смета ЕР (общ) '!$B51,".",'Смета ЕР (общ) '!$D51)</f>
        <v>Р1.1.58</v>
      </c>
      <c r="F51" s="667">
        <f t="shared" si="0"/>
        <v>1</v>
      </c>
      <c r="G51" s="754" t="s">
        <v>2097</v>
      </c>
      <c r="H51" s="646" t="s">
        <v>15</v>
      </c>
      <c r="I51" s="643"/>
      <c r="J51" s="644">
        <f>'Проектирование 100-450'!E20*1.05*0.1</f>
        <v>25.830000000000002</v>
      </c>
      <c r="K51" s="644">
        <v>0</v>
      </c>
      <c r="L51" s="644">
        <f t="shared" si="3"/>
        <v>25.83</v>
      </c>
      <c r="M51" s="644">
        <f t="shared" si="4"/>
        <v>0</v>
      </c>
      <c r="N51" s="644">
        <f>ROUND('Смета ЕР (общ) '!$I51*'Смета ЕР (общ) '!$L51,2)</f>
        <v>0</v>
      </c>
      <c r="O51" s="644">
        <f>ROUND('Смета ЕР (общ) '!$I51*'Смета ЕР (общ) '!$M51,2)</f>
        <v>0</v>
      </c>
      <c r="P51" s="754"/>
      <c r="Q51" s="754"/>
    </row>
    <row r="52" spans="1:17" ht="24">
      <c r="A52" s="667" t="s">
        <v>7</v>
      </c>
      <c r="B52" s="667">
        <v>1</v>
      </c>
      <c r="C52" s="667"/>
      <c r="D52" s="667">
        <v>59</v>
      </c>
      <c r="E52" s="667" t="str">
        <f>CONCATENATE('Смета ЕР (общ) '!$A52,".",'Смета ЕР (общ) '!$B52,".",'Смета ЕР (общ) '!$D52)</f>
        <v>Р1.1.59</v>
      </c>
      <c r="F52" s="667">
        <f t="shared" si="0"/>
        <v>1</v>
      </c>
      <c r="G52" s="754" t="s">
        <v>2098</v>
      </c>
      <c r="H52" s="646" t="s">
        <v>15</v>
      </c>
      <c r="I52" s="643"/>
      <c r="J52" s="644">
        <f>'Проектирование 100-450'!E21*1.05*0.1</f>
        <v>20.265000000000001</v>
      </c>
      <c r="K52" s="644">
        <v>0</v>
      </c>
      <c r="L52" s="644">
        <f t="shared" si="3"/>
        <v>20.27</v>
      </c>
      <c r="M52" s="644">
        <f t="shared" si="4"/>
        <v>0</v>
      </c>
      <c r="N52" s="644">
        <f>ROUND('Смета ЕР (общ) '!$I52*'Смета ЕР (общ) '!$L52,2)</f>
        <v>0</v>
      </c>
      <c r="O52" s="644">
        <f>ROUND('Смета ЕР (общ) '!$I52*'Смета ЕР (общ) '!$M52,2)</f>
        <v>0</v>
      </c>
      <c r="P52" s="754"/>
      <c r="Q52" s="754"/>
    </row>
    <row r="53" spans="1:17" ht="24">
      <c r="A53" s="667" t="s">
        <v>7</v>
      </c>
      <c r="B53" s="667">
        <v>1</v>
      </c>
      <c r="C53" s="667"/>
      <c r="D53" s="667">
        <v>60</v>
      </c>
      <c r="E53" s="667" t="str">
        <f>CONCATENATE('Смета ЕР (общ) '!$A53,".",'Смета ЕР (общ) '!$B53,".",'Смета ЕР (общ) '!$D53)</f>
        <v>Р1.1.60</v>
      </c>
      <c r="F53" s="667">
        <f t="shared" si="0"/>
        <v>1</v>
      </c>
      <c r="G53" s="754" t="s">
        <v>2099</v>
      </c>
      <c r="H53" s="646" t="s">
        <v>15</v>
      </c>
      <c r="I53" s="643"/>
      <c r="J53" s="644">
        <f>'Проектирование 100-450'!E22*1.05*0.1</f>
        <v>15.948450000000001</v>
      </c>
      <c r="K53" s="644">
        <v>0</v>
      </c>
      <c r="L53" s="644">
        <f t="shared" si="3"/>
        <v>15.95</v>
      </c>
      <c r="M53" s="644">
        <f t="shared" si="4"/>
        <v>0</v>
      </c>
      <c r="N53" s="644">
        <f>ROUND('Смета ЕР (общ) '!$I53*'Смета ЕР (общ) '!$L53,2)</f>
        <v>0</v>
      </c>
      <c r="O53" s="644">
        <f>ROUND('Смета ЕР (общ) '!$I53*'Смета ЕР (общ) '!$M53,2)</f>
        <v>0</v>
      </c>
      <c r="P53" s="754"/>
      <c r="Q53" s="754"/>
    </row>
    <row r="54" spans="1:17" ht="36">
      <c r="A54" s="667" t="s">
        <v>7</v>
      </c>
      <c r="B54" s="667">
        <v>1</v>
      </c>
      <c r="C54" s="667"/>
      <c r="D54" s="667">
        <v>61</v>
      </c>
      <c r="E54" s="667" t="str">
        <f>CONCATENATE('Смета ЕР (общ) '!$A54,".",'Смета ЕР (общ) '!$B54,".",'Смета ЕР (общ) '!$D54)</f>
        <v>Р1.1.61</v>
      </c>
      <c r="F54" s="667">
        <f t="shared" si="0"/>
        <v>1</v>
      </c>
      <c r="G54" s="754" t="s">
        <v>2100</v>
      </c>
      <c r="H54" s="646" t="s">
        <v>15</v>
      </c>
      <c r="I54" s="643"/>
      <c r="J54" s="644">
        <f>'Проектирование 100-450'!E23*1.05*0.1</f>
        <v>12.39</v>
      </c>
      <c r="K54" s="644">
        <v>0</v>
      </c>
      <c r="L54" s="644">
        <f t="shared" si="3"/>
        <v>12.39</v>
      </c>
      <c r="M54" s="644">
        <f t="shared" si="4"/>
        <v>0</v>
      </c>
      <c r="N54" s="644">
        <f>ROUND('Смета ЕР (общ) '!$I54*'Смета ЕР (общ) '!$L54,2)</f>
        <v>0</v>
      </c>
      <c r="O54" s="644">
        <f>ROUND('Смета ЕР (общ) '!$I54*'Смета ЕР (общ) '!$M54,2)</f>
        <v>0</v>
      </c>
      <c r="P54" s="754"/>
      <c r="Q54" s="754"/>
    </row>
    <row r="55" spans="1:17" ht="24">
      <c r="A55" s="667" t="s">
        <v>7</v>
      </c>
      <c r="B55" s="667">
        <v>1</v>
      </c>
      <c r="C55" s="667"/>
      <c r="D55" s="667">
        <v>62</v>
      </c>
      <c r="E55" s="667" t="str">
        <f>CONCATENATE('Смета ЕР (общ) '!$A55,".",'Смета ЕР (общ) '!$B55,".",'Смета ЕР (общ) '!$D55)</f>
        <v>Р1.1.62</v>
      </c>
      <c r="F55" s="667">
        <f t="shared" si="0"/>
        <v>1</v>
      </c>
      <c r="G55" s="754" t="s">
        <v>2101</v>
      </c>
      <c r="H55" s="646" t="s">
        <v>15</v>
      </c>
      <c r="I55" s="643"/>
      <c r="J55" s="644">
        <f>'Проектирование 100-450'!E24*1.05*0.1</f>
        <v>13.020000000000003</v>
      </c>
      <c r="K55" s="644">
        <v>0</v>
      </c>
      <c r="L55" s="644">
        <f t="shared" si="3"/>
        <v>13.02</v>
      </c>
      <c r="M55" s="644">
        <f t="shared" si="4"/>
        <v>0</v>
      </c>
      <c r="N55" s="644">
        <f>ROUND('Смета ЕР (общ) '!$I55*'Смета ЕР (общ) '!$L55,2)</f>
        <v>0</v>
      </c>
      <c r="O55" s="644">
        <f>ROUND('Смета ЕР (общ) '!$I55*'Смета ЕР (общ) '!$M55,2)</f>
        <v>0</v>
      </c>
      <c r="P55" s="754"/>
      <c r="Q55" s="754"/>
    </row>
    <row r="56" spans="1:17" ht="36">
      <c r="A56" s="667" t="s">
        <v>7</v>
      </c>
      <c r="B56" s="667">
        <v>1</v>
      </c>
      <c r="C56" s="667"/>
      <c r="D56" s="667">
        <v>63</v>
      </c>
      <c r="E56" s="667" t="str">
        <f>CONCATENATE('Смета ЕР (общ) '!$A56,".",'Смета ЕР (общ) '!$B56,".",'Смета ЕР (общ) '!$D56)</f>
        <v>Р1.1.63</v>
      </c>
      <c r="F56" s="667">
        <f t="shared" si="0"/>
        <v>1</v>
      </c>
      <c r="G56" s="754" t="s">
        <v>2106</v>
      </c>
      <c r="H56" s="646" t="s">
        <v>15</v>
      </c>
      <c r="I56" s="643"/>
      <c r="J56" s="644">
        <f>'Проектирование 100-450'!E25*1.05*0.1</f>
        <v>9.1675500000000003</v>
      </c>
      <c r="K56" s="644">
        <v>0</v>
      </c>
      <c r="L56" s="644">
        <f t="shared" si="3"/>
        <v>9.17</v>
      </c>
      <c r="M56" s="644">
        <f t="shared" si="4"/>
        <v>0</v>
      </c>
      <c r="N56" s="644">
        <f>ROUND('Смета ЕР (общ) '!$I56*'Смета ЕР (общ) '!$L56,2)</f>
        <v>0</v>
      </c>
      <c r="O56" s="644">
        <f>ROUND('Смета ЕР (общ) '!$I56*'Смета ЕР (общ) '!$M56,2)</f>
        <v>0</v>
      </c>
      <c r="P56" s="754"/>
      <c r="Q56" s="754"/>
    </row>
    <row r="57" spans="1:17" ht="36">
      <c r="A57" s="667" t="s">
        <v>7</v>
      </c>
      <c r="B57" s="667">
        <v>1</v>
      </c>
      <c r="C57" s="667"/>
      <c r="D57" s="667">
        <v>64</v>
      </c>
      <c r="E57" s="667" t="str">
        <f>CONCATENATE('Смета ЕР (общ) '!$A57,".",'Смета ЕР (общ) '!$B57,".",'Смета ЕР (общ) '!$D57)</f>
        <v>Р1.1.64</v>
      </c>
      <c r="F57" s="667">
        <f t="shared" si="0"/>
        <v>1</v>
      </c>
      <c r="G57" s="754" t="s">
        <v>2102</v>
      </c>
      <c r="H57" s="646" t="s">
        <v>15</v>
      </c>
      <c r="I57" s="643"/>
      <c r="J57" s="644">
        <f>'Проектирование 100-450'!E26*1.05*0.1</f>
        <v>9.1675500000000003</v>
      </c>
      <c r="K57" s="644">
        <v>0</v>
      </c>
      <c r="L57" s="644">
        <f t="shared" si="3"/>
        <v>9.17</v>
      </c>
      <c r="M57" s="644">
        <f t="shared" si="4"/>
        <v>0</v>
      </c>
      <c r="N57" s="644">
        <f>ROUND('Смета ЕР (общ) '!$I57*'Смета ЕР (общ) '!$L57,2)</f>
        <v>0</v>
      </c>
      <c r="O57" s="644">
        <f>ROUND('Смета ЕР (общ) '!$I57*'Смета ЕР (общ) '!$M57,2)</f>
        <v>0</v>
      </c>
      <c r="P57" s="754"/>
      <c r="Q57" s="754"/>
    </row>
    <row r="58" spans="1:17" ht="24">
      <c r="A58" s="667" t="s">
        <v>7</v>
      </c>
      <c r="B58" s="667">
        <v>1</v>
      </c>
      <c r="C58" s="667"/>
      <c r="D58" s="667">
        <v>65</v>
      </c>
      <c r="E58" s="667" t="str">
        <f>CONCATENATE('Смета ЕР (общ) '!$A58,".",'Смета ЕР (общ) '!$B58,".",'Смета ЕР (общ) '!$D58)</f>
        <v>Р1.1.65</v>
      </c>
      <c r="F58" s="667">
        <f t="shared" si="0"/>
        <v>1</v>
      </c>
      <c r="G58" s="754" t="s">
        <v>2105</v>
      </c>
      <c r="H58" s="646" t="s">
        <v>15</v>
      </c>
      <c r="I58" s="643"/>
      <c r="J58" s="644">
        <f>'Проектирование 100-450'!E27*1.05*0.1</f>
        <v>10.395000000000001</v>
      </c>
      <c r="K58" s="644">
        <v>0</v>
      </c>
      <c r="L58" s="644">
        <f t="shared" si="3"/>
        <v>10.4</v>
      </c>
      <c r="M58" s="644">
        <f t="shared" si="4"/>
        <v>0</v>
      </c>
      <c r="N58" s="644">
        <f>ROUND('Смета ЕР (общ) '!$I58*'Смета ЕР (общ) '!$L58,2)</f>
        <v>0</v>
      </c>
      <c r="O58" s="644">
        <f>ROUND('Смета ЕР (общ) '!$I58*'Смета ЕР (общ) '!$M58,2)</f>
        <v>0</v>
      </c>
      <c r="P58" s="754"/>
      <c r="Q58" s="754"/>
    </row>
    <row r="59" spans="1:17" ht="24">
      <c r="A59" s="640" t="s">
        <v>7</v>
      </c>
      <c r="B59" s="640">
        <v>1</v>
      </c>
      <c r="C59" s="640"/>
      <c r="D59" s="640">
        <v>66</v>
      </c>
      <c r="E59" s="640" t="str">
        <f>CONCATENATE('Смета ЕР (общ) '!$A59,".",'Смета ЕР (общ) '!$B59,".",'Смета ЕР (общ) '!$D59)</f>
        <v>Р1.1.66</v>
      </c>
      <c r="F59" s="640">
        <f t="shared" si="0"/>
        <v>1</v>
      </c>
      <c r="G59" s="755" t="s">
        <v>2093</v>
      </c>
      <c r="H59" s="642" t="s">
        <v>1146</v>
      </c>
      <c r="I59" s="643"/>
      <c r="J59" s="644">
        <f>'Проектирование до 100'!E17*1.05*0.1</f>
        <v>1050</v>
      </c>
      <c r="K59" s="644">
        <v>0</v>
      </c>
      <c r="L59" s="644">
        <f t="shared" si="3"/>
        <v>1050</v>
      </c>
      <c r="M59" s="644">
        <f t="shared" si="4"/>
        <v>0</v>
      </c>
      <c r="N59" s="644">
        <f>ROUND('Смета ЕР (общ) '!$I59*'Смета ЕР (общ) '!$L59,2)</f>
        <v>0</v>
      </c>
      <c r="O59" s="644">
        <f>ROUND('Смета ЕР (общ) '!$I59*'Смета ЕР (общ) '!$M59,2)</f>
        <v>0</v>
      </c>
      <c r="P59" s="755"/>
      <c r="Q59" s="755"/>
    </row>
    <row r="60" spans="1:17" ht="24">
      <c r="A60" s="640" t="s">
        <v>7</v>
      </c>
      <c r="B60" s="640">
        <v>1</v>
      </c>
      <c r="C60" s="640"/>
      <c r="D60" s="640">
        <v>67</v>
      </c>
      <c r="E60" s="640" t="str">
        <f>CONCATENATE('Смета ЕР (общ) '!$A60,".",'Смета ЕР (общ) '!$B60,".",'Смета ЕР (общ) '!$D60)</f>
        <v>Р1.1.67</v>
      </c>
      <c r="F60" s="640">
        <f t="shared" si="0"/>
        <v>1</v>
      </c>
      <c r="G60" s="755" t="s">
        <v>2094</v>
      </c>
      <c r="H60" s="642" t="s">
        <v>1146</v>
      </c>
      <c r="I60" s="643"/>
      <c r="J60" s="644">
        <f>'Проектирование до 100'!E18*1.05*0.1</f>
        <v>2073.75</v>
      </c>
      <c r="K60" s="644">
        <v>0</v>
      </c>
      <c r="L60" s="644">
        <f t="shared" si="3"/>
        <v>2073.75</v>
      </c>
      <c r="M60" s="644">
        <f t="shared" si="4"/>
        <v>0</v>
      </c>
      <c r="N60" s="644">
        <f>ROUND('Смета ЕР (общ) '!$I60*'Смета ЕР (общ) '!$L60,2)</f>
        <v>0</v>
      </c>
      <c r="O60" s="644">
        <f>ROUND('Смета ЕР (общ) '!$I60*'Смета ЕР (общ) '!$M60,2)</f>
        <v>0</v>
      </c>
      <c r="P60" s="755"/>
      <c r="Q60" s="755"/>
    </row>
    <row r="61" spans="1:17" ht="24">
      <c r="A61" s="640" t="s">
        <v>7</v>
      </c>
      <c r="B61" s="640">
        <v>1</v>
      </c>
      <c r="C61" s="640"/>
      <c r="D61" s="640">
        <v>68</v>
      </c>
      <c r="E61" s="640" t="str">
        <f>CONCATENATE('Смета ЕР (общ) '!$A61,".",'Смета ЕР (общ) '!$B61,".",'Смета ЕР (общ) '!$D61)</f>
        <v>Р1.1.68</v>
      </c>
      <c r="F61" s="640">
        <f t="shared" si="0"/>
        <v>1</v>
      </c>
      <c r="G61" s="755" t="s">
        <v>2087</v>
      </c>
      <c r="H61" s="642" t="s">
        <v>1146</v>
      </c>
      <c r="I61" s="643"/>
      <c r="J61" s="644">
        <f>'Проектирование до 100'!E19*1.05*0.1</f>
        <v>2073.75</v>
      </c>
      <c r="K61" s="644">
        <v>0</v>
      </c>
      <c r="L61" s="644">
        <f t="shared" si="3"/>
        <v>2073.75</v>
      </c>
      <c r="M61" s="644">
        <f t="shared" si="4"/>
        <v>0</v>
      </c>
      <c r="N61" s="644">
        <f>ROUND('Смета ЕР (общ) '!$I61*'Смета ЕР (общ) '!$L61,2)</f>
        <v>0</v>
      </c>
      <c r="O61" s="644">
        <f>ROUND('Смета ЕР (общ) '!$I61*'Смета ЕР (общ) '!$M61,2)</f>
        <v>0</v>
      </c>
      <c r="P61" s="755"/>
      <c r="Q61" s="755"/>
    </row>
    <row r="62" spans="1:17" ht="24">
      <c r="A62" s="640" t="s">
        <v>7</v>
      </c>
      <c r="B62" s="640">
        <v>1</v>
      </c>
      <c r="C62" s="640"/>
      <c r="D62" s="640">
        <v>69</v>
      </c>
      <c r="E62" s="640" t="str">
        <f>CONCATENATE('Смета ЕР (общ) '!$A62,".",'Смета ЕР (общ) '!$B62,".",'Смета ЕР (общ) '!$D62)</f>
        <v>Р1.1.69</v>
      </c>
      <c r="F62" s="640">
        <f t="shared" si="0"/>
        <v>1</v>
      </c>
      <c r="G62" s="755" t="s">
        <v>2088</v>
      </c>
      <c r="H62" s="642" t="s">
        <v>1146</v>
      </c>
      <c r="I62" s="643"/>
      <c r="J62" s="644">
        <f>'Проектирование до 100'!E20*1.05*0.1</f>
        <v>1559.25</v>
      </c>
      <c r="K62" s="644">
        <v>0</v>
      </c>
      <c r="L62" s="644">
        <f t="shared" si="3"/>
        <v>1559.25</v>
      </c>
      <c r="M62" s="644">
        <f t="shared" si="4"/>
        <v>0</v>
      </c>
      <c r="N62" s="644">
        <f>ROUND('Смета ЕР (общ) '!$I62*'Смета ЕР (общ) '!$L62,2)</f>
        <v>0</v>
      </c>
      <c r="O62" s="644">
        <f>ROUND('Смета ЕР (общ) '!$I62*'Смета ЕР (общ) '!$M62,2)</f>
        <v>0</v>
      </c>
      <c r="P62" s="755"/>
      <c r="Q62" s="755"/>
    </row>
    <row r="63" spans="1:17" ht="24">
      <c r="A63" s="640" t="s">
        <v>7</v>
      </c>
      <c r="B63" s="640">
        <v>1</v>
      </c>
      <c r="C63" s="640"/>
      <c r="D63" s="640">
        <v>70</v>
      </c>
      <c r="E63" s="640" t="str">
        <f>CONCATENATE('Смета ЕР (общ) '!$A63,".",'Смета ЕР (общ) '!$B63,".",'Смета ЕР (общ) '!$D63)</f>
        <v>Р1.1.70</v>
      </c>
      <c r="F63" s="640">
        <f t="shared" si="0"/>
        <v>1</v>
      </c>
      <c r="G63" s="755" t="s">
        <v>2089</v>
      </c>
      <c r="H63" s="642" t="s">
        <v>1146</v>
      </c>
      <c r="I63" s="643"/>
      <c r="J63" s="644">
        <f>'Проектирование до 100'!E21*1.05*0.1</f>
        <v>1039.5</v>
      </c>
      <c r="K63" s="644">
        <v>0</v>
      </c>
      <c r="L63" s="644">
        <f t="shared" si="3"/>
        <v>1039.5</v>
      </c>
      <c r="M63" s="644">
        <f t="shared" si="4"/>
        <v>0</v>
      </c>
      <c r="N63" s="644">
        <f>ROUND('Смета ЕР (общ) '!$I63*'Смета ЕР (общ) '!$L63,2)</f>
        <v>0</v>
      </c>
      <c r="O63" s="644">
        <f>ROUND('Смета ЕР (общ) '!$I63*'Смета ЕР (общ) '!$M63,2)</f>
        <v>0</v>
      </c>
      <c r="P63" s="755"/>
      <c r="Q63" s="755"/>
    </row>
    <row r="64" spans="1:17" ht="36">
      <c r="A64" s="640" t="s">
        <v>7</v>
      </c>
      <c r="B64" s="640">
        <v>1</v>
      </c>
      <c r="C64" s="640"/>
      <c r="D64" s="640">
        <v>71</v>
      </c>
      <c r="E64" s="640" t="str">
        <f>CONCATENATE('Смета ЕР (общ) '!$A64,".",'Смета ЕР (общ) '!$B64,".",'Смета ЕР (общ) '!$D64)</f>
        <v>Р1.1.71</v>
      </c>
      <c r="F64" s="640">
        <f t="shared" si="0"/>
        <v>1</v>
      </c>
      <c r="G64" s="755" t="s">
        <v>2090</v>
      </c>
      <c r="H64" s="642" t="s">
        <v>1146</v>
      </c>
      <c r="I64" s="643"/>
      <c r="J64" s="644">
        <f>'Проектирование до 100'!E22*1.05*0.1</f>
        <v>1039.5</v>
      </c>
      <c r="K64" s="644">
        <v>0</v>
      </c>
      <c r="L64" s="644">
        <f t="shared" si="3"/>
        <v>1039.5</v>
      </c>
      <c r="M64" s="644">
        <f t="shared" si="4"/>
        <v>0</v>
      </c>
      <c r="N64" s="644">
        <f>ROUND('Смета ЕР (общ) '!$I64*'Смета ЕР (общ) '!$L64,2)</f>
        <v>0</v>
      </c>
      <c r="O64" s="644">
        <f>ROUND('Смета ЕР (общ) '!$I64*'Смета ЕР (общ) '!$M64,2)</f>
        <v>0</v>
      </c>
      <c r="P64" s="755"/>
      <c r="Q64" s="755"/>
    </row>
    <row r="65" spans="1:17" ht="24">
      <c r="A65" s="640" t="s">
        <v>7</v>
      </c>
      <c r="B65" s="640">
        <v>1</v>
      </c>
      <c r="C65" s="640"/>
      <c r="D65" s="640">
        <v>72</v>
      </c>
      <c r="E65" s="640" t="str">
        <f>CONCATENATE('Смета ЕР (общ) '!$A65,".",'Смета ЕР (общ) '!$B65,".",'Смета ЕР (общ) '!$D65)</f>
        <v>Р1.1.72</v>
      </c>
      <c r="F65" s="640">
        <f t="shared" si="0"/>
        <v>1</v>
      </c>
      <c r="G65" s="755" t="s">
        <v>2091</v>
      </c>
      <c r="H65" s="642" t="s">
        <v>1146</v>
      </c>
      <c r="I65" s="643"/>
      <c r="J65" s="644">
        <f>'Проектирование до 100'!E23*1.05*0.1</f>
        <v>1039.5</v>
      </c>
      <c r="K65" s="644">
        <v>0</v>
      </c>
      <c r="L65" s="644">
        <f t="shared" si="3"/>
        <v>1039.5</v>
      </c>
      <c r="M65" s="644">
        <f t="shared" si="4"/>
        <v>0</v>
      </c>
      <c r="N65" s="644">
        <f>ROUND('Смета ЕР (общ) '!$I65*'Смета ЕР (общ) '!$L65,2)</f>
        <v>0</v>
      </c>
      <c r="O65" s="644">
        <f>ROUND('Смета ЕР (общ) '!$I65*'Смета ЕР (общ) '!$M65,2)</f>
        <v>0</v>
      </c>
      <c r="P65" s="755"/>
      <c r="Q65" s="755"/>
    </row>
    <row r="66" spans="1:17" ht="36">
      <c r="A66" s="640" t="s">
        <v>7</v>
      </c>
      <c r="B66" s="640">
        <v>1</v>
      </c>
      <c r="C66" s="640"/>
      <c r="D66" s="640">
        <v>73</v>
      </c>
      <c r="E66" s="640" t="str">
        <f>CONCATENATE('Смета ЕР (общ) '!$A66,".",'Смета ЕР (общ) '!$B66,".",'Смета ЕР (общ) '!$D66)</f>
        <v>Р1.1.73</v>
      </c>
      <c r="F66" s="640">
        <f t="shared" si="0"/>
        <v>1</v>
      </c>
      <c r="G66" s="755" t="s">
        <v>2096</v>
      </c>
      <c r="H66" s="642" t="s">
        <v>1146</v>
      </c>
      <c r="I66" s="643"/>
      <c r="J66" s="644">
        <f>'Проектирование до 100'!E24*1.05*0.1</f>
        <v>1559.25</v>
      </c>
      <c r="K66" s="644">
        <v>0</v>
      </c>
      <c r="L66" s="644">
        <f t="shared" si="3"/>
        <v>1559.25</v>
      </c>
      <c r="M66" s="644">
        <f t="shared" si="4"/>
        <v>0</v>
      </c>
      <c r="N66" s="644">
        <f>ROUND('Смета ЕР (общ) '!$I66*'Смета ЕР (общ) '!$L66,2)</f>
        <v>0</v>
      </c>
      <c r="O66" s="644">
        <f>ROUND('Смета ЕР (общ) '!$I66*'Смета ЕР (общ) '!$M66,2)</f>
        <v>0</v>
      </c>
      <c r="P66" s="755"/>
      <c r="Q66" s="755"/>
    </row>
    <row r="67" spans="1:17" ht="36">
      <c r="A67" s="640" t="s">
        <v>7</v>
      </c>
      <c r="B67" s="640">
        <v>1</v>
      </c>
      <c r="C67" s="640"/>
      <c r="D67" s="640">
        <v>74</v>
      </c>
      <c r="E67" s="640" t="str">
        <f>CONCATENATE('Смета ЕР (общ) '!$A67,".",'Смета ЕР (общ) '!$B67,".",'Смета ЕР (общ) '!$D67)</f>
        <v>Р1.1.74</v>
      </c>
      <c r="F67" s="640">
        <f t="shared" si="0"/>
        <v>1</v>
      </c>
      <c r="G67" s="755" t="s">
        <v>2092</v>
      </c>
      <c r="H67" s="642" t="s">
        <v>1146</v>
      </c>
      <c r="I67" s="643"/>
      <c r="J67" s="644">
        <f>'Проектирование до 100'!E25*1.05*0.1</f>
        <v>1039.5</v>
      </c>
      <c r="K67" s="644">
        <v>0</v>
      </c>
      <c r="L67" s="644">
        <f t="shared" si="3"/>
        <v>1039.5</v>
      </c>
      <c r="M67" s="644">
        <f t="shared" si="4"/>
        <v>0</v>
      </c>
      <c r="N67" s="644">
        <f>ROUND('Смета ЕР (общ) '!$I67*'Смета ЕР (общ) '!$L67,2)</f>
        <v>0</v>
      </c>
      <c r="O67" s="644">
        <f>ROUND('Смета ЕР (общ) '!$I67*'Смета ЕР (общ) '!$M67,2)</f>
        <v>0</v>
      </c>
      <c r="P67" s="755"/>
      <c r="Q67" s="755"/>
    </row>
    <row r="68" spans="1:17" ht="24">
      <c r="A68" s="640" t="s">
        <v>7</v>
      </c>
      <c r="B68" s="640">
        <v>1</v>
      </c>
      <c r="C68" s="640"/>
      <c r="D68" s="640">
        <v>75</v>
      </c>
      <c r="E68" s="640" t="str">
        <f>CONCATENATE('Смета ЕР (общ) '!$A68,".",'Смета ЕР (общ) '!$B68,".",'Смета ЕР (общ) '!$D68)</f>
        <v>Р1.1.75</v>
      </c>
      <c r="F68" s="640">
        <f t="shared" si="0"/>
        <v>1</v>
      </c>
      <c r="G68" s="755" t="s">
        <v>2095</v>
      </c>
      <c r="H68" s="642" t="s">
        <v>1146</v>
      </c>
      <c r="I68" s="643"/>
      <c r="J68" s="644">
        <f>'Проектирование до 100'!E26*1.05*0.1</f>
        <v>1559.25</v>
      </c>
      <c r="K68" s="644">
        <v>0</v>
      </c>
      <c r="L68" s="644">
        <f t="shared" si="3"/>
        <v>1559.25</v>
      </c>
      <c r="M68" s="644">
        <f t="shared" si="4"/>
        <v>0</v>
      </c>
      <c r="N68" s="644">
        <f>ROUND('Смета ЕР (общ) '!$I68*'Смета ЕР (общ) '!$L68,2)</f>
        <v>0</v>
      </c>
      <c r="O68" s="644">
        <f>ROUND('Смета ЕР (общ) '!$I68*'Смета ЕР (общ) '!$M68,2)</f>
        <v>0</v>
      </c>
      <c r="P68" s="755"/>
      <c r="Q68" s="755"/>
    </row>
    <row r="69" spans="1:17" ht="27.6">
      <c r="A69" s="500" t="s">
        <v>7</v>
      </c>
      <c r="B69" s="500">
        <v>1</v>
      </c>
      <c r="C69" s="500"/>
      <c r="D69" s="500">
        <v>76</v>
      </c>
      <c r="E69" s="500" t="str">
        <f>CONCATENATE('Смета ЕР (общ) '!$A69,".",'Смета ЕР (общ) '!$B69,".",'Смета ЕР (общ) '!$D69)</f>
        <v>Р1.1.76</v>
      </c>
      <c r="F69" s="500">
        <f t="shared" si="0"/>
        <v>1</v>
      </c>
      <c r="G69" s="499" t="s">
        <v>2580</v>
      </c>
      <c r="H69" s="646" t="s">
        <v>15</v>
      </c>
      <c r="I69" s="643"/>
      <c r="J69" s="644">
        <f>'АПС, СОУЭ, ППА'!F13*1.05</f>
        <v>70.350000000000009</v>
      </c>
      <c r="K69" s="644">
        <v>1</v>
      </c>
      <c r="L69" s="644">
        <f t="shared" ref="L69:L76" si="7">ROUND(J69-J69*$R$3,2)</f>
        <v>70.349999999999994</v>
      </c>
      <c r="M69" s="644">
        <f t="shared" ref="M69:M76" si="8">ROUND(K69-K69*$R$3,2)</f>
        <v>1</v>
      </c>
      <c r="N69" s="644">
        <f>ROUND('Смета ЕР (общ) '!$I69*'Смета ЕР (общ) '!$L69,2)</f>
        <v>0</v>
      </c>
      <c r="O69" s="644">
        <f>ROUND('Смета ЕР (общ) '!$I69*'Смета ЕР (общ) '!$M69,2)</f>
        <v>0</v>
      </c>
      <c r="P69" s="499"/>
      <c r="Q69" s="499"/>
    </row>
    <row r="70" spans="1:17" ht="25.8">
      <c r="A70" s="640" t="s">
        <v>7</v>
      </c>
      <c r="B70" s="640">
        <v>1</v>
      </c>
      <c r="C70" s="640"/>
      <c r="D70" s="640">
        <v>77</v>
      </c>
      <c r="E70" s="640" t="str">
        <f>CONCATENATE('Смета ЕР (общ) '!$A70,".",'Смета ЕР (общ) '!$B70,".",'Смета ЕР (общ) '!$D70)</f>
        <v>Р1.1.77</v>
      </c>
      <c r="F70" s="640">
        <f t="shared" si="0"/>
        <v>1</v>
      </c>
      <c r="G70" s="641" t="s">
        <v>2582</v>
      </c>
      <c r="H70" s="646" t="s">
        <v>15</v>
      </c>
      <c r="I70" s="643"/>
      <c r="J70" s="644">
        <f>'АПС, СОУЭ, ППА'!F14*1.05</f>
        <v>40.950000000000003</v>
      </c>
      <c r="K70" s="644">
        <v>2</v>
      </c>
      <c r="L70" s="644">
        <f t="shared" si="7"/>
        <v>40.950000000000003</v>
      </c>
      <c r="M70" s="644">
        <f t="shared" si="8"/>
        <v>2</v>
      </c>
      <c r="N70" s="644">
        <f>ROUND('Смета ЕР (общ) '!$I70*'Смета ЕР (общ) '!$L70,2)</f>
        <v>0</v>
      </c>
      <c r="O70" s="644">
        <f>ROUND('Смета ЕР (общ) '!$I70*'Смета ЕР (общ) '!$M70,2)</f>
        <v>0</v>
      </c>
      <c r="P70" s="641"/>
      <c r="Q70" s="641"/>
    </row>
    <row r="71" spans="1:17" ht="25.8">
      <c r="A71" s="640" t="s">
        <v>7</v>
      </c>
      <c r="B71" s="640">
        <v>1</v>
      </c>
      <c r="C71" s="640"/>
      <c r="D71" s="640">
        <v>78</v>
      </c>
      <c r="E71" s="640" t="str">
        <f>CONCATENATE('Смета ЕР (общ) '!$A71,".",'Смета ЕР (общ) '!$B71,".",'Смета ЕР (общ) '!$D71)</f>
        <v>Р1.1.78</v>
      </c>
      <c r="F71" s="640">
        <f t="shared" si="0"/>
        <v>1</v>
      </c>
      <c r="G71" s="641" t="s">
        <v>2598</v>
      </c>
      <c r="H71" s="646" t="s">
        <v>15</v>
      </c>
      <c r="I71" s="643"/>
      <c r="J71" s="644">
        <f>'АПС, СОУЭ, ППА'!F16*1.05</f>
        <v>8.4</v>
      </c>
      <c r="K71" s="644">
        <v>3</v>
      </c>
      <c r="L71" s="644">
        <f t="shared" si="7"/>
        <v>8.4</v>
      </c>
      <c r="M71" s="644">
        <f t="shared" si="8"/>
        <v>3</v>
      </c>
      <c r="N71" s="644">
        <f>ROUND('Смета ЕР (общ) '!$I71*'Смета ЕР (общ) '!$L71,2)</f>
        <v>0</v>
      </c>
      <c r="O71" s="644">
        <f>ROUND('Смета ЕР (общ) '!$I71*'Смета ЕР (общ) '!$M71,2)</f>
        <v>0</v>
      </c>
      <c r="P71" s="641"/>
      <c r="Q71" s="641"/>
    </row>
    <row r="72" spans="1:17" ht="25.8">
      <c r="A72" s="640" t="s">
        <v>7</v>
      </c>
      <c r="B72" s="640">
        <v>1</v>
      </c>
      <c r="C72" s="640"/>
      <c r="D72" s="640">
        <v>79</v>
      </c>
      <c r="E72" s="640" t="str">
        <f>CONCATENATE('Смета ЕР (общ) '!$A72,".",'Смета ЕР (общ) '!$B72,".",'Смета ЕР (общ) '!$D72)</f>
        <v>Р1.1.79</v>
      </c>
      <c r="F72" s="640">
        <f t="shared" si="0"/>
        <v>1</v>
      </c>
      <c r="G72" s="641" t="s">
        <v>2600</v>
      </c>
      <c r="H72" s="646" t="s">
        <v>15</v>
      </c>
      <c r="I72" s="643"/>
      <c r="J72" s="644">
        <f>'АПС, СОУЭ, ППА'!F17*1.05</f>
        <v>26.25</v>
      </c>
      <c r="K72" s="644">
        <v>4</v>
      </c>
      <c r="L72" s="644">
        <f t="shared" si="7"/>
        <v>26.25</v>
      </c>
      <c r="M72" s="644">
        <f t="shared" si="8"/>
        <v>4</v>
      </c>
      <c r="N72" s="644">
        <f>ROUND('Смета ЕР (общ) '!$I72*'Смета ЕР (общ) '!$L72,2)</f>
        <v>0</v>
      </c>
      <c r="O72" s="644">
        <f>ROUND('Смета ЕР (общ) '!$I72*'Смета ЕР (общ) '!$M72,2)</f>
        <v>0</v>
      </c>
      <c r="P72" s="641"/>
      <c r="Q72" s="641"/>
    </row>
    <row r="73" spans="1:17" ht="25.8">
      <c r="A73" s="640" t="s">
        <v>7</v>
      </c>
      <c r="B73" s="640">
        <v>1</v>
      </c>
      <c r="C73" s="640"/>
      <c r="D73" s="640">
        <v>80</v>
      </c>
      <c r="E73" s="640" t="str">
        <f>CONCATENATE('Смета ЕР (общ) '!$A73,".",'Смета ЕР (общ) '!$B73,".",'Смета ЕР (общ) '!$D73)</f>
        <v>Р1.1.80</v>
      </c>
      <c r="F73" s="640">
        <f t="shared" si="0"/>
        <v>1</v>
      </c>
      <c r="G73" s="641" t="s">
        <v>2599</v>
      </c>
      <c r="H73" s="646" t="s">
        <v>15</v>
      </c>
      <c r="I73" s="643"/>
      <c r="J73" s="644">
        <f>'АПС, СОУЭ, ППА'!F18*1.05</f>
        <v>3.1500000000000004</v>
      </c>
      <c r="K73" s="644">
        <v>5</v>
      </c>
      <c r="L73" s="644">
        <f t="shared" si="7"/>
        <v>3.15</v>
      </c>
      <c r="M73" s="644">
        <f t="shared" si="8"/>
        <v>5</v>
      </c>
      <c r="N73" s="644">
        <f>ROUND('Смета ЕР (общ) '!$I73*'Смета ЕР (общ) '!$L73,2)</f>
        <v>0</v>
      </c>
      <c r="O73" s="644">
        <f>ROUND('Смета ЕР (общ) '!$I73*'Смета ЕР (общ) '!$M73,2)</f>
        <v>0</v>
      </c>
      <c r="P73" s="641"/>
      <c r="Q73" s="641"/>
    </row>
    <row r="74" spans="1:17" ht="25.8">
      <c r="A74" s="640" t="s">
        <v>7</v>
      </c>
      <c r="B74" s="640">
        <v>1</v>
      </c>
      <c r="C74" s="640"/>
      <c r="D74" s="640">
        <v>81</v>
      </c>
      <c r="E74" s="640" t="str">
        <f>CONCATENATE('Смета ЕР (общ) '!$A74,".",'Смета ЕР (общ) '!$B74,".",'Смета ЕР (общ) '!$D74)</f>
        <v>Р1.1.81</v>
      </c>
      <c r="F74" s="640">
        <f t="shared" si="0"/>
        <v>1</v>
      </c>
      <c r="G74" s="641" t="s">
        <v>2603</v>
      </c>
      <c r="H74" s="646" t="s">
        <v>15</v>
      </c>
      <c r="I74" s="643"/>
      <c r="J74" s="644">
        <f>'АПС, СОУЭ, ППА'!F19*1.05</f>
        <v>1.05</v>
      </c>
      <c r="K74" s="644">
        <v>6</v>
      </c>
      <c r="L74" s="644">
        <f t="shared" si="7"/>
        <v>1.05</v>
      </c>
      <c r="M74" s="644">
        <f t="shared" si="8"/>
        <v>6</v>
      </c>
      <c r="N74" s="644">
        <f>ROUND('Смета ЕР (общ) '!$I74*'Смета ЕР (общ) '!$L74,2)</f>
        <v>0</v>
      </c>
      <c r="O74" s="644">
        <f>ROUND('Смета ЕР (общ) '!$I74*'Смета ЕР (общ) '!$M74,2)</f>
        <v>0</v>
      </c>
      <c r="P74" s="641"/>
      <c r="Q74" s="641"/>
    </row>
    <row r="75" spans="1:17" ht="14.4">
      <c r="A75" s="640" t="s">
        <v>7</v>
      </c>
      <c r="B75" s="640">
        <v>1</v>
      </c>
      <c r="C75" s="640"/>
      <c r="D75" s="640">
        <v>82</v>
      </c>
      <c r="E75" s="640" t="str">
        <f>CONCATENATE('Смета ЕР (общ) '!$A75,".",'Смета ЕР (общ) '!$B75,".",'Смета ЕР (общ) '!$D75)</f>
        <v>Р1.1.82</v>
      </c>
      <c r="F75" s="640">
        <f t="shared" si="0"/>
        <v>1</v>
      </c>
      <c r="G75" s="641" t="s">
        <v>2601</v>
      </c>
      <c r="H75" s="646" t="s">
        <v>15</v>
      </c>
      <c r="I75" s="643"/>
      <c r="J75" s="644">
        <f>'АПС, СОУЭ, ППА'!F20*1.05</f>
        <v>1.05</v>
      </c>
      <c r="K75" s="644">
        <v>7</v>
      </c>
      <c r="L75" s="644">
        <f t="shared" si="7"/>
        <v>1.05</v>
      </c>
      <c r="M75" s="644">
        <f t="shared" si="8"/>
        <v>7</v>
      </c>
      <c r="N75" s="644">
        <f>ROUND('Смета ЕР (общ) '!$I75*'Смета ЕР (общ) '!$L75,2)</f>
        <v>0</v>
      </c>
      <c r="O75" s="644">
        <f>ROUND('Смета ЕР (общ) '!$I75*'Смета ЕР (общ) '!$M75,2)</f>
        <v>0</v>
      </c>
      <c r="P75" s="641"/>
      <c r="Q75" s="641"/>
    </row>
    <row r="76" spans="1:17" ht="25.8">
      <c r="A76" s="640" t="s">
        <v>7</v>
      </c>
      <c r="B76" s="640">
        <v>1</v>
      </c>
      <c r="C76" s="640"/>
      <c r="D76" s="640">
        <v>83</v>
      </c>
      <c r="E76" s="640" t="str">
        <f>CONCATENATE('Смета ЕР (общ) '!$A76,".",'Смета ЕР (общ) '!$B76,".",'Смета ЕР (общ) '!$D76)</f>
        <v>Р1.1.83</v>
      </c>
      <c r="F76" s="640">
        <f t="shared" si="0"/>
        <v>1</v>
      </c>
      <c r="G76" s="641" t="s">
        <v>2602</v>
      </c>
      <c r="H76" s="646" t="s">
        <v>15</v>
      </c>
      <c r="I76" s="643"/>
      <c r="J76" s="644">
        <f>'АПС, СОУЭ, ППА'!F21*1.05</f>
        <v>1.05</v>
      </c>
      <c r="K76" s="644">
        <v>8</v>
      </c>
      <c r="L76" s="644">
        <f t="shared" si="7"/>
        <v>1.05</v>
      </c>
      <c r="M76" s="644">
        <f t="shared" si="8"/>
        <v>8</v>
      </c>
      <c r="N76" s="644">
        <f>ROUND('Смета ЕР (общ) '!$I76*'Смета ЕР (общ) '!$L76,2)</f>
        <v>0</v>
      </c>
      <c r="O76" s="644">
        <f>ROUND('Смета ЕР (общ) '!$I76*'Смета ЕР (общ) '!$M76,2)</f>
        <v>0</v>
      </c>
      <c r="P76" s="641"/>
      <c r="Q76" s="641"/>
    </row>
    <row r="77" spans="1:17" ht="36">
      <c r="A77" s="640" t="s">
        <v>7</v>
      </c>
      <c r="B77" s="640">
        <v>1</v>
      </c>
      <c r="C77" s="640"/>
      <c r="D77" s="640">
        <v>12</v>
      </c>
      <c r="E77" s="640" t="str">
        <f>CONCATENATE('Смета ЕР (общ) '!$A77,".",'Смета ЕР (общ) '!$B77,".",'Смета ЕР (общ) '!$D77)</f>
        <v>Р1.1.12</v>
      </c>
      <c r="F77" s="640">
        <f t="shared" si="0"/>
        <v>1</v>
      </c>
      <c r="G77" s="641" t="s">
        <v>427</v>
      </c>
      <c r="H77" s="646" t="s">
        <v>15</v>
      </c>
      <c r="I77" s="643"/>
      <c r="J77" s="756">
        <v>0</v>
      </c>
      <c r="K77" s="644">
        <v>0</v>
      </c>
      <c r="L77" s="644">
        <f t="shared" ref="L77:L108" si="9">ROUND(J77-J77*$R$3,2)</f>
        <v>0</v>
      </c>
      <c r="M77" s="644">
        <f t="shared" ref="M77:M108" si="10">ROUND(K77-K77*$R$3,2)</f>
        <v>0</v>
      </c>
      <c r="N77" s="644">
        <f>ROUND('Смета ЕР (общ) '!$I77*'Смета ЕР (общ) '!$L77,2)</f>
        <v>0</v>
      </c>
      <c r="O77" s="644">
        <f>ROUND('Смета ЕР (общ) '!$I77*'Смета ЕР (общ) '!$M77,2)</f>
        <v>0</v>
      </c>
      <c r="P77" s="641" t="s">
        <v>1214</v>
      </c>
      <c r="Q77" s="641"/>
    </row>
    <row r="78" spans="1:17" ht="24">
      <c r="A78" s="640" t="s">
        <v>7</v>
      </c>
      <c r="B78" s="640">
        <v>1</v>
      </c>
      <c r="C78" s="640"/>
      <c r="D78" s="640">
        <v>13</v>
      </c>
      <c r="E78" s="640" t="str">
        <f>CONCATENATE('Смета ЕР (общ) '!$A78,".",'Смета ЕР (общ) '!$B78,".",'Смета ЕР (общ) '!$D78)</f>
        <v>Р1.1.13</v>
      </c>
      <c r="F78" s="640">
        <f t="shared" si="0"/>
        <v>1</v>
      </c>
      <c r="G78" s="641" t="s">
        <v>641</v>
      </c>
      <c r="H78" s="646" t="s">
        <v>15</v>
      </c>
      <c r="I78" s="643"/>
      <c r="J78" s="756">
        <v>0</v>
      </c>
      <c r="K78" s="644">
        <v>0</v>
      </c>
      <c r="L78" s="644">
        <f t="shared" si="9"/>
        <v>0</v>
      </c>
      <c r="M78" s="644">
        <f t="shared" si="10"/>
        <v>0</v>
      </c>
      <c r="N78" s="644">
        <f>ROUND('Смета ЕР (общ) '!$I78*'Смета ЕР (общ) '!$L78,2)</f>
        <v>0</v>
      </c>
      <c r="O78" s="644">
        <f>ROUND('Смета ЕР (общ) '!$I78*'Смета ЕР (общ) '!$M78,2)</f>
        <v>0</v>
      </c>
      <c r="P78" s="641" t="s">
        <v>1214</v>
      </c>
      <c r="Q78" s="641"/>
    </row>
    <row r="79" spans="1:17" ht="14.4">
      <c r="A79" s="640" t="s">
        <v>7</v>
      </c>
      <c r="B79" s="640">
        <v>1</v>
      </c>
      <c r="C79" s="640"/>
      <c r="D79" s="640">
        <v>14</v>
      </c>
      <c r="E79" s="640" t="str">
        <f>CONCATENATE('Смета ЕР (общ) '!$A79,".",'Смета ЕР (общ) '!$B79,".",'Смета ЕР (общ) '!$D79)</f>
        <v>Р1.1.14</v>
      </c>
      <c r="F79" s="640">
        <f t="shared" si="0"/>
        <v>1</v>
      </c>
      <c r="G79" s="641" t="s">
        <v>9</v>
      </c>
      <c r="H79" s="646" t="s">
        <v>15</v>
      </c>
      <c r="I79" s="643"/>
      <c r="J79" s="756">
        <v>0</v>
      </c>
      <c r="K79" s="644">
        <v>0</v>
      </c>
      <c r="L79" s="644">
        <f t="shared" si="9"/>
        <v>0</v>
      </c>
      <c r="M79" s="644">
        <f t="shared" si="10"/>
        <v>0</v>
      </c>
      <c r="N79" s="644">
        <f>ROUND('Смета ЕР (общ) '!$I79*'Смета ЕР (общ) '!$L79,2)</f>
        <v>0</v>
      </c>
      <c r="O79" s="644">
        <f>ROUND('Смета ЕР (общ) '!$I79*'Смета ЕР (общ) '!$M79,2)</f>
        <v>0</v>
      </c>
      <c r="P79" s="641" t="s">
        <v>1214</v>
      </c>
      <c r="Q79" s="641"/>
    </row>
    <row r="80" spans="1:17" ht="24">
      <c r="A80" s="640" t="s">
        <v>7</v>
      </c>
      <c r="B80" s="640">
        <v>1</v>
      </c>
      <c r="C80" s="640"/>
      <c r="D80" s="640">
        <v>15</v>
      </c>
      <c r="E80" s="640" t="str">
        <f>CONCATENATE('Смета ЕР (общ) '!$A80,".",'Смета ЕР (общ) '!$B80,".",'Смета ЕР (общ) '!$D80)</f>
        <v>Р1.1.15</v>
      </c>
      <c r="F80" s="640">
        <f t="shared" si="0"/>
        <v>1</v>
      </c>
      <c r="G80" s="641" t="s">
        <v>198</v>
      </c>
      <c r="H80" s="646" t="s">
        <v>15</v>
      </c>
      <c r="I80" s="643"/>
      <c r="J80" s="644">
        <v>88.99</v>
      </c>
      <c r="K80" s="644">
        <v>0</v>
      </c>
      <c r="L80" s="644">
        <f t="shared" si="9"/>
        <v>88.99</v>
      </c>
      <c r="M80" s="644">
        <f t="shared" si="10"/>
        <v>0</v>
      </c>
      <c r="N80" s="644">
        <f>ROUND('Смета ЕР (общ) '!$I80*'Смета ЕР (общ) '!$L80,2)</f>
        <v>0</v>
      </c>
      <c r="O80" s="644">
        <f>ROUND('Смета ЕР (общ) '!$I80*'Смета ЕР (общ) '!$M80,2)</f>
        <v>0</v>
      </c>
      <c r="P80" s="641"/>
      <c r="Q80" s="641"/>
    </row>
    <row r="81" spans="1:21" ht="24">
      <c r="A81" s="640" t="s">
        <v>7</v>
      </c>
      <c r="B81" s="640">
        <v>1</v>
      </c>
      <c r="C81" s="640"/>
      <c r="D81" s="640">
        <v>16</v>
      </c>
      <c r="E81" s="640" t="str">
        <f>CONCATENATE('Смета ЕР (общ) '!$A81,".",'Смета ЕР (общ) '!$B81,".",'Смета ЕР (общ) '!$D81)</f>
        <v>Р1.1.16</v>
      </c>
      <c r="F81" s="640">
        <f t="shared" si="0"/>
        <v>1</v>
      </c>
      <c r="G81" s="641" t="s">
        <v>199</v>
      </c>
      <c r="H81" s="646" t="s">
        <v>15</v>
      </c>
      <c r="I81" s="643"/>
      <c r="J81" s="644">
        <v>149.82</v>
      </c>
      <c r="K81" s="644">
        <v>0</v>
      </c>
      <c r="L81" s="644">
        <f t="shared" si="9"/>
        <v>149.82</v>
      </c>
      <c r="M81" s="644">
        <f t="shared" si="10"/>
        <v>0</v>
      </c>
      <c r="N81" s="644">
        <f>ROUND('Смета ЕР (общ) '!$I81*'Смета ЕР (общ) '!$L81,2)</f>
        <v>0</v>
      </c>
      <c r="O81" s="644">
        <f>ROUND('Смета ЕР (общ) '!$I81*'Смета ЕР (общ) '!$M81,2)</f>
        <v>0</v>
      </c>
      <c r="P81" s="641"/>
      <c r="Q81" s="641"/>
    </row>
    <row r="82" spans="1:21" ht="24">
      <c r="A82" s="640" t="s">
        <v>7</v>
      </c>
      <c r="B82" s="640">
        <v>1</v>
      </c>
      <c r="C82" s="640"/>
      <c r="D82" s="640">
        <v>17</v>
      </c>
      <c r="E82" s="640" t="str">
        <f>CONCATENATE('Смета ЕР (общ) '!$A82,".",'Смета ЕР (общ) '!$B82,".",'Смета ЕР (общ) '!$D82)</f>
        <v>Р1.1.17</v>
      </c>
      <c r="F82" s="640">
        <f t="shared" si="0"/>
        <v>1</v>
      </c>
      <c r="G82" s="641" t="s">
        <v>10</v>
      </c>
      <c r="H82" s="646" t="s">
        <v>15</v>
      </c>
      <c r="I82" s="643"/>
      <c r="J82" s="644">
        <v>96.48</v>
      </c>
      <c r="K82" s="644">
        <v>0</v>
      </c>
      <c r="L82" s="644">
        <f t="shared" si="9"/>
        <v>96.48</v>
      </c>
      <c r="M82" s="644">
        <f t="shared" si="10"/>
        <v>0</v>
      </c>
      <c r="N82" s="644">
        <f>ROUND('Смета ЕР (общ) '!$I82*'Смета ЕР (общ) '!$L82,2)</f>
        <v>0</v>
      </c>
      <c r="O82" s="644">
        <f>ROUND('Смета ЕР (общ) '!$I82*'Смета ЕР (общ) '!$M82,2)</f>
        <v>0</v>
      </c>
      <c r="P82" s="641"/>
      <c r="Q82" s="641"/>
    </row>
    <row r="83" spans="1:21" ht="14.4">
      <c r="A83" s="640" t="s">
        <v>7</v>
      </c>
      <c r="B83" s="640">
        <v>1</v>
      </c>
      <c r="C83" s="640"/>
      <c r="D83" s="640">
        <v>18</v>
      </c>
      <c r="E83" s="640" t="str">
        <f>CONCATENATE('Смета ЕР (общ) '!$A83,".",'Смета ЕР (общ) '!$B83,".",'Смета ЕР (общ) '!$D83)</f>
        <v>Р1.1.18</v>
      </c>
      <c r="F83" s="640">
        <f t="shared" si="0"/>
        <v>1</v>
      </c>
      <c r="G83" s="641" t="s">
        <v>1867</v>
      </c>
      <c r="H83" s="646" t="s">
        <v>15</v>
      </c>
      <c r="I83" s="643"/>
      <c r="J83" s="644">
        <v>123.58</v>
      </c>
      <c r="K83" s="644">
        <v>0</v>
      </c>
      <c r="L83" s="644">
        <f t="shared" si="9"/>
        <v>123.58</v>
      </c>
      <c r="M83" s="644">
        <f t="shared" si="10"/>
        <v>0</v>
      </c>
      <c r="N83" s="644">
        <f>ROUND('Смета ЕР (общ) '!$I83*'Смета ЕР (общ) '!$L83,2)</f>
        <v>0</v>
      </c>
      <c r="O83" s="644">
        <f>ROUND('Смета ЕР (общ) '!$I83*'Смета ЕР (общ) '!$M83,2)</f>
        <v>0</v>
      </c>
      <c r="P83" s="641"/>
      <c r="Q83" s="641"/>
      <c r="U83" s="617">
        <v>214</v>
      </c>
    </row>
    <row r="84" spans="1:21" ht="14.4">
      <c r="A84" s="640" t="s">
        <v>7</v>
      </c>
      <c r="B84" s="640">
        <v>1</v>
      </c>
      <c r="C84" s="640"/>
      <c r="D84" s="640">
        <v>84</v>
      </c>
      <c r="E84" s="640" t="str">
        <f>CONCATENATE('Смета ЕР (общ) '!$A84,".",'Смета ЕР (общ) '!$B84,".",'Смета ЕР (общ) '!$D84)</f>
        <v>Р1.1.84</v>
      </c>
      <c r="F84" s="640">
        <f t="shared" si="0"/>
        <v>1</v>
      </c>
      <c r="G84" s="641" t="s">
        <v>1866</v>
      </c>
      <c r="H84" s="646" t="s">
        <v>1146</v>
      </c>
      <c r="I84" s="643"/>
      <c r="J84" s="644">
        <v>13074.35</v>
      </c>
      <c r="K84" s="644">
        <v>0</v>
      </c>
      <c r="L84" s="644">
        <f t="shared" si="9"/>
        <v>13074.35</v>
      </c>
      <c r="M84" s="644">
        <f t="shared" si="10"/>
        <v>0</v>
      </c>
      <c r="N84" s="644">
        <f>ROUND('Смета ЕР (общ) '!$I84*'Смета ЕР (общ) '!$L84,2)</f>
        <v>0</v>
      </c>
      <c r="O84" s="644">
        <f>ROUND('Смета ЕР (общ) '!$I84*'Смета ЕР (общ) '!$M84,2)</f>
        <v>0</v>
      </c>
      <c r="P84" s="641"/>
      <c r="Q84" s="641"/>
    </row>
    <row r="85" spans="1:21" ht="24">
      <c r="A85" s="640" t="s">
        <v>7</v>
      </c>
      <c r="B85" s="640">
        <v>1</v>
      </c>
      <c r="C85" s="640"/>
      <c r="D85" s="640">
        <v>19</v>
      </c>
      <c r="E85" s="640" t="str">
        <f>CONCATENATE('Смета ЕР (общ) '!$A85,".",'Смета ЕР (общ) '!$B85,".",'Смета ЕР (общ) '!$D85)</f>
        <v>Р1.1.19</v>
      </c>
      <c r="F85" s="640">
        <f t="shared" si="0"/>
        <v>1</v>
      </c>
      <c r="G85" s="641" t="s">
        <v>634</v>
      </c>
      <c r="H85" s="646" t="s">
        <v>15</v>
      </c>
      <c r="I85" s="643"/>
      <c r="J85" s="644">
        <v>190.9</v>
      </c>
      <c r="K85" s="644">
        <v>0</v>
      </c>
      <c r="L85" s="644">
        <f t="shared" si="9"/>
        <v>190.9</v>
      </c>
      <c r="M85" s="644">
        <f t="shared" si="10"/>
        <v>0</v>
      </c>
      <c r="N85" s="644">
        <f>ROUND('Смета ЕР (общ) '!$I85*'Смета ЕР (общ) '!$L85,2)</f>
        <v>0</v>
      </c>
      <c r="O85" s="644">
        <f>ROUND('Смета ЕР (общ) '!$I85*'Смета ЕР (общ) '!$M85,2)</f>
        <v>0</v>
      </c>
      <c r="P85" s="641"/>
      <c r="Q85" s="641"/>
    </row>
    <row r="86" spans="1:21" ht="14.4">
      <c r="A86" s="640" t="s">
        <v>7</v>
      </c>
      <c r="B86" s="640">
        <v>1</v>
      </c>
      <c r="C86" s="640"/>
      <c r="D86" s="640">
        <v>20</v>
      </c>
      <c r="E86" s="640" t="str">
        <f>CONCATENATE('Смета ЕР (общ) '!$A86,".",'Смета ЕР (общ) '!$B86,".",'Смета ЕР (общ) '!$D86)</f>
        <v>Р1.1.20</v>
      </c>
      <c r="F86" s="640">
        <f t="shared" si="0"/>
        <v>1</v>
      </c>
      <c r="G86" s="641" t="s">
        <v>428</v>
      </c>
      <c r="H86" s="646" t="s">
        <v>15</v>
      </c>
      <c r="I86" s="643"/>
      <c r="J86" s="756">
        <v>0</v>
      </c>
      <c r="K86" s="644">
        <v>0</v>
      </c>
      <c r="L86" s="644">
        <f t="shared" si="9"/>
        <v>0</v>
      </c>
      <c r="M86" s="644">
        <f t="shared" si="10"/>
        <v>0</v>
      </c>
      <c r="N86" s="644">
        <f>ROUND('Смета ЕР (общ) '!$I86*'Смета ЕР (общ) '!$L86,2)</f>
        <v>0</v>
      </c>
      <c r="O86" s="644">
        <f>ROUND('Смета ЕР (общ) '!$I86*'Смета ЕР (общ) '!$M86,2)</f>
        <v>0</v>
      </c>
      <c r="P86" s="641" t="s">
        <v>1214</v>
      </c>
      <c r="Q86" s="641"/>
    </row>
    <row r="87" spans="1:21" ht="14.4">
      <c r="A87" s="640" t="s">
        <v>7</v>
      </c>
      <c r="B87" s="640">
        <v>1</v>
      </c>
      <c r="C87" s="640"/>
      <c r="D87" s="640">
        <v>21</v>
      </c>
      <c r="E87" s="640" t="str">
        <f>CONCATENATE('Смета ЕР (общ) '!$A87,".",'Смета ЕР (общ) '!$B87,".",'Смета ЕР (общ) '!$D87)</f>
        <v>Р1.1.21</v>
      </c>
      <c r="F87" s="640">
        <f t="shared" si="0"/>
        <v>1</v>
      </c>
      <c r="G87" s="641" t="s">
        <v>705</v>
      </c>
      <c r="H87" s="646" t="s">
        <v>15</v>
      </c>
      <c r="I87" s="643"/>
      <c r="J87" s="644">
        <v>98.96</v>
      </c>
      <c r="K87" s="644">
        <v>0</v>
      </c>
      <c r="L87" s="644">
        <f t="shared" si="9"/>
        <v>98.96</v>
      </c>
      <c r="M87" s="644">
        <f t="shared" si="10"/>
        <v>0</v>
      </c>
      <c r="N87" s="644">
        <f>ROUND('Смета ЕР (общ) '!$I87*'Смета ЕР (общ) '!$L87,2)</f>
        <v>0</v>
      </c>
      <c r="O87" s="644">
        <f>ROUND('Смета ЕР (общ) '!$I87*'Смета ЕР (общ) '!$M87,2)</f>
        <v>0</v>
      </c>
      <c r="P87" s="641"/>
      <c r="Q87" s="641"/>
    </row>
    <row r="88" spans="1:21" ht="14.4">
      <c r="A88" s="640" t="s">
        <v>7</v>
      </c>
      <c r="B88" s="640">
        <v>1</v>
      </c>
      <c r="C88" s="640"/>
      <c r="D88" s="640">
        <v>22</v>
      </c>
      <c r="E88" s="640" t="str">
        <f>CONCATENATE('Смета ЕР (общ) '!$A88,".",'Смета ЕР (общ) '!$B88,".",'Смета ЕР (общ) '!$D88)</f>
        <v>Р1.1.22</v>
      </c>
      <c r="F88" s="640">
        <f t="shared" si="0"/>
        <v>1</v>
      </c>
      <c r="G88" s="641" t="s">
        <v>429</v>
      </c>
      <c r="H88" s="646" t="s">
        <v>15</v>
      </c>
      <c r="I88" s="643"/>
      <c r="J88" s="756">
        <v>0</v>
      </c>
      <c r="K88" s="644">
        <v>0</v>
      </c>
      <c r="L88" s="644">
        <f t="shared" si="9"/>
        <v>0</v>
      </c>
      <c r="M88" s="644">
        <f t="shared" si="10"/>
        <v>0</v>
      </c>
      <c r="N88" s="644">
        <f>ROUND('Смета ЕР (общ) '!$I88*'Смета ЕР (общ) '!$L88,2)</f>
        <v>0</v>
      </c>
      <c r="O88" s="644">
        <f>ROUND('Смета ЕР (общ) '!$I88*'Смета ЕР (общ) '!$M88,2)</f>
        <v>0</v>
      </c>
      <c r="P88" s="641" t="s">
        <v>1214</v>
      </c>
      <c r="Q88" s="641"/>
    </row>
    <row r="89" spans="1:21" ht="14.4">
      <c r="A89" s="640" t="s">
        <v>7</v>
      </c>
      <c r="B89" s="640">
        <v>1</v>
      </c>
      <c r="C89" s="640"/>
      <c r="D89" s="640">
        <v>23</v>
      </c>
      <c r="E89" s="640" t="str">
        <f>CONCATENATE('Смета ЕР (общ) '!$A89,".",'Смета ЕР (общ) '!$B89,".",'Смета ЕР (общ) '!$D89)</f>
        <v>Р1.1.23</v>
      </c>
      <c r="F89" s="640">
        <f t="shared" si="0"/>
        <v>1</v>
      </c>
      <c r="G89" s="641" t="s">
        <v>706</v>
      </c>
      <c r="H89" s="646" t="s">
        <v>15</v>
      </c>
      <c r="I89" s="643"/>
      <c r="J89" s="756">
        <v>0</v>
      </c>
      <c r="K89" s="644">
        <v>0</v>
      </c>
      <c r="L89" s="644">
        <f t="shared" si="9"/>
        <v>0</v>
      </c>
      <c r="M89" s="644">
        <f t="shared" si="10"/>
        <v>0</v>
      </c>
      <c r="N89" s="644">
        <f>ROUND('Смета ЕР (общ) '!$I89*'Смета ЕР (общ) '!$L89,2)</f>
        <v>0</v>
      </c>
      <c r="O89" s="644">
        <f>ROUND('Смета ЕР (общ) '!$I89*'Смета ЕР (общ) '!$M89,2)</f>
        <v>0</v>
      </c>
      <c r="P89" s="641" t="s">
        <v>1214</v>
      </c>
      <c r="Q89" s="641"/>
    </row>
    <row r="90" spans="1:21" ht="14.4">
      <c r="A90" s="640" t="s">
        <v>7</v>
      </c>
      <c r="B90" s="640">
        <v>1</v>
      </c>
      <c r="C90" s="640"/>
      <c r="D90" s="640">
        <v>24</v>
      </c>
      <c r="E90" s="640" t="str">
        <f>CONCATENATE('Смета ЕР (общ) '!$A90,".",'Смета ЕР (общ) '!$B90,".",'Смета ЕР (общ) '!$D90)</f>
        <v>Р1.1.24</v>
      </c>
      <c r="F90" s="640">
        <f t="shared" si="0"/>
        <v>1</v>
      </c>
      <c r="G90" s="641" t="s">
        <v>708</v>
      </c>
      <c r="H90" s="646" t="s">
        <v>15</v>
      </c>
      <c r="I90" s="643"/>
      <c r="J90" s="756">
        <v>0</v>
      </c>
      <c r="K90" s="644">
        <v>0</v>
      </c>
      <c r="L90" s="644">
        <f t="shared" si="9"/>
        <v>0</v>
      </c>
      <c r="M90" s="644">
        <f t="shared" si="10"/>
        <v>0</v>
      </c>
      <c r="N90" s="644">
        <f>ROUND('Смета ЕР (общ) '!$I90*'Смета ЕР (общ) '!$L90,2)</f>
        <v>0</v>
      </c>
      <c r="O90" s="644">
        <f>ROUND('Смета ЕР (общ) '!$I90*'Смета ЕР (общ) '!$M90,2)</f>
        <v>0</v>
      </c>
      <c r="P90" s="641" t="s">
        <v>1214</v>
      </c>
      <c r="Q90" s="641"/>
    </row>
    <row r="91" spans="1:21" ht="14.4">
      <c r="A91" s="640" t="s">
        <v>7</v>
      </c>
      <c r="B91" s="640">
        <v>1</v>
      </c>
      <c r="C91" s="640"/>
      <c r="D91" s="640">
        <v>27</v>
      </c>
      <c r="E91" s="640" t="str">
        <f>CONCATENATE('Смета ЕР (общ) '!$A91,".",'Смета ЕР (общ) '!$B91,".",'Смета ЕР (общ) '!$D91)</f>
        <v>Р1.1.27</v>
      </c>
      <c r="F91" s="640">
        <f t="shared" si="0"/>
        <v>1</v>
      </c>
      <c r="G91" s="641" t="s">
        <v>412</v>
      </c>
      <c r="H91" s="646" t="s">
        <v>15</v>
      </c>
      <c r="I91" s="643"/>
      <c r="J91" s="644">
        <v>114.84</v>
      </c>
      <c r="K91" s="644">
        <v>0</v>
      </c>
      <c r="L91" s="644">
        <f t="shared" si="9"/>
        <v>114.84</v>
      </c>
      <c r="M91" s="644">
        <f t="shared" si="10"/>
        <v>0</v>
      </c>
      <c r="N91" s="644">
        <f>ROUND('Смета ЕР (общ) '!$I91*'Смета ЕР (общ) '!$L91,2)</f>
        <v>0</v>
      </c>
      <c r="O91" s="644">
        <f>ROUND('Смета ЕР (общ) '!$I91*'Смета ЕР (общ) '!$M91,2)</f>
        <v>0</v>
      </c>
      <c r="P91" s="641"/>
      <c r="Q91" s="641"/>
    </row>
    <row r="92" spans="1:21" ht="24">
      <c r="A92" s="640" t="s">
        <v>7</v>
      </c>
      <c r="B92" s="640">
        <v>1</v>
      </c>
      <c r="C92" s="640"/>
      <c r="D92" s="640">
        <v>28</v>
      </c>
      <c r="E92" s="640" t="str">
        <f>CONCATENATE('Смета ЕР (общ) '!$A92,".",'Смета ЕР (общ) '!$B92,".",'Смета ЕР (общ) '!$D92)</f>
        <v>Р1.1.28</v>
      </c>
      <c r="F92" s="640">
        <f t="shared" si="0"/>
        <v>1</v>
      </c>
      <c r="G92" s="641" t="s">
        <v>707</v>
      </c>
      <c r="H92" s="646" t="s">
        <v>15</v>
      </c>
      <c r="I92" s="643"/>
      <c r="J92" s="644">
        <v>52.25</v>
      </c>
      <c r="K92" s="644">
        <v>0</v>
      </c>
      <c r="L92" s="644">
        <f t="shared" si="9"/>
        <v>52.25</v>
      </c>
      <c r="M92" s="644">
        <f t="shared" si="10"/>
        <v>0</v>
      </c>
      <c r="N92" s="644">
        <f>ROUND('Смета ЕР (общ) '!$I92*'Смета ЕР (общ) '!$L92,2)</f>
        <v>0</v>
      </c>
      <c r="O92" s="644">
        <f>ROUND('Смета ЕР (общ) '!$I92*'Смета ЕР (общ) '!$M92,2)</f>
        <v>0</v>
      </c>
      <c r="P92" s="641"/>
      <c r="Q92" s="641"/>
    </row>
    <row r="93" spans="1:21" ht="24">
      <c r="A93" s="640" t="s">
        <v>7</v>
      </c>
      <c r="B93" s="640">
        <v>1</v>
      </c>
      <c r="C93" s="640"/>
      <c r="D93" s="640">
        <v>32</v>
      </c>
      <c r="E93" s="640" t="str">
        <f>CONCATENATE('Смета ЕР (общ) '!$A93,".",'Смета ЕР (общ) '!$B93,".",'Смета ЕР (общ) '!$D93)</f>
        <v>Р1.1.32</v>
      </c>
      <c r="F93" s="640">
        <f t="shared" si="0"/>
        <v>1</v>
      </c>
      <c r="G93" s="641" t="s">
        <v>690</v>
      </c>
      <c r="H93" s="646" t="s">
        <v>15</v>
      </c>
      <c r="I93" s="643"/>
      <c r="J93" s="756">
        <v>0</v>
      </c>
      <c r="K93" s="644">
        <v>0</v>
      </c>
      <c r="L93" s="644">
        <f t="shared" si="9"/>
        <v>0</v>
      </c>
      <c r="M93" s="644">
        <f t="shared" si="10"/>
        <v>0</v>
      </c>
      <c r="N93" s="644">
        <f>ROUND('Смета ЕР (общ) '!$I93*'Смета ЕР (общ) '!$L93,2)</f>
        <v>0</v>
      </c>
      <c r="O93" s="644">
        <f>ROUND('Смета ЕР (общ) '!$I93*'Смета ЕР (общ) '!$M93,2)</f>
        <v>0</v>
      </c>
      <c r="P93" s="641" t="s">
        <v>1214</v>
      </c>
      <c r="Q93" s="641"/>
    </row>
    <row r="94" spans="1:21" ht="14.4">
      <c r="A94" s="640" t="s">
        <v>7</v>
      </c>
      <c r="B94" s="640">
        <v>1</v>
      </c>
      <c r="C94" s="640"/>
      <c r="D94" s="640">
        <v>34</v>
      </c>
      <c r="E94" s="640" t="str">
        <f>CONCATENATE('Смета ЕР (общ) '!$A94,".",'Смета ЕР (общ) '!$B94,".",'Смета ЕР (общ) '!$D94)</f>
        <v>Р1.1.34</v>
      </c>
      <c r="F94" s="640">
        <f t="shared" si="0"/>
        <v>1</v>
      </c>
      <c r="G94" s="641" t="s">
        <v>430</v>
      </c>
      <c r="H94" s="646" t="s">
        <v>15</v>
      </c>
      <c r="I94" s="643"/>
      <c r="J94" s="644">
        <v>30.63</v>
      </c>
      <c r="K94" s="644">
        <v>0</v>
      </c>
      <c r="L94" s="644">
        <f t="shared" si="9"/>
        <v>30.63</v>
      </c>
      <c r="M94" s="644">
        <f t="shared" si="10"/>
        <v>0</v>
      </c>
      <c r="N94" s="644">
        <f>ROUND('Смета ЕР (общ) '!$I94*'Смета ЕР (общ) '!$L94,2)</f>
        <v>0</v>
      </c>
      <c r="O94" s="644">
        <f>ROUND('Смета ЕР (общ) '!$I94*'Смета ЕР (общ) '!$M94,2)</f>
        <v>0</v>
      </c>
      <c r="P94" s="641"/>
      <c r="Q94" s="641"/>
    </row>
    <row r="95" spans="1:21" ht="24">
      <c r="A95" s="640" t="s">
        <v>7</v>
      </c>
      <c r="B95" s="640">
        <v>1</v>
      </c>
      <c r="C95" s="853"/>
      <c r="D95" s="853">
        <v>92</v>
      </c>
      <c r="E95" s="640" t="str">
        <f>CONCATENATE('Смета ЕР (общ) '!$A95,".",'Смета ЕР (общ) '!$B95,".",'Смета ЕР (общ) '!$D95)</f>
        <v>Р1.1.92</v>
      </c>
      <c r="F95" s="640">
        <f t="shared" si="0"/>
        <v>1</v>
      </c>
      <c r="G95" s="854" t="s">
        <v>3904</v>
      </c>
      <c r="H95" s="855" t="s">
        <v>1146</v>
      </c>
      <c r="I95" s="856"/>
      <c r="J95" s="669">
        <v>10207.56</v>
      </c>
      <c r="K95" s="644">
        <v>0</v>
      </c>
      <c r="L95" s="644">
        <f t="shared" ref="L95" si="11">ROUND(J95-J95*$R$3,2)</f>
        <v>10207.56</v>
      </c>
      <c r="M95" s="644">
        <f t="shared" ref="M95" si="12">ROUND(K95-K95*$R$3,2)</f>
        <v>0</v>
      </c>
      <c r="N95" s="644">
        <f>ROUND('Смета ЕР (общ) '!$I95*'Смета ЕР (общ) '!$L95,2)</f>
        <v>0</v>
      </c>
      <c r="O95" s="644">
        <f>ROUND('Смета ЕР (общ) '!$I95*'Смета ЕР (общ) '!$M95,2)</f>
        <v>0</v>
      </c>
      <c r="P95" s="854"/>
      <c r="Q95" s="854"/>
    </row>
    <row r="96" spans="1:21" ht="14.4">
      <c r="A96" s="640" t="s">
        <v>7</v>
      </c>
      <c r="B96" s="640">
        <v>1</v>
      </c>
      <c r="C96" s="640"/>
      <c r="D96" s="640">
        <v>35</v>
      </c>
      <c r="E96" s="640" t="str">
        <f>CONCATENATE('Смета ЕР (общ) '!$A96,".",'Смета ЕР (общ) '!$B96,".",'Смета ЕР (общ) '!$D96)</f>
        <v>Р1.1.35</v>
      </c>
      <c r="F96" s="640">
        <f>IF(I96&gt;0,F94+1,F94)</f>
        <v>1</v>
      </c>
      <c r="G96" s="641" t="s">
        <v>155</v>
      </c>
      <c r="H96" s="646" t="s">
        <v>15</v>
      </c>
      <c r="I96" s="643"/>
      <c r="J96" s="644">
        <v>76.52</v>
      </c>
      <c r="K96" s="644">
        <v>0</v>
      </c>
      <c r="L96" s="644">
        <f t="shared" si="9"/>
        <v>76.52</v>
      </c>
      <c r="M96" s="644">
        <f t="shared" si="10"/>
        <v>0</v>
      </c>
      <c r="N96" s="644">
        <f>ROUND('Смета ЕР (общ) '!$I96*'Смета ЕР (общ) '!$L96,2)</f>
        <v>0</v>
      </c>
      <c r="O96" s="644">
        <f>ROUND('Смета ЕР (общ) '!$I96*'Смета ЕР (общ) '!$M96,2)</f>
        <v>0</v>
      </c>
      <c r="P96" s="641"/>
      <c r="Q96" s="641"/>
    </row>
    <row r="97" spans="1:21" ht="14.4">
      <c r="A97" s="640" t="s">
        <v>7</v>
      </c>
      <c r="B97" s="640">
        <v>1</v>
      </c>
      <c r="C97" s="640"/>
      <c r="D97" s="640">
        <v>38</v>
      </c>
      <c r="E97" s="640" t="str">
        <f>CONCATENATE('Смета ЕР (общ) '!$A97,".",'Смета ЕР (общ) '!$B97,".",'Смета ЕР (общ) '!$D97)</f>
        <v>Р1.1.38</v>
      </c>
      <c r="F97" s="640">
        <f t="shared" si="0"/>
        <v>1</v>
      </c>
      <c r="G97" s="641" t="s">
        <v>967</v>
      </c>
      <c r="H97" s="646" t="s">
        <v>15</v>
      </c>
      <c r="I97" s="643"/>
      <c r="J97" s="756">
        <v>0</v>
      </c>
      <c r="K97" s="644">
        <v>0</v>
      </c>
      <c r="L97" s="644">
        <f t="shared" si="9"/>
        <v>0</v>
      </c>
      <c r="M97" s="644">
        <f t="shared" si="10"/>
        <v>0</v>
      </c>
      <c r="N97" s="644">
        <f>ROUND('Смета ЕР (общ) '!$I97*'Смета ЕР (общ) '!$L97,2)</f>
        <v>0</v>
      </c>
      <c r="O97" s="644">
        <f>ROUND('Смета ЕР (общ) '!$I97*'Смета ЕР (общ) '!$M97,2)</f>
        <v>0</v>
      </c>
      <c r="P97" s="641" t="s">
        <v>1214</v>
      </c>
      <c r="Q97" s="641"/>
    </row>
    <row r="98" spans="1:21" ht="24">
      <c r="A98" s="640" t="s">
        <v>7</v>
      </c>
      <c r="B98" s="640">
        <v>1</v>
      </c>
      <c r="C98" s="640"/>
      <c r="D98" s="640">
        <v>39</v>
      </c>
      <c r="E98" s="640" t="str">
        <f>CONCATENATE('Смета ЕР (общ) '!$A98,".",'Смета ЕР (общ) '!$B98,".",'Смета ЕР (общ) '!$D98)</f>
        <v>Р1.1.39</v>
      </c>
      <c r="F98" s="640">
        <f t="shared" si="0"/>
        <v>1</v>
      </c>
      <c r="G98" s="641" t="s">
        <v>968</v>
      </c>
      <c r="H98" s="646" t="s">
        <v>15</v>
      </c>
      <c r="I98" s="643"/>
      <c r="J98" s="756">
        <v>0</v>
      </c>
      <c r="K98" s="644">
        <v>0</v>
      </c>
      <c r="L98" s="644">
        <f t="shared" si="9"/>
        <v>0</v>
      </c>
      <c r="M98" s="644">
        <f t="shared" si="10"/>
        <v>0</v>
      </c>
      <c r="N98" s="644">
        <f>ROUND('Смета ЕР (общ) '!$I98*'Смета ЕР (общ) '!$L98,2)</f>
        <v>0</v>
      </c>
      <c r="O98" s="644">
        <f>ROUND('Смета ЕР (общ) '!$I98*'Смета ЕР (общ) '!$M98,2)</f>
        <v>0</v>
      </c>
      <c r="P98" s="641" t="s">
        <v>1214</v>
      </c>
      <c r="Q98" s="641"/>
    </row>
    <row r="99" spans="1:21" ht="14.4">
      <c r="A99" s="640" t="s">
        <v>7</v>
      </c>
      <c r="B99" s="640">
        <v>1</v>
      </c>
      <c r="C99" s="640"/>
      <c r="D99" s="640">
        <v>40</v>
      </c>
      <c r="E99" s="640" t="str">
        <f>CONCATENATE('Смета ЕР (общ) '!$A99,".",'Смета ЕР (общ) '!$B99,".",'Смета ЕР (общ) '!$D99)</f>
        <v>Р1.1.40</v>
      </c>
      <c r="F99" s="640">
        <f t="shared" si="0"/>
        <v>1</v>
      </c>
      <c r="G99" s="641" t="s">
        <v>1116</v>
      </c>
      <c r="H99" s="642" t="s">
        <v>336</v>
      </c>
      <c r="I99" s="643"/>
      <c r="J99" s="644">
        <v>16168.42</v>
      </c>
      <c r="K99" s="644">
        <v>0</v>
      </c>
      <c r="L99" s="644">
        <f t="shared" si="9"/>
        <v>16168.42</v>
      </c>
      <c r="M99" s="644">
        <f t="shared" si="10"/>
        <v>0</v>
      </c>
      <c r="N99" s="644">
        <f>ROUND('Смета ЕР (общ) '!$I99*'Смета ЕР (общ) '!$L99,2)</f>
        <v>0</v>
      </c>
      <c r="O99" s="644">
        <f>ROUND('Смета ЕР (общ) '!$I99*'Смета ЕР (общ) '!$M99,2)</f>
        <v>0</v>
      </c>
      <c r="P99" s="641"/>
      <c r="Q99" s="641"/>
    </row>
    <row r="100" spans="1:21" ht="48">
      <c r="A100" s="640" t="s">
        <v>7</v>
      </c>
      <c r="B100" s="640">
        <v>1</v>
      </c>
      <c r="C100" s="640"/>
      <c r="D100" s="640">
        <v>41</v>
      </c>
      <c r="E100" s="640" t="str">
        <f>CONCATENATE('Смета ЕР (общ) '!$A100,".",'Смета ЕР (общ) '!$B100,".",'Смета ЕР (общ) '!$D100)</f>
        <v>Р1.1.41</v>
      </c>
      <c r="F100" s="640">
        <f t="shared" si="0"/>
        <v>1</v>
      </c>
      <c r="G100" s="641" t="s">
        <v>1592</v>
      </c>
      <c r="H100" s="646" t="s">
        <v>1146</v>
      </c>
      <c r="I100" s="643"/>
      <c r="J100" s="644">
        <v>23438.15</v>
      </c>
      <c r="K100" s="644">
        <v>0</v>
      </c>
      <c r="L100" s="644">
        <f t="shared" si="9"/>
        <v>23438.15</v>
      </c>
      <c r="M100" s="644">
        <f t="shared" si="10"/>
        <v>0</v>
      </c>
      <c r="N100" s="644">
        <f>ROUND('Смета ЕР (общ) '!$I100*'Смета ЕР (общ) '!$L100,2)</f>
        <v>0</v>
      </c>
      <c r="O100" s="644">
        <f>ROUND('Смета ЕР (общ) '!$I100*'Смета ЕР (общ) '!$M100,2)</f>
        <v>0</v>
      </c>
      <c r="P100" s="641"/>
      <c r="Q100" s="641"/>
    </row>
    <row r="101" spans="1:21" ht="48">
      <c r="A101" s="640" t="s">
        <v>7</v>
      </c>
      <c r="B101" s="640">
        <v>1</v>
      </c>
      <c r="C101" s="640"/>
      <c r="D101" s="640">
        <v>85</v>
      </c>
      <c r="E101" s="640" t="str">
        <f>CONCATENATE('Смета ЕР (общ) '!$A101,".",'Смета ЕР (общ) '!$B101,".",'Смета ЕР (общ) '!$D101)</f>
        <v>Р1.1.85</v>
      </c>
      <c r="F101" s="640">
        <f t="shared" si="0"/>
        <v>1</v>
      </c>
      <c r="G101" s="641" t="s">
        <v>1593</v>
      </c>
      <c r="H101" s="642" t="s">
        <v>15</v>
      </c>
      <c r="I101" s="643"/>
      <c r="J101" s="644">
        <v>17.8</v>
      </c>
      <c r="K101" s="644">
        <v>0</v>
      </c>
      <c r="L101" s="644">
        <f t="shared" si="9"/>
        <v>17.8</v>
      </c>
      <c r="M101" s="644">
        <f t="shared" si="10"/>
        <v>0</v>
      </c>
      <c r="N101" s="644">
        <f>ROUND('Смета ЕР (общ) '!$I101*'Смета ЕР (общ) '!$L101,2)</f>
        <v>0</v>
      </c>
      <c r="O101" s="644">
        <f>ROUND('Смета ЕР (общ) '!$I101*'Смета ЕР (общ) '!$M101,2)</f>
        <v>0</v>
      </c>
      <c r="P101" s="641"/>
      <c r="Q101" s="641"/>
    </row>
    <row r="102" spans="1:21" s="726" customFormat="1" ht="24">
      <c r="A102" s="667" t="s">
        <v>7</v>
      </c>
      <c r="B102" s="667">
        <v>1</v>
      </c>
      <c r="C102" s="667"/>
      <c r="D102" s="667">
        <v>86</v>
      </c>
      <c r="E102" s="667" t="str">
        <f>CONCATENATE('Смета ЕР (общ) '!$A102,".",'Смета ЕР (общ) '!$B102,".",'Смета ЕР (общ) '!$D102)</f>
        <v>Р1.1.86</v>
      </c>
      <c r="F102" s="667">
        <f t="shared" si="0"/>
        <v>1</v>
      </c>
      <c r="G102" s="682" t="s">
        <v>1160</v>
      </c>
      <c r="H102" s="646" t="s">
        <v>1146</v>
      </c>
      <c r="I102" s="645"/>
      <c r="J102" s="669">
        <v>132501.92000000001</v>
      </c>
      <c r="K102" s="669">
        <v>0</v>
      </c>
      <c r="L102" s="669">
        <f t="shared" si="9"/>
        <v>132501.92000000001</v>
      </c>
      <c r="M102" s="669">
        <f t="shared" si="10"/>
        <v>0</v>
      </c>
      <c r="N102" s="669">
        <f>ROUND('Смета ЕР (общ) '!$I102*'Смета ЕР (общ) '!$L102,2)</f>
        <v>0</v>
      </c>
      <c r="O102" s="669">
        <f>ROUND('Смета ЕР (общ) '!$I102*'Смета ЕР (общ) '!$M102,2)</f>
        <v>0</v>
      </c>
      <c r="P102" s="682" t="s">
        <v>2563</v>
      </c>
      <c r="Q102" s="682"/>
      <c r="R102" s="723"/>
      <c r="S102" s="723"/>
    </row>
    <row r="103" spans="1:21" s="726" customFormat="1" ht="48">
      <c r="A103" s="667" t="s">
        <v>7</v>
      </c>
      <c r="B103" s="667">
        <v>1</v>
      </c>
      <c r="C103" s="667"/>
      <c r="D103" s="667">
        <v>87</v>
      </c>
      <c r="E103" s="667" t="str">
        <f>CONCATENATE('Смета ЕР (общ) '!$A103,".",'Смета ЕР (общ) '!$B103,".",'Смета ЕР (общ) '!$D103)</f>
        <v>Р1.1.87</v>
      </c>
      <c r="F103" s="667">
        <f t="shared" si="0"/>
        <v>1</v>
      </c>
      <c r="G103" s="682" t="s">
        <v>1620</v>
      </c>
      <c r="H103" s="646" t="s">
        <v>1146</v>
      </c>
      <c r="I103" s="645"/>
      <c r="J103" s="669">
        <v>134515.32999999999</v>
      </c>
      <c r="K103" s="669">
        <v>0</v>
      </c>
      <c r="L103" s="669">
        <f t="shared" si="9"/>
        <v>134515.32999999999</v>
      </c>
      <c r="M103" s="669">
        <f t="shared" si="10"/>
        <v>0</v>
      </c>
      <c r="N103" s="669">
        <f>ROUND('Смета ЕР (общ) '!$I103*'Смета ЕР (общ) '!$L103,2)</f>
        <v>0</v>
      </c>
      <c r="O103" s="669">
        <f>ROUND('Смета ЕР (общ) '!$I103*'Смета ЕР (общ) '!$M103,2)</f>
        <v>0</v>
      </c>
      <c r="P103" s="682" t="s">
        <v>2563</v>
      </c>
      <c r="Q103" s="682"/>
      <c r="R103" s="723"/>
      <c r="S103" s="723"/>
    </row>
    <row r="104" spans="1:21" s="726" customFormat="1" ht="24">
      <c r="A104" s="667" t="s">
        <v>7</v>
      </c>
      <c r="B104" s="667">
        <v>1</v>
      </c>
      <c r="C104" s="667"/>
      <c r="D104" s="667">
        <v>88</v>
      </c>
      <c r="E104" s="667" t="str">
        <f>CONCATENATE('Смета ЕР (общ) '!$A104,".",'Смета ЕР (общ) '!$B104,".",'Смета ЕР (общ) '!$D104)</f>
        <v>Р1.1.88</v>
      </c>
      <c r="F104" s="667">
        <f t="shared" si="0"/>
        <v>1</v>
      </c>
      <c r="G104" s="682" t="s">
        <v>1618</v>
      </c>
      <c r="H104" s="646" t="s">
        <v>8</v>
      </c>
      <c r="I104" s="645"/>
      <c r="J104" s="669">
        <v>137099.85999999999</v>
      </c>
      <c r="K104" s="669">
        <v>0</v>
      </c>
      <c r="L104" s="669">
        <f t="shared" si="9"/>
        <v>137099.85999999999</v>
      </c>
      <c r="M104" s="669">
        <f t="shared" si="10"/>
        <v>0</v>
      </c>
      <c r="N104" s="669">
        <f>ROUND('Смета ЕР (общ) '!$I104*'Смета ЕР (общ) '!$L104,2)</f>
        <v>0</v>
      </c>
      <c r="O104" s="669">
        <f>ROUND('Смета ЕР (общ) '!$I104*'Смета ЕР (общ) '!$M104,2)</f>
        <v>0</v>
      </c>
      <c r="P104" s="682" t="s">
        <v>2563</v>
      </c>
      <c r="Q104" s="682"/>
      <c r="R104" s="723"/>
      <c r="S104" s="723"/>
    </row>
    <row r="105" spans="1:21" s="726" customFormat="1" ht="14.4">
      <c r="A105" s="667" t="s">
        <v>7</v>
      </c>
      <c r="B105" s="667">
        <v>1</v>
      </c>
      <c r="C105" s="667"/>
      <c r="D105" s="667">
        <v>89</v>
      </c>
      <c r="E105" s="667" t="str">
        <f>CONCATENATE('Смета ЕР (общ) '!$A105,".",'Смета ЕР (общ) '!$B105,".",'Смета ЕР (общ) '!$D105)</f>
        <v>Р1.1.89</v>
      </c>
      <c r="F105" s="667">
        <f t="shared" si="0"/>
        <v>1</v>
      </c>
      <c r="G105" s="682" t="s">
        <v>9</v>
      </c>
      <c r="H105" s="646" t="s">
        <v>1146</v>
      </c>
      <c r="I105" s="645"/>
      <c r="J105" s="669">
        <v>134499.93</v>
      </c>
      <c r="K105" s="669">
        <v>0</v>
      </c>
      <c r="L105" s="669">
        <f t="shared" si="9"/>
        <v>134499.93</v>
      </c>
      <c r="M105" s="669">
        <f t="shared" si="10"/>
        <v>0</v>
      </c>
      <c r="N105" s="669">
        <f>ROUND('Смета ЕР (общ) '!$I105*'Смета ЕР (общ) '!$L105,2)</f>
        <v>0</v>
      </c>
      <c r="O105" s="669">
        <f>ROUND('Смета ЕР (общ) '!$I105*'Смета ЕР (общ) '!$M105,2)</f>
        <v>0</v>
      </c>
      <c r="P105" s="682" t="s">
        <v>2563</v>
      </c>
      <c r="Q105" s="682"/>
      <c r="R105" s="723"/>
      <c r="S105" s="723"/>
    </row>
    <row r="106" spans="1:21" s="726" customFormat="1" ht="24">
      <c r="A106" s="667" t="s">
        <v>7</v>
      </c>
      <c r="B106" s="667">
        <v>1</v>
      </c>
      <c r="C106" s="667"/>
      <c r="D106" s="667">
        <v>90</v>
      </c>
      <c r="E106" s="667" t="str">
        <f>CONCATENATE('Смета ЕР (общ) '!$A106,".",'Смета ЕР (общ) '!$B106,".",'Смета ЕР (общ) '!$D106)</f>
        <v>Р1.1.90</v>
      </c>
      <c r="F106" s="667">
        <f t="shared" si="0"/>
        <v>1</v>
      </c>
      <c r="G106" s="682" t="s">
        <v>2562</v>
      </c>
      <c r="H106" s="646" t="s">
        <v>1146</v>
      </c>
      <c r="I106" s="645"/>
      <c r="J106" s="669">
        <v>135524.49</v>
      </c>
      <c r="K106" s="669">
        <v>0</v>
      </c>
      <c r="L106" s="669">
        <f t="shared" si="9"/>
        <v>135524.49</v>
      </c>
      <c r="M106" s="669">
        <f t="shared" si="10"/>
        <v>0</v>
      </c>
      <c r="N106" s="669">
        <f>ROUND('Смета ЕР (общ) '!$I106*'Смета ЕР (общ) '!$L106,2)</f>
        <v>0</v>
      </c>
      <c r="O106" s="669">
        <f>ROUND('Смета ЕР (общ) '!$I106*'Смета ЕР (общ) '!$M106,2)</f>
        <v>0</v>
      </c>
      <c r="P106" s="682" t="s">
        <v>2563</v>
      </c>
      <c r="Q106" s="682"/>
      <c r="R106" s="723"/>
      <c r="S106" s="723"/>
    </row>
    <row r="107" spans="1:21" s="726" customFormat="1" ht="14.4">
      <c r="A107" s="667" t="s">
        <v>7</v>
      </c>
      <c r="B107" s="667">
        <v>1</v>
      </c>
      <c r="C107" s="667"/>
      <c r="D107" s="667">
        <v>91</v>
      </c>
      <c r="E107" s="667" t="str">
        <f>CONCATENATE('Смета ЕР (общ) '!$A107,".",'Смета ЕР (общ) '!$B107,".",'Смета ЕР (общ) '!$D107)</f>
        <v>Р1.1.91</v>
      </c>
      <c r="F107" s="667">
        <f t="shared" si="0"/>
        <v>1</v>
      </c>
      <c r="G107" s="682" t="s">
        <v>1619</v>
      </c>
      <c r="H107" s="646" t="s">
        <v>1146</v>
      </c>
      <c r="I107" s="645"/>
      <c r="J107" s="669">
        <v>134002.26</v>
      </c>
      <c r="K107" s="669">
        <v>0</v>
      </c>
      <c r="L107" s="669">
        <f t="shared" si="9"/>
        <v>134002.26</v>
      </c>
      <c r="M107" s="669">
        <f t="shared" si="10"/>
        <v>0</v>
      </c>
      <c r="N107" s="669">
        <f>ROUND('Смета ЕР (общ) '!$I107*'Смета ЕР (общ) '!$L107,2)</f>
        <v>0</v>
      </c>
      <c r="O107" s="669">
        <f>ROUND('Смета ЕР (общ) '!$I107*'Смета ЕР (общ) '!$M107,2)</f>
        <v>0</v>
      </c>
      <c r="P107" s="682" t="s">
        <v>2563</v>
      </c>
      <c r="Q107" s="682"/>
      <c r="R107" s="723"/>
      <c r="S107" s="723"/>
    </row>
    <row r="108" spans="1:21" ht="36">
      <c r="A108" s="640" t="s">
        <v>7</v>
      </c>
      <c r="B108" s="640">
        <v>1</v>
      </c>
      <c r="C108" s="640"/>
      <c r="D108" s="640">
        <v>42</v>
      </c>
      <c r="E108" s="640" t="str">
        <f>CONCATENATE('Смета ЕР (общ) '!$A108,".",'Смета ЕР (общ) '!$B108,".",'Смета ЕР (общ) '!$D108)</f>
        <v>Р1.1.42</v>
      </c>
      <c r="F108" s="640">
        <f t="shared" si="0"/>
        <v>1</v>
      </c>
      <c r="G108" s="641" t="s">
        <v>1617</v>
      </c>
      <c r="H108" s="642" t="s">
        <v>1146</v>
      </c>
      <c r="I108" s="643"/>
      <c r="J108" s="644">
        <v>852600</v>
      </c>
      <c r="K108" s="644">
        <v>0</v>
      </c>
      <c r="L108" s="644">
        <f t="shared" si="9"/>
        <v>852600</v>
      </c>
      <c r="M108" s="644">
        <f t="shared" si="10"/>
        <v>0</v>
      </c>
      <c r="N108" s="644">
        <f>ROUND('Смета ЕР (общ) '!$I108*'Смета ЕР (общ) '!$L108,2)</f>
        <v>0</v>
      </c>
      <c r="O108" s="644">
        <f>ROUND('Смета ЕР (общ) '!$I108*'Смета ЕР (общ) '!$M108,2)</f>
        <v>0</v>
      </c>
      <c r="P108" s="641"/>
      <c r="Q108" s="641"/>
    </row>
    <row r="109" spans="1:21" ht="14.4">
      <c r="A109" s="632" t="s">
        <v>11</v>
      </c>
      <c r="B109" s="632">
        <v>0</v>
      </c>
      <c r="C109" s="632"/>
      <c r="D109" s="632">
        <v>0</v>
      </c>
      <c r="E109" s="632" t="str">
        <f>CONCATENATE('Смета ЕР (общ) '!$A109,".",'Смета ЕР (общ) '!$B109,".",'Смета ЕР (общ) '!$D109)</f>
        <v>Р2.0.0</v>
      </c>
      <c r="F109" s="632">
        <f t="shared" si="0"/>
        <v>1</v>
      </c>
      <c r="G109" s="633" t="s">
        <v>642</v>
      </c>
      <c r="H109" s="634"/>
      <c r="I109" s="635">
        <f>I111+I112+I128+I146+I164+I174+I184+I205+I215+I221+I235+I244</f>
        <v>0</v>
      </c>
      <c r="J109" s="647"/>
      <c r="K109" s="647"/>
      <c r="L109" s="637"/>
      <c r="M109" s="637"/>
      <c r="N109" s="637">
        <f>ROUND(N244+N235+N221+N215+N205+N190+N174+N164+N146+N128+N112+N184+N110,2)</f>
        <v>0</v>
      </c>
      <c r="O109" s="637">
        <f>ROUND(O244+O235+O221+O215+O205+O190+O174+O164+O146+O128+O112+O184+O111+O110,2)</f>
        <v>0</v>
      </c>
      <c r="P109" s="633"/>
      <c r="Q109" s="633"/>
      <c r="U109" s="617">
        <v>1137.52</v>
      </c>
    </row>
    <row r="110" spans="1:21" ht="14.4">
      <c r="A110" s="648" t="s">
        <v>11</v>
      </c>
      <c r="B110" s="648">
        <v>13</v>
      </c>
      <c r="C110" s="648"/>
      <c r="D110" s="648">
        <v>0</v>
      </c>
      <c r="E110" s="648" t="str">
        <f>CONCATENATE('Смета ЕР (общ) '!$A110,".",'Смета ЕР (общ) '!$B110,".",'Смета ЕР (общ) '!$D110)</f>
        <v>Р2.13.0</v>
      </c>
      <c r="F110" s="648">
        <f t="shared" ref="F110:F173" si="13">IF(I110&gt;0,F109+1,F109)</f>
        <v>1</v>
      </c>
      <c r="G110" s="649" t="s">
        <v>2649</v>
      </c>
      <c r="H110" s="634"/>
      <c r="I110" s="635">
        <f>SUM(I111:I125)</f>
        <v>0</v>
      </c>
      <c r="J110" s="647"/>
      <c r="K110" s="647"/>
      <c r="L110" s="637"/>
      <c r="M110" s="637"/>
      <c r="N110" s="637">
        <f>N111</f>
        <v>0</v>
      </c>
      <c r="O110" s="637">
        <f>O111</f>
        <v>0</v>
      </c>
      <c r="P110" s="649"/>
      <c r="Q110" s="649"/>
      <c r="U110" s="617">
        <v>214</v>
      </c>
    </row>
    <row r="111" spans="1:21" ht="22.5" customHeight="1">
      <c r="A111" s="650" t="s">
        <v>11</v>
      </c>
      <c r="B111" s="650">
        <v>13</v>
      </c>
      <c r="C111" s="650"/>
      <c r="D111" s="650">
        <v>1</v>
      </c>
      <c r="E111" s="650" t="str">
        <f>CONCATENATE('Смета ЕР (общ) '!$A111,".",'Смета ЕР (общ) '!$B111,".",'Смета ЕР (общ) '!$D111)</f>
        <v>Р2.13.1</v>
      </c>
      <c r="F111" s="650">
        <f t="shared" si="13"/>
        <v>1</v>
      </c>
      <c r="G111" s="651" t="s">
        <v>304</v>
      </c>
      <c r="H111" s="646" t="s">
        <v>15</v>
      </c>
      <c r="I111" s="644"/>
      <c r="J111" s="644">
        <v>2133.33</v>
      </c>
      <c r="K111" s="644">
        <v>0</v>
      </c>
      <c r="L111" s="644">
        <f>ROUND(J111-J111*$R$3,2)</f>
        <v>2133.33</v>
      </c>
      <c r="M111" s="644">
        <f>ROUND(K111-K111*$R$3,2)</f>
        <v>0</v>
      </c>
      <c r="N111" s="644">
        <f>ROUND('Смета ЕР (общ) '!$I111*'Смета ЕР (общ) '!$L111,2)</f>
        <v>0</v>
      </c>
      <c r="O111" s="644">
        <f>ROUND('Смета ЕР (общ) '!$I111*'Смета ЕР (общ) '!$M111,2)</f>
        <v>0</v>
      </c>
      <c r="P111" s="651" t="s">
        <v>1242</v>
      </c>
      <c r="Q111" s="651"/>
      <c r="U111" s="617">
        <v>214</v>
      </c>
    </row>
    <row r="112" spans="1:21" ht="14.4">
      <c r="A112" s="648" t="s">
        <v>11</v>
      </c>
      <c r="B112" s="648">
        <v>1</v>
      </c>
      <c r="C112" s="648"/>
      <c r="D112" s="648">
        <v>0</v>
      </c>
      <c r="E112" s="648" t="str">
        <f>CONCATENATE('Смета ЕР (общ) '!$A112,".",'Смета ЕР (общ) '!$B112,".",'Смета ЕР (общ) '!$D112)</f>
        <v>Р2.1.0</v>
      </c>
      <c r="F112" s="648">
        <f t="shared" si="13"/>
        <v>1</v>
      </c>
      <c r="G112" s="649" t="s">
        <v>643</v>
      </c>
      <c r="H112" s="634"/>
      <c r="I112" s="635">
        <f>SUM(I113:I127)</f>
        <v>0</v>
      </c>
      <c r="J112" s="647"/>
      <c r="K112" s="647"/>
      <c r="L112" s="637"/>
      <c r="M112" s="637"/>
      <c r="N112" s="637">
        <f>SUM(N113:N127)</f>
        <v>0</v>
      </c>
      <c r="O112" s="637">
        <f>SUM(O113:O127)</f>
        <v>0</v>
      </c>
      <c r="P112" s="649"/>
      <c r="Q112" s="649"/>
      <c r="U112" s="617">
        <v>0</v>
      </c>
    </row>
    <row r="113" spans="1:21" ht="14.4">
      <c r="A113" s="640" t="s">
        <v>11</v>
      </c>
      <c r="B113" s="640">
        <v>1</v>
      </c>
      <c r="C113" s="640"/>
      <c r="D113" s="640">
        <v>1</v>
      </c>
      <c r="E113" s="640" t="str">
        <f>CONCATENATE('Смета ЕР (общ) '!$A113,".",'Смета ЕР (общ) '!$B113,".",'Смета ЕР (общ) '!$D113)</f>
        <v>Р2.1.1</v>
      </c>
      <c r="F113" s="640">
        <f t="shared" si="13"/>
        <v>1</v>
      </c>
      <c r="G113" s="641" t="s">
        <v>200</v>
      </c>
      <c r="H113" s="642" t="s">
        <v>15</v>
      </c>
      <c r="I113" s="643"/>
      <c r="J113" s="644">
        <v>313.2</v>
      </c>
      <c r="K113" s="644">
        <v>0</v>
      </c>
      <c r="L113" s="644">
        <f t="shared" ref="L113:L127" si="14">ROUND(J113-J113*$R$3,2)</f>
        <v>313.2</v>
      </c>
      <c r="M113" s="644">
        <f t="shared" ref="M113:M127" si="15">ROUND(K113-K113*$R$3,2)</f>
        <v>0</v>
      </c>
      <c r="N113" s="644">
        <f>ROUND('Смета ЕР (общ) '!$I113*'Смета ЕР (общ) '!$L113,2)</f>
        <v>0</v>
      </c>
      <c r="O113" s="644">
        <f>ROUND('Смета ЕР (общ) '!$I113*'Смета ЕР (общ) '!$M113,2)</f>
        <v>0</v>
      </c>
      <c r="P113" s="641"/>
      <c r="Q113" s="641"/>
    </row>
    <row r="114" spans="1:21" ht="24">
      <c r="A114" s="640" t="s">
        <v>11</v>
      </c>
      <c r="B114" s="640">
        <v>1</v>
      </c>
      <c r="C114" s="640"/>
      <c r="D114" s="640">
        <v>2</v>
      </c>
      <c r="E114" s="640" t="str">
        <f>CONCATENATE('Смета ЕР (общ) '!$A114,".",'Смета ЕР (общ) '!$B114,".",'Смета ЕР (общ) '!$D114)</f>
        <v>Р2.1.2</v>
      </c>
      <c r="F114" s="640">
        <f t="shared" si="13"/>
        <v>1</v>
      </c>
      <c r="G114" s="641" t="s">
        <v>343</v>
      </c>
      <c r="H114" s="642" t="s">
        <v>15</v>
      </c>
      <c r="I114" s="643"/>
      <c r="J114" s="644">
        <v>574.75</v>
      </c>
      <c r="K114" s="644">
        <v>0</v>
      </c>
      <c r="L114" s="644">
        <f t="shared" si="14"/>
        <v>574.75</v>
      </c>
      <c r="M114" s="644">
        <f t="shared" si="15"/>
        <v>0</v>
      </c>
      <c r="N114" s="644">
        <f>ROUND('Смета ЕР (общ) '!$I114*'Смета ЕР (общ) '!$L114,2)</f>
        <v>0</v>
      </c>
      <c r="O114" s="644">
        <f>ROUND('Смета ЕР (общ) '!$I114*'Смета ЕР (общ) '!$M114,2)</f>
        <v>0</v>
      </c>
      <c r="P114" s="641"/>
      <c r="Q114" s="641"/>
    </row>
    <row r="115" spans="1:21" ht="14.4">
      <c r="A115" s="640" t="s">
        <v>11</v>
      </c>
      <c r="B115" s="640">
        <v>1</v>
      </c>
      <c r="C115" s="640"/>
      <c r="D115" s="640">
        <v>3</v>
      </c>
      <c r="E115" s="640" t="str">
        <f>CONCATENATE('Смета ЕР (общ) '!$A115,".",'Смета ЕР (общ) '!$B115,".",'Смета ЕР (общ) '!$D115)</f>
        <v>Р2.1.3</v>
      </c>
      <c r="F115" s="640">
        <f t="shared" si="13"/>
        <v>1</v>
      </c>
      <c r="G115" s="641" t="s">
        <v>201</v>
      </c>
      <c r="H115" s="642" t="s">
        <v>15</v>
      </c>
      <c r="I115" s="643"/>
      <c r="J115" s="644">
        <v>318.72000000000003</v>
      </c>
      <c r="K115" s="644">
        <v>0</v>
      </c>
      <c r="L115" s="644">
        <f t="shared" si="14"/>
        <v>318.72000000000003</v>
      </c>
      <c r="M115" s="644">
        <f t="shared" si="15"/>
        <v>0</v>
      </c>
      <c r="N115" s="644">
        <f>ROUND('Смета ЕР (общ) '!$I115*'Смета ЕР (общ) '!$L115,2)</f>
        <v>0</v>
      </c>
      <c r="O115" s="644">
        <f>ROUND('Смета ЕР (общ) '!$I115*'Смета ЕР (общ) '!$M115,2)</f>
        <v>0</v>
      </c>
      <c r="P115" s="641"/>
      <c r="Q115" s="641"/>
    </row>
    <row r="116" spans="1:21" ht="14.4">
      <c r="A116" s="640" t="s">
        <v>11</v>
      </c>
      <c r="B116" s="640">
        <v>1</v>
      </c>
      <c r="C116" s="640"/>
      <c r="D116" s="640">
        <v>4</v>
      </c>
      <c r="E116" s="640" t="str">
        <f>CONCATENATE('Смета ЕР (общ) '!$A116,".",'Смета ЕР (общ) '!$B116,".",'Смета ЕР (общ) '!$D116)</f>
        <v>Р2.1.4</v>
      </c>
      <c r="F116" s="640">
        <f t="shared" si="13"/>
        <v>1</v>
      </c>
      <c r="G116" s="641" t="s">
        <v>413</v>
      </c>
      <c r="H116" s="642" t="s">
        <v>15</v>
      </c>
      <c r="I116" s="643"/>
      <c r="J116" s="644">
        <v>341.73</v>
      </c>
      <c r="K116" s="644">
        <v>0</v>
      </c>
      <c r="L116" s="644">
        <f t="shared" si="14"/>
        <v>341.73</v>
      </c>
      <c r="M116" s="644">
        <f t="shared" si="15"/>
        <v>0</v>
      </c>
      <c r="N116" s="644">
        <f>ROUND('Смета ЕР (общ) '!$I116*'Смета ЕР (общ) '!$L116,2)</f>
        <v>0</v>
      </c>
      <c r="O116" s="644">
        <f>ROUND('Смета ЕР (общ) '!$I116*'Смета ЕР (общ) '!$M116,2)</f>
        <v>0</v>
      </c>
      <c r="P116" s="641"/>
      <c r="Q116" s="641"/>
    </row>
    <row r="117" spans="1:21" ht="14.4">
      <c r="A117" s="640" t="s">
        <v>11</v>
      </c>
      <c r="B117" s="640">
        <v>1</v>
      </c>
      <c r="C117" s="640"/>
      <c r="D117" s="640">
        <v>5</v>
      </c>
      <c r="E117" s="640" t="str">
        <f>CONCATENATE('Смета ЕР (общ) '!$A117,".",'Смета ЕР (общ) '!$B117,".",'Смета ЕР (общ) '!$D117)</f>
        <v>Р2.1.5</v>
      </c>
      <c r="F117" s="640">
        <f t="shared" si="13"/>
        <v>1</v>
      </c>
      <c r="G117" s="652" t="s">
        <v>385</v>
      </c>
      <c r="H117" s="653" t="s">
        <v>15</v>
      </c>
      <c r="I117" s="643"/>
      <c r="J117" s="644">
        <v>260.13</v>
      </c>
      <c r="K117" s="644">
        <v>0</v>
      </c>
      <c r="L117" s="644">
        <f t="shared" si="14"/>
        <v>260.13</v>
      </c>
      <c r="M117" s="644">
        <f t="shared" si="15"/>
        <v>0</v>
      </c>
      <c r="N117" s="644">
        <f>ROUND('Смета ЕР (общ) '!$I117*'Смета ЕР (общ) '!$L117,2)</f>
        <v>0</v>
      </c>
      <c r="O117" s="644">
        <f>ROUND('Смета ЕР (общ) '!$I117*'Смета ЕР (общ) '!$M117,2)</f>
        <v>0</v>
      </c>
      <c r="P117" s="652"/>
      <c r="Q117" s="652"/>
    </row>
    <row r="118" spans="1:21" ht="14.4">
      <c r="A118" s="640" t="s">
        <v>11</v>
      </c>
      <c r="B118" s="640">
        <v>1</v>
      </c>
      <c r="C118" s="640"/>
      <c r="D118" s="640">
        <v>6</v>
      </c>
      <c r="E118" s="640" t="str">
        <f>CONCATENATE('Смета ЕР (общ) '!$A118,".",'Смета ЕР (общ) '!$B118,".",'Смета ЕР (общ) '!$D118)</f>
        <v>Р2.1.6</v>
      </c>
      <c r="F118" s="640">
        <f t="shared" si="13"/>
        <v>1</v>
      </c>
      <c r="G118" s="641" t="s">
        <v>431</v>
      </c>
      <c r="H118" s="642" t="s">
        <v>15</v>
      </c>
      <c r="I118" s="643"/>
      <c r="J118" s="644">
        <v>276.02</v>
      </c>
      <c r="K118" s="644">
        <v>0</v>
      </c>
      <c r="L118" s="644">
        <f t="shared" si="14"/>
        <v>276.02</v>
      </c>
      <c r="M118" s="644">
        <f t="shared" si="15"/>
        <v>0</v>
      </c>
      <c r="N118" s="644">
        <f>ROUND('Смета ЕР (общ) '!$I118*'Смета ЕР (общ) '!$L118,2)</f>
        <v>0</v>
      </c>
      <c r="O118" s="644">
        <f>ROUND('Смета ЕР (общ) '!$I118*'Смета ЕР (общ) '!$M118,2)</f>
        <v>0</v>
      </c>
      <c r="P118" s="641"/>
      <c r="Q118" s="641"/>
    </row>
    <row r="119" spans="1:21" ht="14.4">
      <c r="A119" s="640" t="s">
        <v>11</v>
      </c>
      <c r="B119" s="640">
        <v>1</v>
      </c>
      <c r="C119" s="640"/>
      <c r="D119" s="640">
        <v>7</v>
      </c>
      <c r="E119" s="640" t="str">
        <f>CONCATENATE('Смета ЕР (общ) '!$A119,".",'Смета ЕР (общ) '!$B119,".",'Смета ЕР (общ) '!$D119)</f>
        <v>Р2.1.7</v>
      </c>
      <c r="F119" s="640">
        <f t="shared" si="13"/>
        <v>1</v>
      </c>
      <c r="G119" s="641" t="s">
        <v>432</v>
      </c>
      <c r="H119" s="642" t="s">
        <v>15</v>
      </c>
      <c r="I119" s="643"/>
      <c r="J119" s="644">
        <v>234.9</v>
      </c>
      <c r="K119" s="644">
        <v>0</v>
      </c>
      <c r="L119" s="644">
        <f t="shared" si="14"/>
        <v>234.9</v>
      </c>
      <c r="M119" s="644">
        <f t="shared" si="15"/>
        <v>0</v>
      </c>
      <c r="N119" s="644">
        <f>ROUND('Смета ЕР (общ) '!$I119*'Смета ЕР (общ) '!$L119,2)</f>
        <v>0</v>
      </c>
      <c r="O119" s="644">
        <f>ROUND('Смета ЕР (общ) '!$I119*'Смета ЕР (общ) '!$M119,2)</f>
        <v>0</v>
      </c>
      <c r="P119" s="641"/>
      <c r="Q119" s="641"/>
    </row>
    <row r="120" spans="1:21" ht="14.4">
      <c r="A120" s="640" t="s">
        <v>11</v>
      </c>
      <c r="B120" s="640">
        <v>1</v>
      </c>
      <c r="C120" s="640"/>
      <c r="D120" s="640">
        <v>8</v>
      </c>
      <c r="E120" s="640" t="str">
        <f>CONCATENATE('Смета ЕР (общ) '!$A120,".",'Смета ЕР (общ) '!$B120,".",'Смета ЕР (общ) '!$D120)</f>
        <v>Р2.1.8</v>
      </c>
      <c r="F120" s="640">
        <f t="shared" si="13"/>
        <v>1</v>
      </c>
      <c r="G120" s="641" t="s">
        <v>433</v>
      </c>
      <c r="H120" s="642" t="s">
        <v>15</v>
      </c>
      <c r="I120" s="643"/>
      <c r="J120" s="644">
        <v>234.9</v>
      </c>
      <c r="K120" s="644">
        <v>0</v>
      </c>
      <c r="L120" s="644">
        <f t="shared" si="14"/>
        <v>234.9</v>
      </c>
      <c r="M120" s="644">
        <f t="shared" si="15"/>
        <v>0</v>
      </c>
      <c r="N120" s="644">
        <f>ROUND('Смета ЕР (общ) '!$I120*'Смета ЕР (общ) '!$L120,2)</f>
        <v>0</v>
      </c>
      <c r="O120" s="644">
        <f>ROUND('Смета ЕР (общ) '!$I120*'Смета ЕР (общ) '!$M120,2)</f>
        <v>0</v>
      </c>
      <c r="P120" s="641"/>
      <c r="Q120" s="641"/>
    </row>
    <row r="121" spans="1:21" ht="14.4">
      <c r="A121" s="640" t="s">
        <v>11</v>
      </c>
      <c r="B121" s="640">
        <v>1</v>
      </c>
      <c r="C121" s="640"/>
      <c r="D121" s="640">
        <v>9</v>
      </c>
      <c r="E121" s="640" t="str">
        <f>CONCATENATE('Смета ЕР (общ) '!$A121,".",'Смета ЕР (общ) '!$B121,".",'Смета ЕР (общ) '!$D121)</f>
        <v>Р2.1.9</v>
      </c>
      <c r="F121" s="640">
        <f t="shared" si="13"/>
        <v>1</v>
      </c>
      <c r="G121" s="641" t="s">
        <v>434</v>
      </c>
      <c r="H121" s="642" t="s">
        <v>18</v>
      </c>
      <c r="I121" s="643"/>
      <c r="J121" s="644">
        <v>814.32</v>
      </c>
      <c r="K121" s="644">
        <v>0</v>
      </c>
      <c r="L121" s="644">
        <f t="shared" si="14"/>
        <v>814.32</v>
      </c>
      <c r="M121" s="644">
        <f t="shared" si="15"/>
        <v>0</v>
      </c>
      <c r="N121" s="644">
        <f>ROUND('Смета ЕР (общ) '!$I121*'Смета ЕР (общ) '!$L121,2)</f>
        <v>0</v>
      </c>
      <c r="O121" s="644">
        <f>ROUND('Смета ЕР (общ) '!$I121*'Смета ЕР (общ) '!$M121,2)</f>
        <v>0</v>
      </c>
      <c r="P121" s="641"/>
      <c r="Q121" s="641"/>
    </row>
    <row r="122" spans="1:21" ht="14.4">
      <c r="A122" s="640" t="s">
        <v>11</v>
      </c>
      <c r="B122" s="640">
        <v>1</v>
      </c>
      <c r="C122" s="640"/>
      <c r="D122" s="640">
        <v>10</v>
      </c>
      <c r="E122" s="640" t="str">
        <f>CONCATENATE('Смета ЕР (общ) '!$A122,".",'Смета ЕР (общ) '!$B122,".",'Смета ЕР (общ) '!$D122)</f>
        <v>Р2.1.10</v>
      </c>
      <c r="F122" s="640">
        <f t="shared" si="13"/>
        <v>1</v>
      </c>
      <c r="G122" s="641" t="s">
        <v>435</v>
      </c>
      <c r="H122" s="642" t="s">
        <v>18</v>
      </c>
      <c r="I122" s="643"/>
      <c r="J122" s="644">
        <v>814.32</v>
      </c>
      <c r="K122" s="644">
        <v>0</v>
      </c>
      <c r="L122" s="644">
        <f t="shared" si="14"/>
        <v>814.32</v>
      </c>
      <c r="M122" s="644">
        <f t="shared" si="15"/>
        <v>0</v>
      </c>
      <c r="N122" s="644">
        <f>ROUND('Смета ЕР (общ) '!$I122*'Смета ЕР (общ) '!$L122,2)</f>
        <v>0</v>
      </c>
      <c r="O122" s="644">
        <f>ROUND('Смета ЕР (общ) '!$I122*'Смета ЕР (общ) '!$M122,2)</f>
        <v>0</v>
      </c>
      <c r="P122" s="641"/>
      <c r="Q122" s="641"/>
    </row>
    <row r="123" spans="1:21" ht="14.4">
      <c r="A123" s="640" t="s">
        <v>11</v>
      </c>
      <c r="B123" s="640">
        <v>1</v>
      </c>
      <c r="C123" s="640"/>
      <c r="D123" s="640">
        <v>11</v>
      </c>
      <c r="E123" s="640" t="str">
        <f>CONCATENATE('Смета ЕР (общ) '!$A123,".",'Смета ЕР (общ) '!$B123,".",'Смета ЕР (общ) '!$D123)</f>
        <v>Р2.1.11</v>
      </c>
      <c r="F123" s="640">
        <f t="shared" si="13"/>
        <v>1</v>
      </c>
      <c r="G123" s="641" t="s">
        <v>436</v>
      </c>
      <c r="H123" s="642" t="s">
        <v>27</v>
      </c>
      <c r="I123" s="643"/>
      <c r="J123" s="644">
        <v>78.3</v>
      </c>
      <c r="K123" s="644">
        <v>0</v>
      </c>
      <c r="L123" s="644">
        <f t="shared" si="14"/>
        <v>78.3</v>
      </c>
      <c r="M123" s="644">
        <f t="shared" si="15"/>
        <v>0</v>
      </c>
      <c r="N123" s="644">
        <f>ROUND('Смета ЕР (общ) '!$I123*'Смета ЕР (общ) '!$L123,2)</f>
        <v>0</v>
      </c>
      <c r="O123" s="644">
        <f>ROUND('Смета ЕР (общ) '!$I123*'Смета ЕР (общ) '!$M123,2)</f>
        <v>0</v>
      </c>
      <c r="P123" s="641"/>
      <c r="Q123" s="641"/>
    </row>
    <row r="124" spans="1:21" ht="14.4">
      <c r="A124" s="640" t="s">
        <v>11</v>
      </c>
      <c r="B124" s="640">
        <v>1</v>
      </c>
      <c r="C124" s="640"/>
      <c r="D124" s="640">
        <v>12</v>
      </c>
      <c r="E124" s="640" t="str">
        <f>CONCATENATE('Смета ЕР (общ) '!$A124,".",'Смета ЕР (общ) '!$B124,".",'Смета ЕР (общ) '!$D124)</f>
        <v>Р2.1.12</v>
      </c>
      <c r="F124" s="640">
        <f t="shared" si="13"/>
        <v>1</v>
      </c>
      <c r="G124" s="641" t="s">
        <v>437</v>
      </c>
      <c r="H124" s="642" t="s">
        <v>27</v>
      </c>
      <c r="I124" s="643"/>
      <c r="J124" s="644">
        <v>134.19999999999999</v>
      </c>
      <c r="K124" s="644">
        <v>0</v>
      </c>
      <c r="L124" s="644">
        <f t="shared" si="14"/>
        <v>134.19999999999999</v>
      </c>
      <c r="M124" s="644">
        <f t="shared" si="15"/>
        <v>0</v>
      </c>
      <c r="N124" s="644">
        <f>ROUND('Смета ЕР (общ) '!$I124*'Смета ЕР (общ) '!$L124,2)</f>
        <v>0</v>
      </c>
      <c r="O124" s="644">
        <f>ROUND('Смета ЕР (общ) '!$I124*'Смета ЕР (общ) '!$M124,2)</f>
        <v>0</v>
      </c>
      <c r="P124" s="641"/>
      <c r="Q124" s="641"/>
    </row>
    <row r="125" spans="1:21" ht="14.4">
      <c r="A125" s="640" t="s">
        <v>11</v>
      </c>
      <c r="B125" s="640">
        <v>1</v>
      </c>
      <c r="C125" s="640"/>
      <c r="D125" s="640">
        <v>13</v>
      </c>
      <c r="E125" s="640" t="str">
        <f>CONCATENATE('Смета ЕР (общ) '!$A125,".",'Смета ЕР (общ) '!$B125,".",'Смета ЕР (общ) '!$D125)</f>
        <v>Р2.1.13</v>
      </c>
      <c r="F125" s="640">
        <f t="shared" si="13"/>
        <v>1</v>
      </c>
      <c r="G125" s="641" t="s">
        <v>438</v>
      </c>
      <c r="H125" s="642" t="s">
        <v>15</v>
      </c>
      <c r="I125" s="643"/>
      <c r="J125" s="644">
        <v>157.72</v>
      </c>
      <c r="K125" s="644">
        <v>0</v>
      </c>
      <c r="L125" s="644">
        <f t="shared" si="14"/>
        <v>157.72</v>
      </c>
      <c r="M125" s="644">
        <f t="shared" si="15"/>
        <v>0</v>
      </c>
      <c r="N125" s="644">
        <f>ROUND('Смета ЕР (общ) '!$I125*'Смета ЕР (общ) '!$L125,2)</f>
        <v>0</v>
      </c>
      <c r="O125" s="644">
        <f>ROUND('Смета ЕР (общ) '!$I125*'Смета ЕР (общ) '!$M125,2)</f>
        <v>0</v>
      </c>
      <c r="P125" s="641"/>
      <c r="Q125" s="641"/>
    </row>
    <row r="126" spans="1:21" ht="14.4">
      <c r="A126" s="640" t="s">
        <v>11</v>
      </c>
      <c r="B126" s="640">
        <v>1</v>
      </c>
      <c r="C126" s="640"/>
      <c r="D126" s="640">
        <v>14</v>
      </c>
      <c r="E126" s="640" t="str">
        <f>CONCATENATE('Смета ЕР (общ) '!$A126,".",'Смета ЕР (общ) '!$B126,".",'Смета ЕР (общ) '!$D126)</f>
        <v>Р2.1.14</v>
      </c>
      <c r="F126" s="640">
        <f t="shared" si="13"/>
        <v>1</v>
      </c>
      <c r="G126" s="641" t="s">
        <v>439</v>
      </c>
      <c r="H126" s="642" t="s">
        <v>15</v>
      </c>
      <c r="I126" s="643"/>
      <c r="J126" s="644">
        <v>281.88</v>
      </c>
      <c r="K126" s="644">
        <v>0</v>
      </c>
      <c r="L126" s="644">
        <f t="shared" si="14"/>
        <v>281.88</v>
      </c>
      <c r="M126" s="644">
        <f t="shared" si="15"/>
        <v>0</v>
      </c>
      <c r="N126" s="644">
        <f>ROUND('Смета ЕР (общ) '!$I126*'Смета ЕР (общ) '!$L126,2)</f>
        <v>0</v>
      </c>
      <c r="O126" s="644">
        <f>ROUND('Смета ЕР (общ) '!$I126*'Смета ЕР (общ) '!$M126,2)</f>
        <v>0</v>
      </c>
      <c r="P126" s="641"/>
      <c r="Q126" s="641"/>
    </row>
    <row r="127" spans="1:21" ht="14.4">
      <c r="A127" s="640" t="s">
        <v>11</v>
      </c>
      <c r="B127" s="640">
        <v>1</v>
      </c>
      <c r="C127" s="640"/>
      <c r="D127" s="640">
        <v>15</v>
      </c>
      <c r="E127" s="640" t="str">
        <f>CONCATENATE('Смета ЕР (общ) '!$A127,".",'Смета ЕР (общ) '!$B127,".",'Смета ЕР (общ) '!$D127)</f>
        <v>Р2.1.15</v>
      </c>
      <c r="F127" s="640">
        <f t="shared" si="13"/>
        <v>1</v>
      </c>
      <c r="G127" s="641" t="s">
        <v>440</v>
      </c>
      <c r="H127" s="642" t="s">
        <v>15</v>
      </c>
      <c r="I127" s="643"/>
      <c r="J127" s="644">
        <v>313.2</v>
      </c>
      <c r="K127" s="644">
        <v>0</v>
      </c>
      <c r="L127" s="644">
        <f t="shared" si="14"/>
        <v>313.2</v>
      </c>
      <c r="M127" s="644">
        <f t="shared" si="15"/>
        <v>0</v>
      </c>
      <c r="N127" s="644">
        <f>ROUND('Смета ЕР (общ) '!$I127*'Смета ЕР (общ) '!$L127,2)</f>
        <v>0</v>
      </c>
      <c r="O127" s="644">
        <f>ROUND('Смета ЕР (общ) '!$I127*'Смета ЕР (общ) '!$M127,2)</f>
        <v>0</v>
      </c>
      <c r="P127" s="641"/>
      <c r="Q127" s="641"/>
    </row>
    <row r="128" spans="1:21" ht="14.4">
      <c r="A128" s="648" t="s">
        <v>11</v>
      </c>
      <c r="B128" s="648">
        <v>2</v>
      </c>
      <c r="C128" s="648"/>
      <c r="D128" s="648">
        <v>0</v>
      </c>
      <c r="E128" s="648" t="str">
        <f>CONCATENATE('Смета ЕР (общ) '!$A128,".",'Смета ЕР (общ) '!$B128,".",'Смета ЕР (общ) '!$D128)</f>
        <v>Р2.2.0</v>
      </c>
      <c r="F128" s="648">
        <f t="shared" si="13"/>
        <v>1</v>
      </c>
      <c r="G128" s="649" t="s">
        <v>644</v>
      </c>
      <c r="H128" s="634"/>
      <c r="I128" s="635">
        <f>SUM(I129:I145)</f>
        <v>0</v>
      </c>
      <c r="J128" s="647"/>
      <c r="K128" s="647"/>
      <c r="L128" s="637"/>
      <c r="M128" s="637"/>
      <c r="N128" s="637">
        <f>SUM(N129:N145)</f>
        <v>0</v>
      </c>
      <c r="O128" s="637">
        <f>SUM(O129:O145)</f>
        <v>0</v>
      </c>
      <c r="P128" s="649"/>
      <c r="Q128" s="649"/>
      <c r="U128" s="617">
        <v>214</v>
      </c>
    </row>
    <row r="129" spans="1:21" ht="14.4">
      <c r="A129" s="640" t="s">
        <v>11</v>
      </c>
      <c r="B129" s="640">
        <v>2</v>
      </c>
      <c r="C129" s="640"/>
      <c r="D129" s="640">
        <v>1</v>
      </c>
      <c r="E129" s="640" t="str">
        <f>CONCATENATE('Смета ЕР (общ) '!$A129,".",'Смета ЕР (общ) '!$B129,".",'Смета ЕР (общ) '!$D129)</f>
        <v>Р2.2.1</v>
      </c>
      <c r="F129" s="640">
        <f t="shared" si="13"/>
        <v>1</v>
      </c>
      <c r="G129" s="641" t="s">
        <v>386</v>
      </c>
      <c r="H129" s="642" t="s">
        <v>15</v>
      </c>
      <c r="I129" s="643"/>
      <c r="J129" s="644">
        <v>232.64</v>
      </c>
      <c r="K129" s="644">
        <v>0</v>
      </c>
      <c r="L129" s="644">
        <f t="shared" ref="L129:L145" si="16">ROUND(J129-J129*$R$3,2)</f>
        <v>232.64</v>
      </c>
      <c r="M129" s="644">
        <f t="shared" ref="M129:M145" si="17">ROUND(K129-K129*$R$3,2)</f>
        <v>0</v>
      </c>
      <c r="N129" s="644">
        <f>ROUND('Смета ЕР (общ) '!$I129*'Смета ЕР (общ) '!$L129,2)</f>
        <v>0</v>
      </c>
      <c r="O129" s="644">
        <f>ROUND('Смета ЕР (общ) '!$I129*'Смета ЕР (общ) '!$M129,2)</f>
        <v>0</v>
      </c>
      <c r="P129" s="641"/>
      <c r="Q129" s="641"/>
    </row>
    <row r="130" spans="1:21" ht="14.4">
      <c r="A130" s="640" t="s">
        <v>11</v>
      </c>
      <c r="B130" s="640">
        <v>2</v>
      </c>
      <c r="C130" s="640"/>
      <c r="D130" s="640">
        <v>2</v>
      </c>
      <c r="E130" s="640" t="str">
        <f>CONCATENATE('Смета ЕР (общ) '!$A130,".",'Смета ЕР (общ) '!$B130,".",'Смета ЕР (общ) '!$D130)</f>
        <v>Р2.2.2</v>
      </c>
      <c r="F130" s="640">
        <f t="shared" si="13"/>
        <v>1</v>
      </c>
      <c r="G130" s="641" t="s">
        <v>387</v>
      </c>
      <c r="H130" s="642" t="s">
        <v>15</v>
      </c>
      <c r="I130" s="643"/>
      <c r="J130" s="644">
        <v>319.39</v>
      </c>
      <c r="K130" s="644">
        <v>0</v>
      </c>
      <c r="L130" s="644">
        <f t="shared" si="16"/>
        <v>319.39</v>
      </c>
      <c r="M130" s="644">
        <f t="shared" si="17"/>
        <v>0</v>
      </c>
      <c r="N130" s="644">
        <f>ROUND('Смета ЕР (общ) '!$I130*'Смета ЕР (общ) '!$L130,2)</f>
        <v>0</v>
      </c>
      <c r="O130" s="644">
        <f>ROUND('Смета ЕР (общ) '!$I130*'Смета ЕР (общ) '!$M130,2)</f>
        <v>0</v>
      </c>
      <c r="P130" s="641"/>
      <c r="Q130" s="641"/>
      <c r="U130" s="617">
        <v>214</v>
      </c>
    </row>
    <row r="131" spans="1:21" ht="14.4">
      <c r="A131" s="640" t="s">
        <v>11</v>
      </c>
      <c r="B131" s="640">
        <v>2</v>
      </c>
      <c r="C131" s="640"/>
      <c r="D131" s="640">
        <v>3</v>
      </c>
      <c r="E131" s="640" t="str">
        <f>CONCATENATE('Смета ЕР (общ) '!$A131,".",'Смета ЕР (общ) '!$B131,".",'Смета ЕР (общ) '!$D131)</f>
        <v>Р2.2.3</v>
      </c>
      <c r="F131" s="640">
        <f t="shared" si="13"/>
        <v>1</v>
      </c>
      <c r="G131" s="641" t="s">
        <v>441</v>
      </c>
      <c r="H131" s="642" t="s">
        <v>15</v>
      </c>
      <c r="I131" s="643"/>
      <c r="J131" s="644">
        <v>272.8</v>
      </c>
      <c r="K131" s="644">
        <v>0</v>
      </c>
      <c r="L131" s="644">
        <f t="shared" si="16"/>
        <v>272.8</v>
      </c>
      <c r="M131" s="644">
        <f t="shared" si="17"/>
        <v>0</v>
      </c>
      <c r="N131" s="644">
        <f>ROUND('Смета ЕР (общ) '!$I131*'Смета ЕР (общ) '!$L131,2)</f>
        <v>0</v>
      </c>
      <c r="O131" s="644">
        <f>ROUND('Смета ЕР (общ) '!$I131*'Смета ЕР (общ) '!$M131,2)</f>
        <v>0</v>
      </c>
      <c r="P131" s="641"/>
      <c r="Q131" s="641"/>
    </row>
    <row r="132" spans="1:21" ht="14.4">
      <c r="A132" s="640" t="s">
        <v>11</v>
      </c>
      <c r="B132" s="640">
        <v>2</v>
      </c>
      <c r="C132" s="640"/>
      <c r="D132" s="640">
        <v>4</v>
      </c>
      <c r="E132" s="640" t="str">
        <f>CONCATENATE('Смета ЕР (общ) '!$A132,".",'Смета ЕР (общ) '!$B132,".",'Смета ЕР (общ) '!$D132)</f>
        <v>Р2.2.4</v>
      </c>
      <c r="F132" s="640">
        <f t="shared" si="13"/>
        <v>1</v>
      </c>
      <c r="G132" s="641" t="s">
        <v>442</v>
      </c>
      <c r="H132" s="642" t="s">
        <v>15</v>
      </c>
      <c r="I132" s="643"/>
      <c r="J132" s="644">
        <v>391.5</v>
      </c>
      <c r="K132" s="644">
        <v>0</v>
      </c>
      <c r="L132" s="644">
        <f t="shared" si="16"/>
        <v>391.5</v>
      </c>
      <c r="M132" s="644">
        <f t="shared" si="17"/>
        <v>0</v>
      </c>
      <c r="N132" s="644">
        <f>ROUND('Смета ЕР (общ) '!$I132*'Смета ЕР (общ) '!$L132,2)</f>
        <v>0</v>
      </c>
      <c r="O132" s="644">
        <f>ROUND('Смета ЕР (общ) '!$I132*'Смета ЕР (общ) '!$M132,2)</f>
        <v>0</v>
      </c>
      <c r="P132" s="641"/>
      <c r="Q132" s="641"/>
    </row>
    <row r="133" spans="1:21" ht="14.4">
      <c r="A133" s="640" t="s">
        <v>11</v>
      </c>
      <c r="B133" s="640">
        <v>2</v>
      </c>
      <c r="C133" s="640"/>
      <c r="D133" s="640">
        <v>5</v>
      </c>
      <c r="E133" s="640" t="str">
        <f>CONCATENATE('Смета ЕР (общ) '!$A133,".",'Смета ЕР (общ) '!$B133,".",'Смета ЕР (общ) '!$D133)</f>
        <v>Р2.2.5</v>
      </c>
      <c r="F133" s="640">
        <f t="shared" si="13"/>
        <v>1</v>
      </c>
      <c r="G133" s="641" t="s">
        <v>443</v>
      </c>
      <c r="H133" s="642" t="s">
        <v>15</v>
      </c>
      <c r="I133" s="643"/>
      <c r="J133" s="644">
        <v>376.67</v>
      </c>
      <c r="K133" s="644">
        <v>0</v>
      </c>
      <c r="L133" s="644">
        <f t="shared" si="16"/>
        <v>376.67</v>
      </c>
      <c r="M133" s="644">
        <f t="shared" si="17"/>
        <v>0</v>
      </c>
      <c r="N133" s="644">
        <f>ROUND('Смета ЕР (общ) '!$I133*'Смета ЕР (общ) '!$L133,2)</f>
        <v>0</v>
      </c>
      <c r="O133" s="644">
        <f>ROUND('Смета ЕР (общ) '!$I133*'Смета ЕР (общ) '!$M133,2)</f>
        <v>0</v>
      </c>
      <c r="P133" s="641"/>
      <c r="Q133" s="641"/>
    </row>
    <row r="134" spans="1:21" ht="14.4">
      <c r="A134" s="640" t="s">
        <v>11</v>
      </c>
      <c r="B134" s="640">
        <v>2</v>
      </c>
      <c r="C134" s="640"/>
      <c r="D134" s="640">
        <v>6</v>
      </c>
      <c r="E134" s="640" t="str">
        <f>CONCATENATE('Смета ЕР (общ) '!$A134,".",'Смета ЕР (общ) '!$B134,".",'Смета ЕР (общ) '!$D134)</f>
        <v>Р2.2.6</v>
      </c>
      <c r="F134" s="640">
        <f t="shared" si="13"/>
        <v>1</v>
      </c>
      <c r="G134" s="641" t="s">
        <v>202</v>
      </c>
      <c r="H134" s="642" t="s">
        <v>15</v>
      </c>
      <c r="I134" s="643"/>
      <c r="J134" s="644">
        <v>501.12</v>
      </c>
      <c r="K134" s="644">
        <v>0</v>
      </c>
      <c r="L134" s="644">
        <f t="shared" si="16"/>
        <v>501.12</v>
      </c>
      <c r="M134" s="644">
        <f t="shared" si="17"/>
        <v>0</v>
      </c>
      <c r="N134" s="644">
        <f>ROUND('Смета ЕР (общ) '!$I134*'Смета ЕР (общ) '!$L134,2)</f>
        <v>0</v>
      </c>
      <c r="O134" s="644">
        <f>ROUND('Смета ЕР (общ) '!$I134*'Смета ЕР (общ) '!$M134,2)</f>
        <v>0</v>
      </c>
      <c r="P134" s="641"/>
      <c r="Q134" s="641"/>
    </row>
    <row r="135" spans="1:21" ht="14.4">
      <c r="A135" s="640" t="s">
        <v>11</v>
      </c>
      <c r="B135" s="640">
        <v>2</v>
      </c>
      <c r="C135" s="640"/>
      <c r="D135" s="640">
        <v>7</v>
      </c>
      <c r="E135" s="640" t="str">
        <f>CONCATENATE('Смета ЕР (общ) '!$A135,".",'Смета ЕР (общ) '!$B135,".",'Смета ЕР (общ) '!$D135)</f>
        <v>Р2.2.7</v>
      </c>
      <c r="F135" s="640">
        <f t="shared" si="13"/>
        <v>1</v>
      </c>
      <c r="G135" s="641" t="s">
        <v>444</v>
      </c>
      <c r="H135" s="642" t="s">
        <v>15</v>
      </c>
      <c r="I135" s="643"/>
      <c r="J135" s="644">
        <v>501.12</v>
      </c>
      <c r="K135" s="644">
        <v>0</v>
      </c>
      <c r="L135" s="644">
        <f t="shared" si="16"/>
        <v>501.12</v>
      </c>
      <c r="M135" s="644">
        <f t="shared" si="17"/>
        <v>0</v>
      </c>
      <c r="N135" s="644">
        <f>ROUND('Смета ЕР (общ) '!$I135*'Смета ЕР (общ) '!$L135,2)</f>
        <v>0</v>
      </c>
      <c r="O135" s="644">
        <f>ROUND('Смета ЕР (общ) '!$I135*'Смета ЕР (общ) '!$M135,2)</f>
        <v>0</v>
      </c>
      <c r="P135" s="641"/>
      <c r="Q135" s="641"/>
    </row>
    <row r="136" spans="1:21" ht="14.4">
      <c r="A136" s="640" t="s">
        <v>11</v>
      </c>
      <c r="B136" s="640">
        <v>2</v>
      </c>
      <c r="C136" s="640"/>
      <c r="D136" s="640">
        <v>8</v>
      </c>
      <c r="E136" s="640" t="str">
        <f>CONCATENATE('Смета ЕР (общ) '!$A136,".",'Смета ЕР (общ) '!$B136,".",'Смета ЕР (общ) '!$D136)</f>
        <v>Р2.2.8</v>
      </c>
      <c r="F136" s="640">
        <f t="shared" si="13"/>
        <v>1</v>
      </c>
      <c r="G136" s="641" t="s">
        <v>445</v>
      </c>
      <c r="H136" s="642" t="s">
        <v>15</v>
      </c>
      <c r="I136" s="643"/>
      <c r="J136" s="644">
        <v>187.92</v>
      </c>
      <c r="K136" s="644">
        <v>0</v>
      </c>
      <c r="L136" s="644">
        <f t="shared" si="16"/>
        <v>187.92</v>
      </c>
      <c r="M136" s="644">
        <f t="shared" si="17"/>
        <v>0</v>
      </c>
      <c r="N136" s="644">
        <f>ROUND('Смета ЕР (общ) '!$I136*'Смета ЕР (общ) '!$L136,2)</f>
        <v>0</v>
      </c>
      <c r="O136" s="644">
        <f>ROUND('Смета ЕР (общ) '!$I136*'Смета ЕР (общ) '!$M136,2)</f>
        <v>0</v>
      </c>
      <c r="P136" s="641"/>
      <c r="Q136" s="641"/>
    </row>
    <row r="137" spans="1:21" ht="14.4">
      <c r="A137" s="640" t="s">
        <v>11</v>
      </c>
      <c r="B137" s="640">
        <v>2</v>
      </c>
      <c r="C137" s="640"/>
      <c r="D137" s="640">
        <v>9</v>
      </c>
      <c r="E137" s="640" t="str">
        <f>CONCATENATE('Смета ЕР (общ) '!$A137,".",'Смета ЕР (общ) '!$B137,".",'Смета ЕР (общ) '!$D137)</f>
        <v>Р2.2.9</v>
      </c>
      <c r="F137" s="640">
        <f t="shared" si="13"/>
        <v>1</v>
      </c>
      <c r="G137" s="641" t="s">
        <v>203</v>
      </c>
      <c r="H137" s="642" t="s">
        <v>15</v>
      </c>
      <c r="I137" s="643"/>
      <c r="J137" s="644">
        <v>220</v>
      </c>
      <c r="K137" s="644">
        <v>0</v>
      </c>
      <c r="L137" s="644">
        <f t="shared" si="16"/>
        <v>220</v>
      </c>
      <c r="M137" s="644">
        <f t="shared" si="17"/>
        <v>0</v>
      </c>
      <c r="N137" s="644">
        <f>ROUND('Смета ЕР (общ) '!$I137*'Смета ЕР (общ) '!$L137,2)</f>
        <v>0</v>
      </c>
      <c r="O137" s="644">
        <f>ROUND('Смета ЕР (общ) '!$I137*'Смета ЕР (общ) '!$M137,2)</f>
        <v>0</v>
      </c>
      <c r="P137" s="641"/>
      <c r="Q137" s="641"/>
    </row>
    <row r="138" spans="1:21" ht="14.4">
      <c r="A138" s="757" t="s">
        <v>11</v>
      </c>
      <c r="B138" s="757">
        <v>2</v>
      </c>
      <c r="C138" s="757"/>
      <c r="D138" s="757">
        <v>10</v>
      </c>
      <c r="E138" s="757" t="str">
        <f>CONCATENATE('Смета ЕР (общ) '!$A138,".",'Смета ЕР (общ) '!$B138,".",'Смета ЕР (общ) '!$D138)</f>
        <v>Р2.2.10</v>
      </c>
      <c r="F138" s="757">
        <f t="shared" si="13"/>
        <v>1</v>
      </c>
      <c r="G138" s="758" t="s">
        <v>204</v>
      </c>
      <c r="H138" s="642" t="s">
        <v>15</v>
      </c>
      <c r="I138" s="643"/>
      <c r="J138" s="644">
        <v>374.59</v>
      </c>
      <c r="K138" s="644">
        <v>0</v>
      </c>
      <c r="L138" s="644">
        <f t="shared" si="16"/>
        <v>374.59</v>
      </c>
      <c r="M138" s="644">
        <f t="shared" si="17"/>
        <v>0</v>
      </c>
      <c r="N138" s="644">
        <f>ROUND('Смета ЕР (общ) '!$I138*'Смета ЕР (общ) '!$L138,2)</f>
        <v>0</v>
      </c>
      <c r="O138" s="644">
        <f>ROUND('Смета ЕР (общ) '!$I138*'Смета ЕР (общ) '!$M138,2)</f>
        <v>0</v>
      </c>
      <c r="P138" s="758"/>
      <c r="Q138" s="758"/>
    </row>
    <row r="139" spans="1:21" ht="14.4">
      <c r="A139" s="640" t="s">
        <v>11</v>
      </c>
      <c r="B139" s="640">
        <v>2</v>
      </c>
      <c r="C139" s="640"/>
      <c r="D139" s="640">
        <v>11</v>
      </c>
      <c r="E139" s="640" t="str">
        <f>CONCATENATE('Смета ЕР (общ) '!$A139,".",'Смета ЕР (общ) '!$B139,".",'Смета ЕР (общ) '!$D139)</f>
        <v>Р2.2.11</v>
      </c>
      <c r="F139" s="640">
        <f t="shared" si="13"/>
        <v>1</v>
      </c>
      <c r="G139" s="641" t="s">
        <v>446</v>
      </c>
      <c r="H139" s="642" t="s">
        <v>15</v>
      </c>
      <c r="I139" s="643"/>
      <c r="J139" s="644">
        <v>322.01</v>
      </c>
      <c r="K139" s="644">
        <v>0</v>
      </c>
      <c r="L139" s="644">
        <f t="shared" si="16"/>
        <v>322.01</v>
      </c>
      <c r="M139" s="644">
        <f t="shared" si="17"/>
        <v>0</v>
      </c>
      <c r="N139" s="644">
        <f>ROUND('Смета ЕР (общ) '!$I139*'Смета ЕР (общ) '!$L139,2)</f>
        <v>0</v>
      </c>
      <c r="O139" s="644">
        <f>ROUND('Смета ЕР (общ) '!$I139*'Смета ЕР (общ) '!$M139,2)</f>
        <v>0</v>
      </c>
      <c r="P139" s="641"/>
      <c r="Q139" s="641"/>
    </row>
    <row r="140" spans="1:21" ht="14.4">
      <c r="A140" s="640" t="s">
        <v>11</v>
      </c>
      <c r="B140" s="640">
        <v>2</v>
      </c>
      <c r="C140" s="640"/>
      <c r="D140" s="640">
        <v>12</v>
      </c>
      <c r="E140" s="640" t="str">
        <f>CONCATENATE('Смета ЕР (общ) '!$A140,".",'Смета ЕР (общ) '!$B140,".",'Смета ЕР (общ) '!$D140)</f>
        <v>Р2.2.12</v>
      </c>
      <c r="F140" s="640">
        <f t="shared" si="13"/>
        <v>1</v>
      </c>
      <c r="G140" s="641" t="s">
        <v>395</v>
      </c>
      <c r="H140" s="642" t="s">
        <v>15</v>
      </c>
      <c r="I140" s="643"/>
      <c r="J140" s="644">
        <v>375.84</v>
      </c>
      <c r="K140" s="644">
        <v>0</v>
      </c>
      <c r="L140" s="644">
        <f t="shared" si="16"/>
        <v>375.84</v>
      </c>
      <c r="M140" s="644">
        <f t="shared" si="17"/>
        <v>0</v>
      </c>
      <c r="N140" s="644">
        <f>ROUND('Смета ЕР (общ) '!$I140*'Смета ЕР (общ) '!$L140,2)</f>
        <v>0</v>
      </c>
      <c r="O140" s="644">
        <f>ROUND('Смета ЕР (общ) '!$I140*'Смета ЕР (общ) '!$M140,2)</f>
        <v>0</v>
      </c>
      <c r="P140" s="641"/>
      <c r="Q140" s="641"/>
    </row>
    <row r="141" spans="1:21" ht="14.4">
      <c r="A141" s="640" t="s">
        <v>11</v>
      </c>
      <c r="B141" s="640">
        <v>2</v>
      </c>
      <c r="C141" s="640"/>
      <c r="D141" s="640">
        <v>13</v>
      </c>
      <c r="E141" s="640" t="str">
        <f>CONCATENATE('Смета ЕР (общ) '!$A141,".",'Смета ЕР (общ) '!$B141,".",'Смета ЕР (общ) '!$D141)</f>
        <v>Р2.2.13</v>
      </c>
      <c r="F141" s="640">
        <f t="shared" si="13"/>
        <v>1</v>
      </c>
      <c r="G141" s="641" t="s">
        <v>205</v>
      </c>
      <c r="H141" s="642" t="s">
        <v>27</v>
      </c>
      <c r="I141" s="643"/>
      <c r="J141" s="644">
        <v>78.86</v>
      </c>
      <c r="K141" s="644">
        <v>0</v>
      </c>
      <c r="L141" s="644">
        <f t="shared" si="16"/>
        <v>78.86</v>
      </c>
      <c r="M141" s="644">
        <f t="shared" si="17"/>
        <v>0</v>
      </c>
      <c r="N141" s="644">
        <f>ROUND('Смета ЕР (общ) '!$I141*'Смета ЕР (общ) '!$L141,2)</f>
        <v>0</v>
      </c>
      <c r="O141" s="644">
        <f>ROUND('Смета ЕР (общ) '!$I141*'Смета ЕР (общ) '!$M141,2)</f>
        <v>0</v>
      </c>
      <c r="P141" s="641"/>
      <c r="Q141" s="641"/>
    </row>
    <row r="142" spans="1:21" ht="14.4">
      <c r="A142" s="640" t="s">
        <v>11</v>
      </c>
      <c r="B142" s="640">
        <v>2</v>
      </c>
      <c r="C142" s="640"/>
      <c r="D142" s="640">
        <v>14</v>
      </c>
      <c r="E142" s="640" t="str">
        <f>CONCATENATE('Смета ЕР (общ) '!$A142,".",'Смета ЕР (общ) '!$B142,".",'Смета ЕР (общ) '!$D142)</f>
        <v>Р2.2.14</v>
      </c>
      <c r="F142" s="640">
        <f t="shared" si="13"/>
        <v>1</v>
      </c>
      <c r="G142" s="641" t="s">
        <v>206</v>
      </c>
      <c r="H142" s="642" t="s">
        <v>27</v>
      </c>
      <c r="I142" s="643"/>
      <c r="J142" s="644">
        <v>78.38</v>
      </c>
      <c r="K142" s="644">
        <v>0</v>
      </c>
      <c r="L142" s="644">
        <f t="shared" si="16"/>
        <v>78.38</v>
      </c>
      <c r="M142" s="644">
        <f t="shared" si="17"/>
        <v>0</v>
      </c>
      <c r="N142" s="644">
        <f>ROUND('Смета ЕР (общ) '!$I142*'Смета ЕР (общ) '!$L142,2)</f>
        <v>0</v>
      </c>
      <c r="O142" s="644">
        <f>ROUND('Смета ЕР (общ) '!$I142*'Смета ЕР (общ) '!$M142,2)</f>
        <v>0</v>
      </c>
      <c r="P142" s="641"/>
      <c r="Q142" s="641"/>
    </row>
    <row r="143" spans="1:21" ht="14.4">
      <c r="A143" s="640" t="s">
        <v>11</v>
      </c>
      <c r="B143" s="640">
        <v>2</v>
      </c>
      <c r="C143" s="640"/>
      <c r="D143" s="640">
        <v>15</v>
      </c>
      <c r="E143" s="640" t="str">
        <f>CONCATENATE('Смета ЕР (общ) '!$A143,".",'Смета ЕР (общ) '!$B143,".",'Смета ЕР (общ) '!$D143)</f>
        <v>Р2.2.15</v>
      </c>
      <c r="F143" s="640">
        <f t="shared" si="13"/>
        <v>1</v>
      </c>
      <c r="G143" s="641" t="s">
        <v>447</v>
      </c>
      <c r="H143" s="642" t="s">
        <v>15</v>
      </c>
      <c r="I143" s="643"/>
      <c r="J143" s="644">
        <v>5622.11</v>
      </c>
      <c r="K143" s="644">
        <v>0</v>
      </c>
      <c r="L143" s="644">
        <f t="shared" si="16"/>
        <v>5622.11</v>
      </c>
      <c r="M143" s="644">
        <f t="shared" si="17"/>
        <v>0</v>
      </c>
      <c r="N143" s="644">
        <f>ROUND('Смета ЕР (общ) '!$I143*'Смета ЕР (общ) '!$L143,2)</f>
        <v>0</v>
      </c>
      <c r="O143" s="644">
        <f>ROUND('Смета ЕР (общ) '!$I143*'Смета ЕР (общ) '!$M143,2)</f>
        <v>0</v>
      </c>
      <c r="P143" s="641"/>
      <c r="Q143" s="641"/>
    </row>
    <row r="144" spans="1:21" ht="14.4">
      <c r="A144" s="640" t="s">
        <v>11</v>
      </c>
      <c r="B144" s="640">
        <v>2</v>
      </c>
      <c r="C144" s="640"/>
      <c r="D144" s="640">
        <v>16</v>
      </c>
      <c r="E144" s="640" t="str">
        <f>CONCATENATE('Смета ЕР (общ) '!$A144,".",'Смета ЕР (общ) '!$B144,".",'Смета ЕР (общ) '!$D144)</f>
        <v>Р2.2.16</v>
      </c>
      <c r="F144" s="640">
        <f t="shared" si="13"/>
        <v>1</v>
      </c>
      <c r="G144" s="641" t="s">
        <v>448</v>
      </c>
      <c r="H144" s="642" t="s">
        <v>27</v>
      </c>
      <c r="I144" s="643"/>
      <c r="J144" s="644">
        <v>814.32</v>
      </c>
      <c r="K144" s="644">
        <v>0</v>
      </c>
      <c r="L144" s="644">
        <f t="shared" si="16"/>
        <v>814.32</v>
      </c>
      <c r="M144" s="644">
        <f t="shared" si="17"/>
        <v>0</v>
      </c>
      <c r="N144" s="644">
        <f>ROUND('Смета ЕР (общ) '!$I144*'Смета ЕР (общ) '!$L144,2)</f>
        <v>0</v>
      </c>
      <c r="O144" s="644">
        <f>ROUND('Смета ЕР (общ) '!$I144*'Смета ЕР (общ) '!$M144,2)</f>
        <v>0</v>
      </c>
      <c r="P144" s="641"/>
      <c r="Q144" s="641"/>
    </row>
    <row r="145" spans="1:21" ht="14.4">
      <c r="A145" s="640" t="s">
        <v>11</v>
      </c>
      <c r="B145" s="640">
        <v>2</v>
      </c>
      <c r="C145" s="640"/>
      <c r="D145" s="640">
        <v>17</v>
      </c>
      <c r="E145" s="640" t="str">
        <f>CONCATENATE('Смета ЕР (общ) '!$A145,".",'Смета ЕР (общ) '!$B145,".",'Смета ЕР (общ) '!$D145)</f>
        <v>Р2.2.17</v>
      </c>
      <c r="F145" s="640">
        <f t="shared" si="13"/>
        <v>1</v>
      </c>
      <c r="G145" s="641" t="s">
        <v>369</v>
      </c>
      <c r="H145" s="642" t="s">
        <v>15</v>
      </c>
      <c r="I145" s="643"/>
      <c r="J145" s="644">
        <v>209</v>
      </c>
      <c r="K145" s="644">
        <v>0</v>
      </c>
      <c r="L145" s="644">
        <f t="shared" si="16"/>
        <v>209</v>
      </c>
      <c r="M145" s="644">
        <f t="shared" si="17"/>
        <v>0</v>
      </c>
      <c r="N145" s="644">
        <f>ROUND('Смета ЕР (общ) '!$I145*'Смета ЕР (общ) '!$L145,2)</f>
        <v>0</v>
      </c>
      <c r="O145" s="644">
        <f>ROUND('Смета ЕР (общ) '!$I145*'Смета ЕР (общ) '!$M145,2)</f>
        <v>0</v>
      </c>
      <c r="P145" s="641"/>
      <c r="Q145" s="641"/>
    </row>
    <row r="146" spans="1:21" ht="14.4">
      <c r="A146" s="648" t="s">
        <v>11</v>
      </c>
      <c r="B146" s="648">
        <v>3</v>
      </c>
      <c r="C146" s="648"/>
      <c r="D146" s="648">
        <v>0</v>
      </c>
      <c r="E146" s="648" t="str">
        <f>CONCATENATE('Смета ЕР (общ) '!$A146,".",'Смета ЕР (общ) '!$B146,".",'Смета ЕР (общ) '!$D146)</f>
        <v>Р2.3.0</v>
      </c>
      <c r="F146" s="648">
        <f t="shared" si="13"/>
        <v>1</v>
      </c>
      <c r="G146" s="649" t="s">
        <v>645</v>
      </c>
      <c r="H146" s="634"/>
      <c r="I146" s="635">
        <f>SUM(I147:I163)</f>
        <v>0</v>
      </c>
      <c r="J146" s="647"/>
      <c r="K146" s="647"/>
      <c r="L146" s="637"/>
      <c r="M146" s="637"/>
      <c r="N146" s="637">
        <f>SUM(N147:N163)</f>
        <v>0</v>
      </c>
      <c r="O146" s="637">
        <f>SUM(O147:O163)</f>
        <v>0</v>
      </c>
      <c r="P146" s="649"/>
      <c r="Q146" s="649"/>
      <c r="U146" s="617">
        <v>0</v>
      </c>
    </row>
    <row r="147" spans="1:21" ht="14.4">
      <c r="A147" s="640" t="s">
        <v>11</v>
      </c>
      <c r="B147" s="640">
        <v>3</v>
      </c>
      <c r="C147" s="640"/>
      <c r="D147" s="640">
        <v>1</v>
      </c>
      <c r="E147" s="640" t="str">
        <f>CONCATENATE('Смета ЕР (общ) '!$A147,".",'Смета ЕР (общ) '!$B147,".",'Смета ЕР (общ) '!$D147)</f>
        <v>Р2.3.1</v>
      </c>
      <c r="F147" s="640">
        <f t="shared" si="13"/>
        <v>1</v>
      </c>
      <c r="G147" s="641" t="s">
        <v>207</v>
      </c>
      <c r="H147" s="642" t="s">
        <v>15</v>
      </c>
      <c r="I147" s="643"/>
      <c r="J147" s="644">
        <v>1021.9</v>
      </c>
      <c r="K147" s="644">
        <v>0</v>
      </c>
      <c r="L147" s="644">
        <f t="shared" ref="L147:L163" si="18">ROUND(J147-J147*$R$3,2)</f>
        <v>1021.9</v>
      </c>
      <c r="M147" s="644">
        <f t="shared" ref="M147:M163" si="19">ROUND(K147-K147*$R$3,2)</f>
        <v>0</v>
      </c>
      <c r="N147" s="644">
        <f>ROUND('Смета ЕР (общ) '!$I147*'Смета ЕР (общ) '!$L147,2)</f>
        <v>0</v>
      </c>
      <c r="O147" s="644">
        <f>ROUND('Смета ЕР (общ) '!$I147*'Смета ЕР (общ) '!$M147,2)</f>
        <v>0</v>
      </c>
      <c r="P147" s="641"/>
      <c r="Q147" s="641"/>
    </row>
    <row r="148" spans="1:21" ht="24">
      <c r="A148" s="640" t="s">
        <v>11</v>
      </c>
      <c r="B148" s="640">
        <v>3</v>
      </c>
      <c r="C148" s="640"/>
      <c r="D148" s="640">
        <v>2</v>
      </c>
      <c r="E148" s="640" t="str">
        <f>CONCATENATE('Смета ЕР (общ) '!$A148,".",'Смета ЕР (общ) '!$B148,".",'Смета ЕР (общ) '!$D148)</f>
        <v>Р2.3.2</v>
      </c>
      <c r="F148" s="640">
        <f t="shared" si="13"/>
        <v>1</v>
      </c>
      <c r="G148" s="641" t="s">
        <v>208</v>
      </c>
      <c r="H148" s="642" t="s">
        <v>15</v>
      </c>
      <c r="I148" s="643"/>
      <c r="J148" s="644">
        <v>1287</v>
      </c>
      <c r="K148" s="644">
        <v>0</v>
      </c>
      <c r="L148" s="644">
        <f t="shared" si="18"/>
        <v>1287</v>
      </c>
      <c r="M148" s="644">
        <f t="shared" si="19"/>
        <v>0</v>
      </c>
      <c r="N148" s="644">
        <f>ROUND('Смета ЕР (общ) '!$I148*'Смета ЕР (общ) '!$L148,2)</f>
        <v>0</v>
      </c>
      <c r="O148" s="644">
        <f>ROUND('Смета ЕР (общ) '!$I148*'Смета ЕР (общ) '!$M148,2)</f>
        <v>0</v>
      </c>
      <c r="P148" s="641"/>
      <c r="Q148" s="641"/>
    </row>
    <row r="149" spans="1:21" ht="14.4">
      <c r="A149" s="640" t="s">
        <v>11</v>
      </c>
      <c r="B149" s="640">
        <v>3</v>
      </c>
      <c r="C149" s="640"/>
      <c r="D149" s="640">
        <v>3</v>
      </c>
      <c r="E149" s="640" t="str">
        <f>CONCATENATE('Смета ЕР (общ) '!$A149,".",'Смета ЕР (общ) '!$B149,".",'Смета ЕР (общ) '!$D149)</f>
        <v>Р2.3.3</v>
      </c>
      <c r="F149" s="640">
        <f t="shared" si="13"/>
        <v>1</v>
      </c>
      <c r="G149" s="641" t="s">
        <v>414</v>
      </c>
      <c r="H149" s="642" t="s">
        <v>18</v>
      </c>
      <c r="I149" s="643"/>
      <c r="J149" s="644">
        <v>8175.22</v>
      </c>
      <c r="K149" s="644">
        <v>0</v>
      </c>
      <c r="L149" s="644">
        <f t="shared" si="18"/>
        <v>8175.22</v>
      </c>
      <c r="M149" s="644">
        <f t="shared" si="19"/>
        <v>0</v>
      </c>
      <c r="N149" s="644">
        <f>ROUND('Смета ЕР (общ) '!$I149*'Смета ЕР (общ) '!$L149,2)</f>
        <v>0</v>
      </c>
      <c r="O149" s="644">
        <f>ROUND('Смета ЕР (общ) '!$I149*'Смета ЕР (общ) '!$M149,2)</f>
        <v>0</v>
      </c>
      <c r="P149" s="641"/>
      <c r="Q149" s="641"/>
    </row>
    <row r="150" spans="1:21" ht="14.4">
      <c r="A150" s="640" t="s">
        <v>11</v>
      </c>
      <c r="B150" s="640">
        <v>3</v>
      </c>
      <c r="C150" s="640"/>
      <c r="D150" s="640">
        <v>7</v>
      </c>
      <c r="E150" s="640" t="str">
        <f>CONCATENATE('Смета ЕР (общ) '!$A150,".",'Смета ЕР (общ) '!$B150,".",'Смета ЕР (общ) '!$D150)</f>
        <v>Р2.3.7</v>
      </c>
      <c r="F150" s="640">
        <f t="shared" si="13"/>
        <v>1</v>
      </c>
      <c r="G150" s="641" t="s">
        <v>450</v>
      </c>
      <c r="H150" s="642" t="s">
        <v>18</v>
      </c>
      <c r="I150" s="643"/>
      <c r="J150" s="644">
        <v>8992.74</v>
      </c>
      <c r="K150" s="644">
        <v>0</v>
      </c>
      <c r="L150" s="644">
        <f t="shared" si="18"/>
        <v>8992.74</v>
      </c>
      <c r="M150" s="644">
        <f t="shared" si="19"/>
        <v>0</v>
      </c>
      <c r="N150" s="644">
        <f>ROUND('Смета ЕР (общ) '!$I150*'Смета ЕР (общ) '!$L150,2)</f>
        <v>0</v>
      </c>
      <c r="O150" s="644">
        <f>ROUND('Смета ЕР (общ) '!$I150*'Смета ЕР (общ) '!$M150,2)</f>
        <v>0</v>
      </c>
      <c r="P150" s="641"/>
      <c r="Q150" s="641"/>
    </row>
    <row r="151" spans="1:21" ht="14.4">
      <c r="A151" s="640" t="s">
        <v>11</v>
      </c>
      <c r="B151" s="640">
        <v>3</v>
      </c>
      <c r="C151" s="640"/>
      <c r="D151" s="640">
        <v>8</v>
      </c>
      <c r="E151" s="640" t="str">
        <f>CONCATENATE('Смета ЕР (общ) '!$A151,".",'Смета ЕР (общ) '!$B151,".",'Смета ЕР (общ) '!$D151)</f>
        <v>Р2.3.8</v>
      </c>
      <c r="F151" s="640">
        <f t="shared" si="13"/>
        <v>1</v>
      </c>
      <c r="G151" s="641" t="s">
        <v>210</v>
      </c>
      <c r="H151" s="642" t="s">
        <v>15</v>
      </c>
      <c r="I151" s="643"/>
      <c r="J151" s="644">
        <v>144.58000000000001</v>
      </c>
      <c r="K151" s="644">
        <v>0</v>
      </c>
      <c r="L151" s="644">
        <f t="shared" si="18"/>
        <v>144.58000000000001</v>
      </c>
      <c r="M151" s="644">
        <f t="shared" si="19"/>
        <v>0</v>
      </c>
      <c r="N151" s="644">
        <f>ROUND('Смета ЕР (общ) '!$I151*'Смета ЕР (общ) '!$L151,2)</f>
        <v>0</v>
      </c>
      <c r="O151" s="644">
        <f>ROUND('Смета ЕР (общ) '!$I151*'Смета ЕР (общ) '!$M151,2)</f>
        <v>0</v>
      </c>
      <c r="P151" s="641"/>
      <c r="Q151" s="641"/>
    </row>
    <row r="152" spans="1:21" ht="14.4">
      <c r="A152" s="640" t="s">
        <v>11</v>
      </c>
      <c r="B152" s="640">
        <v>3</v>
      </c>
      <c r="C152" s="640"/>
      <c r="D152" s="640">
        <v>9</v>
      </c>
      <c r="E152" s="640" t="str">
        <f>CONCATENATE('Смета ЕР (общ) '!$A152,".",'Смета ЕР (общ) '!$B152,".",'Смета ЕР (общ) '!$D152)</f>
        <v>Р2.3.9</v>
      </c>
      <c r="F152" s="640">
        <f t="shared" si="13"/>
        <v>1</v>
      </c>
      <c r="G152" s="641" t="s">
        <v>451</v>
      </c>
      <c r="H152" s="642" t="s">
        <v>18</v>
      </c>
      <c r="I152" s="643"/>
      <c r="J152" s="644">
        <v>156.6</v>
      </c>
      <c r="K152" s="644">
        <v>0</v>
      </c>
      <c r="L152" s="644">
        <f t="shared" si="18"/>
        <v>156.6</v>
      </c>
      <c r="M152" s="644">
        <f t="shared" si="19"/>
        <v>0</v>
      </c>
      <c r="N152" s="644">
        <f>ROUND('Смета ЕР (общ) '!$I152*'Смета ЕР (общ) '!$L152,2)</f>
        <v>0</v>
      </c>
      <c r="O152" s="644">
        <f>ROUND('Смета ЕР (общ) '!$I152*'Смета ЕР (общ) '!$M152,2)</f>
        <v>0</v>
      </c>
      <c r="P152" s="641"/>
      <c r="Q152" s="641"/>
    </row>
    <row r="153" spans="1:21" ht="14.4">
      <c r="A153" s="640" t="s">
        <v>11</v>
      </c>
      <c r="B153" s="640">
        <v>3</v>
      </c>
      <c r="C153" s="640"/>
      <c r="D153" s="640">
        <v>10</v>
      </c>
      <c r="E153" s="640" t="str">
        <f>CONCATENATE('Смета ЕР (общ) '!$A153,".",'Смета ЕР (общ) '!$B153,".",'Смета ЕР (общ) '!$D153)</f>
        <v>Р2.3.10</v>
      </c>
      <c r="F153" s="640">
        <f t="shared" si="13"/>
        <v>1</v>
      </c>
      <c r="G153" s="641" t="s">
        <v>211</v>
      </c>
      <c r="H153" s="642" t="s">
        <v>15</v>
      </c>
      <c r="I153" s="643"/>
      <c r="J153" s="644">
        <v>341.73</v>
      </c>
      <c r="K153" s="644">
        <v>0</v>
      </c>
      <c r="L153" s="644">
        <f t="shared" si="18"/>
        <v>341.73</v>
      </c>
      <c r="M153" s="644">
        <f t="shared" si="19"/>
        <v>0</v>
      </c>
      <c r="N153" s="644">
        <f>ROUND('Смета ЕР (общ) '!$I153*'Смета ЕР (общ) '!$L153,2)</f>
        <v>0</v>
      </c>
      <c r="O153" s="644">
        <f>ROUND('Смета ЕР (общ) '!$I153*'Смета ЕР (общ) '!$M153,2)</f>
        <v>0</v>
      </c>
      <c r="P153" s="641"/>
      <c r="Q153" s="641"/>
    </row>
    <row r="154" spans="1:21" ht="14.4">
      <c r="A154" s="640" t="s">
        <v>11</v>
      </c>
      <c r="B154" s="640">
        <v>3</v>
      </c>
      <c r="C154" s="640"/>
      <c r="D154" s="640">
        <v>11</v>
      </c>
      <c r="E154" s="640" t="str">
        <f>CONCATENATE('Смета ЕР (общ) '!$A154,".",'Смета ЕР (общ) '!$B154,".",'Смета ЕР (общ) '!$D154)</f>
        <v>Р2.3.11</v>
      </c>
      <c r="F154" s="640">
        <f t="shared" si="13"/>
        <v>1</v>
      </c>
      <c r="G154" s="641" t="s">
        <v>452</v>
      </c>
      <c r="H154" s="642" t="s">
        <v>15</v>
      </c>
      <c r="I154" s="643"/>
      <c r="J154" s="644">
        <v>281.88</v>
      </c>
      <c r="K154" s="644">
        <v>0</v>
      </c>
      <c r="L154" s="644">
        <f t="shared" si="18"/>
        <v>281.88</v>
      </c>
      <c r="M154" s="644">
        <f t="shared" si="19"/>
        <v>0</v>
      </c>
      <c r="N154" s="644">
        <f>ROUND('Смета ЕР (общ) '!$I154*'Смета ЕР (общ) '!$L154,2)</f>
        <v>0</v>
      </c>
      <c r="O154" s="644">
        <f>ROUND('Смета ЕР (общ) '!$I154*'Смета ЕР (общ) '!$M154,2)</f>
        <v>0</v>
      </c>
      <c r="P154" s="641"/>
      <c r="Q154" s="641"/>
    </row>
    <row r="155" spans="1:21" ht="14.4">
      <c r="A155" s="640" t="s">
        <v>11</v>
      </c>
      <c r="B155" s="640">
        <v>3</v>
      </c>
      <c r="C155" s="640"/>
      <c r="D155" s="640">
        <v>12</v>
      </c>
      <c r="E155" s="640" t="str">
        <f>CONCATENATE('Смета ЕР (общ) '!$A155,".",'Смета ЕР (общ) '!$B155,".",'Смета ЕР (общ) '!$D155)</f>
        <v>Р2.3.12</v>
      </c>
      <c r="F155" s="640">
        <f t="shared" si="13"/>
        <v>1</v>
      </c>
      <c r="G155" s="641" t="s">
        <v>453</v>
      </c>
      <c r="H155" s="642" t="s">
        <v>15</v>
      </c>
      <c r="I155" s="643"/>
      <c r="J155" s="644">
        <v>433.73</v>
      </c>
      <c r="K155" s="644">
        <v>0</v>
      </c>
      <c r="L155" s="644">
        <f t="shared" si="18"/>
        <v>433.73</v>
      </c>
      <c r="M155" s="644">
        <f t="shared" si="19"/>
        <v>0</v>
      </c>
      <c r="N155" s="644">
        <f>ROUND('Смета ЕР (общ) '!$I155*'Смета ЕР (общ) '!$L155,2)</f>
        <v>0</v>
      </c>
      <c r="O155" s="644">
        <f>ROUND('Смета ЕР (общ) '!$I155*'Смета ЕР (общ) '!$M155,2)</f>
        <v>0</v>
      </c>
      <c r="P155" s="641"/>
      <c r="Q155" s="641"/>
    </row>
    <row r="156" spans="1:21" ht="24">
      <c r="A156" s="640" t="s">
        <v>11</v>
      </c>
      <c r="B156" s="640">
        <v>3</v>
      </c>
      <c r="C156" s="640"/>
      <c r="D156" s="640">
        <v>13</v>
      </c>
      <c r="E156" s="640" t="str">
        <f>CONCATENATE('Смета ЕР (общ) '!$A156,".",'Смета ЕР (общ) '!$B156,".",'Смета ЕР (общ) '!$D156)</f>
        <v>Р2.3.13</v>
      </c>
      <c r="F156" s="640">
        <f t="shared" si="13"/>
        <v>1</v>
      </c>
      <c r="G156" s="641" t="s">
        <v>396</v>
      </c>
      <c r="H156" s="642" t="s">
        <v>15</v>
      </c>
      <c r="I156" s="643"/>
      <c r="J156" s="644">
        <v>453.45</v>
      </c>
      <c r="K156" s="644">
        <v>0</v>
      </c>
      <c r="L156" s="644">
        <f t="shared" si="18"/>
        <v>453.45</v>
      </c>
      <c r="M156" s="644">
        <f t="shared" si="19"/>
        <v>0</v>
      </c>
      <c r="N156" s="644">
        <f>ROUND('Смета ЕР (общ) '!$I156*'Смета ЕР (общ) '!$L156,2)</f>
        <v>0</v>
      </c>
      <c r="O156" s="644">
        <f>ROUND('Смета ЕР (общ) '!$I156*'Смета ЕР (общ) '!$M156,2)</f>
        <v>0</v>
      </c>
      <c r="P156" s="641"/>
      <c r="Q156" s="641"/>
    </row>
    <row r="157" spans="1:21" ht="14.4">
      <c r="A157" s="640" t="s">
        <v>11</v>
      </c>
      <c r="B157" s="640">
        <v>3</v>
      </c>
      <c r="C157" s="640"/>
      <c r="D157" s="640">
        <v>14</v>
      </c>
      <c r="E157" s="640" t="str">
        <f>CONCATENATE('Смета ЕР (общ) '!$A157,".",'Смета ЕР (общ) '!$B157,".",'Смета ЕР (общ) '!$D157)</f>
        <v>Р2.3.14</v>
      </c>
      <c r="F157" s="640">
        <f t="shared" si="13"/>
        <v>1</v>
      </c>
      <c r="G157" s="641" t="s">
        <v>454</v>
      </c>
      <c r="H157" s="642" t="s">
        <v>15</v>
      </c>
      <c r="I157" s="643"/>
      <c r="J157" s="644">
        <v>337.56</v>
      </c>
      <c r="K157" s="644">
        <v>0</v>
      </c>
      <c r="L157" s="644">
        <f t="shared" si="18"/>
        <v>337.56</v>
      </c>
      <c r="M157" s="644">
        <f t="shared" si="19"/>
        <v>0</v>
      </c>
      <c r="N157" s="644">
        <f>ROUND('Смета ЕР (общ) '!$I157*'Смета ЕР (общ) '!$L157,2)</f>
        <v>0</v>
      </c>
      <c r="O157" s="644">
        <f>ROUND('Смета ЕР (общ) '!$I157*'Смета ЕР (общ) '!$M157,2)</f>
        <v>0</v>
      </c>
      <c r="P157" s="641"/>
      <c r="Q157" s="641"/>
    </row>
    <row r="158" spans="1:21" ht="14.4">
      <c r="A158" s="640" t="s">
        <v>11</v>
      </c>
      <c r="B158" s="640">
        <v>3</v>
      </c>
      <c r="C158" s="640"/>
      <c r="D158" s="640">
        <v>15</v>
      </c>
      <c r="E158" s="640" t="str">
        <f>CONCATENATE('Смета ЕР (общ) '!$A158,".",'Смета ЕР (общ) '!$B158,".",'Смета ЕР (общ) '!$D158)</f>
        <v>Р2.3.15</v>
      </c>
      <c r="F158" s="640">
        <f t="shared" si="13"/>
        <v>1</v>
      </c>
      <c r="G158" s="641" t="s">
        <v>455</v>
      </c>
      <c r="H158" s="642" t="s">
        <v>15</v>
      </c>
      <c r="I158" s="643"/>
      <c r="J158" s="644">
        <v>125.28</v>
      </c>
      <c r="K158" s="644">
        <v>0</v>
      </c>
      <c r="L158" s="644">
        <f t="shared" si="18"/>
        <v>125.28</v>
      </c>
      <c r="M158" s="644">
        <f t="shared" si="19"/>
        <v>0</v>
      </c>
      <c r="N158" s="644">
        <f>ROUND('Смета ЕР (общ) '!$I158*'Смета ЕР (общ) '!$L158,2)</f>
        <v>0</v>
      </c>
      <c r="O158" s="644">
        <f>ROUND('Смета ЕР (общ) '!$I158*'Смета ЕР (общ) '!$M158,2)</f>
        <v>0</v>
      </c>
      <c r="P158" s="641"/>
      <c r="Q158" s="641"/>
    </row>
    <row r="159" spans="1:21" ht="14.4">
      <c r="A159" s="640" t="s">
        <v>11</v>
      </c>
      <c r="B159" s="640">
        <v>3</v>
      </c>
      <c r="C159" s="640"/>
      <c r="D159" s="640">
        <v>16</v>
      </c>
      <c r="E159" s="640" t="str">
        <f>CONCATENATE('Смета ЕР (общ) '!$A159,".",'Смета ЕР (общ) '!$B159,".",'Смета ЕР (общ) '!$D159)</f>
        <v>Р2.3.16</v>
      </c>
      <c r="F159" s="640">
        <f t="shared" si="13"/>
        <v>1</v>
      </c>
      <c r="G159" s="641" t="s">
        <v>370</v>
      </c>
      <c r="H159" s="642" t="s">
        <v>15</v>
      </c>
      <c r="I159" s="643"/>
      <c r="J159" s="644">
        <v>501.12</v>
      </c>
      <c r="K159" s="644">
        <v>0</v>
      </c>
      <c r="L159" s="644">
        <f t="shared" si="18"/>
        <v>501.12</v>
      </c>
      <c r="M159" s="644">
        <f t="shared" si="19"/>
        <v>0</v>
      </c>
      <c r="N159" s="644">
        <f>ROUND('Смета ЕР (общ) '!$I159*'Смета ЕР (общ) '!$L159,2)</f>
        <v>0</v>
      </c>
      <c r="O159" s="644">
        <f>ROUND('Смета ЕР (общ) '!$I159*'Смета ЕР (общ) '!$M159,2)</f>
        <v>0</v>
      </c>
      <c r="P159" s="641"/>
      <c r="Q159" s="641"/>
    </row>
    <row r="160" spans="1:21" ht="14.4">
      <c r="A160" s="640" t="s">
        <v>11</v>
      </c>
      <c r="B160" s="640">
        <v>3</v>
      </c>
      <c r="C160" s="640"/>
      <c r="D160" s="640">
        <v>17</v>
      </c>
      <c r="E160" s="640" t="str">
        <f>CONCATENATE('Смета ЕР (общ) '!$A160,".",'Смета ЕР (общ) '!$B160,".",'Смета ЕР (общ) '!$D160)</f>
        <v>Р2.3.17</v>
      </c>
      <c r="F160" s="640">
        <f t="shared" si="13"/>
        <v>1</v>
      </c>
      <c r="G160" s="641" t="s">
        <v>212</v>
      </c>
      <c r="H160" s="642" t="s">
        <v>15</v>
      </c>
      <c r="I160" s="643"/>
      <c r="J160" s="644">
        <v>627</v>
      </c>
      <c r="K160" s="644">
        <v>0</v>
      </c>
      <c r="L160" s="644">
        <f t="shared" si="18"/>
        <v>627</v>
      </c>
      <c r="M160" s="644">
        <f t="shared" si="19"/>
        <v>0</v>
      </c>
      <c r="N160" s="644">
        <f>ROUND('Смета ЕР (общ) '!$I160*'Смета ЕР (общ) '!$L160,2)</f>
        <v>0</v>
      </c>
      <c r="O160" s="644">
        <f>ROUND('Смета ЕР (общ) '!$I160*'Смета ЕР (общ) '!$M160,2)</f>
        <v>0</v>
      </c>
      <c r="P160" s="641"/>
      <c r="Q160" s="641"/>
    </row>
    <row r="161" spans="1:21" ht="14.4">
      <c r="A161" s="640" t="s">
        <v>11</v>
      </c>
      <c r="B161" s="640">
        <v>3</v>
      </c>
      <c r="C161" s="640"/>
      <c r="D161" s="640">
        <v>18</v>
      </c>
      <c r="E161" s="640" t="str">
        <f>CONCATENATE('Смета ЕР (общ) '!$A161,".",'Смета ЕР (общ) '!$B161,".",'Смета ЕР (общ) '!$D161)</f>
        <v>Р2.3.18</v>
      </c>
      <c r="F161" s="640">
        <f t="shared" si="13"/>
        <v>1</v>
      </c>
      <c r="G161" s="641" t="s">
        <v>456</v>
      </c>
      <c r="H161" s="642" t="s">
        <v>15</v>
      </c>
      <c r="I161" s="643"/>
      <c r="J161" s="644">
        <v>1252.8</v>
      </c>
      <c r="K161" s="644">
        <v>0</v>
      </c>
      <c r="L161" s="644">
        <f t="shared" si="18"/>
        <v>1252.8</v>
      </c>
      <c r="M161" s="644">
        <f t="shared" si="19"/>
        <v>0</v>
      </c>
      <c r="N161" s="644">
        <f>ROUND('Смета ЕР (общ) '!$I161*'Смета ЕР (общ) '!$L161,2)</f>
        <v>0</v>
      </c>
      <c r="O161" s="644">
        <f>ROUND('Смета ЕР (общ) '!$I161*'Смета ЕР (общ) '!$M161,2)</f>
        <v>0</v>
      </c>
      <c r="P161" s="641"/>
      <c r="Q161" s="641"/>
    </row>
    <row r="162" spans="1:21" ht="14.4">
      <c r="A162" s="640" t="s">
        <v>11</v>
      </c>
      <c r="B162" s="640">
        <v>3</v>
      </c>
      <c r="C162" s="640"/>
      <c r="D162" s="640">
        <v>19</v>
      </c>
      <c r="E162" s="640" t="str">
        <f>CONCATENATE('Смета ЕР (общ) '!$A162,".",'Смета ЕР (общ) '!$B162,".",'Смета ЕР (общ) '!$D162)</f>
        <v>Р2.3.19</v>
      </c>
      <c r="F162" s="640">
        <f t="shared" si="13"/>
        <v>1</v>
      </c>
      <c r="G162" s="641" t="s">
        <v>457</v>
      </c>
      <c r="H162" s="642" t="s">
        <v>15</v>
      </c>
      <c r="I162" s="643"/>
      <c r="J162" s="644">
        <v>313.2</v>
      </c>
      <c r="K162" s="644">
        <v>0</v>
      </c>
      <c r="L162" s="644">
        <f t="shared" si="18"/>
        <v>313.2</v>
      </c>
      <c r="M162" s="644">
        <f t="shared" si="19"/>
        <v>0</v>
      </c>
      <c r="N162" s="644">
        <f>ROUND('Смета ЕР (общ) '!$I162*'Смета ЕР (общ) '!$L162,2)</f>
        <v>0</v>
      </c>
      <c r="O162" s="644">
        <f>ROUND('Смета ЕР (общ) '!$I162*'Смета ЕР (общ) '!$M162,2)</f>
        <v>0</v>
      </c>
      <c r="P162" s="641"/>
      <c r="Q162" s="641"/>
    </row>
    <row r="163" spans="1:21" ht="14.4">
      <c r="A163" s="640" t="s">
        <v>11</v>
      </c>
      <c r="B163" s="640">
        <v>3</v>
      </c>
      <c r="C163" s="640"/>
      <c r="D163" s="640">
        <v>20</v>
      </c>
      <c r="E163" s="640" t="str">
        <f>CONCATENATE('Смета ЕР (общ) '!$A163,".",'Смета ЕР (общ) '!$B163,".",'Смета ЕР (общ) '!$D163)</f>
        <v>Р2.3.20</v>
      </c>
      <c r="F163" s="640">
        <f t="shared" si="13"/>
        <v>1</v>
      </c>
      <c r="G163" s="641" t="s">
        <v>213</v>
      </c>
      <c r="H163" s="642" t="s">
        <v>15</v>
      </c>
      <c r="I163" s="643"/>
      <c r="J163" s="644">
        <v>402.77</v>
      </c>
      <c r="K163" s="644">
        <v>0</v>
      </c>
      <c r="L163" s="644">
        <f t="shared" si="18"/>
        <v>402.77</v>
      </c>
      <c r="M163" s="644">
        <f t="shared" si="19"/>
        <v>0</v>
      </c>
      <c r="N163" s="644">
        <f>ROUND('Смета ЕР (общ) '!$I163*'Смета ЕР (общ) '!$L163,2)</f>
        <v>0</v>
      </c>
      <c r="O163" s="644">
        <f>ROUND('Смета ЕР (общ) '!$I163*'Смета ЕР (общ) '!$M163,2)</f>
        <v>0</v>
      </c>
      <c r="P163" s="641"/>
      <c r="Q163" s="641"/>
    </row>
    <row r="164" spans="1:21" ht="14.4">
      <c r="A164" s="648" t="s">
        <v>11</v>
      </c>
      <c r="B164" s="648">
        <v>4</v>
      </c>
      <c r="C164" s="648"/>
      <c r="D164" s="648">
        <v>0</v>
      </c>
      <c r="E164" s="648" t="str">
        <f>CONCATENATE('Смета ЕР (общ) '!$A164,".",'Смета ЕР (общ) '!$B164,".",'Смета ЕР (общ) '!$D164)</f>
        <v>Р2.4.0</v>
      </c>
      <c r="F164" s="648">
        <f t="shared" si="13"/>
        <v>1</v>
      </c>
      <c r="G164" s="649" t="s">
        <v>646</v>
      </c>
      <c r="H164" s="634"/>
      <c r="I164" s="635">
        <f>SUM(I165:I173)</f>
        <v>0</v>
      </c>
      <c r="J164" s="647"/>
      <c r="K164" s="647"/>
      <c r="L164" s="637"/>
      <c r="M164" s="637"/>
      <c r="N164" s="637">
        <f>SUM(N165:N173)</f>
        <v>0</v>
      </c>
      <c r="O164" s="637">
        <f>SUM(O165:O173)</f>
        <v>0</v>
      </c>
      <c r="P164" s="649"/>
      <c r="Q164" s="649"/>
      <c r="U164" s="617">
        <v>2</v>
      </c>
    </row>
    <row r="165" spans="1:21" ht="14.4">
      <c r="A165" s="640" t="s">
        <v>11</v>
      </c>
      <c r="B165" s="640">
        <v>4</v>
      </c>
      <c r="C165" s="640"/>
      <c r="D165" s="640">
        <v>1</v>
      </c>
      <c r="E165" s="640" t="str">
        <f>CONCATENATE('Смета ЕР (общ) '!$A165,".",'Смета ЕР (общ) '!$B165,".",'Смета ЕР (общ) '!$D165)</f>
        <v>Р2.4.1</v>
      </c>
      <c r="F165" s="640">
        <f t="shared" si="13"/>
        <v>1</v>
      </c>
      <c r="G165" s="641" t="s">
        <v>214</v>
      </c>
      <c r="H165" s="642" t="s">
        <v>336</v>
      </c>
      <c r="I165" s="643"/>
      <c r="J165" s="644">
        <v>1045</v>
      </c>
      <c r="K165" s="644">
        <v>0</v>
      </c>
      <c r="L165" s="644">
        <f t="shared" ref="L165:L173" si="20">ROUND(J165-J165*$R$3,2)</f>
        <v>1045</v>
      </c>
      <c r="M165" s="644">
        <f t="shared" ref="M165:M173" si="21">ROUND(K165-K165*$R$3,2)</f>
        <v>0</v>
      </c>
      <c r="N165" s="644">
        <f>ROUND('Смета ЕР (общ) '!$I165*'Смета ЕР (общ) '!$L165,2)</f>
        <v>0</v>
      </c>
      <c r="O165" s="644">
        <f>ROUND('Смета ЕР (общ) '!$I165*'Смета ЕР (общ) '!$M165,2)</f>
        <v>0</v>
      </c>
      <c r="P165" s="641"/>
      <c r="Q165" s="641"/>
    </row>
    <row r="166" spans="1:21" ht="14.4">
      <c r="A166" s="640" t="s">
        <v>11</v>
      </c>
      <c r="B166" s="640">
        <v>4</v>
      </c>
      <c r="C166" s="640"/>
      <c r="D166" s="640">
        <v>2</v>
      </c>
      <c r="E166" s="640" t="str">
        <f>CONCATENATE('Смета ЕР (общ) '!$A166,".",'Смета ЕР (общ) '!$B166,".",'Смета ЕР (общ) '!$D166)</f>
        <v>Р2.4.2</v>
      </c>
      <c r="F166" s="640">
        <f t="shared" si="13"/>
        <v>1</v>
      </c>
      <c r="G166" s="641" t="s">
        <v>344</v>
      </c>
      <c r="H166" s="642" t="s">
        <v>336</v>
      </c>
      <c r="I166" s="643"/>
      <c r="J166" s="644">
        <v>1252.8</v>
      </c>
      <c r="K166" s="644">
        <v>0</v>
      </c>
      <c r="L166" s="644">
        <f t="shared" si="20"/>
        <v>1252.8</v>
      </c>
      <c r="M166" s="644">
        <f t="shared" si="21"/>
        <v>0</v>
      </c>
      <c r="N166" s="644">
        <f>ROUND('Смета ЕР (общ) '!$I166*'Смета ЕР (общ) '!$L166,2)</f>
        <v>0</v>
      </c>
      <c r="O166" s="644">
        <f>ROUND('Смета ЕР (общ) '!$I166*'Смета ЕР (общ) '!$M166,2)</f>
        <v>0</v>
      </c>
      <c r="P166" s="641"/>
      <c r="Q166" s="641"/>
    </row>
    <row r="167" spans="1:21" ht="14.4">
      <c r="A167" s="640" t="s">
        <v>11</v>
      </c>
      <c r="B167" s="640">
        <v>4</v>
      </c>
      <c r="C167" s="640"/>
      <c r="D167" s="640">
        <v>3</v>
      </c>
      <c r="E167" s="640" t="str">
        <f>CONCATENATE('Смета ЕР (общ) '!$A167,".",'Смета ЕР (общ) '!$B167,".",'Смета ЕР (общ) '!$D167)</f>
        <v>Р2.4.3</v>
      </c>
      <c r="F167" s="640">
        <f t="shared" si="13"/>
        <v>1</v>
      </c>
      <c r="G167" s="641" t="s">
        <v>215</v>
      </c>
      <c r="H167" s="642" t="s">
        <v>336</v>
      </c>
      <c r="I167" s="643"/>
      <c r="J167" s="644">
        <v>1980</v>
      </c>
      <c r="K167" s="644">
        <v>0</v>
      </c>
      <c r="L167" s="644">
        <f t="shared" si="20"/>
        <v>1980</v>
      </c>
      <c r="M167" s="644">
        <f t="shared" si="21"/>
        <v>0</v>
      </c>
      <c r="N167" s="644">
        <f>ROUND('Смета ЕР (общ) '!$I167*'Смета ЕР (общ) '!$L167,2)</f>
        <v>0</v>
      </c>
      <c r="O167" s="644">
        <f>ROUND('Смета ЕР (общ) '!$I167*'Смета ЕР (общ) '!$M167,2)</f>
        <v>0</v>
      </c>
      <c r="P167" s="641"/>
      <c r="Q167" s="641"/>
    </row>
    <row r="168" spans="1:21" ht="14.4">
      <c r="A168" s="640" t="s">
        <v>11</v>
      </c>
      <c r="B168" s="640">
        <v>4</v>
      </c>
      <c r="C168" s="640"/>
      <c r="D168" s="640">
        <v>4</v>
      </c>
      <c r="E168" s="640" t="str">
        <f>CONCATENATE('Смета ЕР (общ) '!$A168,".",'Смета ЕР (общ) '!$B168,".",'Смета ЕР (общ) '!$D168)</f>
        <v>Р2.4.4</v>
      </c>
      <c r="F168" s="640">
        <f t="shared" si="13"/>
        <v>1</v>
      </c>
      <c r="G168" s="641" t="s">
        <v>693</v>
      </c>
      <c r="H168" s="642" t="s">
        <v>336</v>
      </c>
      <c r="I168" s="643"/>
      <c r="J168" s="644">
        <v>2750</v>
      </c>
      <c r="K168" s="644">
        <v>0</v>
      </c>
      <c r="L168" s="644">
        <f t="shared" si="20"/>
        <v>2750</v>
      </c>
      <c r="M168" s="644">
        <f t="shared" si="21"/>
        <v>0</v>
      </c>
      <c r="N168" s="644">
        <f>ROUND('Смета ЕР (общ) '!$I168*'Смета ЕР (общ) '!$L168,2)</f>
        <v>0</v>
      </c>
      <c r="O168" s="644">
        <f>ROUND('Смета ЕР (общ) '!$I168*'Смета ЕР (общ) '!$M168,2)</f>
        <v>0</v>
      </c>
      <c r="P168" s="641"/>
      <c r="Q168" s="641"/>
      <c r="U168" s="617">
        <v>2</v>
      </c>
    </row>
    <row r="169" spans="1:21" ht="14.4">
      <c r="A169" s="640" t="s">
        <v>11</v>
      </c>
      <c r="B169" s="640">
        <v>4</v>
      </c>
      <c r="C169" s="640"/>
      <c r="D169" s="640">
        <v>6</v>
      </c>
      <c r="E169" s="640" t="str">
        <f>CONCATENATE('Смета ЕР (общ) '!$A169,".",'Смета ЕР (общ) '!$B169,".",'Смета ЕР (общ) '!$D169)</f>
        <v>Р2.4.6</v>
      </c>
      <c r="F169" s="640">
        <f t="shared" si="13"/>
        <v>1</v>
      </c>
      <c r="G169" s="641" t="s">
        <v>694</v>
      </c>
      <c r="H169" s="642" t="s">
        <v>336</v>
      </c>
      <c r="I169" s="643"/>
      <c r="J169" s="644">
        <v>2612.5</v>
      </c>
      <c r="K169" s="644">
        <v>0</v>
      </c>
      <c r="L169" s="644">
        <f t="shared" si="20"/>
        <v>2612.5</v>
      </c>
      <c r="M169" s="644">
        <f t="shared" si="21"/>
        <v>0</v>
      </c>
      <c r="N169" s="644">
        <f>ROUND('Смета ЕР (общ) '!$I169*'Смета ЕР (общ) '!$L169,2)</f>
        <v>0</v>
      </c>
      <c r="O169" s="644">
        <f>ROUND('Смета ЕР (общ) '!$I169*'Смета ЕР (общ) '!$M169,2)</f>
        <v>0</v>
      </c>
      <c r="P169" s="641"/>
      <c r="Q169" s="641"/>
    </row>
    <row r="170" spans="1:21" ht="14.4">
      <c r="A170" s="640" t="s">
        <v>11</v>
      </c>
      <c r="B170" s="640">
        <v>4</v>
      </c>
      <c r="C170" s="640"/>
      <c r="D170" s="640">
        <v>7</v>
      </c>
      <c r="E170" s="640" t="str">
        <f>CONCATENATE('Смета ЕР (общ) '!$A170,".",'Смета ЕР (общ) '!$B170,".",'Смета ЕР (общ) '!$D170)</f>
        <v>Р2.4.7</v>
      </c>
      <c r="F170" s="640">
        <f t="shared" si="13"/>
        <v>1</v>
      </c>
      <c r="G170" s="641" t="s">
        <v>216</v>
      </c>
      <c r="H170" s="642" t="s">
        <v>336</v>
      </c>
      <c r="I170" s="643"/>
      <c r="J170" s="644">
        <v>1412.92</v>
      </c>
      <c r="K170" s="644">
        <v>0</v>
      </c>
      <c r="L170" s="644">
        <f t="shared" si="20"/>
        <v>1412.92</v>
      </c>
      <c r="M170" s="644">
        <f t="shared" si="21"/>
        <v>0</v>
      </c>
      <c r="N170" s="644">
        <f>ROUND('Смета ЕР (общ) '!$I170*'Смета ЕР (общ) '!$L170,2)</f>
        <v>0</v>
      </c>
      <c r="O170" s="644">
        <f>ROUND('Смета ЕР (общ) '!$I170*'Смета ЕР (общ) '!$M170,2)</f>
        <v>0</v>
      </c>
      <c r="P170" s="641"/>
      <c r="Q170" s="641"/>
    </row>
    <row r="171" spans="1:21" ht="14.4">
      <c r="A171" s="640" t="s">
        <v>11</v>
      </c>
      <c r="B171" s="640">
        <v>4</v>
      </c>
      <c r="C171" s="640"/>
      <c r="D171" s="640">
        <v>8</v>
      </c>
      <c r="E171" s="640" t="str">
        <f>CONCATENATE('Смета ЕР (общ) '!$A171,".",'Смета ЕР (общ) '!$B171,".",'Смета ЕР (общ) '!$D171)</f>
        <v>Р2.4.8</v>
      </c>
      <c r="F171" s="640">
        <f t="shared" si="13"/>
        <v>1</v>
      </c>
      <c r="G171" s="641" t="s">
        <v>458</v>
      </c>
      <c r="H171" s="642" t="s">
        <v>336</v>
      </c>
      <c r="I171" s="643"/>
      <c r="J171" s="644">
        <v>3052.5</v>
      </c>
      <c r="K171" s="644">
        <v>0</v>
      </c>
      <c r="L171" s="644">
        <f t="shared" si="20"/>
        <v>3052.5</v>
      </c>
      <c r="M171" s="644">
        <f t="shared" si="21"/>
        <v>0</v>
      </c>
      <c r="N171" s="644">
        <f>ROUND('Смета ЕР (общ) '!$I171*'Смета ЕР (общ) '!$L171,2)</f>
        <v>0</v>
      </c>
      <c r="O171" s="644">
        <f>ROUND('Смета ЕР (общ) '!$I171*'Смета ЕР (общ) '!$M171,2)</f>
        <v>0</v>
      </c>
      <c r="P171" s="641"/>
      <c r="Q171" s="641"/>
    </row>
    <row r="172" spans="1:21" ht="14.4">
      <c r="A172" s="640" t="s">
        <v>11</v>
      </c>
      <c r="B172" s="640">
        <v>4</v>
      </c>
      <c r="C172" s="640"/>
      <c r="D172" s="640">
        <v>9</v>
      </c>
      <c r="E172" s="640" t="str">
        <f>CONCATENATE('Смета ЕР (общ) '!$A172,".",'Смета ЕР (общ) '!$B172,".",'Смета ЕР (общ) '!$D172)</f>
        <v>Р2.4.9</v>
      </c>
      <c r="F172" s="640">
        <f t="shared" si="13"/>
        <v>1</v>
      </c>
      <c r="G172" s="641" t="s">
        <v>345</v>
      </c>
      <c r="H172" s="642" t="s">
        <v>336</v>
      </c>
      <c r="I172" s="643"/>
      <c r="J172" s="644">
        <v>3135</v>
      </c>
      <c r="K172" s="644">
        <v>0</v>
      </c>
      <c r="L172" s="644">
        <f t="shared" si="20"/>
        <v>3135</v>
      </c>
      <c r="M172" s="644">
        <f t="shared" si="21"/>
        <v>0</v>
      </c>
      <c r="N172" s="644">
        <f>ROUND('Смета ЕР (общ) '!$I172*'Смета ЕР (общ) '!$L172,2)</f>
        <v>0</v>
      </c>
      <c r="O172" s="644">
        <f>ROUND('Смета ЕР (общ) '!$I172*'Смета ЕР (общ) '!$M172,2)</f>
        <v>0</v>
      </c>
      <c r="P172" s="641"/>
      <c r="Q172" s="641"/>
    </row>
    <row r="173" spans="1:21" ht="14.4">
      <c r="A173" s="640" t="s">
        <v>11</v>
      </c>
      <c r="B173" s="640">
        <v>4</v>
      </c>
      <c r="C173" s="640"/>
      <c r="D173" s="640">
        <v>10</v>
      </c>
      <c r="E173" s="640" t="str">
        <f>CONCATENATE('Смета ЕР (общ) '!$A173,".",'Смета ЕР (общ) '!$B173,".",'Смета ЕР (общ) '!$D173)</f>
        <v>Р2.4.10</v>
      </c>
      <c r="F173" s="640">
        <f t="shared" si="13"/>
        <v>1</v>
      </c>
      <c r="G173" s="641" t="s">
        <v>695</v>
      </c>
      <c r="H173" s="653" t="s">
        <v>15</v>
      </c>
      <c r="I173" s="643"/>
      <c r="J173" s="644">
        <v>2750</v>
      </c>
      <c r="K173" s="644">
        <v>0</v>
      </c>
      <c r="L173" s="644">
        <f t="shared" si="20"/>
        <v>2750</v>
      </c>
      <c r="M173" s="644">
        <f t="shared" si="21"/>
        <v>0</v>
      </c>
      <c r="N173" s="644">
        <f>ROUND('Смета ЕР (общ) '!$I173*'Смета ЕР (общ) '!$L173,2)</f>
        <v>0</v>
      </c>
      <c r="O173" s="644">
        <f>ROUND('Смета ЕР (общ) '!$I173*'Смета ЕР (общ) '!$M173,2)</f>
        <v>0</v>
      </c>
      <c r="P173" s="641"/>
      <c r="Q173" s="641"/>
    </row>
    <row r="174" spans="1:21" ht="14.4">
      <c r="A174" s="648" t="s">
        <v>11</v>
      </c>
      <c r="B174" s="648">
        <v>5</v>
      </c>
      <c r="C174" s="648"/>
      <c r="D174" s="648">
        <v>0</v>
      </c>
      <c r="E174" s="648" t="str">
        <f>CONCATENATE('Смета ЕР (общ) '!$A174,".",'Смета ЕР (общ) '!$B174,".",'Смета ЕР (общ) '!$D174)</f>
        <v>Р2.5.0</v>
      </c>
      <c r="F174" s="648">
        <f t="shared" ref="F174:F237" si="22">IF(I174&gt;0,F173+1,F173)</f>
        <v>1</v>
      </c>
      <c r="G174" s="649" t="s">
        <v>647</v>
      </c>
      <c r="H174" s="634"/>
      <c r="I174" s="635">
        <f>SUM(I175:I183)</f>
        <v>0</v>
      </c>
      <c r="J174" s="647"/>
      <c r="K174" s="647"/>
      <c r="L174" s="637"/>
      <c r="M174" s="637"/>
      <c r="N174" s="637">
        <f>SUM(N175:N183)</f>
        <v>0</v>
      </c>
      <c r="O174" s="637">
        <f>SUM(O175:O183)</f>
        <v>0</v>
      </c>
      <c r="P174" s="649"/>
      <c r="Q174" s="649"/>
      <c r="U174" s="617">
        <v>39.519999999999996</v>
      </c>
    </row>
    <row r="175" spans="1:21" ht="14.4">
      <c r="A175" s="640" t="s">
        <v>11</v>
      </c>
      <c r="B175" s="640">
        <v>5</v>
      </c>
      <c r="C175" s="640"/>
      <c r="D175" s="640">
        <v>1</v>
      </c>
      <c r="E175" s="640" t="str">
        <f>CONCATENATE('Смета ЕР (общ) '!$A175,".",'Смета ЕР (общ) '!$B175,".",'Смета ЕР (общ) '!$D175)</f>
        <v>Р2.5.1</v>
      </c>
      <c r="F175" s="640">
        <f t="shared" si="22"/>
        <v>1</v>
      </c>
      <c r="G175" s="652" t="s">
        <v>459</v>
      </c>
      <c r="H175" s="653" t="s">
        <v>15</v>
      </c>
      <c r="I175" s="643"/>
      <c r="J175" s="644">
        <v>736.03</v>
      </c>
      <c r="K175" s="644">
        <v>0</v>
      </c>
      <c r="L175" s="644">
        <f t="shared" ref="L175:L183" si="23">ROUND(J175-J175*$R$3,2)</f>
        <v>736.03</v>
      </c>
      <c r="M175" s="644">
        <f t="shared" ref="M175:M183" si="24">ROUND(K175-K175*$R$3,2)</f>
        <v>0</v>
      </c>
      <c r="N175" s="644">
        <f>ROUND('Смета ЕР (общ) '!$I175*'Смета ЕР (общ) '!$L175,2)</f>
        <v>0</v>
      </c>
      <c r="O175" s="644">
        <f>ROUND('Смета ЕР (общ) '!$I175*'Смета ЕР (общ) '!$M175,2)</f>
        <v>0</v>
      </c>
      <c r="P175" s="652"/>
      <c r="Q175" s="652"/>
      <c r="U175" s="617">
        <v>11.52</v>
      </c>
    </row>
    <row r="176" spans="1:21" ht="14.4">
      <c r="A176" s="640" t="s">
        <v>11</v>
      </c>
      <c r="B176" s="640">
        <v>5</v>
      </c>
      <c r="C176" s="640"/>
      <c r="D176" s="640">
        <v>2</v>
      </c>
      <c r="E176" s="640" t="str">
        <f>CONCATENATE('Смета ЕР (общ) '!$A176,".",'Смета ЕР (общ) '!$B176,".",'Смета ЕР (общ) '!$D176)</f>
        <v>Р2.5.2</v>
      </c>
      <c r="F176" s="640">
        <f t="shared" si="22"/>
        <v>1</v>
      </c>
      <c r="G176" s="652" t="s">
        <v>460</v>
      </c>
      <c r="H176" s="653" t="s">
        <v>15</v>
      </c>
      <c r="I176" s="643"/>
      <c r="J176" s="644">
        <v>736.03</v>
      </c>
      <c r="K176" s="644">
        <v>0</v>
      </c>
      <c r="L176" s="644">
        <f t="shared" si="23"/>
        <v>736.03</v>
      </c>
      <c r="M176" s="644">
        <f t="shared" si="24"/>
        <v>0</v>
      </c>
      <c r="N176" s="644">
        <f>ROUND('Смета ЕР (общ) '!$I176*'Смета ЕР (общ) '!$L176,2)</f>
        <v>0</v>
      </c>
      <c r="O176" s="644">
        <f>ROUND('Смета ЕР (общ) '!$I176*'Смета ЕР (общ) '!$M176,2)</f>
        <v>0</v>
      </c>
      <c r="P176" s="652"/>
      <c r="Q176" s="652"/>
    </row>
    <row r="177" spans="1:21" ht="14.4">
      <c r="A177" s="640" t="s">
        <v>11</v>
      </c>
      <c r="B177" s="640">
        <v>5</v>
      </c>
      <c r="C177" s="640"/>
      <c r="D177" s="640">
        <v>3</v>
      </c>
      <c r="E177" s="640" t="str">
        <f>CONCATENATE('Смета ЕР (общ) '!$A177,".",'Смета ЕР (общ) '!$B177,".",'Смета ЕР (общ) '!$D177)</f>
        <v>Р2.5.3</v>
      </c>
      <c r="F177" s="640">
        <f t="shared" si="22"/>
        <v>1</v>
      </c>
      <c r="G177" s="652" t="s">
        <v>156</v>
      </c>
      <c r="H177" s="642" t="s">
        <v>15</v>
      </c>
      <c r="I177" s="643"/>
      <c r="J177" s="644">
        <v>736.03</v>
      </c>
      <c r="K177" s="644">
        <v>0</v>
      </c>
      <c r="L177" s="644">
        <f t="shared" si="23"/>
        <v>736.03</v>
      </c>
      <c r="M177" s="644">
        <f t="shared" si="24"/>
        <v>0</v>
      </c>
      <c r="N177" s="644">
        <f>ROUND('Смета ЕР (общ) '!$I177*'Смета ЕР (общ) '!$L177,2)</f>
        <v>0</v>
      </c>
      <c r="O177" s="644">
        <f>ROUND('Смета ЕР (общ) '!$I177*'Смета ЕР (общ) '!$M177,2)</f>
        <v>0</v>
      </c>
      <c r="P177" s="652"/>
      <c r="Q177" s="652"/>
      <c r="U177" s="617">
        <v>28</v>
      </c>
    </row>
    <row r="178" spans="1:21" ht="14.4">
      <c r="A178" s="640" t="s">
        <v>11</v>
      </c>
      <c r="B178" s="640">
        <v>5</v>
      </c>
      <c r="C178" s="640"/>
      <c r="D178" s="640">
        <v>4</v>
      </c>
      <c r="E178" s="640" t="str">
        <f>CONCATENATE('Смета ЕР (общ) '!$A178,".",'Смета ЕР (общ) '!$B178,".",'Смета ЕР (общ) '!$D178)</f>
        <v>Р2.5.4</v>
      </c>
      <c r="F178" s="640">
        <f t="shared" si="22"/>
        <v>1</v>
      </c>
      <c r="G178" s="641" t="s">
        <v>415</v>
      </c>
      <c r="H178" s="642" t="s">
        <v>15</v>
      </c>
      <c r="I178" s="643"/>
      <c r="J178" s="644">
        <v>1612.66</v>
      </c>
      <c r="K178" s="644">
        <v>0</v>
      </c>
      <c r="L178" s="644">
        <f t="shared" si="23"/>
        <v>1612.66</v>
      </c>
      <c r="M178" s="644">
        <f t="shared" si="24"/>
        <v>0</v>
      </c>
      <c r="N178" s="644">
        <f>ROUND('Смета ЕР (общ) '!$I178*'Смета ЕР (общ) '!$L178,2)</f>
        <v>0</v>
      </c>
      <c r="O178" s="644">
        <f>ROUND('Смета ЕР (общ) '!$I178*'Смета ЕР (общ) '!$M178,2)</f>
        <v>0</v>
      </c>
      <c r="P178" s="641"/>
      <c r="Q178" s="641"/>
    </row>
    <row r="179" spans="1:21" ht="14.4">
      <c r="A179" s="640" t="s">
        <v>11</v>
      </c>
      <c r="B179" s="640">
        <v>5</v>
      </c>
      <c r="C179" s="640"/>
      <c r="D179" s="640">
        <v>5</v>
      </c>
      <c r="E179" s="640" t="str">
        <f>CONCATENATE('Смета ЕР (общ) '!$A179,".",'Смета ЕР (общ) '!$B179,".",'Смета ЕР (общ) '!$D179)</f>
        <v>Р2.5.5</v>
      </c>
      <c r="F179" s="640">
        <f t="shared" si="22"/>
        <v>1</v>
      </c>
      <c r="G179" s="652" t="s">
        <v>461</v>
      </c>
      <c r="H179" s="642" t="s">
        <v>27</v>
      </c>
      <c r="I179" s="643"/>
      <c r="J179" s="644">
        <v>261</v>
      </c>
      <c r="K179" s="644">
        <v>0</v>
      </c>
      <c r="L179" s="644">
        <f t="shared" si="23"/>
        <v>261</v>
      </c>
      <c r="M179" s="644">
        <f t="shared" si="24"/>
        <v>0</v>
      </c>
      <c r="N179" s="644">
        <f>ROUND('Смета ЕР (общ) '!$I179*'Смета ЕР (общ) '!$L179,2)</f>
        <v>0</v>
      </c>
      <c r="O179" s="644">
        <f>ROUND('Смета ЕР (общ) '!$I179*'Смета ЕР (общ) '!$M179,2)</f>
        <v>0</v>
      </c>
      <c r="P179" s="652"/>
      <c r="Q179" s="652"/>
    </row>
    <row r="180" spans="1:21" ht="14.4">
      <c r="A180" s="640" t="s">
        <v>11</v>
      </c>
      <c r="B180" s="640">
        <v>5</v>
      </c>
      <c r="C180" s="640"/>
      <c r="D180" s="640">
        <v>6</v>
      </c>
      <c r="E180" s="640" t="str">
        <f>CONCATENATE('Смета ЕР (общ) '!$A180,".",'Смета ЕР (общ) '!$B180,".",'Смета ЕР (общ) '!$D180)</f>
        <v>Р2.5.6</v>
      </c>
      <c r="F180" s="640">
        <f t="shared" si="22"/>
        <v>1</v>
      </c>
      <c r="G180" s="652" t="s">
        <v>217</v>
      </c>
      <c r="H180" s="642" t="s">
        <v>27</v>
      </c>
      <c r="I180" s="643"/>
      <c r="J180" s="644">
        <v>261</v>
      </c>
      <c r="K180" s="644">
        <v>0</v>
      </c>
      <c r="L180" s="644">
        <f t="shared" si="23"/>
        <v>261</v>
      </c>
      <c r="M180" s="644">
        <f t="shared" si="24"/>
        <v>0</v>
      </c>
      <c r="N180" s="644">
        <f>ROUND('Смета ЕР (общ) '!$I180*'Смета ЕР (общ) '!$L180,2)</f>
        <v>0</v>
      </c>
      <c r="O180" s="644">
        <f>ROUND('Смета ЕР (общ) '!$I180*'Смета ЕР (общ) '!$M180,2)</f>
        <v>0</v>
      </c>
      <c r="P180" s="652"/>
      <c r="Q180" s="652"/>
    </row>
    <row r="181" spans="1:21" ht="14.4">
      <c r="A181" s="640" t="s">
        <v>11</v>
      </c>
      <c r="B181" s="640">
        <v>5</v>
      </c>
      <c r="C181" s="640"/>
      <c r="D181" s="640">
        <v>7</v>
      </c>
      <c r="E181" s="640" t="str">
        <f>CONCATENATE('Смета ЕР (общ) '!$A181,".",'Смета ЕР (общ) '!$B181,".",'Смета ЕР (общ) '!$D181)</f>
        <v>Р2.5.7</v>
      </c>
      <c r="F181" s="640">
        <f t="shared" si="22"/>
        <v>1</v>
      </c>
      <c r="G181" s="652" t="s">
        <v>462</v>
      </c>
      <c r="H181" s="642" t="s">
        <v>27</v>
      </c>
      <c r="I181" s="643"/>
      <c r="J181" s="644">
        <v>689.04</v>
      </c>
      <c r="K181" s="644">
        <v>0</v>
      </c>
      <c r="L181" s="644">
        <f t="shared" si="23"/>
        <v>689.04</v>
      </c>
      <c r="M181" s="644">
        <f t="shared" si="24"/>
        <v>0</v>
      </c>
      <c r="N181" s="644">
        <f>ROUND('Смета ЕР (общ) '!$I181*'Смета ЕР (общ) '!$L181,2)</f>
        <v>0</v>
      </c>
      <c r="O181" s="644">
        <f>ROUND('Смета ЕР (общ) '!$I181*'Смета ЕР (общ) '!$M181,2)</f>
        <v>0</v>
      </c>
      <c r="P181" s="652"/>
      <c r="Q181" s="652"/>
    </row>
    <row r="182" spans="1:21" ht="14.4">
      <c r="A182" s="640" t="s">
        <v>11</v>
      </c>
      <c r="B182" s="640">
        <v>5</v>
      </c>
      <c r="C182" s="640"/>
      <c r="D182" s="640">
        <v>8</v>
      </c>
      <c r="E182" s="640" t="str">
        <f>CONCATENATE('Смета ЕР (общ) '!$A182,".",'Смета ЕР (общ) '!$B182,".",'Смета ЕР (общ) '!$D182)</f>
        <v>Р2.5.8</v>
      </c>
      <c r="F182" s="640">
        <f t="shared" si="22"/>
        <v>1</v>
      </c>
      <c r="G182" s="641" t="s">
        <v>157</v>
      </c>
      <c r="H182" s="642" t="s">
        <v>27</v>
      </c>
      <c r="I182" s="643"/>
      <c r="J182" s="644">
        <v>111.79</v>
      </c>
      <c r="K182" s="644">
        <v>0</v>
      </c>
      <c r="L182" s="644">
        <f t="shared" si="23"/>
        <v>111.79</v>
      </c>
      <c r="M182" s="644">
        <f t="shared" si="24"/>
        <v>0</v>
      </c>
      <c r="N182" s="644">
        <f>ROUND('Смета ЕР (общ) '!$I182*'Смета ЕР (общ) '!$L182,2)</f>
        <v>0</v>
      </c>
      <c r="O182" s="644">
        <f>ROUND('Смета ЕР (общ) '!$I182*'Смета ЕР (общ) '!$M182,2)</f>
        <v>0</v>
      </c>
      <c r="P182" s="641"/>
      <c r="Q182" s="641"/>
    </row>
    <row r="183" spans="1:21" ht="14.4">
      <c r="A183" s="640" t="s">
        <v>11</v>
      </c>
      <c r="B183" s="640">
        <v>5</v>
      </c>
      <c r="C183" s="640"/>
      <c r="D183" s="640">
        <v>9</v>
      </c>
      <c r="E183" s="640" t="str">
        <f>CONCATENATE('Смета ЕР (общ) '!$A183,".",'Смета ЕР (общ) '!$B183,".",'Смета ЕР (общ) '!$D183)</f>
        <v>Р2.5.9</v>
      </c>
      <c r="F183" s="640">
        <f t="shared" si="22"/>
        <v>1</v>
      </c>
      <c r="G183" s="641" t="s">
        <v>218</v>
      </c>
      <c r="H183" s="642" t="s">
        <v>15</v>
      </c>
      <c r="I183" s="643"/>
      <c r="J183" s="644">
        <v>130.5</v>
      </c>
      <c r="K183" s="644">
        <v>0</v>
      </c>
      <c r="L183" s="644">
        <f t="shared" si="23"/>
        <v>130.5</v>
      </c>
      <c r="M183" s="644">
        <f t="shared" si="24"/>
        <v>0</v>
      </c>
      <c r="N183" s="644">
        <f>ROUND('Смета ЕР (общ) '!$I183*'Смета ЕР (общ) '!$L183,2)</f>
        <v>0</v>
      </c>
      <c r="O183" s="644">
        <f>ROUND('Смета ЕР (общ) '!$I183*'Смета ЕР (общ) '!$M183,2)</f>
        <v>0</v>
      </c>
      <c r="P183" s="641"/>
      <c r="Q183" s="641"/>
    </row>
    <row r="184" spans="1:21" ht="14.4">
      <c r="A184" s="648" t="s">
        <v>11</v>
      </c>
      <c r="B184" s="648">
        <v>6</v>
      </c>
      <c r="C184" s="648"/>
      <c r="D184" s="648">
        <v>0</v>
      </c>
      <c r="E184" s="648" t="str">
        <f>CONCATENATE('Смета ЕР (общ) '!$A184,".",'Смета ЕР (общ) '!$B184,".",'Смета ЕР (общ) '!$D184)</f>
        <v>Р2.6.0</v>
      </c>
      <c r="F184" s="648">
        <f t="shared" si="22"/>
        <v>1</v>
      </c>
      <c r="G184" s="649" t="s">
        <v>648</v>
      </c>
      <c r="H184" s="634"/>
      <c r="I184" s="635">
        <f>SUM(I185:I189)</f>
        <v>0</v>
      </c>
      <c r="J184" s="647"/>
      <c r="K184" s="647"/>
      <c r="L184" s="637"/>
      <c r="M184" s="637"/>
      <c r="N184" s="637">
        <f>SUM(N185:N189)</f>
        <v>0</v>
      </c>
      <c r="O184" s="637">
        <f>SUM(O185:O189)</f>
        <v>0</v>
      </c>
      <c r="P184" s="649"/>
      <c r="Q184" s="649"/>
      <c r="U184" s="617">
        <v>0</v>
      </c>
    </row>
    <row r="185" spans="1:21" ht="24">
      <c r="A185" s="640" t="s">
        <v>11</v>
      </c>
      <c r="B185" s="640">
        <v>6</v>
      </c>
      <c r="C185" s="640"/>
      <c r="D185" s="640">
        <v>1</v>
      </c>
      <c r="E185" s="640" t="str">
        <f>CONCATENATE('Смета ЕР (общ) '!$A185,".",'Смета ЕР (общ) '!$B185,".",'Смета ЕР (общ) '!$D185)</f>
        <v>Р2.6.1</v>
      </c>
      <c r="F185" s="640">
        <f t="shared" si="22"/>
        <v>1</v>
      </c>
      <c r="G185" s="641" t="s">
        <v>219</v>
      </c>
      <c r="H185" s="642" t="s">
        <v>15</v>
      </c>
      <c r="I185" s="643"/>
      <c r="J185" s="669">
        <v>1460</v>
      </c>
      <c r="K185" s="644">
        <v>0</v>
      </c>
      <c r="L185" s="644">
        <f t="shared" ref="L185:M189" si="25">ROUND(J185-J185*$R$3,2)</f>
        <v>1460</v>
      </c>
      <c r="M185" s="644">
        <f t="shared" si="25"/>
        <v>0</v>
      </c>
      <c r="N185" s="644">
        <f>ROUND('Смета ЕР (общ) '!$I185*'Смета ЕР (общ) '!$L185,2)</f>
        <v>0</v>
      </c>
      <c r="O185" s="644">
        <f>ROUND('Смета ЕР (общ) '!$I185*'Смета ЕР (общ) '!$M185,2)</f>
        <v>0</v>
      </c>
      <c r="P185" s="641"/>
      <c r="Q185" s="641"/>
    </row>
    <row r="186" spans="1:21" ht="24">
      <c r="A186" s="640" t="s">
        <v>11</v>
      </c>
      <c r="B186" s="640">
        <v>6</v>
      </c>
      <c r="C186" s="640"/>
      <c r="D186" s="640">
        <v>2</v>
      </c>
      <c r="E186" s="640" t="str">
        <f>CONCATENATE('Смета ЕР (общ) '!$A186,".",'Смета ЕР (общ) '!$B186,".",'Смета ЕР (общ) '!$D186)</f>
        <v>Р2.6.2</v>
      </c>
      <c r="F186" s="640">
        <f t="shared" si="22"/>
        <v>1</v>
      </c>
      <c r="G186" s="641" t="s">
        <v>416</v>
      </c>
      <c r="H186" s="642" t="s">
        <v>15</v>
      </c>
      <c r="I186" s="643"/>
      <c r="J186" s="644">
        <v>422.78</v>
      </c>
      <c r="K186" s="644">
        <v>0</v>
      </c>
      <c r="L186" s="644">
        <f t="shared" si="25"/>
        <v>422.78</v>
      </c>
      <c r="M186" s="644">
        <f t="shared" si="25"/>
        <v>0</v>
      </c>
      <c r="N186" s="644">
        <f>ROUND('Смета ЕР (общ) '!$I186*'Смета ЕР (общ) '!$L186,2)</f>
        <v>0</v>
      </c>
      <c r="O186" s="644">
        <f>ROUND('Смета ЕР (общ) '!$I186*'Смета ЕР (общ) '!$M186,2)</f>
        <v>0</v>
      </c>
      <c r="P186" s="641"/>
      <c r="Q186" s="641"/>
    </row>
    <row r="187" spans="1:21" ht="14.4">
      <c r="A187" s="640" t="s">
        <v>11</v>
      </c>
      <c r="B187" s="640">
        <v>6</v>
      </c>
      <c r="C187" s="640"/>
      <c r="D187" s="640">
        <v>3</v>
      </c>
      <c r="E187" s="640" t="str">
        <f>CONCATENATE('Смета ЕР (общ) '!$A187,".",'Смета ЕР (общ) '!$B187,".",'Смета ЕР (общ) '!$D187)</f>
        <v>Р2.6.3</v>
      </c>
      <c r="F187" s="640">
        <f t="shared" si="22"/>
        <v>1</v>
      </c>
      <c r="G187" s="641" t="s">
        <v>463</v>
      </c>
      <c r="H187" s="642" t="s">
        <v>15</v>
      </c>
      <c r="I187" s="643"/>
      <c r="J187" s="644">
        <v>1379.7</v>
      </c>
      <c r="K187" s="644">
        <v>0</v>
      </c>
      <c r="L187" s="644">
        <f t="shared" si="25"/>
        <v>1379.7</v>
      </c>
      <c r="M187" s="644">
        <f t="shared" si="25"/>
        <v>0</v>
      </c>
      <c r="N187" s="644">
        <f>ROUND('Смета ЕР (общ) '!$I187*'Смета ЕР (общ) '!$L187,2)</f>
        <v>0</v>
      </c>
      <c r="O187" s="644">
        <f>ROUND('Смета ЕР (общ) '!$I187*'Смета ЕР (общ) '!$M187,2)</f>
        <v>0</v>
      </c>
      <c r="P187" s="641"/>
      <c r="Q187" s="641"/>
    </row>
    <row r="188" spans="1:21" ht="14.4">
      <c r="A188" s="640" t="s">
        <v>11</v>
      </c>
      <c r="B188" s="640">
        <v>6</v>
      </c>
      <c r="C188" s="640"/>
      <c r="D188" s="640">
        <v>4</v>
      </c>
      <c r="E188" s="640" t="str">
        <f>CONCATENATE('Смета ЕР (общ) '!$A188,".",'Смета ЕР (общ) '!$B188,".",'Смета ЕР (общ) '!$D188)</f>
        <v>Р2.6.4</v>
      </c>
      <c r="F188" s="640">
        <f t="shared" si="22"/>
        <v>1</v>
      </c>
      <c r="G188" s="641" t="s">
        <v>220</v>
      </c>
      <c r="H188" s="642" t="s">
        <v>18</v>
      </c>
      <c r="I188" s="643"/>
      <c r="J188" s="644">
        <v>1163.98</v>
      </c>
      <c r="K188" s="644">
        <v>0</v>
      </c>
      <c r="L188" s="644">
        <f t="shared" si="25"/>
        <v>1163.98</v>
      </c>
      <c r="M188" s="644">
        <f t="shared" si="25"/>
        <v>0</v>
      </c>
      <c r="N188" s="644">
        <f>ROUND('Смета ЕР (общ) '!$I188*'Смета ЕР (общ) '!$L188,2)</f>
        <v>0</v>
      </c>
      <c r="O188" s="644">
        <f>ROUND('Смета ЕР (общ) '!$I188*'Смета ЕР (общ) '!$M188,2)</f>
        <v>0</v>
      </c>
      <c r="P188" s="641"/>
      <c r="Q188" s="641"/>
    </row>
    <row r="189" spans="1:21" ht="14.4">
      <c r="A189" s="640" t="s">
        <v>11</v>
      </c>
      <c r="B189" s="640">
        <v>6</v>
      </c>
      <c r="C189" s="640"/>
      <c r="D189" s="640">
        <v>5</v>
      </c>
      <c r="E189" s="640" t="str">
        <f>CONCATENATE('Смета ЕР (общ) '!$A189,".",'Смета ЕР (общ) '!$B189,".",'Смета ЕР (общ) '!$D189)</f>
        <v>Р2.6.5</v>
      </c>
      <c r="F189" s="640">
        <f t="shared" si="22"/>
        <v>1</v>
      </c>
      <c r="G189" s="641" t="s">
        <v>221</v>
      </c>
      <c r="H189" s="642" t="s">
        <v>27</v>
      </c>
      <c r="I189" s="643"/>
      <c r="J189" s="644">
        <v>209</v>
      </c>
      <c r="K189" s="644">
        <v>0</v>
      </c>
      <c r="L189" s="644">
        <f t="shared" si="25"/>
        <v>209</v>
      </c>
      <c r="M189" s="644">
        <f t="shared" si="25"/>
        <v>0</v>
      </c>
      <c r="N189" s="644">
        <f>ROUND('Смета ЕР (общ) '!$I189*'Смета ЕР (общ) '!$L189,2)</f>
        <v>0</v>
      </c>
      <c r="O189" s="644">
        <f>ROUND('Смета ЕР (общ) '!$I189*'Смета ЕР (общ) '!$M189,2)</f>
        <v>0</v>
      </c>
      <c r="P189" s="641"/>
      <c r="Q189" s="641"/>
    </row>
    <row r="190" spans="1:21" ht="14.4">
      <c r="A190" s="648" t="s">
        <v>11</v>
      </c>
      <c r="B190" s="648">
        <v>7</v>
      </c>
      <c r="C190" s="648"/>
      <c r="D190" s="648">
        <v>0</v>
      </c>
      <c r="E190" s="648" t="str">
        <f>CONCATENATE('Смета ЕР (общ) '!$A190,".",'Смета ЕР (общ) '!$B190,".",'Смета ЕР (общ) '!$D190)</f>
        <v>Р2.7.0</v>
      </c>
      <c r="F190" s="648">
        <f t="shared" si="22"/>
        <v>1</v>
      </c>
      <c r="G190" s="649" t="s">
        <v>649</v>
      </c>
      <c r="H190" s="634"/>
      <c r="I190" s="635">
        <f>SUM(I191:I204)</f>
        <v>0</v>
      </c>
      <c r="J190" s="647"/>
      <c r="K190" s="647"/>
      <c r="L190" s="637"/>
      <c r="M190" s="637"/>
      <c r="N190" s="637">
        <f>SUM(N191:N204)</f>
        <v>0</v>
      </c>
      <c r="O190" s="637">
        <f>SUM(O191:O204)</f>
        <v>0</v>
      </c>
      <c r="P190" s="649"/>
      <c r="Q190" s="649"/>
      <c r="U190" s="617">
        <v>0</v>
      </c>
    </row>
    <row r="191" spans="1:21" ht="14.4">
      <c r="A191" s="640" t="s">
        <v>11</v>
      </c>
      <c r="B191" s="640">
        <v>7</v>
      </c>
      <c r="C191" s="640"/>
      <c r="D191" s="640">
        <v>1</v>
      </c>
      <c r="E191" s="640" t="str">
        <f>CONCATENATE('Смета ЕР (общ) '!$A191,".",'Смета ЕР (общ) '!$B191,".",'Смета ЕР (общ) '!$D191)</f>
        <v>Р2.7.1</v>
      </c>
      <c r="F191" s="640">
        <f t="shared" si="22"/>
        <v>1</v>
      </c>
      <c r="G191" s="641" t="s">
        <v>158</v>
      </c>
      <c r="H191" s="642" t="s">
        <v>15</v>
      </c>
      <c r="I191" s="643"/>
      <c r="J191" s="644">
        <v>339.3</v>
      </c>
      <c r="K191" s="644">
        <v>0</v>
      </c>
      <c r="L191" s="644">
        <f t="shared" ref="L191:L204" si="26">ROUND(J191-J191*$R$3,2)</f>
        <v>339.3</v>
      </c>
      <c r="M191" s="644">
        <f t="shared" ref="M191:M204" si="27">ROUND(K191-K191*$R$3,2)</f>
        <v>0</v>
      </c>
      <c r="N191" s="644">
        <f>ROUND('Смета ЕР (общ) '!$I191*'Смета ЕР (общ) '!$L191,2)</f>
        <v>0</v>
      </c>
      <c r="O191" s="644">
        <f>ROUND('Смета ЕР (общ) '!$I191*'Смета ЕР (общ) '!$M191,2)</f>
        <v>0</v>
      </c>
      <c r="P191" s="641"/>
      <c r="Q191" s="641"/>
    </row>
    <row r="192" spans="1:21" ht="14.4">
      <c r="A192" s="640" t="s">
        <v>11</v>
      </c>
      <c r="B192" s="640">
        <v>7</v>
      </c>
      <c r="C192" s="640"/>
      <c r="D192" s="640">
        <v>2</v>
      </c>
      <c r="E192" s="640" t="str">
        <f>CONCATENATE('Смета ЕР (общ) '!$A192,".",'Смета ЕР (общ) '!$B192,".",'Смета ЕР (общ) '!$D192)</f>
        <v>Р2.7.2</v>
      </c>
      <c r="F192" s="640">
        <f t="shared" si="22"/>
        <v>1</v>
      </c>
      <c r="G192" s="641" t="s">
        <v>464</v>
      </c>
      <c r="H192" s="642" t="s">
        <v>15</v>
      </c>
      <c r="I192" s="643"/>
      <c r="J192" s="644">
        <v>882.18</v>
      </c>
      <c r="K192" s="644">
        <v>0</v>
      </c>
      <c r="L192" s="644">
        <f t="shared" si="26"/>
        <v>882.18</v>
      </c>
      <c r="M192" s="644">
        <f t="shared" si="27"/>
        <v>0</v>
      </c>
      <c r="N192" s="644">
        <f>ROUND('Смета ЕР (общ) '!$I192*'Смета ЕР (общ) '!$L192,2)</f>
        <v>0</v>
      </c>
      <c r="O192" s="644">
        <f>ROUND('Смета ЕР (общ) '!$I192*'Смета ЕР (общ) '!$M192,2)</f>
        <v>0</v>
      </c>
      <c r="P192" s="641"/>
      <c r="Q192" s="641"/>
    </row>
    <row r="193" spans="1:21" ht="14.4">
      <c r="A193" s="640" t="s">
        <v>11</v>
      </c>
      <c r="B193" s="640">
        <v>7</v>
      </c>
      <c r="C193" s="640"/>
      <c r="D193" s="640">
        <v>3</v>
      </c>
      <c r="E193" s="640" t="str">
        <f>CONCATENATE('Смета ЕР (общ) '!$A193,".",'Смета ЕР (общ) '!$B193,".",'Смета ЕР (общ) '!$D193)</f>
        <v>Р2.7.3</v>
      </c>
      <c r="F193" s="640">
        <f t="shared" si="22"/>
        <v>1</v>
      </c>
      <c r="G193" s="641" t="s">
        <v>465</v>
      </c>
      <c r="H193" s="642" t="s">
        <v>15</v>
      </c>
      <c r="I193" s="643"/>
      <c r="J193" s="644">
        <v>7464.6</v>
      </c>
      <c r="K193" s="644">
        <v>0</v>
      </c>
      <c r="L193" s="644">
        <f t="shared" si="26"/>
        <v>7464.6</v>
      </c>
      <c r="M193" s="644">
        <f t="shared" si="27"/>
        <v>0</v>
      </c>
      <c r="N193" s="644">
        <f>ROUND('Смета ЕР (общ) '!$I193*'Смета ЕР (общ) '!$L193,2)</f>
        <v>0</v>
      </c>
      <c r="O193" s="644">
        <f>ROUND('Смета ЕР (общ) '!$I193*'Смета ЕР (общ) '!$M193,2)</f>
        <v>0</v>
      </c>
      <c r="P193" s="641"/>
      <c r="Q193" s="641"/>
    </row>
    <row r="194" spans="1:21" ht="14.4">
      <c r="A194" s="640" t="s">
        <v>11</v>
      </c>
      <c r="B194" s="640">
        <v>7</v>
      </c>
      <c r="C194" s="640"/>
      <c r="D194" s="640">
        <v>4</v>
      </c>
      <c r="E194" s="640" t="str">
        <f>CONCATENATE('Смета ЕР (общ) '!$A194,".",'Смета ЕР (общ) '!$B194,".",'Смета ЕР (общ) '!$D194)</f>
        <v>Р2.7.4</v>
      </c>
      <c r="F194" s="640">
        <f t="shared" si="22"/>
        <v>1</v>
      </c>
      <c r="G194" s="641" t="s">
        <v>159</v>
      </c>
      <c r="H194" s="642" t="s">
        <v>18</v>
      </c>
      <c r="I194" s="643"/>
      <c r="J194" s="644">
        <v>3732.3</v>
      </c>
      <c r="K194" s="644">
        <v>0</v>
      </c>
      <c r="L194" s="644">
        <f t="shared" si="26"/>
        <v>3732.3</v>
      </c>
      <c r="M194" s="644">
        <f t="shared" si="27"/>
        <v>0</v>
      </c>
      <c r="N194" s="644">
        <f>ROUND('Смета ЕР (общ) '!$I194*'Смета ЕР (общ) '!$L194,2)</f>
        <v>0</v>
      </c>
      <c r="O194" s="644">
        <f>ROUND('Смета ЕР (общ) '!$I194*'Смета ЕР (общ) '!$M194,2)</f>
        <v>0</v>
      </c>
      <c r="P194" s="641"/>
      <c r="Q194" s="641"/>
    </row>
    <row r="195" spans="1:21" ht="14.4">
      <c r="A195" s="640" t="s">
        <v>11</v>
      </c>
      <c r="B195" s="640">
        <v>7</v>
      </c>
      <c r="C195" s="640"/>
      <c r="D195" s="640">
        <v>5</v>
      </c>
      <c r="E195" s="640" t="str">
        <f>CONCATENATE('Смета ЕР (общ) '!$A195,".",'Смета ЕР (общ) '!$B195,".",'Смета ЕР (общ) '!$D195)</f>
        <v>Р2.7.5</v>
      </c>
      <c r="F195" s="640">
        <f t="shared" si="22"/>
        <v>1</v>
      </c>
      <c r="G195" s="641" t="s">
        <v>417</v>
      </c>
      <c r="H195" s="642" t="s">
        <v>27</v>
      </c>
      <c r="I195" s="643"/>
      <c r="J195" s="644">
        <v>916.11</v>
      </c>
      <c r="K195" s="644">
        <v>0</v>
      </c>
      <c r="L195" s="644">
        <f t="shared" si="26"/>
        <v>916.11</v>
      </c>
      <c r="M195" s="644">
        <f t="shared" si="27"/>
        <v>0</v>
      </c>
      <c r="N195" s="644">
        <f>ROUND('Смета ЕР (общ) '!$I195*'Смета ЕР (общ) '!$L195,2)</f>
        <v>0</v>
      </c>
      <c r="O195" s="644">
        <f>ROUND('Смета ЕР (общ) '!$I195*'Смета ЕР (общ) '!$M195,2)</f>
        <v>0</v>
      </c>
      <c r="P195" s="641"/>
      <c r="Q195" s="641"/>
    </row>
    <row r="196" spans="1:21" ht="14.4">
      <c r="A196" s="640" t="s">
        <v>11</v>
      </c>
      <c r="B196" s="640">
        <v>7</v>
      </c>
      <c r="C196" s="640"/>
      <c r="D196" s="640">
        <v>6</v>
      </c>
      <c r="E196" s="640" t="str">
        <f>CONCATENATE('Смета ЕР (общ) '!$A196,".",'Смета ЕР (общ) '!$B196,".",'Смета ЕР (общ) '!$D196)</f>
        <v>Р2.7.6</v>
      </c>
      <c r="F196" s="640">
        <f t="shared" si="22"/>
        <v>1</v>
      </c>
      <c r="G196" s="641" t="s">
        <v>305</v>
      </c>
      <c r="H196" s="642" t="s">
        <v>27</v>
      </c>
      <c r="I196" s="643"/>
      <c r="J196" s="644">
        <v>610.74</v>
      </c>
      <c r="K196" s="644">
        <v>0</v>
      </c>
      <c r="L196" s="644">
        <f t="shared" si="26"/>
        <v>610.74</v>
      </c>
      <c r="M196" s="644">
        <f t="shared" si="27"/>
        <v>0</v>
      </c>
      <c r="N196" s="644">
        <f>ROUND('Смета ЕР (общ) '!$I196*'Смета ЕР (общ) '!$L196,2)</f>
        <v>0</v>
      </c>
      <c r="O196" s="644">
        <f>ROUND('Смета ЕР (общ) '!$I196*'Смета ЕР (общ) '!$M196,2)</f>
        <v>0</v>
      </c>
      <c r="P196" s="641"/>
      <c r="Q196" s="641"/>
    </row>
    <row r="197" spans="1:21" ht="14.4">
      <c r="A197" s="640" t="s">
        <v>11</v>
      </c>
      <c r="B197" s="640">
        <v>7</v>
      </c>
      <c r="C197" s="640"/>
      <c r="D197" s="640">
        <v>7</v>
      </c>
      <c r="E197" s="640" t="str">
        <f>CONCATENATE('Смета ЕР (общ) '!$A197,".",'Смета ЕР (общ) '!$B197,".",'Смета ЕР (общ) '!$D197)</f>
        <v>Р2.7.7</v>
      </c>
      <c r="F197" s="640">
        <f t="shared" si="22"/>
        <v>1</v>
      </c>
      <c r="G197" s="641" t="s">
        <v>222</v>
      </c>
      <c r="H197" s="642" t="s">
        <v>15</v>
      </c>
      <c r="I197" s="643"/>
      <c r="J197" s="644">
        <v>780.39</v>
      </c>
      <c r="K197" s="644">
        <v>0</v>
      </c>
      <c r="L197" s="644">
        <f t="shared" si="26"/>
        <v>780.39</v>
      </c>
      <c r="M197" s="644">
        <f t="shared" si="27"/>
        <v>0</v>
      </c>
      <c r="N197" s="644">
        <f>ROUND('Смета ЕР (общ) '!$I197*'Смета ЕР (общ) '!$L197,2)</f>
        <v>0</v>
      </c>
      <c r="O197" s="644">
        <f>ROUND('Смета ЕР (общ) '!$I197*'Смета ЕР (общ) '!$M197,2)</f>
        <v>0</v>
      </c>
      <c r="P197" s="641"/>
      <c r="Q197" s="641"/>
    </row>
    <row r="198" spans="1:21" ht="24">
      <c r="A198" s="640" t="s">
        <v>11</v>
      </c>
      <c r="B198" s="640">
        <v>7</v>
      </c>
      <c r="C198" s="640"/>
      <c r="D198" s="640">
        <v>8</v>
      </c>
      <c r="E198" s="640" t="str">
        <f>CONCATENATE('Смета ЕР (общ) '!$A198,".",'Смета ЕР (общ) '!$B198,".",'Смета ЕР (общ) '!$D198)</f>
        <v>Р2.7.8</v>
      </c>
      <c r="F198" s="640">
        <f t="shared" si="22"/>
        <v>1</v>
      </c>
      <c r="G198" s="641" t="s">
        <v>160</v>
      </c>
      <c r="H198" s="642" t="s">
        <v>15</v>
      </c>
      <c r="I198" s="643"/>
      <c r="J198" s="644">
        <v>433.22</v>
      </c>
      <c r="K198" s="644">
        <v>0</v>
      </c>
      <c r="L198" s="644">
        <f t="shared" si="26"/>
        <v>433.22</v>
      </c>
      <c r="M198" s="644">
        <f t="shared" si="27"/>
        <v>0</v>
      </c>
      <c r="N198" s="644">
        <f>ROUND('Смета ЕР (общ) '!$I198*'Смета ЕР (общ) '!$L198,2)</f>
        <v>0</v>
      </c>
      <c r="O198" s="644">
        <f>ROUND('Смета ЕР (общ) '!$I198*'Смета ЕР (общ) '!$M198,2)</f>
        <v>0</v>
      </c>
      <c r="P198" s="641"/>
      <c r="Q198" s="641"/>
    </row>
    <row r="199" spans="1:21" ht="14.4">
      <c r="A199" s="640" t="s">
        <v>11</v>
      </c>
      <c r="B199" s="640">
        <v>7</v>
      </c>
      <c r="C199" s="640"/>
      <c r="D199" s="640">
        <v>9</v>
      </c>
      <c r="E199" s="640" t="str">
        <f>CONCATENATE('Смета ЕР (общ) '!$A199,".",'Смета ЕР (общ) '!$B199,".",'Смета ЕР (общ) '!$D199)</f>
        <v>Р2.7.9</v>
      </c>
      <c r="F199" s="640">
        <f t="shared" si="22"/>
        <v>1</v>
      </c>
      <c r="G199" s="641" t="s">
        <v>466</v>
      </c>
      <c r="H199" s="642" t="s">
        <v>15</v>
      </c>
      <c r="I199" s="643"/>
      <c r="J199" s="644">
        <v>470.25</v>
      </c>
      <c r="K199" s="644">
        <v>0</v>
      </c>
      <c r="L199" s="644">
        <f t="shared" si="26"/>
        <v>470.25</v>
      </c>
      <c r="M199" s="644">
        <f t="shared" si="27"/>
        <v>0</v>
      </c>
      <c r="N199" s="644">
        <f>ROUND('Смета ЕР (общ) '!$I199*'Смета ЕР (общ) '!$L199,2)</f>
        <v>0</v>
      </c>
      <c r="O199" s="644">
        <f>ROUND('Смета ЕР (общ) '!$I199*'Смета ЕР (общ) '!$M199,2)</f>
        <v>0</v>
      </c>
      <c r="P199" s="641"/>
      <c r="Q199" s="641"/>
    </row>
    <row r="200" spans="1:21" ht="14.4">
      <c r="A200" s="640" t="s">
        <v>11</v>
      </c>
      <c r="B200" s="640">
        <v>7</v>
      </c>
      <c r="C200" s="640"/>
      <c r="D200" s="640">
        <v>10</v>
      </c>
      <c r="E200" s="640" t="str">
        <f>CONCATENATE('Смета ЕР (общ) '!$A200,".",'Смета ЕР (общ) '!$B200,".",'Смета ЕР (общ) '!$D200)</f>
        <v>Р2.7.10</v>
      </c>
      <c r="F200" s="640">
        <f t="shared" si="22"/>
        <v>1</v>
      </c>
      <c r="G200" s="641" t="s">
        <v>467</v>
      </c>
      <c r="H200" s="642" t="s">
        <v>27</v>
      </c>
      <c r="I200" s="643"/>
      <c r="J200" s="644">
        <v>434.96</v>
      </c>
      <c r="K200" s="644">
        <v>0</v>
      </c>
      <c r="L200" s="644">
        <f t="shared" si="26"/>
        <v>434.96</v>
      </c>
      <c r="M200" s="644">
        <f t="shared" si="27"/>
        <v>0</v>
      </c>
      <c r="N200" s="644">
        <f>ROUND('Смета ЕР (общ) '!$I200*'Смета ЕР (общ) '!$L200,2)</f>
        <v>0</v>
      </c>
      <c r="O200" s="644">
        <f>ROUND('Смета ЕР (общ) '!$I200*'Смета ЕР (общ) '!$M200,2)</f>
        <v>0</v>
      </c>
      <c r="P200" s="641"/>
      <c r="Q200" s="641"/>
    </row>
    <row r="201" spans="1:21" ht="24">
      <c r="A201" s="640" t="s">
        <v>11</v>
      </c>
      <c r="B201" s="640">
        <v>7</v>
      </c>
      <c r="C201" s="640"/>
      <c r="D201" s="640">
        <v>11</v>
      </c>
      <c r="E201" s="640" t="str">
        <f>CONCATENATE('Смета ЕР (общ) '!$A201,".",'Смета ЕР (общ) '!$B201,".",'Смета ЕР (общ) '!$D201)</f>
        <v>Р2.7.11</v>
      </c>
      <c r="F201" s="640">
        <f t="shared" si="22"/>
        <v>1</v>
      </c>
      <c r="G201" s="652" t="s">
        <v>468</v>
      </c>
      <c r="H201" s="642" t="s">
        <v>15</v>
      </c>
      <c r="I201" s="643"/>
      <c r="J201" s="644">
        <v>627</v>
      </c>
      <c r="K201" s="644">
        <v>0</v>
      </c>
      <c r="L201" s="644">
        <f t="shared" si="26"/>
        <v>627</v>
      </c>
      <c r="M201" s="644">
        <f t="shared" si="27"/>
        <v>0</v>
      </c>
      <c r="N201" s="644">
        <f>ROUND('Смета ЕР (общ) '!$I201*'Смета ЕР (общ) '!$L201,2)</f>
        <v>0</v>
      </c>
      <c r="O201" s="644">
        <f>ROUND('Смета ЕР (общ) '!$I201*'Смета ЕР (общ) '!$M201,2)</f>
        <v>0</v>
      </c>
      <c r="P201" s="652"/>
      <c r="Q201" s="652"/>
    </row>
    <row r="202" spans="1:21" ht="14.4">
      <c r="A202" s="640" t="s">
        <v>11</v>
      </c>
      <c r="B202" s="640">
        <v>7</v>
      </c>
      <c r="C202" s="640"/>
      <c r="D202" s="640">
        <v>12</v>
      </c>
      <c r="E202" s="640" t="str">
        <f>CONCATENATE('Смета ЕР (общ) '!$A202,".",'Смета ЕР (общ) '!$B202,".",'Смета ЕР (общ) '!$D202)</f>
        <v>Р2.7.12</v>
      </c>
      <c r="F202" s="640">
        <f t="shared" si="22"/>
        <v>1</v>
      </c>
      <c r="G202" s="641" t="s">
        <v>469</v>
      </c>
      <c r="H202" s="642" t="s">
        <v>15</v>
      </c>
      <c r="I202" s="643"/>
      <c r="J202" s="644">
        <v>475.02</v>
      </c>
      <c r="K202" s="644">
        <v>0</v>
      </c>
      <c r="L202" s="644">
        <f t="shared" si="26"/>
        <v>475.02</v>
      </c>
      <c r="M202" s="644">
        <f t="shared" si="27"/>
        <v>0</v>
      </c>
      <c r="N202" s="644">
        <f>ROUND('Смета ЕР (общ) '!$I202*'Смета ЕР (общ) '!$L202,2)</f>
        <v>0</v>
      </c>
      <c r="O202" s="644">
        <f>ROUND('Смета ЕР (общ) '!$I202*'Смета ЕР (общ) '!$M202,2)</f>
        <v>0</v>
      </c>
      <c r="P202" s="641"/>
      <c r="Q202" s="641"/>
    </row>
    <row r="203" spans="1:21" ht="14.4">
      <c r="A203" s="640" t="s">
        <v>11</v>
      </c>
      <c r="B203" s="640">
        <v>7</v>
      </c>
      <c r="C203" s="640"/>
      <c r="D203" s="640">
        <v>13</v>
      </c>
      <c r="E203" s="640" t="str">
        <f>CONCATENATE('Смета ЕР (общ) '!$A203,".",'Смета ЕР (общ) '!$B203,".",'Смета ЕР (общ) '!$D203)</f>
        <v>Р2.7.13</v>
      </c>
      <c r="F203" s="640">
        <f t="shared" si="22"/>
        <v>1</v>
      </c>
      <c r="G203" s="641" t="s">
        <v>470</v>
      </c>
      <c r="H203" s="642" t="s">
        <v>15</v>
      </c>
      <c r="I203" s="643"/>
      <c r="J203" s="644">
        <v>373.23</v>
      </c>
      <c r="K203" s="644">
        <v>0</v>
      </c>
      <c r="L203" s="644">
        <f t="shared" si="26"/>
        <v>373.23</v>
      </c>
      <c r="M203" s="644">
        <f t="shared" si="27"/>
        <v>0</v>
      </c>
      <c r="N203" s="644">
        <f>ROUND('Смета ЕР (общ) '!$I203*'Смета ЕР (общ) '!$L203,2)</f>
        <v>0</v>
      </c>
      <c r="O203" s="644">
        <f>ROUND('Смета ЕР (общ) '!$I203*'Смета ЕР (общ) '!$M203,2)</f>
        <v>0</v>
      </c>
      <c r="P203" s="641"/>
      <c r="Q203" s="641"/>
    </row>
    <row r="204" spans="1:21" ht="14.4">
      <c r="A204" s="640" t="s">
        <v>11</v>
      </c>
      <c r="B204" s="640">
        <v>7</v>
      </c>
      <c r="C204" s="640"/>
      <c r="D204" s="640">
        <v>14</v>
      </c>
      <c r="E204" s="640" t="str">
        <f>CONCATENATE('Смета ЕР (общ) '!$A204,".",'Смета ЕР (общ) '!$B204,".",'Смета ЕР (общ) '!$D204)</f>
        <v>Р2.7.14</v>
      </c>
      <c r="F204" s="640">
        <f t="shared" si="22"/>
        <v>1</v>
      </c>
      <c r="G204" s="641" t="s">
        <v>471</v>
      </c>
      <c r="H204" s="642" t="s">
        <v>6223</v>
      </c>
      <c r="I204" s="643"/>
      <c r="J204" s="644">
        <v>6786</v>
      </c>
      <c r="K204" s="644">
        <v>0</v>
      </c>
      <c r="L204" s="644">
        <f t="shared" si="26"/>
        <v>6786</v>
      </c>
      <c r="M204" s="644">
        <f t="shared" si="27"/>
        <v>0</v>
      </c>
      <c r="N204" s="644">
        <f>ROUND('Смета ЕР (общ) '!$I204*'Смета ЕР (общ) '!$L204,2)</f>
        <v>0</v>
      </c>
      <c r="O204" s="644">
        <f>ROUND('Смета ЕР (общ) '!$I204*'Смета ЕР (общ) '!$M204,2)</f>
        <v>0</v>
      </c>
      <c r="P204" s="641"/>
      <c r="Q204" s="641"/>
    </row>
    <row r="205" spans="1:21" ht="14.4">
      <c r="A205" s="648" t="s">
        <v>11</v>
      </c>
      <c r="B205" s="648">
        <v>8</v>
      </c>
      <c r="C205" s="648"/>
      <c r="D205" s="648">
        <v>0</v>
      </c>
      <c r="E205" s="648" t="str">
        <f>CONCATENATE('Смета ЕР (общ) '!$A205,".",'Смета ЕР (общ) '!$B205,".",'Смета ЕР (общ) '!$D205)</f>
        <v>Р2.8.0</v>
      </c>
      <c r="F205" s="648">
        <f t="shared" si="22"/>
        <v>1</v>
      </c>
      <c r="G205" s="649" t="s">
        <v>650</v>
      </c>
      <c r="H205" s="634"/>
      <c r="I205" s="635">
        <f>SUM(I206:I214)</f>
        <v>0</v>
      </c>
      <c r="J205" s="647"/>
      <c r="K205" s="647"/>
      <c r="L205" s="637"/>
      <c r="M205" s="637"/>
      <c r="N205" s="637">
        <f>SUM(N206:N214)</f>
        <v>0</v>
      </c>
      <c r="O205" s="637">
        <f>SUM(O206:O214)</f>
        <v>0</v>
      </c>
      <c r="P205" s="649"/>
      <c r="Q205" s="649"/>
      <c r="U205" s="617">
        <v>0</v>
      </c>
    </row>
    <row r="206" spans="1:21" ht="48">
      <c r="A206" s="640" t="s">
        <v>11</v>
      </c>
      <c r="B206" s="640">
        <v>8</v>
      </c>
      <c r="C206" s="640"/>
      <c r="D206" s="640">
        <v>1</v>
      </c>
      <c r="E206" s="640" t="str">
        <f>CONCATENATE('Смета ЕР (общ) '!$A206,".",'Смета ЕР (общ) '!$B206,".",'Смета ЕР (общ) '!$D206)</f>
        <v>Р2.8.1</v>
      </c>
      <c r="F206" s="640">
        <f t="shared" si="22"/>
        <v>1</v>
      </c>
      <c r="G206" s="641" t="s">
        <v>223</v>
      </c>
      <c r="H206" s="642" t="s">
        <v>8</v>
      </c>
      <c r="I206" s="643"/>
      <c r="J206" s="644">
        <v>86.13</v>
      </c>
      <c r="K206" s="644">
        <v>0</v>
      </c>
      <c r="L206" s="644">
        <f t="shared" ref="L206:L214" si="28">ROUND(J206-J206*$R$3,2)</f>
        <v>86.13</v>
      </c>
      <c r="M206" s="644">
        <f t="shared" ref="M206:M214" si="29">ROUND(K206-K206*$R$3,2)</f>
        <v>0</v>
      </c>
      <c r="N206" s="644">
        <f>ROUND('Смета ЕР (общ) '!$I206*'Смета ЕР (общ) '!$L206,2)</f>
        <v>0</v>
      </c>
      <c r="O206" s="644">
        <f>ROUND('Смета ЕР (общ) '!$I206*'Смета ЕР (общ) '!$M206,2)</f>
        <v>0</v>
      </c>
      <c r="P206" s="641"/>
      <c r="Q206" s="641"/>
    </row>
    <row r="207" spans="1:21" ht="36">
      <c r="A207" s="640" t="s">
        <v>11</v>
      </c>
      <c r="B207" s="640">
        <v>8</v>
      </c>
      <c r="C207" s="640"/>
      <c r="D207" s="640">
        <v>2</v>
      </c>
      <c r="E207" s="640" t="str">
        <f>CONCATENATE('Смета ЕР (общ) '!$A207,".",'Смета ЕР (общ) '!$B207,".",'Смета ЕР (общ) '!$D207)</f>
        <v>Р2.8.2</v>
      </c>
      <c r="F207" s="640">
        <f t="shared" si="22"/>
        <v>1</v>
      </c>
      <c r="G207" s="641" t="s">
        <v>224</v>
      </c>
      <c r="H207" s="642" t="s">
        <v>8</v>
      </c>
      <c r="I207" s="643"/>
      <c r="J207" s="644">
        <v>92.39</v>
      </c>
      <c r="K207" s="644">
        <v>0</v>
      </c>
      <c r="L207" s="644">
        <f t="shared" si="28"/>
        <v>92.39</v>
      </c>
      <c r="M207" s="644">
        <f t="shared" si="29"/>
        <v>0</v>
      </c>
      <c r="N207" s="644">
        <f>ROUND('Смета ЕР (общ) '!$I207*'Смета ЕР (общ) '!$L207,2)</f>
        <v>0</v>
      </c>
      <c r="O207" s="644">
        <f>ROUND('Смета ЕР (общ) '!$I207*'Смета ЕР (общ) '!$M207,2)</f>
        <v>0</v>
      </c>
      <c r="P207" s="641"/>
      <c r="Q207" s="641"/>
    </row>
    <row r="208" spans="1:21" ht="14.4">
      <c r="A208" s="640" t="s">
        <v>11</v>
      </c>
      <c r="B208" s="640">
        <v>8</v>
      </c>
      <c r="C208" s="640"/>
      <c r="D208" s="640">
        <v>3</v>
      </c>
      <c r="E208" s="640" t="str">
        <f>CONCATENATE('Смета ЕР (общ) '!$A208,".",'Смета ЕР (общ) '!$B208,".",'Смета ЕР (общ) '!$D208)</f>
        <v>Р2.8.3</v>
      </c>
      <c r="F208" s="640">
        <f t="shared" si="22"/>
        <v>1</v>
      </c>
      <c r="G208" s="641" t="s">
        <v>225</v>
      </c>
      <c r="H208" s="642" t="s">
        <v>336</v>
      </c>
      <c r="I208" s="643"/>
      <c r="J208" s="644">
        <v>191.4</v>
      </c>
      <c r="K208" s="644">
        <v>0</v>
      </c>
      <c r="L208" s="644">
        <f t="shared" si="28"/>
        <v>191.4</v>
      </c>
      <c r="M208" s="644">
        <f t="shared" si="29"/>
        <v>0</v>
      </c>
      <c r="N208" s="644">
        <f>ROUND('Смета ЕР (общ) '!$I208*'Смета ЕР (общ) '!$L208,2)</f>
        <v>0</v>
      </c>
      <c r="O208" s="644">
        <f>ROUND('Смета ЕР (общ) '!$I208*'Смета ЕР (общ) '!$M208,2)</f>
        <v>0</v>
      </c>
      <c r="P208" s="641"/>
      <c r="Q208" s="641"/>
    </row>
    <row r="209" spans="1:21" ht="14.4">
      <c r="A209" s="640" t="s">
        <v>11</v>
      </c>
      <c r="B209" s="640">
        <v>8</v>
      </c>
      <c r="C209" s="640"/>
      <c r="D209" s="640">
        <v>4</v>
      </c>
      <c r="E209" s="640" t="str">
        <f>CONCATENATE('Смета ЕР (общ) '!$A209,".",'Смета ЕР (общ) '!$B209,".",'Смета ЕР (общ) '!$D209)</f>
        <v>Р2.8.4</v>
      </c>
      <c r="F209" s="640">
        <f t="shared" si="22"/>
        <v>1</v>
      </c>
      <c r="G209" s="641" t="s">
        <v>226</v>
      </c>
      <c r="H209" s="642" t="s">
        <v>336</v>
      </c>
      <c r="I209" s="643"/>
      <c r="J209" s="644">
        <v>431.61</v>
      </c>
      <c r="K209" s="644">
        <v>0</v>
      </c>
      <c r="L209" s="644">
        <f t="shared" si="28"/>
        <v>431.61</v>
      </c>
      <c r="M209" s="644">
        <f t="shared" si="29"/>
        <v>0</v>
      </c>
      <c r="N209" s="644">
        <f>ROUND('Смета ЕР (общ) '!$I209*'Смета ЕР (общ) '!$L209,2)</f>
        <v>0</v>
      </c>
      <c r="O209" s="644">
        <f>ROUND('Смета ЕР (общ) '!$I209*'Смета ЕР (общ) '!$M209,2)</f>
        <v>0</v>
      </c>
      <c r="P209" s="641"/>
      <c r="Q209" s="641"/>
    </row>
    <row r="210" spans="1:21" ht="14.4">
      <c r="A210" s="640" t="s">
        <v>11</v>
      </c>
      <c r="B210" s="640">
        <v>8</v>
      </c>
      <c r="C210" s="640"/>
      <c r="D210" s="640">
        <v>5</v>
      </c>
      <c r="E210" s="640" t="str">
        <f>CONCATENATE('Смета ЕР (общ) '!$A210,".",'Смета ЕР (общ) '!$B210,".",'Смета ЕР (общ) '!$D210)</f>
        <v>Р2.8.5</v>
      </c>
      <c r="F210" s="640">
        <f t="shared" si="22"/>
        <v>1</v>
      </c>
      <c r="G210" s="641" t="s">
        <v>227</v>
      </c>
      <c r="H210" s="642" t="s">
        <v>336</v>
      </c>
      <c r="I210" s="643"/>
      <c r="J210" s="644">
        <v>2200</v>
      </c>
      <c r="K210" s="644">
        <v>0</v>
      </c>
      <c r="L210" s="644">
        <f t="shared" si="28"/>
        <v>2200</v>
      </c>
      <c r="M210" s="644">
        <f t="shared" si="29"/>
        <v>0</v>
      </c>
      <c r="N210" s="644">
        <f>ROUND('Смета ЕР (общ) '!$I210*'Смета ЕР (общ) '!$L210,2)</f>
        <v>0</v>
      </c>
      <c r="O210" s="644">
        <f>ROUND('Смета ЕР (общ) '!$I210*'Смета ЕР (общ) '!$M210,2)</f>
        <v>0</v>
      </c>
      <c r="P210" s="641"/>
      <c r="Q210" s="641"/>
    </row>
    <row r="211" spans="1:21" ht="14.4">
      <c r="A211" s="640" t="s">
        <v>11</v>
      </c>
      <c r="B211" s="640">
        <v>8</v>
      </c>
      <c r="C211" s="640"/>
      <c r="D211" s="640">
        <v>6</v>
      </c>
      <c r="E211" s="640" t="str">
        <f>CONCATENATE('Смета ЕР (общ) '!$A211,".",'Смета ЕР (общ) '!$B211,".",'Смета ЕР (общ) '!$D211)</f>
        <v>Р2.8.6</v>
      </c>
      <c r="F211" s="640">
        <f t="shared" si="22"/>
        <v>1</v>
      </c>
      <c r="G211" s="641" t="s">
        <v>388</v>
      </c>
      <c r="H211" s="642" t="s">
        <v>336</v>
      </c>
      <c r="I211" s="643"/>
      <c r="J211" s="644">
        <v>5225</v>
      </c>
      <c r="K211" s="644">
        <v>0</v>
      </c>
      <c r="L211" s="644">
        <f t="shared" si="28"/>
        <v>5225</v>
      </c>
      <c r="M211" s="644">
        <f t="shared" si="29"/>
        <v>0</v>
      </c>
      <c r="N211" s="644">
        <f>ROUND('Смета ЕР (общ) '!$I211*'Смета ЕР (общ) '!$L211,2)</f>
        <v>0</v>
      </c>
      <c r="O211" s="644">
        <f>ROUND('Смета ЕР (общ) '!$I211*'Смета ЕР (общ) '!$M211,2)</f>
        <v>0</v>
      </c>
      <c r="P211" s="641"/>
      <c r="Q211" s="641"/>
    </row>
    <row r="212" spans="1:21" ht="14.4">
      <c r="A212" s="640" t="s">
        <v>11</v>
      </c>
      <c r="B212" s="640">
        <v>8</v>
      </c>
      <c r="C212" s="640"/>
      <c r="D212" s="640">
        <v>7</v>
      </c>
      <c r="E212" s="640" t="str">
        <f>CONCATENATE('Смета ЕР (общ) '!$A212,".",'Смета ЕР (общ) '!$B212,".",'Смета ЕР (общ) '!$D212)</f>
        <v>Р2.8.7</v>
      </c>
      <c r="F212" s="640">
        <f t="shared" si="22"/>
        <v>1</v>
      </c>
      <c r="G212" s="641" t="s">
        <v>228</v>
      </c>
      <c r="H212" s="642" t="s">
        <v>27</v>
      </c>
      <c r="I212" s="643"/>
      <c r="J212" s="644">
        <v>435.41</v>
      </c>
      <c r="K212" s="644">
        <v>0</v>
      </c>
      <c r="L212" s="644">
        <f t="shared" si="28"/>
        <v>435.41</v>
      </c>
      <c r="M212" s="644">
        <f t="shared" si="29"/>
        <v>0</v>
      </c>
      <c r="N212" s="644">
        <f>ROUND('Смета ЕР (общ) '!$I212*'Смета ЕР (общ) '!$L212,2)</f>
        <v>0</v>
      </c>
      <c r="O212" s="644">
        <f>ROUND('Смета ЕР (общ) '!$I212*'Смета ЕР (общ) '!$M212,2)</f>
        <v>0</v>
      </c>
      <c r="P212" s="641"/>
      <c r="Q212" s="641"/>
    </row>
    <row r="213" spans="1:21" ht="14.4">
      <c r="A213" s="640" t="s">
        <v>11</v>
      </c>
      <c r="B213" s="640">
        <v>8</v>
      </c>
      <c r="C213" s="640"/>
      <c r="D213" s="640">
        <v>8</v>
      </c>
      <c r="E213" s="640" t="str">
        <f>CONCATENATE('Смета ЕР (общ) '!$A213,".",'Смета ЕР (общ) '!$B213,".",'Смета ЕР (общ) '!$D213)</f>
        <v>Р2.8.8</v>
      </c>
      <c r="F213" s="640">
        <f t="shared" si="22"/>
        <v>1</v>
      </c>
      <c r="G213" s="641" t="s">
        <v>472</v>
      </c>
      <c r="H213" s="642" t="s">
        <v>336</v>
      </c>
      <c r="I213" s="643"/>
      <c r="J213" s="644">
        <v>1045</v>
      </c>
      <c r="K213" s="644">
        <v>0</v>
      </c>
      <c r="L213" s="644">
        <f t="shared" si="28"/>
        <v>1045</v>
      </c>
      <c r="M213" s="644">
        <f t="shared" si="29"/>
        <v>0</v>
      </c>
      <c r="N213" s="644">
        <f>ROUND('Смета ЕР (общ) '!$I213*'Смета ЕР (общ) '!$L213,2)</f>
        <v>0</v>
      </c>
      <c r="O213" s="644">
        <f>ROUND('Смета ЕР (общ) '!$I213*'Смета ЕР (общ) '!$M213,2)</f>
        <v>0</v>
      </c>
      <c r="P213" s="641"/>
      <c r="Q213" s="641"/>
    </row>
    <row r="214" spans="1:21" ht="14.4">
      <c r="A214" s="640" t="s">
        <v>11</v>
      </c>
      <c r="B214" s="640">
        <v>8</v>
      </c>
      <c r="C214" s="640"/>
      <c r="D214" s="640">
        <v>9</v>
      </c>
      <c r="E214" s="640" t="str">
        <f>CONCATENATE('Смета ЕР (общ) '!$A214,".",'Смета ЕР (общ) '!$B214,".",'Смета ЕР (общ) '!$D214)</f>
        <v>Р2.8.9</v>
      </c>
      <c r="F214" s="640">
        <f t="shared" si="22"/>
        <v>1</v>
      </c>
      <c r="G214" s="641" t="s">
        <v>229</v>
      </c>
      <c r="H214" s="642" t="s">
        <v>27</v>
      </c>
      <c r="I214" s="643"/>
      <c r="J214" s="644">
        <v>255.07</v>
      </c>
      <c r="K214" s="644">
        <v>0</v>
      </c>
      <c r="L214" s="644">
        <f t="shared" si="28"/>
        <v>255.07</v>
      </c>
      <c r="M214" s="644">
        <f t="shared" si="29"/>
        <v>0</v>
      </c>
      <c r="N214" s="644">
        <f>ROUND('Смета ЕР (общ) '!$I214*'Смета ЕР (общ) '!$L214,2)</f>
        <v>0</v>
      </c>
      <c r="O214" s="644">
        <f>ROUND('Смета ЕР (общ) '!$I214*'Смета ЕР (общ) '!$M214,2)</f>
        <v>0</v>
      </c>
      <c r="P214" s="641"/>
      <c r="Q214" s="641"/>
    </row>
    <row r="215" spans="1:21" ht="14.4">
      <c r="A215" s="648" t="s">
        <v>11</v>
      </c>
      <c r="B215" s="648">
        <v>9</v>
      </c>
      <c r="C215" s="648"/>
      <c r="D215" s="648">
        <v>0</v>
      </c>
      <c r="E215" s="648" t="str">
        <f>CONCATENATE('Смета ЕР (общ) '!$A215,".",'Смета ЕР (общ) '!$B215,".",'Смета ЕР (общ) '!$D215)</f>
        <v>Р2.9.0</v>
      </c>
      <c r="F215" s="648">
        <f t="shared" si="22"/>
        <v>1</v>
      </c>
      <c r="G215" s="649" t="s">
        <v>651</v>
      </c>
      <c r="H215" s="634"/>
      <c r="I215" s="635">
        <f>SUM(I216:I220)</f>
        <v>0</v>
      </c>
      <c r="J215" s="647"/>
      <c r="K215" s="647"/>
      <c r="L215" s="637"/>
      <c r="M215" s="637"/>
      <c r="N215" s="637">
        <f>SUM(N216:N220)</f>
        <v>0</v>
      </c>
      <c r="O215" s="637">
        <f>SUM(O216:O220)</f>
        <v>0</v>
      </c>
      <c r="P215" s="649"/>
      <c r="Q215" s="649"/>
      <c r="U215" s="617">
        <v>0</v>
      </c>
    </row>
    <row r="216" spans="1:21" ht="24">
      <c r="A216" s="640" t="s">
        <v>11</v>
      </c>
      <c r="B216" s="640">
        <v>9</v>
      </c>
      <c r="C216" s="640"/>
      <c r="D216" s="640">
        <v>1</v>
      </c>
      <c r="E216" s="640" t="str">
        <f>CONCATENATE('Смета ЕР (общ) '!$A216,".",'Смета ЕР (общ) '!$B216,".",'Смета ЕР (общ) '!$D216)</f>
        <v>Р2.9.1</v>
      </c>
      <c r="F216" s="640">
        <f t="shared" si="22"/>
        <v>1</v>
      </c>
      <c r="G216" s="641" t="s">
        <v>230</v>
      </c>
      <c r="H216" s="642" t="s">
        <v>8</v>
      </c>
      <c r="I216" s="643"/>
      <c r="J216" s="644">
        <v>197.84</v>
      </c>
      <c r="K216" s="644">
        <v>0</v>
      </c>
      <c r="L216" s="644">
        <f t="shared" ref="L216:M220" si="30">ROUND(J216-J216*$R$3,2)</f>
        <v>197.84</v>
      </c>
      <c r="M216" s="644">
        <f t="shared" si="30"/>
        <v>0</v>
      </c>
      <c r="N216" s="644">
        <f>ROUND('Смета ЕР (общ) '!$I216*'Смета ЕР (общ) '!$L216,2)</f>
        <v>0</v>
      </c>
      <c r="O216" s="644">
        <f>ROUND('Смета ЕР (общ) '!$I216*'Смета ЕР (общ) '!$M216,2)</f>
        <v>0</v>
      </c>
      <c r="P216" s="641"/>
      <c r="Q216" s="641"/>
    </row>
    <row r="217" spans="1:21" ht="24">
      <c r="A217" s="640" t="s">
        <v>11</v>
      </c>
      <c r="B217" s="640">
        <v>9</v>
      </c>
      <c r="C217" s="640"/>
      <c r="D217" s="640">
        <v>2</v>
      </c>
      <c r="E217" s="640" t="str">
        <f>CONCATENATE('Смета ЕР (общ) '!$A217,".",'Смета ЕР (общ) '!$B217,".",'Смета ЕР (общ) '!$D217)</f>
        <v>Р2.9.2</v>
      </c>
      <c r="F217" s="640">
        <f t="shared" si="22"/>
        <v>1</v>
      </c>
      <c r="G217" s="641" t="s">
        <v>231</v>
      </c>
      <c r="H217" s="642" t="s">
        <v>336</v>
      </c>
      <c r="I217" s="643"/>
      <c r="J217" s="644">
        <v>2639.67</v>
      </c>
      <c r="K217" s="644">
        <v>0</v>
      </c>
      <c r="L217" s="644">
        <f t="shared" si="30"/>
        <v>2639.67</v>
      </c>
      <c r="M217" s="644">
        <f t="shared" si="30"/>
        <v>0</v>
      </c>
      <c r="N217" s="644">
        <f>ROUND('Смета ЕР (общ) '!$I217*'Смета ЕР (общ) '!$L217,2)</f>
        <v>0</v>
      </c>
      <c r="O217" s="644">
        <f>ROUND('Смета ЕР (общ) '!$I217*'Смета ЕР (общ) '!$M217,2)</f>
        <v>0</v>
      </c>
      <c r="P217" s="641"/>
      <c r="Q217" s="641"/>
    </row>
    <row r="218" spans="1:21" ht="24">
      <c r="A218" s="640" t="s">
        <v>11</v>
      </c>
      <c r="B218" s="640">
        <v>9</v>
      </c>
      <c r="C218" s="640"/>
      <c r="D218" s="640">
        <v>3</v>
      </c>
      <c r="E218" s="640" t="str">
        <f>CONCATENATE('Смета ЕР (общ) '!$A218,".",'Смета ЕР (общ) '!$B218,".",'Смета ЕР (общ) '!$D218)</f>
        <v>Р2.9.3</v>
      </c>
      <c r="F218" s="640">
        <f t="shared" si="22"/>
        <v>1</v>
      </c>
      <c r="G218" s="641" t="s">
        <v>371</v>
      </c>
      <c r="H218" s="642" t="s">
        <v>336</v>
      </c>
      <c r="I218" s="643"/>
      <c r="J218" s="644">
        <v>7657.74</v>
      </c>
      <c r="K218" s="644">
        <v>0</v>
      </c>
      <c r="L218" s="644">
        <f t="shared" si="30"/>
        <v>7657.74</v>
      </c>
      <c r="M218" s="644">
        <f t="shared" si="30"/>
        <v>0</v>
      </c>
      <c r="N218" s="644">
        <f>ROUND('Смета ЕР (общ) '!$I218*'Смета ЕР (общ) '!$L218,2)</f>
        <v>0</v>
      </c>
      <c r="O218" s="644">
        <f>ROUND('Смета ЕР (общ) '!$I218*'Смета ЕР (общ) '!$M218,2)</f>
        <v>0</v>
      </c>
      <c r="P218" s="641"/>
      <c r="Q218" s="641"/>
    </row>
    <row r="219" spans="1:21" ht="14.4">
      <c r="A219" s="640" t="s">
        <v>11</v>
      </c>
      <c r="B219" s="640">
        <v>9</v>
      </c>
      <c r="C219" s="640"/>
      <c r="D219" s="640">
        <v>4</v>
      </c>
      <c r="E219" s="640" t="str">
        <f>CONCATENATE('Смета ЕР (общ) '!$A219,".",'Смета ЕР (общ) '!$B219,".",'Смета ЕР (общ) '!$D219)</f>
        <v>Р2.9.4</v>
      </c>
      <c r="F219" s="640">
        <f t="shared" si="22"/>
        <v>1</v>
      </c>
      <c r="G219" s="641" t="s">
        <v>232</v>
      </c>
      <c r="H219" s="642" t="s">
        <v>336</v>
      </c>
      <c r="I219" s="643"/>
      <c r="J219" s="644">
        <v>27311.040000000001</v>
      </c>
      <c r="K219" s="644">
        <v>0</v>
      </c>
      <c r="L219" s="644">
        <f t="shared" si="30"/>
        <v>27311.040000000001</v>
      </c>
      <c r="M219" s="644">
        <f t="shared" si="30"/>
        <v>0</v>
      </c>
      <c r="N219" s="644">
        <f>ROUND('Смета ЕР (общ) '!$I219*'Смета ЕР (общ) '!$L219,2)</f>
        <v>0</v>
      </c>
      <c r="O219" s="644">
        <f>ROUND('Смета ЕР (общ) '!$I219*'Смета ЕР (общ) '!$M219,2)</f>
        <v>0</v>
      </c>
      <c r="P219" s="641"/>
      <c r="Q219" s="641"/>
    </row>
    <row r="220" spans="1:21" ht="14.4">
      <c r="A220" s="640" t="s">
        <v>11</v>
      </c>
      <c r="B220" s="640">
        <v>9</v>
      </c>
      <c r="C220" s="640"/>
      <c r="D220" s="640">
        <v>5</v>
      </c>
      <c r="E220" s="640" t="str">
        <f>CONCATENATE('Смета ЕР (общ) '!$A220,".",'Смета ЕР (общ) '!$B220,".",'Смета ЕР (общ) '!$D220)</f>
        <v>Р2.9.5</v>
      </c>
      <c r="F220" s="640">
        <f t="shared" si="22"/>
        <v>1</v>
      </c>
      <c r="G220" s="641" t="s">
        <v>397</v>
      </c>
      <c r="H220" s="642" t="s">
        <v>336</v>
      </c>
      <c r="I220" s="643"/>
      <c r="J220" s="644">
        <v>39400.559999999998</v>
      </c>
      <c r="K220" s="644">
        <v>0</v>
      </c>
      <c r="L220" s="644">
        <f t="shared" si="30"/>
        <v>39400.559999999998</v>
      </c>
      <c r="M220" s="644">
        <f t="shared" si="30"/>
        <v>0</v>
      </c>
      <c r="N220" s="644">
        <f>ROUND('Смета ЕР (общ) '!$I220*'Смета ЕР (общ) '!$L220,2)</f>
        <v>0</v>
      </c>
      <c r="O220" s="644">
        <f>ROUND('Смета ЕР (общ) '!$I220*'Смета ЕР (общ) '!$M220,2)</f>
        <v>0</v>
      </c>
      <c r="P220" s="641"/>
      <c r="Q220" s="641"/>
    </row>
    <row r="221" spans="1:21" ht="14.4">
      <c r="A221" s="648" t="s">
        <v>11</v>
      </c>
      <c r="B221" s="648">
        <v>10</v>
      </c>
      <c r="C221" s="648"/>
      <c r="D221" s="648">
        <v>0</v>
      </c>
      <c r="E221" s="648" t="str">
        <f>CONCATENATE('Смета ЕР (общ) '!$A221,".",'Смета ЕР (общ) '!$B221,".",'Смета ЕР (общ) '!$D221)</f>
        <v>Р2.10.0</v>
      </c>
      <c r="F221" s="648">
        <f t="shared" si="22"/>
        <v>1</v>
      </c>
      <c r="G221" s="649" t="s">
        <v>652</v>
      </c>
      <c r="H221" s="634"/>
      <c r="I221" s="635">
        <f>SUM(I222:I233)</f>
        <v>0</v>
      </c>
      <c r="J221" s="647"/>
      <c r="K221" s="647"/>
      <c r="L221" s="637"/>
      <c r="M221" s="637"/>
      <c r="N221" s="637">
        <f>SUM(N222:N234)</f>
        <v>0</v>
      </c>
      <c r="O221" s="637">
        <f>SUM(O222:O234)</f>
        <v>0</v>
      </c>
      <c r="P221" s="649"/>
      <c r="Q221" s="649"/>
      <c r="U221" s="617">
        <v>0</v>
      </c>
    </row>
    <row r="222" spans="1:21" ht="14.4">
      <c r="A222" s="640" t="s">
        <v>11</v>
      </c>
      <c r="B222" s="640">
        <v>10</v>
      </c>
      <c r="C222" s="640"/>
      <c r="D222" s="640">
        <v>1</v>
      </c>
      <c r="E222" s="640" t="str">
        <f>CONCATENATE('Смета ЕР (общ) '!$A222,".",'Смета ЕР (общ) '!$B222,".",'Смета ЕР (общ) '!$D222)</f>
        <v>Р2.10.1</v>
      </c>
      <c r="F222" s="640">
        <f t="shared" si="22"/>
        <v>1</v>
      </c>
      <c r="G222" s="641" t="s">
        <v>372</v>
      </c>
      <c r="H222" s="642" t="s">
        <v>336</v>
      </c>
      <c r="I222" s="643"/>
      <c r="J222" s="644">
        <v>783</v>
      </c>
      <c r="K222" s="644">
        <v>0</v>
      </c>
      <c r="L222" s="644">
        <f t="shared" ref="L222:L234" si="31">ROUND(J222-J222*$R$3,2)</f>
        <v>783</v>
      </c>
      <c r="M222" s="644">
        <f t="shared" ref="M222:M234" si="32">ROUND(K222-K222*$R$3,2)</f>
        <v>0</v>
      </c>
      <c r="N222" s="644">
        <f>ROUND('Смета ЕР (общ) '!$I222*'Смета ЕР (общ) '!$L222,2)</f>
        <v>0</v>
      </c>
      <c r="O222" s="644">
        <f>ROUND('Смета ЕР (общ) '!$I222*'Смета ЕР (общ) '!$M222,2)</f>
        <v>0</v>
      </c>
      <c r="P222" s="641"/>
      <c r="Q222" s="641"/>
    </row>
    <row r="223" spans="1:21" ht="14.4">
      <c r="A223" s="640" t="s">
        <v>11</v>
      </c>
      <c r="B223" s="640">
        <v>10</v>
      </c>
      <c r="C223" s="640"/>
      <c r="D223" s="640">
        <v>2</v>
      </c>
      <c r="E223" s="640" t="str">
        <f>CONCATENATE('Смета ЕР (общ) '!$A223,".",'Смета ЕР (общ) '!$B223,".",'Смета ЕР (общ) '!$D223)</f>
        <v>Р2.10.2</v>
      </c>
      <c r="F223" s="640">
        <f t="shared" si="22"/>
        <v>1</v>
      </c>
      <c r="G223" s="652" t="s">
        <v>373</v>
      </c>
      <c r="H223" s="642" t="s">
        <v>336</v>
      </c>
      <c r="I223" s="643"/>
      <c r="J223" s="644">
        <v>689.04</v>
      </c>
      <c r="K223" s="644">
        <v>0</v>
      </c>
      <c r="L223" s="644">
        <f t="shared" si="31"/>
        <v>689.04</v>
      </c>
      <c r="M223" s="644">
        <f t="shared" si="32"/>
        <v>0</v>
      </c>
      <c r="N223" s="644">
        <f>ROUND('Смета ЕР (общ) '!$I223*'Смета ЕР (общ) '!$L223,2)</f>
        <v>0</v>
      </c>
      <c r="O223" s="644">
        <f>ROUND('Смета ЕР (общ) '!$I223*'Смета ЕР (общ) '!$M223,2)</f>
        <v>0</v>
      </c>
      <c r="P223" s="652"/>
      <c r="Q223" s="652"/>
    </row>
    <row r="224" spans="1:21" ht="14.4">
      <c r="A224" s="640" t="s">
        <v>11</v>
      </c>
      <c r="B224" s="640">
        <v>10</v>
      </c>
      <c r="C224" s="640"/>
      <c r="D224" s="640">
        <v>3</v>
      </c>
      <c r="E224" s="640" t="str">
        <f>CONCATENATE('Смета ЕР (общ) '!$A224,".",'Смета ЕР (общ) '!$B224,".",'Смета ЕР (общ) '!$D224)</f>
        <v>Р2.10.3</v>
      </c>
      <c r="F224" s="640">
        <f t="shared" si="22"/>
        <v>1</v>
      </c>
      <c r="G224" s="641" t="s">
        <v>374</v>
      </c>
      <c r="H224" s="642" t="s">
        <v>1146</v>
      </c>
      <c r="I224" s="643"/>
      <c r="J224" s="644">
        <v>330</v>
      </c>
      <c r="K224" s="644">
        <v>0</v>
      </c>
      <c r="L224" s="644">
        <f t="shared" si="31"/>
        <v>330</v>
      </c>
      <c r="M224" s="644">
        <f t="shared" si="32"/>
        <v>0</v>
      </c>
      <c r="N224" s="644">
        <f>ROUND('Смета ЕР (общ) '!$I224*'Смета ЕР (общ) '!$L224,2)</f>
        <v>0</v>
      </c>
      <c r="O224" s="644">
        <f>ROUND('Смета ЕР (общ) '!$I224*'Смета ЕР (общ) '!$M224,2)</f>
        <v>0</v>
      </c>
      <c r="P224" s="641"/>
      <c r="Q224" s="641"/>
    </row>
    <row r="225" spans="1:21" ht="14.4">
      <c r="A225" s="640" t="s">
        <v>11</v>
      </c>
      <c r="B225" s="640">
        <v>10</v>
      </c>
      <c r="C225" s="640"/>
      <c r="D225" s="640">
        <v>4</v>
      </c>
      <c r="E225" s="640" t="str">
        <f>CONCATENATE('Смета ЕР (общ) '!$A225,".",'Смета ЕР (общ) '!$B225,".",'Смета ЕР (общ) '!$D225)</f>
        <v>Р2.10.4</v>
      </c>
      <c r="F225" s="640">
        <f t="shared" si="22"/>
        <v>1</v>
      </c>
      <c r="G225" s="641" t="s">
        <v>473</v>
      </c>
      <c r="H225" s="642" t="s">
        <v>336</v>
      </c>
      <c r="I225" s="643"/>
      <c r="J225" s="644">
        <v>2612.5</v>
      </c>
      <c r="K225" s="644">
        <v>0</v>
      </c>
      <c r="L225" s="644">
        <f t="shared" si="31"/>
        <v>2612.5</v>
      </c>
      <c r="M225" s="644">
        <f t="shared" si="32"/>
        <v>0</v>
      </c>
      <c r="N225" s="644">
        <f>ROUND('Смета ЕР (общ) '!$I225*'Смета ЕР (общ) '!$L225,2)</f>
        <v>0</v>
      </c>
      <c r="O225" s="644">
        <f>ROUND('Смета ЕР (общ) '!$I225*'Смета ЕР (общ) '!$M225,2)</f>
        <v>0</v>
      </c>
      <c r="P225" s="641"/>
      <c r="Q225" s="641"/>
    </row>
    <row r="226" spans="1:21" ht="14.4">
      <c r="A226" s="640" t="s">
        <v>11</v>
      </c>
      <c r="B226" s="640">
        <v>10</v>
      </c>
      <c r="C226" s="640"/>
      <c r="D226" s="640">
        <v>5</v>
      </c>
      <c r="E226" s="640" t="str">
        <f>CONCATENATE('Смета ЕР (общ) '!$A226,".",'Смета ЕР (общ) '!$B226,".",'Смета ЕР (общ) '!$D226)</f>
        <v>Р2.10.5</v>
      </c>
      <c r="F226" s="640">
        <f t="shared" si="22"/>
        <v>1</v>
      </c>
      <c r="G226" s="641" t="s">
        <v>161</v>
      </c>
      <c r="H226" s="642" t="s">
        <v>336</v>
      </c>
      <c r="I226" s="643"/>
      <c r="J226" s="644">
        <v>1212.71</v>
      </c>
      <c r="K226" s="644">
        <v>0</v>
      </c>
      <c r="L226" s="644">
        <f t="shared" si="31"/>
        <v>1212.71</v>
      </c>
      <c r="M226" s="644">
        <f t="shared" si="32"/>
        <v>0</v>
      </c>
      <c r="N226" s="644">
        <f>ROUND('Смета ЕР (общ) '!$I226*'Смета ЕР (общ) '!$L226,2)</f>
        <v>0</v>
      </c>
      <c r="O226" s="644">
        <f>ROUND('Смета ЕР (общ) '!$I226*'Смета ЕР (общ) '!$M226,2)</f>
        <v>0</v>
      </c>
      <c r="P226" s="641"/>
      <c r="Q226" s="641"/>
    </row>
    <row r="227" spans="1:21" ht="14.4">
      <c r="A227" s="640" t="s">
        <v>11</v>
      </c>
      <c r="B227" s="640">
        <v>10</v>
      </c>
      <c r="C227" s="640"/>
      <c r="D227" s="640">
        <v>6</v>
      </c>
      <c r="E227" s="640" t="str">
        <f>CONCATENATE('Смета ЕР (общ) '!$A227,".",'Смета ЕР (общ) '!$B227,".",'Смета ЕР (общ) '!$D227)</f>
        <v>Р2.10.6</v>
      </c>
      <c r="F227" s="640">
        <f t="shared" si="22"/>
        <v>1</v>
      </c>
      <c r="G227" s="641" t="s">
        <v>162</v>
      </c>
      <c r="H227" s="642" t="s">
        <v>27</v>
      </c>
      <c r="I227" s="643"/>
      <c r="J227" s="644">
        <v>128.15</v>
      </c>
      <c r="K227" s="644">
        <v>0</v>
      </c>
      <c r="L227" s="644">
        <f t="shared" si="31"/>
        <v>128.15</v>
      </c>
      <c r="M227" s="644">
        <f t="shared" si="32"/>
        <v>0</v>
      </c>
      <c r="N227" s="644">
        <f>ROUND('Смета ЕР (общ) '!$I227*'Смета ЕР (общ) '!$L227,2)</f>
        <v>0</v>
      </c>
      <c r="O227" s="644">
        <f>ROUND('Смета ЕР (общ) '!$I227*'Смета ЕР (общ) '!$M227,2)</f>
        <v>0</v>
      </c>
      <c r="P227" s="641"/>
      <c r="Q227" s="641"/>
    </row>
    <row r="228" spans="1:21" ht="14.4">
      <c r="A228" s="640" t="s">
        <v>11</v>
      </c>
      <c r="B228" s="640">
        <v>10</v>
      </c>
      <c r="C228" s="640"/>
      <c r="D228" s="640">
        <v>7</v>
      </c>
      <c r="E228" s="640" t="str">
        <f>CONCATENATE('Смета ЕР (общ) '!$A228,".",'Смета ЕР (общ) '!$B228,".",'Смета ЕР (общ) '!$D228)</f>
        <v>Р2.10.7</v>
      </c>
      <c r="F228" s="640">
        <f t="shared" si="22"/>
        <v>1</v>
      </c>
      <c r="G228" s="641" t="s">
        <v>375</v>
      </c>
      <c r="H228" s="642" t="s">
        <v>27</v>
      </c>
      <c r="I228" s="643"/>
      <c r="J228" s="644">
        <v>178.94</v>
      </c>
      <c r="K228" s="644">
        <v>0</v>
      </c>
      <c r="L228" s="644">
        <f t="shared" si="31"/>
        <v>178.94</v>
      </c>
      <c r="M228" s="644">
        <f t="shared" si="32"/>
        <v>0</v>
      </c>
      <c r="N228" s="644">
        <f>ROUND('Смета ЕР (общ) '!$I228*'Смета ЕР (общ) '!$L228,2)</f>
        <v>0</v>
      </c>
      <c r="O228" s="644">
        <f>ROUND('Смета ЕР (общ) '!$I228*'Смета ЕР (общ) '!$M228,2)</f>
        <v>0</v>
      </c>
      <c r="P228" s="641"/>
      <c r="Q228" s="641"/>
    </row>
    <row r="229" spans="1:21" ht="14.4">
      <c r="A229" s="640" t="s">
        <v>11</v>
      </c>
      <c r="B229" s="640">
        <v>10</v>
      </c>
      <c r="C229" s="640"/>
      <c r="D229" s="640">
        <v>8</v>
      </c>
      <c r="E229" s="640" t="str">
        <f>CONCATENATE('Смета ЕР (общ) '!$A229,".",'Смета ЕР (общ) '!$B229,".",'Смета ЕР (общ) '!$D229)</f>
        <v>Р2.10.8</v>
      </c>
      <c r="F229" s="640">
        <f t="shared" si="22"/>
        <v>1</v>
      </c>
      <c r="G229" s="641" t="s">
        <v>691</v>
      </c>
      <c r="H229" s="642" t="s">
        <v>27</v>
      </c>
      <c r="I229" s="643"/>
      <c r="J229" s="644">
        <v>183.45</v>
      </c>
      <c r="K229" s="644">
        <v>0</v>
      </c>
      <c r="L229" s="644">
        <f t="shared" si="31"/>
        <v>183.45</v>
      </c>
      <c r="M229" s="644">
        <f t="shared" si="32"/>
        <v>0</v>
      </c>
      <c r="N229" s="644">
        <f>ROUND('Смета ЕР (общ) '!$I229*'Смета ЕР (общ) '!$L229,2)</f>
        <v>0</v>
      </c>
      <c r="O229" s="644">
        <f>ROUND('Смета ЕР (общ) '!$I229*'Смета ЕР (общ) '!$M229,2)</f>
        <v>0</v>
      </c>
      <c r="P229" s="641"/>
      <c r="Q229" s="641"/>
    </row>
    <row r="230" spans="1:21" ht="14.4">
      <c r="A230" s="640" t="s">
        <v>11</v>
      </c>
      <c r="B230" s="640">
        <v>10</v>
      </c>
      <c r="C230" s="640"/>
      <c r="D230" s="640">
        <v>10</v>
      </c>
      <c r="E230" s="640" t="str">
        <f>CONCATENATE('Смета ЕР (общ) '!$A230,".",'Смета ЕР (общ) '!$B230,".",'Смета ЕР (общ) '!$D230)</f>
        <v>Р2.10.10</v>
      </c>
      <c r="F230" s="640">
        <f t="shared" si="22"/>
        <v>1</v>
      </c>
      <c r="G230" s="641" t="s">
        <v>692</v>
      </c>
      <c r="H230" s="642" t="s">
        <v>336</v>
      </c>
      <c r="I230" s="643"/>
      <c r="J230" s="644">
        <v>720.26</v>
      </c>
      <c r="K230" s="644">
        <v>0</v>
      </c>
      <c r="L230" s="644">
        <f t="shared" si="31"/>
        <v>720.26</v>
      </c>
      <c r="M230" s="644">
        <f t="shared" si="32"/>
        <v>0</v>
      </c>
      <c r="N230" s="644">
        <f>ROUND('Смета ЕР (общ) '!$I230*'Смета ЕР (общ) '!$L230,2)</f>
        <v>0</v>
      </c>
      <c r="O230" s="644">
        <f>ROUND('Смета ЕР (общ) '!$I230*'Смета ЕР (общ) '!$M230,2)</f>
        <v>0</v>
      </c>
      <c r="P230" s="641"/>
      <c r="Q230" s="641"/>
    </row>
    <row r="231" spans="1:21" ht="14.4">
      <c r="A231" s="640" t="s">
        <v>11</v>
      </c>
      <c r="B231" s="640">
        <v>10</v>
      </c>
      <c r="C231" s="640"/>
      <c r="D231" s="640">
        <v>9</v>
      </c>
      <c r="E231" s="640" t="str">
        <f>CONCATENATE('Смета ЕР (общ) '!$A231,".",'Смета ЕР (общ) '!$B231,".",'Смета ЕР (общ) '!$D231)</f>
        <v>Р2.10.9</v>
      </c>
      <c r="F231" s="640">
        <f t="shared" si="22"/>
        <v>1</v>
      </c>
      <c r="G231" s="641" t="s">
        <v>477</v>
      </c>
      <c r="H231" s="642" t="s">
        <v>336</v>
      </c>
      <c r="I231" s="643"/>
      <c r="J231" s="644">
        <v>313.5</v>
      </c>
      <c r="K231" s="644">
        <v>0</v>
      </c>
      <c r="L231" s="644">
        <f t="shared" si="31"/>
        <v>313.5</v>
      </c>
      <c r="M231" s="644">
        <f t="shared" si="32"/>
        <v>0</v>
      </c>
      <c r="N231" s="644">
        <f>ROUND('Смета ЕР (общ) '!$I231*'Смета ЕР (общ) '!$L231,2)</f>
        <v>0</v>
      </c>
      <c r="O231" s="644">
        <f>ROUND('Смета ЕР (общ) '!$I231*'Смета ЕР (общ) '!$M231,2)</f>
        <v>0</v>
      </c>
      <c r="P231" s="641"/>
      <c r="Q231" s="641"/>
    </row>
    <row r="232" spans="1:21" ht="14.4">
      <c r="A232" s="640" t="s">
        <v>11</v>
      </c>
      <c r="B232" s="640">
        <v>10</v>
      </c>
      <c r="C232" s="640"/>
      <c r="D232" s="640">
        <v>11</v>
      </c>
      <c r="E232" s="640" t="str">
        <f>CONCATENATE('Смета ЕР (общ) '!$A232,".",'Смета ЕР (общ) '!$B232,".",'Смета ЕР (общ) '!$D232)</f>
        <v>Р2.10.11</v>
      </c>
      <c r="F232" s="640">
        <f t="shared" si="22"/>
        <v>1</v>
      </c>
      <c r="G232" s="641" t="s">
        <v>479</v>
      </c>
      <c r="H232" s="642" t="s">
        <v>336</v>
      </c>
      <c r="I232" s="643"/>
      <c r="J232" s="644">
        <v>1492.92</v>
      </c>
      <c r="K232" s="644">
        <v>0</v>
      </c>
      <c r="L232" s="644">
        <f t="shared" si="31"/>
        <v>1492.92</v>
      </c>
      <c r="M232" s="644">
        <f t="shared" si="32"/>
        <v>0</v>
      </c>
      <c r="N232" s="644">
        <f>ROUND('Смета ЕР (общ) '!$I232*'Смета ЕР (общ) '!$L232,2)</f>
        <v>0</v>
      </c>
      <c r="O232" s="644">
        <f>ROUND('Смета ЕР (общ) '!$I232*'Смета ЕР (общ) '!$M232,2)</f>
        <v>0</v>
      </c>
      <c r="P232" s="641"/>
      <c r="Q232" s="641"/>
    </row>
    <row r="233" spans="1:21" ht="14.4">
      <c r="A233" s="640" t="s">
        <v>11</v>
      </c>
      <c r="B233" s="640">
        <v>10</v>
      </c>
      <c r="C233" s="640"/>
      <c r="D233" s="640">
        <v>12</v>
      </c>
      <c r="E233" s="640" t="str">
        <f>CONCATENATE('Смета ЕР (общ) '!$A233,".",'Смета ЕР (общ) '!$B233,".",'Смета ЕР (общ) '!$D233)</f>
        <v>Р2.10.12</v>
      </c>
      <c r="F233" s="640">
        <f t="shared" si="22"/>
        <v>1</v>
      </c>
      <c r="G233" s="641" t="s">
        <v>474</v>
      </c>
      <c r="H233" s="642" t="s">
        <v>336</v>
      </c>
      <c r="I233" s="643"/>
      <c r="J233" s="644">
        <v>463.67</v>
      </c>
      <c r="K233" s="644">
        <v>0</v>
      </c>
      <c r="L233" s="644">
        <f t="shared" si="31"/>
        <v>463.67</v>
      </c>
      <c r="M233" s="644">
        <f t="shared" si="32"/>
        <v>0</v>
      </c>
      <c r="N233" s="644">
        <f>ROUND('Смета ЕР (общ) '!$I233*'Смета ЕР (общ) '!$L233,2)</f>
        <v>0</v>
      </c>
      <c r="O233" s="644">
        <f>ROUND('Смета ЕР (общ) '!$I233*'Смета ЕР (общ) '!$M233,2)</f>
        <v>0</v>
      </c>
      <c r="P233" s="641"/>
      <c r="Q233" s="641"/>
    </row>
    <row r="234" spans="1:21" ht="14.4">
      <c r="A234" s="640" t="s">
        <v>11</v>
      </c>
      <c r="B234" s="640">
        <v>10</v>
      </c>
      <c r="C234" s="640"/>
      <c r="D234" s="640">
        <v>13</v>
      </c>
      <c r="E234" s="640" t="str">
        <f>CONCATENATE('Смета ЕР (общ) '!$A234,".",'Смета ЕР (общ) '!$B234,".",'Смета ЕР (общ) '!$D234)</f>
        <v>Р2.10.13</v>
      </c>
      <c r="F234" s="640">
        <f t="shared" si="22"/>
        <v>1</v>
      </c>
      <c r="G234" s="641" t="s">
        <v>2046</v>
      </c>
      <c r="H234" s="642" t="s">
        <v>336</v>
      </c>
      <c r="I234" s="643"/>
      <c r="J234" s="644">
        <v>2592.6</v>
      </c>
      <c r="K234" s="644">
        <v>0</v>
      </c>
      <c r="L234" s="644">
        <f t="shared" si="31"/>
        <v>2592.6</v>
      </c>
      <c r="M234" s="644">
        <f t="shared" si="32"/>
        <v>0</v>
      </c>
      <c r="N234" s="644">
        <f>ROUND('Смета ЕР (общ) '!$I234*'Смета ЕР (общ) '!$L234,2)</f>
        <v>0</v>
      </c>
      <c r="O234" s="644">
        <f>ROUND('Смета ЕР (общ) '!$I234*'Смета ЕР (общ) '!$M234,2)</f>
        <v>0</v>
      </c>
      <c r="P234" s="641"/>
      <c r="Q234" s="641"/>
    </row>
    <row r="235" spans="1:21" ht="30.75" customHeight="1">
      <c r="A235" s="648" t="s">
        <v>11</v>
      </c>
      <c r="B235" s="648">
        <v>11</v>
      </c>
      <c r="C235" s="648"/>
      <c r="D235" s="648">
        <v>0</v>
      </c>
      <c r="E235" s="648" t="str">
        <f>CONCATENATE('Смета ЕР (общ) '!$A235,".",'Смета ЕР (общ) '!$B235,".",'Смета ЕР (общ) '!$D235)</f>
        <v>Р2.11.0</v>
      </c>
      <c r="F235" s="648">
        <f t="shared" si="22"/>
        <v>1</v>
      </c>
      <c r="G235" s="649" t="s">
        <v>653</v>
      </c>
      <c r="H235" s="634"/>
      <c r="I235" s="635">
        <f>SUM(I236:I243)</f>
        <v>0</v>
      </c>
      <c r="J235" s="647"/>
      <c r="K235" s="647"/>
      <c r="L235" s="637"/>
      <c r="M235" s="637"/>
      <c r="N235" s="637">
        <f>SUM(N236:N243)</f>
        <v>0</v>
      </c>
      <c r="O235" s="637">
        <f>SUM(O236:O243)</f>
        <v>0</v>
      </c>
      <c r="P235" s="649"/>
      <c r="Q235" s="649"/>
      <c r="U235" s="617">
        <v>668</v>
      </c>
    </row>
    <row r="236" spans="1:21" ht="14.4">
      <c r="A236" s="640" t="s">
        <v>11</v>
      </c>
      <c r="B236" s="640">
        <v>11</v>
      </c>
      <c r="C236" s="640"/>
      <c r="D236" s="640">
        <v>1</v>
      </c>
      <c r="E236" s="640" t="str">
        <f>CONCATENATE('Смета ЕР (общ) '!$A236,".",'Смета ЕР (общ) '!$B236,".",'Смета ЕР (общ) '!$D236)</f>
        <v>Р2.11.1</v>
      </c>
      <c r="F236" s="640">
        <f t="shared" si="22"/>
        <v>1</v>
      </c>
      <c r="G236" s="641" t="s">
        <v>12</v>
      </c>
      <c r="H236" s="642" t="s">
        <v>336</v>
      </c>
      <c r="I236" s="643"/>
      <c r="J236" s="644">
        <v>13200</v>
      </c>
      <c r="K236" s="644">
        <v>0</v>
      </c>
      <c r="L236" s="644">
        <f t="shared" ref="L236:M243" si="33">ROUND(J236-J236*$R$3,2)</f>
        <v>13200</v>
      </c>
      <c r="M236" s="644">
        <f t="shared" si="33"/>
        <v>0</v>
      </c>
      <c r="N236" s="644">
        <f>ROUND('Смета ЕР (общ) '!$I236*'Смета ЕР (общ) '!$L236,2)</f>
        <v>0</v>
      </c>
      <c r="O236" s="644">
        <f>ROUND('Смета ЕР (общ) '!$I236*'Смета ЕР (общ) '!$M236,2)</f>
        <v>0</v>
      </c>
      <c r="P236" s="641"/>
      <c r="Q236" s="641"/>
      <c r="U236" s="617">
        <v>26</v>
      </c>
    </row>
    <row r="237" spans="1:21" ht="14.4">
      <c r="A237" s="640" t="s">
        <v>11</v>
      </c>
      <c r="B237" s="640">
        <v>11</v>
      </c>
      <c r="C237" s="640"/>
      <c r="D237" s="640">
        <v>13</v>
      </c>
      <c r="E237" s="640" t="str">
        <f>CONCATENATE('Смета ЕР (общ) '!$A237,".",'Смета ЕР (общ) '!$B237,".",'Смета ЕР (общ) '!$D237)</f>
        <v>Р2.11.13</v>
      </c>
      <c r="F237" s="640">
        <f t="shared" si="22"/>
        <v>1</v>
      </c>
      <c r="G237" s="641" t="s">
        <v>1178</v>
      </c>
      <c r="H237" s="642" t="s">
        <v>336</v>
      </c>
      <c r="I237" s="643"/>
      <c r="J237" s="644">
        <v>32447.25</v>
      </c>
      <c r="K237" s="644">
        <v>0</v>
      </c>
      <c r="L237" s="644">
        <f t="shared" si="33"/>
        <v>32447.25</v>
      </c>
      <c r="M237" s="644">
        <f t="shared" si="33"/>
        <v>0</v>
      </c>
      <c r="N237" s="644">
        <f>ROUND('Смета ЕР (общ) '!$I237*'Смета ЕР (общ) '!$L237,2)</f>
        <v>0</v>
      </c>
      <c r="O237" s="644">
        <f>ROUND('Смета ЕР (общ) '!$I237*'Смета ЕР (общ) '!$M237,2)</f>
        <v>0</v>
      </c>
      <c r="P237" s="641"/>
      <c r="Q237" s="641"/>
    </row>
    <row r="238" spans="1:21" ht="14.4">
      <c r="A238" s="640" t="s">
        <v>11</v>
      </c>
      <c r="B238" s="640">
        <v>11</v>
      </c>
      <c r="C238" s="640"/>
      <c r="D238" s="640">
        <v>10</v>
      </c>
      <c r="E238" s="640" t="str">
        <f>CONCATENATE('Смета ЕР (общ) '!$A238,".",'Смета ЕР (общ) '!$B238,".",'Смета ЕР (общ) '!$D238)</f>
        <v>Р2.11.10</v>
      </c>
      <c r="F238" s="640">
        <f t="shared" ref="F238:F302" si="34">IF(I238&gt;0,F237+1,F237)</f>
        <v>1</v>
      </c>
      <c r="G238" s="641" t="s">
        <v>1179</v>
      </c>
      <c r="H238" s="642" t="s">
        <v>336</v>
      </c>
      <c r="I238" s="643"/>
      <c r="J238" s="644">
        <v>28842</v>
      </c>
      <c r="K238" s="644">
        <v>0</v>
      </c>
      <c r="L238" s="644">
        <f t="shared" si="33"/>
        <v>28842</v>
      </c>
      <c r="M238" s="644">
        <f t="shared" si="33"/>
        <v>0</v>
      </c>
      <c r="N238" s="644">
        <f>ROUND('Смета ЕР (общ) '!$I238*'Смета ЕР (общ) '!$L238,2)</f>
        <v>0</v>
      </c>
      <c r="O238" s="644">
        <f>ROUND('Смета ЕР (общ) '!$I238*'Смета ЕР (общ) '!$M238,2)</f>
        <v>0</v>
      </c>
      <c r="P238" s="641"/>
      <c r="Q238" s="641"/>
    </row>
    <row r="239" spans="1:21" ht="14.4">
      <c r="A239" s="640" t="s">
        <v>11</v>
      </c>
      <c r="B239" s="640">
        <v>11</v>
      </c>
      <c r="C239" s="640"/>
      <c r="D239" s="640">
        <v>8</v>
      </c>
      <c r="E239" s="640" t="str">
        <f>CONCATENATE('Смета ЕР (общ) '!$A239,".",'Смета ЕР (общ) '!$B239,".",'Смета ЕР (общ) '!$D239)</f>
        <v>Р2.11.8</v>
      </c>
      <c r="F239" s="640">
        <f t="shared" si="34"/>
        <v>1</v>
      </c>
      <c r="G239" s="641" t="s">
        <v>1122</v>
      </c>
      <c r="H239" s="642" t="s">
        <v>336</v>
      </c>
      <c r="I239" s="643"/>
      <c r="J239" s="644">
        <v>24795</v>
      </c>
      <c r="K239" s="644">
        <v>0</v>
      </c>
      <c r="L239" s="644">
        <f t="shared" si="33"/>
        <v>24795</v>
      </c>
      <c r="M239" s="644">
        <f t="shared" si="33"/>
        <v>0</v>
      </c>
      <c r="N239" s="644">
        <f>ROUND('Смета ЕР (общ) '!$I239*'Смета ЕР (общ) '!$L239,2)</f>
        <v>0</v>
      </c>
      <c r="O239" s="644">
        <f>ROUND('Смета ЕР (общ) '!$I239*'Смета ЕР (общ) '!$M239,2)</f>
        <v>0</v>
      </c>
      <c r="P239" s="641"/>
      <c r="Q239" s="641"/>
    </row>
    <row r="240" spans="1:21" ht="28.5" customHeight="1">
      <c r="A240" s="640" t="s">
        <v>11</v>
      </c>
      <c r="B240" s="640">
        <v>11</v>
      </c>
      <c r="C240" s="640"/>
      <c r="D240" s="640">
        <v>4</v>
      </c>
      <c r="E240" s="640" t="str">
        <f>CONCATENATE('Смета ЕР (общ) '!$A240,".",'Смета ЕР (общ) '!$B240,".",'Смета ЕР (общ) '!$D240)</f>
        <v>Р2.11.4</v>
      </c>
      <c r="F240" s="640">
        <f t="shared" si="34"/>
        <v>1</v>
      </c>
      <c r="G240" s="641" t="s">
        <v>475</v>
      </c>
      <c r="H240" s="642" t="s">
        <v>6223</v>
      </c>
      <c r="I240" s="643"/>
      <c r="J240" s="644">
        <v>1268.6300000000001</v>
      </c>
      <c r="K240" s="644">
        <v>0</v>
      </c>
      <c r="L240" s="644">
        <f t="shared" si="33"/>
        <v>1268.6300000000001</v>
      </c>
      <c r="M240" s="644">
        <f t="shared" si="33"/>
        <v>0</v>
      </c>
      <c r="N240" s="644">
        <f>ROUND('Смета ЕР (общ) '!$I240*'Смета ЕР (общ) '!$L240,2)</f>
        <v>0</v>
      </c>
      <c r="O240" s="644">
        <f>ROUND('Смета ЕР (общ) '!$I240*'Смета ЕР (общ) '!$M240,2)</f>
        <v>0</v>
      </c>
      <c r="P240" s="641" t="s">
        <v>959</v>
      </c>
      <c r="Q240" s="641"/>
    </row>
    <row r="241" spans="1:21" ht="14.4">
      <c r="A241" s="640" t="s">
        <v>11</v>
      </c>
      <c r="B241" s="640">
        <v>11</v>
      </c>
      <c r="C241" s="640"/>
      <c r="D241" s="640">
        <v>5</v>
      </c>
      <c r="E241" s="640" t="str">
        <f>CONCATENATE('Смета ЕР (общ) '!$A241,".",'Смета ЕР (общ) '!$B241,".",'Смета ЕР (общ) '!$D241)</f>
        <v>Р2.11.5</v>
      </c>
      <c r="F241" s="640">
        <f t="shared" si="34"/>
        <v>1</v>
      </c>
      <c r="G241" s="641" t="s">
        <v>14</v>
      </c>
      <c r="H241" s="642" t="s">
        <v>15</v>
      </c>
      <c r="I241" s="643"/>
      <c r="J241" s="644">
        <v>94.05</v>
      </c>
      <c r="K241" s="644">
        <v>0</v>
      </c>
      <c r="L241" s="644">
        <f t="shared" si="33"/>
        <v>94.05</v>
      </c>
      <c r="M241" s="644">
        <f t="shared" si="33"/>
        <v>0</v>
      </c>
      <c r="N241" s="644">
        <f>ROUND('Смета ЕР (общ) '!$I241*'Смета ЕР (общ) '!$L241,2)</f>
        <v>0</v>
      </c>
      <c r="O241" s="644">
        <f>ROUND('Смета ЕР (общ) '!$I241*'Смета ЕР (общ) '!$M241,2)</f>
        <v>0</v>
      </c>
      <c r="P241" s="641"/>
      <c r="Q241" s="641"/>
      <c r="U241" s="617">
        <v>214</v>
      </c>
    </row>
    <row r="242" spans="1:21" ht="14.4">
      <c r="A242" s="640" t="s">
        <v>11</v>
      </c>
      <c r="B242" s="640">
        <v>11</v>
      </c>
      <c r="C242" s="640"/>
      <c r="D242" s="640">
        <v>7</v>
      </c>
      <c r="E242" s="640" t="str">
        <f>CONCATENATE('Смета ЕР (общ) '!$A242,".",'Смета ЕР (общ) '!$B242,".",'Смета ЕР (общ) '!$D242)</f>
        <v>Р2.11.7</v>
      </c>
      <c r="F242" s="640">
        <f t="shared" si="34"/>
        <v>1</v>
      </c>
      <c r="G242" s="641" t="s">
        <v>728</v>
      </c>
      <c r="H242" s="642" t="s">
        <v>15</v>
      </c>
      <c r="I242" s="643"/>
      <c r="J242" s="644">
        <v>110.69</v>
      </c>
      <c r="K242" s="644">
        <v>0</v>
      </c>
      <c r="L242" s="644">
        <f t="shared" si="33"/>
        <v>110.69</v>
      </c>
      <c r="M242" s="644">
        <f t="shared" si="33"/>
        <v>0</v>
      </c>
      <c r="N242" s="644">
        <f>ROUND('Смета ЕР (общ) '!$I242*'Смета ЕР (общ) '!$L242,2)</f>
        <v>0</v>
      </c>
      <c r="O242" s="644">
        <f>ROUND('Смета ЕР (общ) '!$I242*'Смета ЕР (общ) '!$M242,2)</f>
        <v>0</v>
      </c>
      <c r="P242" s="641"/>
      <c r="Q242" s="641"/>
      <c r="U242" s="617">
        <v>214</v>
      </c>
    </row>
    <row r="243" spans="1:21" ht="14.4">
      <c r="A243" s="640" t="s">
        <v>11</v>
      </c>
      <c r="B243" s="640">
        <v>11</v>
      </c>
      <c r="C243" s="640"/>
      <c r="D243" s="640">
        <v>6</v>
      </c>
      <c r="E243" s="640" t="str">
        <f>CONCATENATE('Смета ЕР (общ) '!$A243,".",'Смета ЕР (общ) '!$B243,".",'Смета ЕР (общ) '!$D243)</f>
        <v>Р2.11.6</v>
      </c>
      <c r="F243" s="640">
        <f t="shared" si="34"/>
        <v>1</v>
      </c>
      <c r="G243" s="641" t="s">
        <v>729</v>
      </c>
      <c r="H243" s="642" t="s">
        <v>15</v>
      </c>
      <c r="I243" s="643"/>
      <c r="J243" s="669">
        <v>519</v>
      </c>
      <c r="K243" s="644">
        <v>0</v>
      </c>
      <c r="L243" s="644">
        <f t="shared" si="33"/>
        <v>519</v>
      </c>
      <c r="M243" s="644">
        <f t="shared" si="33"/>
        <v>0</v>
      </c>
      <c r="N243" s="644">
        <f>ROUND('Смета ЕР (общ) '!$I243*'Смета ЕР (общ) '!$L243,2)</f>
        <v>0</v>
      </c>
      <c r="O243" s="644">
        <f>ROUND('Смета ЕР (общ) '!$I243*'Смета ЕР (общ) '!$M243,2)</f>
        <v>0</v>
      </c>
      <c r="P243" s="641"/>
      <c r="Q243" s="641"/>
      <c r="U243" s="617">
        <v>214</v>
      </c>
    </row>
    <row r="244" spans="1:21" ht="14.4">
      <c r="A244" s="648" t="s">
        <v>11</v>
      </c>
      <c r="B244" s="648">
        <v>12</v>
      </c>
      <c r="C244" s="648"/>
      <c r="D244" s="648">
        <v>0</v>
      </c>
      <c r="E244" s="648" t="str">
        <f>CONCATENATE('Смета ЕР (общ) '!$A244,".",'Смета ЕР (общ) '!$B244,".",'Смета ЕР (общ) '!$D244)</f>
        <v>Р2.12.0</v>
      </c>
      <c r="F244" s="648">
        <f t="shared" si="34"/>
        <v>1</v>
      </c>
      <c r="G244" s="649" t="s">
        <v>654</v>
      </c>
      <c r="H244" s="634"/>
      <c r="I244" s="635">
        <f>SUM(I245:I251)</f>
        <v>0</v>
      </c>
      <c r="J244" s="647"/>
      <c r="K244" s="647"/>
      <c r="L244" s="637"/>
      <c r="M244" s="637"/>
      <c r="N244" s="637">
        <f>SUM(N245:N251)</f>
        <v>0</v>
      </c>
      <c r="O244" s="637">
        <f>SUM(O245:O251)</f>
        <v>0</v>
      </c>
      <c r="P244" s="649"/>
      <c r="Q244" s="649"/>
      <c r="U244" s="617">
        <v>0</v>
      </c>
    </row>
    <row r="245" spans="1:21" ht="14.4">
      <c r="A245" s="640" t="s">
        <v>11</v>
      </c>
      <c r="B245" s="640">
        <v>12</v>
      </c>
      <c r="C245" s="640"/>
      <c r="D245" s="640">
        <v>1</v>
      </c>
      <c r="E245" s="640" t="str">
        <f>CONCATENATE('Смета ЕР (общ) '!$A245,".",'Смета ЕР (общ) '!$B245,".",'Смета ЕР (общ) '!$D245)</f>
        <v>Р2.12.1</v>
      </c>
      <c r="F245" s="640">
        <f t="shared" si="34"/>
        <v>1</v>
      </c>
      <c r="G245" s="641" t="s">
        <v>233</v>
      </c>
      <c r="H245" s="642" t="s">
        <v>336</v>
      </c>
      <c r="I245" s="643"/>
      <c r="J245" s="644">
        <v>522.5</v>
      </c>
      <c r="K245" s="644">
        <v>0</v>
      </c>
      <c r="L245" s="644">
        <f t="shared" ref="L245:M252" si="35">ROUND(J245-J245*$R$3,2)</f>
        <v>522.5</v>
      </c>
      <c r="M245" s="644">
        <f t="shared" si="35"/>
        <v>0</v>
      </c>
      <c r="N245" s="644">
        <f>ROUND('Смета ЕР (общ) '!$I245*'Смета ЕР (общ) '!$L245,2)</f>
        <v>0</v>
      </c>
      <c r="O245" s="644">
        <f>ROUND('Смета ЕР (общ) '!$I245*'Смета ЕР (общ) '!$M245,2)</f>
        <v>0</v>
      </c>
      <c r="P245" s="641"/>
      <c r="Q245" s="641"/>
    </row>
    <row r="246" spans="1:21" ht="14.4">
      <c r="A246" s="640" t="s">
        <v>11</v>
      </c>
      <c r="B246" s="640">
        <v>12</v>
      </c>
      <c r="C246" s="640"/>
      <c r="D246" s="640">
        <v>2</v>
      </c>
      <c r="E246" s="640" t="str">
        <f>CONCATENATE('Смета ЕР (общ) '!$A246,".",'Смета ЕР (общ) '!$B246,".",'Смета ЕР (общ) '!$D246)</f>
        <v>Р2.12.2</v>
      </c>
      <c r="F246" s="640">
        <f t="shared" si="34"/>
        <v>1</v>
      </c>
      <c r="G246" s="641" t="s">
        <v>476</v>
      </c>
      <c r="H246" s="642" t="s">
        <v>336</v>
      </c>
      <c r="I246" s="643"/>
      <c r="J246" s="644">
        <v>3027.6</v>
      </c>
      <c r="K246" s="644">
        <v>0</v>
      </c>
      <c r="L246" s="644">
        <f t="shared" si="35"/>
        <v>3027.6</v>
      </c>
      <c r="M246" s="644">
        <f t="shared" si="35"/>
        <v>0</v>
      </c>
      <c r="N246" s="644">
        <f>ROUND('Смета ЕР (общ) '!$I246*'Смета ЕР (общ) '!$L246,2)</f>
        <v>0</v>
      </c>
      <c r="O246" s="644">
        <f>ROUND('Смета ЕР (общ) '!$I246*'Смета ЕР (общ) '!$M246,2)</f>
        <v>0</v>
      </c>
      <c r="P246" s="641"/>
      <c r="Q246" s="641"/>
    </row>
    <row r="247" spans="1:21" ht="14.4">
      <c r="A247" s="640" t="s">
        <v>11</v>
      </c>
      <c r="B247" s="640">
        <v>12</v>
      </c>
      <c r="C247" s="640"/>
      <c r="D247" s="640">
        <v>5</v>
      </c>
      <c r="E247" s="640" t="str">
        <f>CONCATENATE('Смета ЕР (общ) '!$A247,".",'Смета ЕР (общ) '!$B247,".",'Смета ЕР (общ) '!$D247)</f>
        <v>Р2.12.5</v>
      </c>
      <c r="F247" s="640">
        <f t="shared" si="34"/>
        <v>1</v>
      </c>
      <c r="G247" s="641" t="s">
        <v>1596</v>
      </c>
      <c r="H247" s="642" t="s">
        <v>15</v>
      </c>
      <c r="I247" s="643"/>
      <c r="J247" s="644">
        <v>626.4</v>
      </c>
      <c r="K247" s="644">
        <v>0</v>
      </c>
      <c r="L247" s="644">
        <f t="shared" si="35"/>
        <v>626.4</v>
      </c>
      <c r="M247" s="644">
        <f t="shared" si="35"/>
        <v>0</v>
      </c>
      <c r="N247" s="644">
        <f>ROUND('Смета ЕР (общ) '!$I247*'Смета ЕР (общ) '!$L247,2)</f>
        <v>0</v>
      </c>
      <c r="O247" s="644">
        <f>ROUND('Смета ЕР (общ) '!$I247*'Смета ЕР (общ) '!$M247,2)</f>
        <v>0</v>
      </c>
      <c r="P247" s="641"/>
      <c r="Q247" s="641"/>
    </row>
    <row r="248" spans="1:21" ht="14.4">
      <c r="A248" s="640" t="s">
        <v>11</v>
      </c>
      <c r="B248" s="640">
        <v>12</v>
      </c>
      <c r="C248" s="640"/>
      <c r="D248" s="640">
        <v>3</v>
      </c>
      <c r="E248" s="640" t="str">
        <f>CONCATENATE('Смета ЕР (общ) '!$A248,".",'Смета ЕР (общ) '!$B248,".",'Смета ЕР (общ) '!$D248)</f>
        <v>Р2.12.3</v>
      </c>
      <c r="F248" s="640">
        <f t="shared" si="34"/>
        <v>1</v>
      </c>
      <c r="G248" s="641" t="s">
        <v>234</v>
      </c>
      <c r="H248" s="642" t="s">
        <v>15</v>
      </c>
      <c r="I248" s="643"/>
      <c r="J248" s="644">
        <v>174</v>
      </c>
      <c r="K248" s="644">
        <v>0</v>
      </c>
      <c r="L248" s="644">
        <f t="shared" si="35"/>
        <v>174</v>
      </c>
      <c r="M248" s="644">
        <f t="shared" si="35"/>
        <v>0</v>
      </c>
      <c r="N248" s="644">
        <f>ROUND('Смета ЕР (общ) '!$I248*'Смета ЕР (общ) '!$L248,2)</f>
        <v>0</v>
      </c>
      <c r="O248" s="644">
        <f>ROUND('Смета ЕР (общ) '!$I248*'Смета ЕР (общ) '!$M248,2)</f>
        <v>0</v>
      </c>
      <c r="P248" s="641"/>
      <c r="Q248" s="641"/>
    </row>
    <row r="249" spans="1:21" ht="14.4">
      <c r="A249" s="640" t="s">
        <v>11</v>
      </c>
      <c r="B249" s="640">
        <v>12</v>
      </c>
      <c r="C249" s="640"/>
      <c r="D249" s="640">
        <v>4</v>
      </c>
      <c r="E249" s="640" t="str">
        <f>CONCATENATE('Смета ЕР (общ) '!$A249,".",'Смета ЕР (общ) '!$B249,".",'Смета ЕР (общ) '!$D249)</f>
        <v>Р2.12.4</v>
      </c>
      <c r="F249" s="640">
        <f t="shared" si="34"/>
        <v>1</v>
      </c>
      <c r="G249" s="641" t="s">
        <v>1176</v>
      </c>
      <c r="H249" s="642" t="s">
        <v>6223</v>
      </c>
      <c r="I249" s="643"/>
      <c r="J249" s="644">
        <v>5225</v>
      </c>
      <c r="K249" s="644">
        <v>0</v>
      </c>
      <c r="L249" s="644">
        <f t="shared" si="35"/>
        <v>5225</v>
      </c>
      <c r="M249" s="644">
        <f t="shared" si="35"/>
        <v>0</v>
      </c>
      <c r="N249" s="644">
        <f>ROUND('Смета ЕР (общ) '!$I249*'Смета ЕР (общ) '!$L249,2)</f>
        <v>0</v>
      </c>
      <c r="O249" s="644">
        <f>ROUND('Смета ЕР (общ) '!$I249*'Смета ЕР (общ) '!$M249,2)</f>
        <v>0</v>
      </c>
      <c r="P249" s="641"/>
      <c r="Q249" s="641"/>
    </row>
    <row r="250" spans="1:21" ht="14.4">
      <c r="A250" s="640" t="s">
        <v>11</v>
      </c>
      <c r="B250" s="640">
        <v>12</v>
      </c>
      <c r="C250" s="640"/>
      <c r="D250" s="640">
        <v>6</v>
      </c>
      <c r="E250" s="640" t="str">
        <f>CONCATENATE('Смета ЕР (общ) '!$A250,".",'Смета ЕР (общ) '!$B250,".",'Смета ЕР (общ) '!$D250)</f>
        <v>Р2.12.6</v>
      </c>
      <c r="F250" s="640">
        <f t="shared" si="34"/>
        <v>1</v>
      </c>
      <c r="G250" s="641" t="s">
        <v>235</v>
      </c>
      <c r="H250" s="642" t="s">
        <v>336</v>
      </c>
      <c r="I250" s="643"/>
      <c r="J250" s="644">
        <v>8143.2</v>
      </c>
      <c r="K250" s="644">
        <v>0</v>
      </c>
      <c r="L250" s="644">
        <f t="shared" si="35"/>
        <v>8143.2</v>
      </c>
      <c r="M250" s="644">
        <f t="shared" si="35"/>
        <v>0</v>
      </c>
      <c r="N250" s="644">
        <f>ROUND('Смета ЕР (общ) '!$I250*'Смета ЕР (общ) '!$L250,2)</f>
        <v>0</v>
      </c>
      <c r="O250" s="644">
        <f>ROUND('Смета ЕР (общ) '!$I250*'Смета ЕР (общ) '!$M250,2)</f>
        <v>0</v>
      </c>
      <c r="P250" s="641"/>
      <c r="Q250" s="641"/>
    </row>
    <row r="251" spans="1:21" ht="14.4">
      <c r="A251" s="640" t="s">
        <v>11</v>
      </c>
      <c r="B251" s="640">
        <v>12</v>
      </c>
      <c r="C251" s="640"/>
      <c r="D251" s="640">
        <v>10</v>
      </c>
      <c r="E251" s="640" t="str">
        <f>CONCATENATE('Смета ЕР (общ) '!$A251,".",'Смета ЕР (общ) '!$B251,".",'Смета ЕР (общ) '!$D251)</f>
        <v>Р2.12.10</v>
      </c>
      <c r="F251" s="640">
        <f>IF(I251&gt;0,F250+1,F250)</f>
        <v>1</v>
      </c>
      <c r="G251" s="641" t="s">
        <v>478</v>
      </c>
      <c r="H251" s="642" t="s">
        <v>336</v>
      </c>
      <c r="I251" s="643"/>
      <c r="J251" s="644">
        <v>305370</v>
      </c>
      <c r="K251" s="644">
        <v>0</v>
      </c>
      <c r="L251" s="644">
        <f t="shared" si="35"/>
        <v>305370</v>
      </c>
      <c r="M251" s="644">
        <f t="shared" si="35"/>
        <v>0</v>
      </c>
      <c r="N251" s="644">
        <f>ROUND('Смета ЕР (общ) '!$I251*'Смета ЕР (общ) '!$L251,2)</f>
        <v>0</v>
      </c>
      <c r="O251" s="644">
        <f>ROUND('Смета ЕР (общ) '!$I251*'Смета ЕР (общ) '!$M251,2)</f>
        <v>0</v>
      </c>
      <c r="P251" s="641"/>
      <c r="Q251" s="641"/>
    </row>
    <row r="252" spans="1:21" ht="60">
      <c r="A252" s="640" t="s">
        <v>11</v>
      </c>
      <c r="B252" s="640">
        <v>12</v>
      </c>
      <c r="C252" s="663"/>
      <c r="D252" s="663">
        <v>11</v>
      </c>
      <c r="E252" s="640" t="str">
        <f>CONCATENATE('Смета ЕР (общ) '!$A252,".",'Смета ЕР (общ) '!$B252,".",'Смета ЕР (общ) '!$D252)</f>
        <v>Р2.12.11</v>
      </c>
      <c r="F252" s="640">
        <f>IF(I252&gt;0,F251+1,F251)</f>
        <v>1</v>
      </c>
      <c r="G252" s="693" t="s">
        <v>3635</v>
      </c>
      <c r="H252" s="642" t="s">
        <v>15</v>
      </c>
      <c r="I252" s="665"/>
      <c r="J252" s="666">
        <v>820</v>
      </c>
      <c r="K252" s="666">
        <v>890</v>
      </c>
      <c r="L252" s="666">
        <f t="shared" si="35"/>
        <v>820</v>
      </c>
      <c r="M252" s="666">
        <f t="shared" si="35"/>
        <v>890</v>
      </c>
      <c r="N252" s="644">
        <f>ROUND('Смета ЕР (общ) '!$I252*'Смета ЕР (общ) '!$L252,2)</f>
        <v>0</v>
      </c>
      <c r="O252" s="644">
        <f>ROUND('Смета ЕР (общ) '!$I252*'Смета ЕР (общ) '!$M252,2)</f>
        <v>0</v>
      </c>
      <c r="P252" s="693"/>
      <c r="Q252" s="693"/>
    </row>
    <row r="253" spans="1:21" ht="14.4">
      <c r="A253" s="632" t="s">
        <v>16</v>
      </c>
      <c r="B253" s="632">
        <v>0</v>
      </c>
      <c r="C253" s="632"/>
      <c r="D253" s="632">
        <v>0</v>
      </c>
      <c r="E253" s="632" t="str">
        <f>CONCATENATE('Смета ЕР (общ) '!$A253,".",'Смета ЕР (общ) '!$B253,".",'Смета ЕР (общ) '!$D253)</f>
        <v>Р3.0.0</v>
      </c>
      <c r="F253" s="648">
        <f t="shared" si="34"/>
        <v>1</v>
      </c>
      <c r="G253" s="633" t="s">
        <v>655</v>
      </c>
      <c r="H253" s="634"/>
      <c r="I253" s="635">
        <f>I254+I295+I310+I346+I347+I352+I357+I361+I367+I378+I391+I411+I445+I446+I459+I519+I539</f>
        <v>0</v>
      </c>
      <c r="J253" s="647"/>
      <c r="K253" s="647"/>
      <c r="L253" s="637"/>
      <c r="M253" s="637"/>
      <c r="N253" s="637">
        <f>ROUND(N254+N295+N310+N346+N411+N445+N519+N539,2)</f>
        <v>0</v>
      </c>
      <c r="O253" s="637">
        <f>ROUND(O254+O295+O310+O347+O352+O357+O361+O367+O378+O391+O411+O446+O459+O519+O539,2)</f>
        <v>0</v>
      </c>
      <c r="P253" s="633"/>
      <c r="Q253" s="633"/>
      <c r="U253" s="617">
        <v>5377872.1999999993</v>
      </c>
    </row>
    <row r="254" spans="1:21" ht="14.4">
      <c r="A254" s="648" t="s">
        <v>16</v>
      </c>
      <c r="B254" s="648">
        <v>1</v>
      </c>
      <c r="C254" s="648"/>
      <c r="D254" s="648">
        <v>0</v>
      </c>
      <c r="E254" s="648" t="str">
        <f>CONCATENATE('Смета ЕР (общ) '!$A254,".",'Смета ЕР (общ) '!$B254,".",'Смета ЕР (общ) '!$D254)</f>
        <v>Р3.1.0</v>
      </c>
      <c r="F254" s="648">
        <f t="shared" si="34"/>
        <v>1</v>
      </c>
      <c r="G254" s="649" t="s">
        <v>656</v>
      </c>
      <c r="H254" s="634"/>
      <c r="I254" s="635">
        <f>N254</f>
        <v>0</v>
      </c>
      <c r="J254" s="647"/>
      <c r="K254" s="647"/>
      <c r="L254" s="637"/>
      <c r="M254" s="637"/>
      <c r="N254" s="637">
        <f>SUM(N255:N294)</f>
        <v>0</v>
      </c>
      <c r="O254" s="637">
        <f>SUM(O255:O294)</f>
        <v>0</v>
      </c>
      <c r="P254" s="649"/>
      <c r="Q254" s="649"/>
      <c r="U254" s="617">
        <v>1011935.72</v>
      </c>
    </row>
    <row r="255" spans="1:21" ht="14.4">
      <c r="A255" s="640" t="s">
        <v>16</v>
      </c>
      <c r="B255" s="640">
        <v>1</v>
      </c>
      <c r="C255" s="640"/>
      <c r="D255" s="640">
        <v>1</v>
      </c>
      <c r="E255" s="640" t="str">
        <f>CONCATENATE('Смета ЕР (общ) '!$A255,".",'Смета ЕР (общ) '!$B255,".",'Смета ЕР (общ) '!$D255)</f>
        <v>Р3.1.1</v>
      </c>
      <c r="F255" s="640">
        <f t="shared" si="34"/>
        <v>1</v>
      </c>
      <c r="G255" s="641" t="s">
        <v>726</v>
      </c>
      <c r="H255" s="642" t="s">
        <v>15</v>
      </c>
      <c r="I255" s="643"/>
      <c r="J255" s="644">
        <v>2392.5</v>
      </c>
      <c r="K255" s="644">
        <v>1771.46</v>
      </c>
      <c r="L255" s="644">
        <f t="shared" ref="L255:L294" si="36">ROUND(J255-J255*$R$3,2)</f>
        <v>2392.5</v>
      </c>
      <c r="M255" s="644">
        <f t="shared" ref="M255:M294" si="37">ROUND(K255-K255*$R$3,2)</f>
        <v>1771.46</v>
      </c>
      <c r="N255" s="644">
        <f>ROUND('Смета ЕР (общ) '!$I255*'Смета ЕР (общ) '!$L255,2)</f>
        <v>0</v>
      </c>
      <c r="O255" s="644">
        <f>ROUND('Смета ЕР (общ) '!$I255*'Смета ЕР (общ) '!$M255,2)</f>
        <v>0</v>
      </c>
      <c r="P255" s="641"/>
      <c r="Q255" s="641"/>
      <c r="U255" s="617">
        <v>50.61</v>
      </c>
    </row>
    <row r="256" spans="1:21" ht="14.4">
      <c r="A256" s="640" t="s">
        <v>16</v>
      </c>
      <c r="B256" s="640">
        <v>1</v>
      </c>
      <c r="C256" s="640"/>
      <c r="D256" s="640">
        <v>2</v>
      </c>
      <c r="E256" s="640" t="str">
        <f>CONCATENATE('Смета ЕР (общ) '!$A256,".",'Смета ЕР (общ) '!$B256,".",'Смета ЕР (общ) '!$D256)</f>
        <v>Р3.1.2</v>
      </c>
      <c r="F256" s="640">
        <f t="shared" si="34"/>
        <v>1</v>
      </c>
      <c r="G256" s="652" t="s">
        <v>480</v>
      </c>
      <c r="H256" s="653" t="s">
        <v>15</v>
      </c>
      <c r="I256" s="643"/>
      <c r="J256" s="644">
        <v>2704.48</v>
      </c>
      <c r="K256" s="644">
        <v>3557.89</v>
      </c>
      <c r="L256" s="644">
        <f t="shared" si="36"/>
        <v>2704.48</v>
      </c>
      <c r="M256" s="644">
        <f t="shared" si="37"/>
        <v>3557.89</v>
      </c>
      <c r="N256" s="644">
        <f>ROUND('Смета ЕР (общ) '!$I256*'Смета ЕР (общ) '!$L256,2)</f>
        <v>0</v>
      </c>
      <c r="O256" s="644">
        <f>ROUND('Смета ЕР (общ) '!$I256*'Смета ЕР (общ) '!$M256,2)</f>
        <v>0</v>
      </c>
      <c r="P256" s="652"/>
      <c r="Q256" s="652"/>
    </row>
    <row r="257" spans="1:21" ht="14.4">
      <c r="A257" s="640" t="s">
        <v>16</v>
      </c>
      <c r="B257" s="640">
        <v>1</v>
      </c>
      <c r="C257" s="640"/>
      <c r="D257" s="640">
        <v>3</v>
      </c>
      <c r="E257" s="640" t="str">
        <f>CONCATENATE('Смета ЕР (общ) '!$A257,".",'Смета ЕР (общ) '!$B257,".",'Смета ЕР (общ) '!$D257)</f>
        <v>Р3.1.3</v>
      </c>
      <c r="F257" s="640">
        <f t="shared" si="34"/>
        <v>1</v>
      </c>
      <c r="G257" s="641" t="s">
        <v>481</v>
      </c>
      <c r="H257" s="653" t="s">
        <v>15</v>
      </c>
      <c r="I257" s="643"/>
      <c r="J257" s="644">
        <v>2035.8</v>
      </c>
      <c r="K257" s="644">
        <v>3824.36</v>
      </c>
      <c r="L257" s="644">
        <f t="shared" si="36"/>
        <v>2035.8</v>
      </c>
      <c r="M257" s="644">
        <f t="shared" si="37"/>
        <v>3824.36</v>
      </c>
      <c r="N257" s="644">
        <f>ROUND('Смета ЕР (общ) '!$I257*'Смета ЕР (общ) '!$L257,2)</f>
        <v>0</v>
      </c>
      <c r="O257" s="644">
        <f>ROUND('Смета ЕР (общ) '!$I257*'Смета ЕР (общ) '!$M257,2)</f>
        <v>0</v>
      </c>
      <c r="P257" s="641"/>
      <c r="Q257" s="641"/>
    </row>
    <row r="258" spans="1:21" ht="14.4">
      <c r="A258" s="640" t="s">
        <v>16</v>
      </c>
      <c r="B258" s="640">
        <v>1</v>
      </c>
      <c r="C258" s="640"/>
      <c r="D258" s="640">
        <v>4</v>
      </c>
      <c r="E258" s="640" t="str">
        <f>CONCATENATE('Смета ЕР (общ) '!$A258,".",'Смета ЕР (общ) '!$B258,".",'Смета ЕР (общ) '!$D258)</f>
        <v>Р3.1.4</v>
      </c>
      <c r="F258" s="640">
        <f t="shared" si="34"/>
        <v>1</v>
      </c>
      <c r="G258" s="641" t="s">
        <v>17</v>
      </c>
      <c r="H258" s="653" t="s">
        <v>18</v>
      </c>
      <c r="I258" s="643"/>
      <c r="J258" s="669">
        <v>9787.5</v>
      </c>
      <c r="K258" s="644">
        <v>14433.36</v>
      </c>
      <c r="L258" s="644">
        <f t="shared" si="36"/>
        <v>9787.5</v>
      </c>
      <c r="M258" s="644">
        <f t="shared" si="37"/>
        <v>14433.36</v>
      </c>
      <c r="N258" s="644">
        <f>ROUND('Смета ЕР (общ) '!$I258*'Смета ЕР (общ) '!$L258,2)</f>
        <v>0</v>
      </c>
      <c r="O258" s="644">
        <f>ROUND('Смета ЕР (общ) '!$I258*'Смета ЕР (общ) '!$M258,2)</f>
        <v>0</v>
      </c>
      <c r="P258" s="641"/>
      <c r="Q258" s="641"/>
    </row>
    <row r="259" spans="1:21" ht="14.4">
      <c r="A259" s="640" t="s">
        <v>16</v>
      </c>
      <c r="B259" s="640">
        <v>1</v>
      </c>
      <c r="C259" s="640"/>
      <c r="D259" s="640">
        <v>5</v>
      </c>
      <c r="E259" s="640" t="str">
        <f>CONCATENATE('Смета ЕР (общ) '!$A259,".",'Смета ЕР (общ) '!$B259,".",'Смета ЕР (общ) '!$D259)</f>
        <v>Р3.1.5</v>
      </c>
      <c r="F259" s="640">
        <f t="shared" si="34"/>
        <v>1</v>
      </c>
      <c r="G259" s="641" t="s">
        <v>163</v>
      </c>
      <c r="H259" s="642" t="s">
        <v>27</v>
      </c>
      <c r="I259" s="643"/>
      <c r="J259" s="669">
        <v>1045</v>
      </c>
      <c r="K259" s="644">
        <v>898.67</v>
      </c>
      <c r="L259" s="644">
        <f t="shared" si="36"/>
        <v>1045</v>
      </c>
      <c r="M259" s="644">
        <f t="shared" si="37"/>
        <v>898.67</v>
      </c>
      <c r="N259" s="644">
        <f>ROUND('Смета ЕР (общ) '!$I259*'Смета ЕР (общ) '!$L259,2)</f>
        <v>0</v>
      </c>
      <c r="O259" s="644">
        <f>ROUND('Смета ЕР (общ) '!$I259*'Смета ЕР (общ) '!$M259,2)</f>
        <v>0</v>
      </c>
      <c r="P259" s="641"/>
      <c r="Q259" s="641"/>
      <c r="U259" s="617">
        <v>12</v>
      </c>
    </row>
    <row r="260" spans="1:21" ht="14.4">
      <c r="A260" s="654" t="s">
        <v>16</v>
      </c>
      <c r="B260" s="654">
        <v>1</v>
      </c>
      <c r="C260" s="654"/>
      <c r="D260" s="654">
        <v>15</v>
      </c>
      <c r="E260" s="654" t="str">
        <f>CONCATENATE('Смета ЕР (общ) '!$A260,".",'Смета ЕР (общ) '!$B260,".",'Смета ЕР (общ) '!$D260)</f>
        <v>Р3.1.15</v>
      </c>
      <c r="F260" s="654">
        <f t="shared" si="34"/>
        <v>1</v>
      </c>
      <c r="G260" s="655" t="s">
        <v>1561</v>
      </c>
      <c r="H260" s="656" t="s">
        <v>27</v>
      </c>
      <c r="I260" s="657"/>
      <c r="J260" s="669">
        <v>1045</v>
      </c>
      <c r="K260" s="644">
        <v>1149.76</v>
      </c>
      <c r="L260" s="658">
        <f t="shared" si="36"/>
        <v>1045</v>
      </c>
      <c r="M260" s="658">
        <f t="shared" si="37"/>
        <v>1149.76</v>
      </c>
      <c r="N260" s="658">
        <f>ROUND('Смета ЕР (общ) '!$I260*'Смета ЕР (общ) '!$L260,2)</f>
        <v>0</v>
      </c>
      <c r="O260" s="658">
        <f>ROUND('Смета ЕР (общ) '!$I260*'Смета ЕР (общ) '!$M260,2)</f>
        <v>0</v>
      </c>
      <c r="P260" s="655"/>
      <c r="Q260" s="655"/>
    </row>
    <row r="261" spans="1:21" ht="14.4">
      <c r="A261" s="640" t="s">
        <v>16</v>
      </c>
      <c r="B261" s="640">
        <v>1</v>
      </c>
      <c r="C261" s="640"/>
      <c r="D261" s="640">
        <v>6</v>
      </c>
      <c r="E261" s="640" t="str">
        <f>CONCATENATE('Смета ЕР (общ) '!$A261,".",'Смета ЕР (общ) '!$B261,".",'Смета ЕР (общ) '!$D261)</f>
        <v>Р3.1.6</v>
      </c>
      <c r="F261" s="640">
        <f t="shared" si="34"/>
        <v>1</v>
      </c>
      <c r="G261" s="641" t="s">
        <v>164</v>
      </c>
      <c r="H261" s="642" t="s">
        <v>27</v>
      </c>
      <c r="I261" s="643"/>
      <c r="J261" s="669">
        <v>2090</v>
      </c>
      <c r="K261" s="644">
        <v>1746.37</v>
      </c>
      <c r="L261" s="644">
        <f t="shared" si="36"/>
        <v>2090</v>
      </c>
      <c r="M261" s="644">
        <f t="shared" si="37"/>
        <v>1746.37</v>
      </c>
      <c r="N261" s="644">
        <f>ROUND('Смета ЕР (общ) '!$I261*'Смета ЕР (общ) '!$L261,2)</f>
        <v>0</v>
      </c>
      <c r="O261" s="644">
        <f>ROUND('Смета ЕР (общ) '!$I261*'Смета ЕР (общ) '!$M261,2)</f>
        <v>0</v>
      </c>
      <c r="P261" s="641"/>
      <c r="Q261" s="641"/>
      <c r="U261" s="617">
        <v>24</v>
      </c>
    </row>
    <row r="262" spans="1:21" ht="36">
      <c r="A262" s="640" t="s">
        <v>16</v>
      </c>
      <c r="B262" s="640">
        <v>1</v>
      </c>
      <c r="C262" s="640"/>
      <c r="D262" s="640">
        <v>9</v>
      </c>
      <c r="E262" s="640" t="str">
        <f>CONCATENATE('Смета ЕР (общ) '!$A262,".",'Смета ЕР (общ) '!$B262,".",'Смета ЕР (общ) '!$D262)</f>
        <v>Р3.1.9</v>
      </c>
      <c r="F262" s="640">
        <f t="shared" si="34"/>
        <v>1</v>
      </c>
      <c r="G262" s="641" t="s">
        <v>2493</v>
      </c>
      <c r="H262" s="653" t="s">
        <v>15</v>
      </c>
      <c r="I262" s="657"/>
      <c r="J262" s="669">
        <v>1722.6</v>
      </c>
      <c r="K262" s="644">
        <v>1130.31</v>
      </c>
      <c r="L262" s="644">
        <f t="shared" si="36"/>
        <v>1722.6</v>
      </c>
      <c r="M262" s="644">
        <f t="shared" si="37"/>
        <v>1130.31</v>
      </c>
      <c r="N262" s="644">
        <f>ROUND('Смета ЕР (общ) '!$I262*'Смета ЕР (общ) '!$L262,2)</f>
        <v>0</v>
      </c>
      <c r="O262" s="644">
        <f>ROUND('Смета ЕР (общ) '!$I262*'Смета ЕР (общ) '!$M262,2)</f>
        <v>0</v>
      </c>
      <c r="P262" s="641"/>
      <c r="Q262" s="641"/>
    </row>
    <row r="263" spans="1:21" ht="36">
      <c r="A263" s="640" t="s">
        <v>16</v>
      </c>
      <c r="B263" s="640">
        <v>1</v>
      </c>
      <c r="C263" s="640"/>
      <c r="D263" s="640">
        <v>7</v>
      </c>
      <c r="E263" s="640" t="str">
        <f>CONCATENATE('Смета ЕР (общ) '!$A263,".",'Смета ЕР (общ) '!$B263,".",'Смета ЕР (общ) '!$D263)</f>
        <v>Р3.1.7</v>
      </c>
      <c r="F263" s="640">
        <f t="shared" si="34"/>
        <v>1</v>
      </c>
      <c r="G263" s="641" t="s">
        <v>2494</v>
      </c>
      <c r="H263" s="653" t="s">
        <v>15</v>
      </c>
      <c r="I263" s="643"/>
      <c r="J263" s="669">
        <v>1894.86</v>
      </c>
      <c r="K263" s="644">
        <v>1416.65</v>
      </c>
      <c r="L263" s="644">
        <f t="shared" si="36"/>
        <v>1894.86</v>
      </c>
      <c r="M263" s="644">
        <f t="shared" si="37"/>
        <v>1416.65</v>
      </c>
      <c r="N263" s="644">
        <f>ROUND('Смета ЕР (общ) '!$I263*'Смета ЕР (общ) '!$L263,2)</f>
        <v>0</v>
      </c>
      <c r="O263" s="644">
        <f>ROUND('Смета ЕР (общ) '!$I263*'Смета ЕР (общ) '!$M263,2)</f>
        <v>0</v>
      </c>
      <c r="P263" s="641" t="s">
        <v>960</v>
      </c>
      <c r="Q263" s="641"/>
      <c r="U263" s="617">
        <v>89.25</v>
      </c>
    </row>
    <row r="264" spans="1:21" ht="55.5" customHeight="1">
      <c r="A264" s="640" t="s">
        <v>16</v>
      </c>
      <c r="B264" s="640">
        <v>1</v>
      </c>
      <c r="C264" s="640"/>
      <c r="D264" s="640">
        <v>8</v>
      </c>
      <c r="E264" s="640" t="str">
        <f>CONCATENATE('Смета ЕР (общ) '!$A264,".",'Смета ЕР (общ) '!$B264,".",'Смета ЕР (общ) '!$D264)</f>
        <v>Р3.1.8</v>
      </c>
      <c r="F264" s="640">
        <f t="shared" si="34"/>
        <v>1</v>
      </c>
      <c r="G264" s="641" t="s">
        <v>2492</v>
      </c>
      <c r="H264" s="653" t="s">
        <v>15</v>
      </c>
      <c r="I264" s="643"/>
      <c r="J264" s="669">
        <v>1305.22</v>
      </c>
      <c r="K264" s="644">
        <v>612.99</v>
      </c>
      <c r="L264" s="644">
        <f t="shared" si="36"/>
        <v>1305.22</v>
      </c>
      <c r="M264" s="644">
        <f t="shared" si="37"/>
        <v>612.99</v>
      </c>
      <c r="N264" s="644">
        <f>ROUND('Смета ЕР (общ) '!$I264*'Смета ЕР (общ) '!$L264,2)</f>
        <v>0</v>
      </c>
      <c r="O264" s="644">
        <f>ROUND('Смета ЕР (общ) '!$I264*'Смета ЕР (общ) '!$M264,2)</f>
        <v>0</v>
      </c>
      <c r="P264" s="641" t="s">
        <v>961</v>
      </c>
      <c r="Q264" s="641"/>
      <c r="U264" s="617">
        <v>321.5</v>
      </c>
    </row>
    <row r="265" spans="1:21" ht="36">
      <c r="A265" s="640" t="s">
        <v>16</v>
      </c>
      <c r="B265" s="640">
        <v>1</v>
      </c>
      <c r="C265" s="640"/>
      <c r="D265" s="640">
        <v>27</v>
      </c>
      <c r="E265" s="640" t="str">
        <f>CONCATENATE('Смета ЕР (общ) '!$A265,".",'Смета ЕР (общ) '!$B265,".",'Смета ЕР (общ) '!$D265)</f>
        <v>Р3.1.27</v>
      </c>
      <c r="F265" s="640">
        <f t="shared" si="34"/>
        <v>1</v>
      </c>
      <c r="G265" s="641" t="s">
        <v>2487</v>
      </c>
      <c r="H265" s="653" t="s">
        <v>15</v>
      </c>
      <c r="I265" s="665"/>
      <c r="J265" s="669">
        <v>1515.98</v>
      </c>
      <c r="K265" s="666">
        <v>660</v>
      </c>
      <c r="L265" s="644">
        <f t="shared" si="36"/>
        <v>1515.98</v>
      </c>
      <c r="M265" s="644">
        <f t="shared" si="37"/>
        <v>660</v>
      </c>
      <c r="N265" s="644">
        <f>ROUND('Смета ЕР (общ) '!$I265*'Смета ЕР (общ) '!$L265,2)</f>
        <v>0</v>
      </c>
      <c r="O265" s="644">
        <f>ROUND('Смета ЕР (общ) '!$I265*'Смета ЕР (общ) '!$M265,2)</f>
        <v>0</v>
      </c>
      <c r="P265" s="641"/>
      <c r="Q265" s="641"/>
    </row>
    <row r="266" spans="1:21" ht="36">
      <c r="A266" s="640" t="s">
        <v>16</v>
      </c>
      <c r="B266" s="640">
        <v>1</v>
      </c>
      <c r="C266" s="640"/>
      <c r="D266" s="640">
        <v>33</v>
      </c>
      <c r="E266" s="640" t="str">
        <f>CONCATENATE('Смета ЕР (общ) '!$A266,".",'Смета ЕР (общ) '!$B266,".",'Смета ЕР (общ) '!$D266)</f>
        <v>Р3.1.33</v>
      </c>
      <c r="F266" s="640">
        <f t="shared" si="34"/>
        <v>1</v>
      </c>
      <c r="G266" s="641" t="s">
        <v>2488</v>
      </c>
      <c r="H266" s="653" t="s">
        <v>15</v>
      </c>
      <c r="I266" s="643"/>
      <c r="J266" s="669">
        <v>1305.22</v>
      </c>
      <c r="K266" s="644">
        <v>1366.98</v>
      </c>
      <c r="L266" s="644">
        <f t="shared" si="36"/>
        <v>1305.22</v>
      </c>
      <c r="M266" s="644">
        <f t="shared" si="37"/>
        <v>1366.98</v>
      </c>
      <c r="N266" s="644">
        <f>ROUND('Смета ЕР (общ) '!$I266*'Смета ЕР (общ) '!$L266,2)</f>
        <v>0</v>
      </c>
      <c r="O266" s="644">
        <f>ROUND('Смета ЕР (общ) '!$I266*'Смета ЕР (общ) '!$M266,2)</f>
        <v>0</v>
      </c>
      <c r="P266" s="641"/>
      <c r="Q266" s="641"/>
    </row>
    <row r="267" spans="1:21" ht="36">
      <c r="A267" s="640" t="s">
        <v>16</v>
      </c>
      <c r="B267" s="640">
        <v>1</v>
      </c>
      <c r="C267" s="640"/>
      <c r="D267" s="640">
        <v>34</v>
      </c>
      <c r="E267" s="640" t="str">
        <f>CONCATENATE('Смета ЕР (общ) '!$A267,".",'Смета ЕР (общ) '!$B267,".",'Смета ЕР (общ) '!$D267)</f>
        <v>Р3.1.34</v>
      </c>
      <c r="F267" s="640">
        <f t="shared" si="34"/>
        <v>1</v>
      </c>
      <c r="G267" s="641" t="s">
        <v>2489</v>
      </c>
      <c r="H267" s="653" t="s">
        <v>15</v>
      </c>
      <c r="I267" s="643"/>
      <c r="J267" s="669">
        <v>1515.98</v>
      </c>
      <c r="K267" s="644">
        <v>1535.22</v>
      </c>
      <c r="L267" s="658">
        <f t="shared" si="36"/>
        <v>1515.98</v>
      </c>
      <c r="M267" s="658">
        <f t="shared" si="37"/>
        <v>1535.22</v>
      </c>
      <c r="N267" s="658">
        <f>ROUND('Смета ЕР (общ) '!$I267*'Смета ЕР (общ) '!$L267,2)</f>
        <v>0</v>
      </c>
      <c r="O267" s="658">
        <f>ROUND('Смета ЕР (общ) '!$I267*'Смета ЕР (общ) '!$M267,2)</f>
        <v>0</v>
      </c>
      <c r="P267" s="641"/>
      <c r="Q267" s="641"/>
    </row>
    <row r="268" spans="1:21" ht="36">
      <c r="A268" s="640" t="s">
        <v>16</v>
      </c>
      <c r="B268" s="640">
        <v>1</v>
      </c>
      <c r="C268" s="640"/>
      <c r="D268" s="640">
        <v>10</v>
      </c>
      <c r="E268" s="640" t="str">
        <f>CONCATENATE('Смета ЕР (общ) '!$A268,".",'Смета ЕР (общ) '!$B268,".",'Смета ЕР (общ) '!$D268)</f>
        <v>Р3.1.10</v>
      </c>
      <c r="F268" s="640">
        <f t="shared" si="34"/>
        <v>1</v>
      </c>
      <c r="G268" s="641" t="s">
        <v>2490</v>
      </c>
      <c r="H268" s="653" t="s">
        <v>15</v>
      </c>
      <c r="I268" s="643"/>
      <c r="J268" s="669">
        <v>1305.22</v>
      </c>
      <c r="K268" s="644">
        <v>805.24</v>
      </c>
      <c r="L268" s="644">
        <f t="shared" si="36"/>
        <v>1305.22</v>
      </c>
      <c r="M268" s="644">
        <f t="shared" si="37"/>
        <v>805.24</v>
      </c>
      <c r="N268" s="644">
        <f>ROUND('Смета ЕР (общ) '!$I268*'Смета ЕР (общ) '!$L268,2)</f>
        <v>0</v>
      </c>
      <c r="O268" s="644">
        <f>ROUND('Смета ЕР (общ) '!$I268*'Смета ЕР (общ) '!$M268,2)</f>
        <v>0</v>
      </c>
      <c r="P268" s="641"/>
      <c r="Q268" s="641"/>
    </row>
    <row r="269" spans="1:21" ht="24">
      <c r="A269" s="640" t="s">
        <v>16</v>
      </c>
      <c r="B269" s="640">
        <v>1</v>
      </c>
      <c r="C269" s="640"/>
      <c r="D269" s="640">
        <v>11</v>
      </c>
      <c r="E269" s="640" t="str">
        <f>CONCATENATE('Смета ЕР (общ) '!$A269,".",'Смета ЕР (общ) '!$B269,".",'Смета ЕР (общ) '!$D269)</f>
        <v>Р3.1.11</v>
      </c>
      <c r="F269" s="640">
        <f t="shared" si="34"/>
        <v>1</v>
      </c>
      <c r="G269" s="641" t="s">
        <v>2491</v>
      </c>
      <c r="H269" s="653" t="s">
        <v>15</v>
      </c>
      <c r="I269" s="643"/>
      <c r="J269" s="669">
        <v>1357.2</v>
      </c>
      <c r="K269" s="644">
        <v>350.02</v>
      </c>
      <c r="L269" s="644">
        <f t="shared" si="36"/>
        <v>1357.2</v>
      </c>
      <c r="M269" s="644">
        <f t="shared" si="37"/>
        <v>350.02</v>
      </c>
      <c r="N269" s="644">
        <f>ROUND('Смета ЕР (общ) '!$I269*'Смета ЕР (общ) '!$L269,2)</f>
        <v>0</v>
      </c>
      <c r="O269" s="644">
        <f>ROUND('Смета ЕР (общ) '!$I269*'Смета ЕР (общ) '!$M269,2)</f>
        <v>0</v>
      </c>
      <c r="P269" s="641"/>
      <c r="Q269" s="641"/>
    </row>
    <row r="270" spans="1:21" ht="14.4">
      <c r="A270" s="640" t="s">
        <v>16</v>
      </c>
      <c r="B270" s="640">
        <v>1</v>
      </c>
      <c r="C270" s="640"/>
      <c r="D270" s="640">
        <v>12</v>
      </c>
      <c r="E270" s="640" t="str">
        <f>CONCATENATE('Смета ЕР (общ) '!$A270,".",'Смета ЕР (общ) '!$B270,".",'Смета ЕР (общ) '!$D270)</f>
        <v>Р3.1.12</v>
      </c>
      <c r="F270" s="640">
        <f t="shared" si="34"/>
        <v>1</v>
      </c>
      <c r="G270" s="641" t="s">
        <v>236</v>
      </c>
      <c r="H270" s="642" t="s">
        <v>15</v>
      </c>
      <c r="I270" s="643"/>
      <c r="J270" s="669">
        <v>1305</v>
      </c>
      <c r="K270" s="644">
        <v>1270.72</v>
      </c>
      <c r="L270" s="644">
        <f t="shared" si="36"/>
        <v>1305</v>
      </c>
      <c r="M270" s="644">
        <f t="shared" si="37"/>
        <v>1270.72</v>
      </c>
      <c r="N270" s="644">
        <f>ROUND('Смета ЕР (общ) '!$I270*'Смета ЕР (общ) '!$L270,2)</f>
        <v>0</v>
      </c>
      <c r="O270" s="644">
        <f>ROUND('Смета ЕР (общ) '!$I270*'Смета ЕР (общ) '!$M270,2)</f>
        <v>0</v>
      </c>
      <c r="P270" s="641"/>
      <c r="Q270" s="641"/>
      <c r="U270" s="617">
        <v>45</v>
      </c>
    </row>
    <row r="271" spans="1:21" ht="14.4">
      <c r="A271" s="640" t="s">
        <v>16</v>
      </c>
      <c r="B271" s="640">
        <v>1</v>
      </c>
      <c r="C271" s="640"/>
      <c r="D271" s="640">
        <v>13</v>
      </c>
      <c r="E271" s="640" t="str">
        <f>CONCATENATE('Смета ЕР (общ) '!$A271,".",'Смета ЕР (общ) '!$B271,".",'Смета ЕР (общ) '!$D271)</f>
        <v>Р3.1.13</v>
      </c>
      <c r="F271" s="640">
        <f t="shared" si="34"/>
        <v>1</v>
      </c>
      <c r="G271" s="641" t="s">
        <v>19</v>
      </c>
      <c r="H271" s="653" t="s">
        <v>15</v>
      </c>
      <c r="I271" s="657"/>
      <c r="J271" s="669">
        <v>106.14</v>
      </c>
      <c r="K271" s="644">
        <v>314.04000000000002</v>
      </c>
      <c r="L271" s="644">
        <f t="shared" si="36"/>
        <v>106.14</v>
      </c>
      <c r="M271" s="644">
        <f t="shared" si="37"/>
        <v>314.04000000000002</v>
      </c>
      <c r="N271" s="644">
        <f>ROUND('Смета ЕР (общ) '!$I271*'Смета ЕР (общ) '!$L271,2)</f>
        <v>0</v>
      </c>
      <c r="O271" s="644">
        <f>ROUND('Смета ЕР (общ) '!$I271*'Смета ЕР (общ) '!$M271,2)</f>
        <v>0</v>
      </c>
      <c r="P271" s="641"/>
      <c r="Q271" s="641"/>
      <c r="U271" s="617">
        <v>199.25</v>
      </c>
    </row>
    <row r="272" spans="1:21" ht="14.4">
      <c r="A272" s="640" t="s">
        <v>16</v>
      </c>
      <c r="B272" s="640">
        <v>1</v>
      </c>
      <c r="C272" s="640"/>
      <c r="D272" s="640">
        <v>14</v>
      </c>
      <c r="E272" s="640" t="str">
        <f>CONCATENATE('Смета ЕР (общ) '!$A272,".",'Смета ЕР (общ) '!$B272,".",'Смета ЕР (общ) '!$D272)</f>
        <v>Р3.1.14</v>
      </c>
      <c r="F272" s="640">
        <f t="shared" si="34"/>
        <v>1</v>
      </c>
      <c r="G272" s="641" t="s">
        <v>20</v>
      </c>
      <c r="H272" s="642" t="s">
        <v>15</v>
      </c>
      <c r="I272" s="643"/>
      <c r="J272" s="669">
        <v>977.08</v>
      </c>
      <c r="K272" s="644">
        <v>432.43</v>
      </c>
      <c r="L272" s="644">
        <f t="shared" si="36"/>
        <v>977.08</v>
      </c>
      <c r="M272" s="644">
        <f t="shared" si="37"/>
        <v>432.43</v>
      </c>
      <c r="N272" s="644">
        <f>ROUND('Смета ЕР (общ) '!$I272*'Смета ЕР (общ) '!$L272,2)</f>
        <v>0</v>
      </c>
      <c r="O272" s="644">
        <f>ROUND('Смета ЕР (общ) '!$I272*'Смета ЕР (общ) '!$M272,2)</f>
        <v>0</v>
      </c>
      <c r="P272" s="641"/>
      <c r="Q272" s="641"/>
      <c r="U272" s="617">
        <v>10</v>
      </c>
    </row>
    <row r="273" spans="1:21" ht="24">
      <c r="A273" s="640" t="s">
        <v>16</v>
      </c>
      <c r="B273" s="640">
        <v>1</v>
      </c>
      <c r="C273" s="640"/>
      <c r="D273" s="640">
        <v>19</v>
      </c>
      <c r="E273" s="640" t="str">
        <f>CONCATENATE('Смета ЕР (общ) '!$A273,".",'Смета ЕР (общ) '!$B273,".",'Смета ЕР (общ) '!$D273)</f>
        <v>Р3.1.19</v>
      </c>
      <c r="F273" s="640">
        <f t="shared" si="34"/>
        <v>1</v>
      </c>
      <c r="G273" s="641" t="s">
        <v>237</v>
      </c>
      <c r="H273" s="642" t="s">
        <v>27</v>
      </c>
      <c r="I273" s="643"/>
      <c r="J273" s="669">
        <v>2090</v>
      </c>
      <c r="K273" s="644">
        <v>1637.13</v>
      </c>
      <c r="L273" s="644">
        <f t="shared" si="36"/>
        <v>2090</v>
      </c>
      <c r="M273" s="644">
        <f t="shared" si="37"/>
        <v>1637.13</v>
      </c>
      <c r="N273" s="644">
        <f>ROUND('Смета ЕР (общ) '!$I273*'Смета ЕР (общ) '!$L273,2)</f>
        <v>0</v>
      </c>
      <c r="O273" s="644">
        <f>ROUND('Смета ЕР (общ) '!$I273*'Смета ЕР (общ) '!$M273,2)</f>
        <v>0</v>
      </c>
      <c r="P273" s="641"/>
      <c r="Q273" s="641"/>
      <c r="U273" s="617">
        <v>40</v>
      </c>
    </row>
    <row r="274" spans="1:21" ht="14.4">
      <c r="A274" s="640" t="s">
        <v>16</v>
      </c>
      <c r="B274" s="640">
        <v>1</v>
      </c>
      <c r="C274" s="640"/>
      <c r="D274" s="640">
        <v>20</v>
      </c>
      <c r="E274" s="640" t="str">
        <f>CONCATENATE('Смета ЕР (общ) '!$A274,".",'Смета ЕР (общ) '!$B274,".",'Смета ЕР (общ) '!$D274)</f>
        <v>Р3.1.20</v>
      </c>
      <c r="F274" s="640">
        <f t="shared" si="34"/>
        <v>1</v>
      </c>
      <c r="G274" s="641" t="s">
        <v>238</v>
      </c>
      <c r="H274" s="642" t="s">
        <v>27</v>
      </c>
      <c r="I274" s="643"/>
      <c r="J274" s="644">
        <v>616.1</v>
      </c>
      <c r="K274" s="644">
        <v>0</v>
      </c>
      <c r="L274" s="644">
        <f t="shared" si="36"/>
        <v>616.1</v>
      </c>
      <c r="M274" s="644">
        <f t="shared" si="37"/>
        <v>0</v>
      </c>
      <c r="N274" s="644">
        <f>ROUND('Смета ЕР (общ) '!$I274*'Смета ЕР (общ) '!$L274,2)</f>
        <v>0</v>
      </c>
      <c r="O274" s="644">
        <f>ROUND('Смета ЕР (общ) '!$I274*'Смета ЕР (общ) '!$M274,2)</f>
        <v>0</v>
      </c>
      <c r="P274" s="641"/>
      <c r="Q274" s="641"/>
      <c r="U274" s="617">
        <v>10</v>
      </c>
    </row>
    <row r="275" spans="1:21" ht="24">
      <c r="A275" s="640" t="s">
        <v>16</v>
      </c>
      <c r="B275" s="640">
        <v>1</v>
      </c>
      <c r="C275" s="640"/>
      <c r="D275" s="640">
        <v>21</v>
      </c>
      <c r="E275" s="640" t="str">
        <f>CONCATENATE('Смета ЕР (общ) '!$A275,".",'Смета ЕР (общ) '!$B275,".",'Смета ЕР (общ) '!$D275)</f>
        <v>Р3.1.21</v>
      </c>
      <c r="F275" s="640">
        <f t="shared" si="34"/>
        <v>1</v>
      </c>
      <c r="G275" s="641" t="s">
        <v>165</v>
      </c>
      <c r="H275" s="642" t="s">
        <v>27</v>
      </c>
      <c r="I275" s="643"/>
      <c r="J275" s="644">
        <v>585.20000000000005</v>
      </c>
      <c r="K275" s="644">
        <v>0</v>
      </c>
      <c r="L275" s="644">
        <f t="shared" si="36"/>
        <v>585.20000000000005</v>
      </c>
      <c r="M275" s="644">
        <f t="shared" si="37"/>
        <v>0</v>
      </c>
      <c r="N275" s="644">
        <f>ROUND('Смета ЕР (общ) '!$I275*'Смета ЕР (общ) '!$L275,2)</f>
        <v>0</v>
      </c>
      <c r="O275" s="644">
        <f>ROUND('Смета ЕР (общ) '!$I275*'Смета ЕР (общ) '!$M275,2)</f>
        <v>0</v>
      </c>
      <c r="P275" s="641"/>
      <c r="Q275" s="641"/>
    </row>
    <row r="276" spans="1:21" ht="24">
      <c r="A276" s="659" t="s">
        <v>16</v>
      </c>
      <c r="B276" s="659">
        <v>1</v>
      </c>
      <c r="C276" s="659"/>
      <c r="D276" s="659">
        <v>22</v>
      </c>
      <c r="E276" s="659" t="str">
        <f>CONCATENATE('Смета ЕР (общ) '!$A276,".",'Смета ЕР (общ) '!$B276,".",'Смета ЕР (общ) '!$D276)</f>
        <v>Р3.1.22</v>
      </c>
      <c r="F276" s="659">
        <f t="shared" si="34"/>
        <v>1</v>
      </c>
      <c r="G276" s="660" t="s">
        <v>28</v>
      </c>
      <c r="H276" s="661" t="s">
        <v>18</v>
      </c>
      <c r="I276" s="643"/>
      <c r="J276" s="644">
        <v>25414.48</v>
      </c>
      <c r="K276" s="644">
        <v>0</v>
      </c>
      <c r="L276" s="644">
        <f t="shared" si="36"/>
        <v>25414.48</v>
      </c>
      <c r="M276" s="644">
        <f t="shared" si="37"/>
        <v>0</v>
      </c>
      <c r="N276" s="644">
        <f>ROUND('Смета ЕР (общ) '!$I276*'Смета ЕР (общ) '!$L276,2)</f>
        <v>0</v>
      </c>
      <c r="O276" s="644">
        <f>ROUND('Смета ЕР (общ) '!$I276*'Смета ЕР (общ) '!$M276,2)</f>
        <v>0</v>
      </c>
      <c r="P276" s="660"/>
      <c r="Q276" s="660"/>
    </row>
    <row r="277" spans="1:21" ht="24">
      <c r="A277" s="659" t="s">
        <v>16</v>
      </c>
      <c r="B277" s="659">
        <v>1</v>
      </c>
      <c r="C277" s="659"/>
      <c r="D277" s="659">
        <v>23</v>
      </c>
      <c r="E277" s="659" t="str">
        <f>CONCATENATE('Смета ЕР (общ) '!$A277,".",'Смета ЕР (общ) '!$B277,".",'Смета ЕР (общ) '!$D277)</f>
        <v>Р3.1.23</v>
      </c>
      <c r="F277" s="659">
        <f t="shared" si="34"/>
        <v>1</v>
      </c>
      <c r="G277" s="660" t="s">
        <v>403</v>
      </c>
      <c r="H277" s="661" t="s">
        <v>18</v>
      </c>
      <c r="I277" s="643"/>
      <c r="J277" s="644">
        <v>31115.45</v>
      </c>
      <c r="K277" s="644">
        <v>0</v>
      </c>
      <c r="L277" s="644">
        <f t="shared" si="36"/>
        <v>31115.45</v>
      </c>
      <c r="M277" s="644">
        <f t="shared" si="37"/>
        <v>0</v>
      </c>
      <c r="N277" s="644">
        <f>ROUND('Смета ЕР (общ) '!$I277*'Смета ЕР (общ) '!$L277,2)</f>
        <v>0</v>
      </c>
      <c r="O277" s="644">
        <f>ROUND('Смета ЕР (общ) '!$I277*'Смета ЕР (общ) '!$M277,2)</f>
        <v>0</v>
      </c>
      <c r="P277" s="660"/>
      <c r="Q277" s="660"/>
    </row>
    <row r="278" spans="1:21" ht="24">
      <c r="A278" s="659" t="s">
        <v>16</v>
      </c>
      <c r="B278" s="659">
        <v>1</v>
      </c>
      <c r="C278" s="659"/>
      <c r="D278" s="659">
        <v>18</v>
      </c>
      <c r="E278" s="659" t="str">
        <f>CONCATENATE('Смета ЕР (общ) '!$A278,".",'Смета ЕР (общ) '!$B278,".",'Смета ЕР (общ) '!$D278)</f>
        <v>Р3.1.18</v>
      </c>
      <c r="F278" s="659">
        <f t="shared" si="34"/>
        <v>1</v>
      </c>
      <c r="G278" s="660" t="s">
        <v>166</v>
      </c>
      <c r="H278" s="661" t="s">
        <v>15</v>
      </c>
      <c r="I278" s="643"/>
      <c r="J278" s="644">
        <v>500.21</v>
      </c>
      <c r="K278" s="644">
        <v>104.4</v>
      </c>
      <c r="L278" s="644">
        <f t="shared" si="36"/>
        <v>500.21</v>
      </c>
      <c r="M278" s="644">
        <f t="shared" si="37"/>
        <v>104.4</v>
      </c>
      <c r="N278" s="644">
        <f>ROUND('Смета ЕР (общ) '!$I278*'Смета ЕР (общ) '!$L278,2)</f>
        <v>0</v>
      </c>
      <c r="O278" s="644">
        <f>ROUND('Смета ЕР (общ) '!$I278*'Смета ЕР (общ) '!$M278,2)</f>
        <v>0</v>
      </c>
      <c r="P278" s="660"/>
      <c r="Q278" s="660"/>
      <c r="U278" s="617">
        <v>10</v>
      </c>
    </row>
    <row r="279" spans="1:21" ht="14.4">
      <c r="A279" s="640" t="s">
        <v>16</v>
      </c>
      <c r="B279" s="640">
        <v>1</v>
      </c>
      <c r="C279" s="640"/>
      <c r="D279" s="640">
        <v>30</v>
      </c>
      <c r="E279" s="640" t="str">
        <f>CONCATENATE('Смета ЕР (общ) '!$A279,".",'Смета ЕР (общ) '!$B279,".",'Смета ЕР (общ) '!$D279)</f>
        <v>Р3.1.30</v>
      </c>
      <c r="F279" s="640">
        <f t="shared" si="34"/>
        <v>1</v>
      </c>
      <c r="G279" s="641" t="s">
        <v>449</v>
      </c>
      <c r="H279" s="642" t="s">
        <v>18</v>
      </c>
      <c r="I279" s="643"/>
      <c r="J279" s="644">
        <v>12214.8</v>
      </c>
      <c r="K279" s="644">
        <v>0</v>
      </c>
      <c r="L279" s="644">
        <f t="shared" si="36"/>
        <v>12214.8</v>
      </c>
      <c r="M279" s="644">
        <f t="shared" si="37"/>
        <v>0</v>
      </c>
      <c r="N279" s="644">
        <f>ROUND('Смета ЕР (общ) '!$I279*'Смета ЕР (общ) '!$L279,2)</f>
        <v>0</v>
      </c>
      <c r="O279" s="644">
        <f>ROUND('Смета ЕР (общ) '!$I279*'Смета ЕР (общ) '!$M279,2)</f>
        <v>0</v>
      </c>
      <c r="P279" s="641"/>
      <c r="Q279" s="641"/>
    </row>
    <row r="280" spans="1:21" ht="14.4">
      <c r="A280" s="640" t="s">
        <v>16</v>
      </c>
      <c r="B280" s="640">
        <v>1</v>
      </c>
      <c r="C280" s="640"/>
      <c r="D280" s="640">
        <v>29</v>
      </c>
      <c r="E280" s="640" t="str">
        <f>CONCATENATE('Смета ЕР (общ) '!$A280,".",'Смета ЕР (общ) '!$B280,".",'Смета ЕР (общ) '!$D280)</f>
        <v>Р3.1.29</v>
      </c>
      <c r="F280" s="640">
        <f t="shared" si="34"/>
        <v>1</v>
      </c>
      <c r="G280" s="641" t="s">
        <v>209</v>
      </c>
      <c r="H280" s="642" t="s">
        <v>18</v>
      </c>
      <c r="I280" s="643"/>
      <c r="J280" s="644">
        <v>10521.32</v>
      </c>
      <c r="K280" s="644">
        <v>0</v>
      </c>
      <c r="L280" s="644">
        <f t="shared" si="36"/>
        <v>10521.32</v>
      </c>
      <c r="M280" s="644">
        <f t="shared" si="37"/>
        <v>0</v>
      </c>
      <c r="N280" s="644">
        <f>ROUND('Смета ЕР (общ) '!$I280*'Смета ЕР (общ) '!$L280,2)</f>
        <v>0</v>
      </c>
      <c r="O280" s="644">
        <f>ROUND('Смета ЕР (общ) '!$I280*'Смета ЕР (общ) '!$M280,2)</f>
        <v>0</v>
      </c>
      <c r="P280" s="641"/>
      <c r="Q280" s="641"/>
    </row>
    <row r="281" spans="1:21" ht="14.4">
      <c r="A281" s="640" t="s">
        <v>16</v>
      </c>
      <c r="B281" s="640">
        <v>1</v>
      </c>
      <c r="C281" s="640"/>
      <c r="D281" s="640">
        <v>31</v>
      </c>
      <c r="E281" s="640" t="str">
        <f>CONCATENATE('Смета ЕР (общ) '!$A281,".",'Смета ЕР (общ) '!$B281,".",'Смета ЕР (общ) '!$D281)</f>
        <v>Р3.1.31</v>
      </c>
      <c r="F281" s="640">
        <f t="shared" si="34"/>
        <v>1</v>
      </c>
      <c r="G281" s="641" t="s">
        <v>1161</v>
      </c>
      <c r="H281" s="642" t="s">
        <v>6222</v>
      </c>
      <c r="I281" s="643"/>
      <c r="J281" s="644">
        <v>76.37</v>
      </c>
      <c r="K281" s="644">
        <v>0</v>
      </c>
      <c r="L281" s="644">
        <f t="shared" si="36"/>
        <v>76.37</v>
      </c>
      <c r="M281" s="644">
        <f t="shared" si="37"/>
        <v>0</v>
      </c>
      <c r="N281" s="644">
        <f>ROUND('Смета ЕР (общ) '!$I281*'Смета ЕР (общ) '!$L281,2)</f>
        <v>0</v>
      </c>
      <c r="O281" s="644">
        <f>ROUND('Смета ЕР (общ) '!$I281*'Смета ЕР (общ) '!$M281,2)</f>
        <v>0</v>
      </c>
      <c r="P281" s="641"/>
      <c r="Q281" s="641"/>
      <c r="U281" s="617">
        <v>150</v>
      </c>
    </row>
    <row r="282" spans="1:21" ht="14.4">
      <c r="A282" s="640" t="s">
        <v>16</v>
      </c>
      <c r="B282" s="640">
        <v>1</v>
      </c>
      <c r="C282" s="640"/>
      <c r="D282" s="640">
        <v>25</v>
      </c>
      <c r="E282" s="640" t="str">
        <f>CONCATENATE('Смета ЕР (общ) '!$A282,".",'Смета ЕР (общ) '!$B282,".",'Смета ЕР (общ) '!$D282)</f>
        <v>Р3.1.25</v>
      </c>
      <c r="F282" s="640">
        <f t="shared" si="34"/>
        <v>1</v>
      </c>
      <c r="G282" s="641" t="s">
        <v>1162</v>
      </c>
      <c r="H282" s="642" t="s">
        <v>6222</v>
      </c>
      <c r="I282" s="643"/>
      <c r="J282" s="644">
        <v>78.959999999999994</v>
      </c>
      <c r="K282" s="644">
        <v>0</v>
      </c>
      <c r="L282" s="644">
        <f t="shared" si="36"/>
        <v>78.959999999999994</v>
      </c>
      <c r="M282" s="644">
        <f t="shared" si="37"/>
        <v>0</v>
      </c>
      <c r="N282" s="644">
        <f>ROUND('Смета ЕР (общ) '!$I282*'Смета ЕР (общ) '!$L282,2)</f>
        <v>0</v>
      </c>
      <c r="O282" s="644">
        <f>ROUND('Смета ЕР (общ) '!$I282*'Смета ЕР (общ) '!$M282,2)</f>
        <v>0</v>
      </c>
      <c r="P282" s="641"/>
      <c r="Q282" s="641"/>
      <c r="U282" s="617">
        <v>150</v>
      </c>
    </row>
    <row r="283" spans="1:21" ht="14.4">
      <c r="A283" s="640" t="s">
        <v>16</v>
      </c>
      <c r="B283" s="640">
        <v>1</v>
      </c>
      <c r="C283" s="640"/>
      <c r="D283" s="640">
        <v>26</v>
      </c>
      <c r="E283" s="640" t="str">
        <f>CONCATENATE('Смета ЕР (общ) '!$A283,".",'Смета ЕР (общ) '!$B283,".",'Смета ЕР (общ) '!$D283)</f>
        <v>Р3.1.26</v>
      </c>
      <c r="F283" s="640">
        <f t="shared" si="34"/>
        <v>1</v>
      </c>
      <c r="G283" s="641" t="s">
        <v>1163</v>
      </c>
      <c r="H283" s="642" t="s">
        <v>6222</v>
      </c>
      <c r="I283" s="643"/>
      <c r="J283" s="669">
        <v>134.85</v>
      </c>
      <c r="K283" s="669">
        <v>0</v>
      </c>
      <c r="L283" s="644">
        <f t="shared" si="36"/>
        <v>134.85</v>
      </c>
      <c r="M283" s="644">
        <f t="shared" si="37"/>
        <v>0</v>
      </c>
      <c r="N283" s="644">
        <f>ROUND('Смета ЕР (общ) '!$I283*'Смета ЕР (общ) '!$L283,2)</f>
        <v>0</v>
      </c>
      <c r="O283" s="644">
        <f>ROUND('Смета ЕР (общ) '!$I283*'Смета ЕР (общ) '!$M283,2)</f>
        <v>0</v>
      </c>
      <c r="P283" s="641"/>
      <c r="Q283" s="641"/>
    </row>
    <row r="284" spans="1:21" ht="14.4">
      <c r="A284" s="640" t="s">
        <v>16</v>
      </c>
      <c r="B284" s="640">
        <v>1</v>
      </c>
      <c r="C284" s="640"/>
      <c r="D284" s="640">
        <v>32</v>
      </c>
      <c r="E284" s="640" t="str">
        <f>CONCATENATE('Смета ЕР (общ) '!$A284,".",'Смета ЕР (общ) '!$B284,".",'Смета ЕР (общ) '!$D284)</f>
        <v>Р3.1.32</v>
      </c>
      <c r="F284" s="640">
        <f t="shared" si="34"/>
        <v>1</v>
      </c>
      <c r="G284" s="641" t="s">
        <v>1164</v>
      </c>
      <c r="H284" s="642" t="s">
        <v>6222</v>
      </c>
      <c r="I284" s="643"/>
      <c r="J284" s="669">
        <v>174</v>
      </c>
      <c r="K284" s="669">
        <v>0</v>
      </c>
      <c r="L284" s="644">
        <f t="shared" si="36"/>
        <v>174</v>
      </c>
      <c r="M284" s="644">
        <f t="shared" si="37"/>
        <v>0</v>
      </c>
      <c r="N284" s="644">
        <f>ROUND('Смета ЕР (общ) '!$I284*'Смета ЕР (общ) '!$L284,2)</f>
        <v>0</v>
      </c>
      <c r="O284" s="644">
        <f>ROUND('Смета ЕР (общ) '!$I284*'Смета ЕР (общ) '!$M284,2)</f>
        <v>0</v>
      </c>
      <c r="P284" s="641"/>
      <c r="Q284" s="641"/>
      <c r="U284" s="617">
        <v>150</v>
      </c>
    </row>
    <row r="285" spans="1:21" ht="24">
      <c r="A285" s="640" t="s">
        <v>16</v>
      </c>
      <c r="B285" s="640">
        <v>1</v>
      </c>
      <c r="C285" s="640"/>
      <c r="D285" s="640">
        <v>17</v>
      </c>
      <c r="E285" s="640" t="str">
        <f>CONCATENATE('Смета ЕР (общ) '!$A285,".",'Смета ЕР (общ) '!$B285,".",'Смета ЕР (общ) '!$D285)</f>
        <v>Р3.1.17</v>
      </c>
      <c r="F285" s="640">
        <f t="shared" si="34"/>
        <v>1</v>
      </c>
      <c r="G285" s="652" t="s">
        <v>6219</v>
      </c>
      <c r="H285" s="653" t="s">
        <v>15</v>
      </c>
      <c r="I285" s="643"/>
      <c r="J285" s="669">
        <v>560</v>
      </c>
      <c r="K285" s="669">
        <v>832.4</v>
      </c>
      <c r="L285" s="644">
        <f t="shared" si="36"/>
        <v>560</v>
      </c>
      <c r="M285" s="644">
        <f t="shared" si="37"/>
        <v>832.4</v>
      </c>
      <c r="N285" s="644">
        <f>ROUND('Смета ЕР (общ) '!$I285*'Смета ЕР (общ) '!$L285,2)</f>
        <v>0</v>
      </c>
      <c r="O285" s="644">
        <f>ROUND('Смета ЕР (общ) '!$I285*'Смета ЕР (общ) '!$M285,2)</f>
        <v>0</v>
      </c>
      <c r="P285" s="652"/>
      <c r="Q285" s="652"/>
      <c r="U285" s="617">
        <v>10</v>
      </c>
    </row>
    <row r="286" spans="1:21" ht="14.4">
      <c r="A286" s="640" t="s">
        <v>16</v>
      </c>
      <c r="B286" s="640">
        <v>1</v>
      </c>
      <c r="C286" s="640"/>
      <c r="D286" s="640">
        <v>28</v>
      </c>
      <c r="E286" s="640" t="str">
        <f>CONCATENATE('Смета ЕР (общ) '!$A286,".",'Смета ЕР (общ) '!$B286,".",'Смета ЕР (общ) '!$D286)</f>
        <v>Р3.1.28</v>
      </c>
      <c r="F286" s="640">
        <f t="shared" si="34"/>
        <v>1</v>
      </c>
      <c r="G286" s="652" t="s">
        <v>6220</v>
      </c>
      <c r="H286" s="653" t="s">
        <v>15</v>
      </c>
      <c r="I286" s="643"/>
      <c r="J286" s="669">
        <v>560</v>
      </c>
      <c r="K286" s="669">
        <v>831.03</v>
      </c>
      <c r="L286" s="644">
        <f t="shared" si="36"/>
        <v>560</v>
      </c>
      <c r="M286" s="644">
        <f t="shared" si="37"/>
        <v>831.03</v>
      </c>
      <c r="N286" s="644">
        <f>ROUND('Смета ЕР (общ) '!$I286*'Смета ЕР (общ) '!$L286,2)</f>
        <v>0</v>
      </c>
      <c r="O286" s="644">
        <f>ROUND('Смета ЕР (общ) '!$I286*'Смета ЕР (общ) '!$M286,2)</f>
        <v>0</v>
      </c>
      <c r="P286" s="652"/>
      <c r="Q286" s="652"/>
    </row>
    <row r="287" spans="1:21" ht="14.4">
      <c r="A287" s="640" t="s">
        <v>16</v>
      </c>
      <c r="B287" s="640">
        <v>1</v>
      </c>
      <c r="C287" s="640"/>
      <c r="D287" s="640">
        <v>16</v>
      </c>
      <c r="E287" s="640" t="str">
        <f>CONCATENATE('Смета ЕР (общ) '!$A287,".",'Смета ЕР (общ) '!$B287,".",'Смета ЕР (общ) '!$D287)</f>
        <v>Р3.1.16</v>
      </c>
      <c r="F287" s="640">
        <f t="shared" si="34"/>
        <v>1</v>
      </c>
      <c r="G287" s="652" t="s">
        <v>346</v>
      </c>
      <c r="H287" s="642" t="s">
        <v>336</v>
      </c>
      <c r="I287" s="643"/>
      <c r="J287" s="669">
        <v>3063.98</v>
      </c>
      <c r="K287" s="669">
        <v>1562.63</v>
      </c>
      <c r="L287" s="644">
        <f t="shared" si="36"/>
        <v>3063.98</v>
      </c>
      <c r="M287" s="644">
        <f t="shared" si="37"/>
        <v>1562.63</v>
      </c>
      <c r="N287" s="644">
        <f>ROUND('Смета ЕР (общ) '!$I287*'Смета ЕР (общ) '!$L287,2)</f>
        <v>0</v>
      </c>
      <c r="O287" s="644">
        <f>ROUND('Смета ЕР (общ) '!$I287*'Смета ЕР (общ) '!$M287,2)</f>
        <v>0</v>
      </c>
      <c r="P287" s="652"/>
      <c r="Q287" s="652"/>
    </row>
    <row r="288" spans="1:21" ht="14.4">
      <c r="A288" s="640" t="s">
        <v>16</v>
      </c>
      <c r="B288" s="640">
        <v>1</v>
      </c>
      <c r="C288" s="640"/>
      <c r="D288" s="640">
        <v>24</v>
      </c>
      <c r="E288" s="640" t="str">
        <f>CONCATENATE('Смета ЕР (общ) '!$A288,".",'Смета ЕР (общ) '!$B288,".",'Смета ЕР (общ) '!$D288)</f>
        <v>Р3.1.24</v>
      </c>
      <c r="F288" s="640">
        <f t="shared" si="34"/>
        <v>1</v>
      </c>
      <c r="G288" s="641" t="s">
        <v>483</v>
      </c>
      <c r="H288" s="653" t="s">
        <v>15</v>
      </c>
      <c r="I288" s="643"/>
      <c r="J288" s="669">
        <v>115.13</v>
      </c>
      <c r="K288" s="669">
        <v>25</v>
      </c>
      <c r="L288" s="644">
        <f t="shared" si="36"/>
        <v>115.13</v>
      </c>
      <c r="M288" s="644">
        <f t="shared" si="37"/>
        <v>25</v>
      </c>
      <c r="N288" s="644">
        <f>ROUND('Смета ЕР (общ) '!$I288*'Смета ЕР (общ) '!$L288,2)</f>
        <v>0</v>
      </c>
      <c r="O288" s="644">
        <f>ROUND('Смета ЕР (общ) '!$I288*'Смета ЕР (общ) '!$M288,2)</f>
        <v>0</v>
      </c>
      <c r="P288" s="641"/>
      <c r="Q288" s="641"/>
    </row>
    <row r="289" spans="1:21" ht="14.4">
      <c r="A289" s="640" t="s">
        <v>16</v>
      </c>
      <c r="B289" s="640">
        <v>1</v>
      </c>
      <c r="C289" s="640"/>
      <c r="D289" s="640">
        <v>35</v>
      </c>
      <c r="E289" s="640" t="str">
        <f>CONCATENATE('Смета ЕР (общ) '!$A289,".",'Смета ЕР (общ) '!$B289,".",'Смета ЕР (общ) '!$D289)</f>
        <v>Р3.1.35</v>
      </c>
      <c r="F289" s="640">
        <f t="shared" si="34"/>
        <v>1</v>
      </c>
      <c r="G289" s="641" t="s">
        <v>2055</v>
      </c>
      <c r="H289" s="653" t="s">
        <v>27</v>
      </c>
      <c r="I289" s="643"/>
      <c r="J289" s="669">
        <v>490.94</v>
      </c>
      <c r="K289" s="669">
        <v>213.65</v>
      </c>
      <c r="L289" s="644">
        <f t="shared" si="36"/>
        <v>490.94</v>
      </c>
      <c r="M289" s="644">
        <f t="shared" si="37"/>
        <v>213.65</v>
      </c>
      <c r="N289" s="644">
        <f>ROUND('Смета ЕР (общ) '!$I289*'Смета ЕР (общ) '!$L289,2)</f>
        <v>0</v>
      </c>
      <c r="O289" s="644">
        <f>ROUND('Смета ЕР (общ) '!$I289*'Смета ЕР (общ) '!$M289,2)</f>
        <v>0</v>
      </c>
      <c r="P289" s="641"/>
      <c r="Q289" s="641"/>
    </row>
    <row r="290" spans="1:21" ht="14.4">
      <c r="A290" s="640" t="s">
        <v>16</v>
      </c>
      <c r="B290" s="640">
        <v>1</v>
      </c>
      <c r="C290" s="640"/>
      <c r="D290" s="640">
        <v>36</v>
      </c>
      <c r="E290" s="640" t="str">
        <f>CONCATENATE('Смета ЕР (общ) '!$A290,".",'Смета ЕР (общ) '!$B290,".",'Смета ЕР (общ) '!$D290)</f>
        <v>Р3.1.36</v>
      </c>
      <c r="F290" s="640">
        <f t="shared" si="34"/>
        <v>1</v>
      </c>
      <c r="G290" s="641" t="s">
        <v>2047</v>
      </c>
      <c r="H290" s="642" t="s">
        <v>336</v>
      </c>
      <c r="I290" s="643"/>
      <c r="J290" s="669">
        <v>1788.72</v>
      </c>
      <c r="K290" s="669">
        <v>2311.16</v>
      </c>
      <c r="L290" s="644">
        <f t="shared" si="36"/>
        <v>1788.72</v>
      </c>
      <c r="M290" s="644">
        <f t="shared" si="37"/>
        <v>2311.16</v>
      </c>
      <c r="N290" s="644">
        <f>ROUND('Смета ЕР (общ) '!$I290*'Смета ЕР (общ) '!$L290,2)</f>
        <v>0</v>
      </c>
      <c r="O290" s="644">
        <f>ROUND('Смета ЕР (общ) '!$I290*'Смета ЕР (общ) '!$M290,2)</f>
        <v>0</v>
      </c>
      <c r="P290" s="641"/>
      <c r="Q290" s="641"/>
    </row>
    <row r="291" spans="1:21" ht="14.4">
      <c r="A291" s="640" t="s">
        <v>16</v>
      </c>
      <c r="B291" s="640">
        <v>1</v>
      </c>
      <c r="C291" s="640"/>
      <c r="D291" s="640">
        <v>37</v>
      </c>
      <c r="E291" s="640" t="str">
        <f>CONCATENATE('Смета ЕР (общ) '!$A291,".",'Смета ЕР (общ) '!$B291,".",'Смета ЕР (общ) '!$D291)</f>
        <v>Р3.1.37</v>
      </c>
      <c r="F291" s="640">
        <f t="shared" si="34"/>
        <v>1</v>
      </c>
      <c r="G291" s="641" t="s">
        <v>2048</v>
      </c>
      <c r="H291" s="642" t="s">
        <v>336</v>
      </c>
      <c r="I291" s="643"/>
      <c r="J291" s="669">
        <v>2401.1999999999998</v>
      </c>
      <c r="K291" s="669">
        <v>5600</v>
      </c>
      <c r="L291" s="644">
        <f t="shared" si="36"/>
        <v>2401.1999999999998</v>
      </c>
      <c r="M291" s="644">
        <f t="shared" si="37"/>
        <v>5600</v>
      </c>
      <c r="N291" s="644">
        <f>ROUND('Смета ЕР (общ) '!$I291*'Смета ЕР (общ) '!$L291,2)</f>
        <v>0</v>
      </c>
      <c r="O291" s="644">
        <f>ROUND('Смета ЕР (общ) '!$I291*'Смета ЕР (общ) '!$M291,2)</f>
        <v>0</v>
      </c>
      <c r="P291" s="641"/>
      <c r="Q291" s="641"/>
    </row>
    <row r="292" spans="1:21" ht="14.4">
      <c r="A292" s="640" t="s">
        <v>16</v>
      </c>
      <c r="B292" s="640">
        <v>1</v>
      </c>
      <c r="C292" s="640"/>
      <c r="D292" s="640">
        <v>38</v>
      </c>
      <c r="E292" s="640" t="str">
        <f>CONCATENATE('Смета ЕР (общ) '!$A292,".",'Смета ЕР (общ) '!$B292,".",'Смета ЕР (общ) '!$D292)</f>
        <v>Р3.1.38</v>
      </c>
      <c r="F292" s="640">
        <f t="shared" si="34"/>
        <v>1</v>
      </c>
      <c r="G292" s="641" t="s">
        <v>2049</v>
      </c>
      <c r="H292" s="642" t="s">
        <v>336</v>
      </c>
      <c r="I292" s="643"/>
      <c r="J292" s="669">
        <v>2554.3200000000002</v>
      </c>
      <c r="K292" s="669">
        <v>6000</v>
      </c>
      <c r="L292" s="644">
        <f t="shared" si="36"/>
        <v>2554.3200000000002</v>
      </c>
      <c r="M292" s="644">
        <f t="shared" si="37"/>
        <v>6000</v>
      </c>
      <c r="N292" s="644">
        <f>ROUND('Смета ЕР (общ) '!$I292*'Смета ЕР (общ) '!$L292,2)</f>
        <v>0</v>
      </c>
      <c r="O292" s="644">
        <f>ROUND('Смета ЕР (общ) '!$I292*'Смета ЕР (общ) '!$M292,2)</f>
        <v>0</v>
      </c>
      <c r="P292" s="641"/>
      <c r="Q292" s="641"/>
    </row>
    <row r="293" spans="1:21" ht="14.4">
      <c r="A293" s="640" t="s">
        <v>16</v>
      </c>
      <c r="B293" s="640">
        <v>1</v>
      </c>
      <c r="C293" s="640"/>
      <c r="D293" s="640">
        <v>39</v>
      </c>
      <c r="E293" s="640" t="str">
        <f>CONCATENATE('Смета ЕР (общ) '!$A293,".",'Смета ЕР (общ) '!$B293,".",'Смета ЕР (общ) '!$D293)</f>
        <v>Р3.1.39</v>
      </c>
      <c r="F293" s="640">
        <f t="shared" si="34"/>
        <v>1</v>
      </c>
      <c r="G293" s="641" t="s">
        <v>2050</v>
      </c>
      <c r="H293" s="642" t="s">
        <v>336</v>
      </c>
      <c r="I293" s="643"/>
      <c r="J293" s="669">
        <v>2924.94</v>
      </c>
      <c r="K293" s="669">
        <v>6150</v>
      </c>
      <c r="L293" s="644">
        <f t="shared" si="36"/>
        <v>2924.94</v>
      </c>
      <c r="M293" s="644">
        <f t="shared" si="37"/>
        <v>6150</v>
      </c>
      <c r="N293" s="644">
        <f>ROUND('Смета ЕР (общ) '!$I293*'Смета ЕР (общ) '!$L293,2)</f>
        <v>0</v>
      </c>
      <c r="O293" s="644">
        <f>ROUND('Смета ЕР (общ) '!$I293*'Смета ЕР (общ) '!$M293,2)</f>
        <v>0</v>
      </c>
      <c r="P293" s="641"/>
      <c r="Q293" s="641"/>
    </row>
    <row r="294" spans="1:21" ht="24">
      <c r="A294" s="640" t="s">
        <v>16</v>
      </c>
      <c r="B294" s="640">
        <v>1</v>
      </c>
      <c r="C294" s="640"/>
      <c r="D294" s="640">
        <v>40</v>
      </c>
      <c r="E294" s="640" t="str">
        <f>CONCATENATE('Смета ЕР (общ) '!$A294,".",'Смета ЕР (общ) '!$B294,".",'Смета ЕР (общ) '!$D294)</f>
        <v>Р3.1.40</v>
      </c>
      <c r="F294" s="640">
        <f t="shared" si="34"/>
        <v>1</v>
      </c>
      <c r="G294" s="641" t="s">
        <v>2038</v>
      </c>
      <c r="H294" s="653" t="s">
        <v>27</v>
      </c>
      <c r="I294" s="643"/>
      <c r="J294" s="669">
        <v>1733.48</v>
      </c>
      <c r="K294" s="669">
        <v>904.04</v>
      </c>
      <c r="L294" s="644">
        <f t="shared" si="36"/>
        <v>1733.48</v>
      </c>
      <c r="M294" s="644">
        <f t="shared" si="37"/>
        <v>904.04</v>
      </c>
      <c r="N294" s="644">
        <f>ROUND('Смета ЕР (общ) '!$I294*'Смета ЕР (общ) '!$L294,2)</f>
        <v>0</v>
      </c>
      <c r="O294" s="644">
        <f>ROUND('Смета ЕР (общ) '!$I294*'Смета ЕР (общ) '!$M294,2)</f>
        <v>0</v>
      </c>
      <c r="P294" s="641"/>
      <c r="Q294" s="641"/>
    </row>
    <row r="295" spans="1:21" ht="14.4">
      <c r="A295" s="648" t="s">
        <v>16</v>
      </c>
      <c r="B295" s="648">
        <v>2</v>
      </c>
      <c r="C295" s="648"/>
      <c r="D295" s="648">
        <v>0</v>
      </c>
      <c r="E295" s="648" t="str">
        <f>CONCATENATE('Смета ЕР (общ) '!$A295,".",'Смета ЕР (общ) '!$B295,".",'Смета ЕР (общ) '!$D295)</f>
        <v>Р3.2.0</v>
      </c>
      <c r="F295" s="648">
        <f t="shared" si="34"/>
        <v>1</v>
      </c>
      <c r="G295" s="649" t="s">
        <v>657</v>
      </c>
      <c r="H295" s="634"/>
      <c r="I295" s="635">
        <f>N295</f>
        <v>0</v>
      </c>
      <c r="J295" s="647"/>
      <c r="K295" s="647"/>
      <c r="L295" s="637"/>
      <c r="M295" s="637"/>
      <c r="N295" s="637">
        <f>SUM(N296:N309)</f>
        <v>0</v>
      </c>
      <c r="O295" s="637">
        <f>SUM(O296:O309)</f>
        <v>0</v>
      </c>
      <c r="P295" s="649"/>
      <c r="Q295" s="649"/>
      <c r="U295" s="617">
        <v>230637.52000000002</v>
      </c>
    </row>
    <row r="296" spans="1:21" ht="24">
      <c r="A296" s="640" t="s">
        <v>16</v>
      </c>
      <c r="B296" s="640">
        <v>2</v>
      </c>
      <c r="C296" s="640"/>
      <c r="D296" s="640">
        <v>1</v>
      </c>
      <c r="E296" s="640" t="str">
        <f>CONCATENATE('Смета ЕР (общ) '!$A296,".",'Смета ЕР (общ) '!$B296,".",'Смета ЕР (общ) '!$D296)</f>
        <v>Р3.2.1</v>
      </c>
      <c r="F296" s="640">
        <f t="shared" si="34"/>
        <v>1</v>
      </c>
      <c r="G296" s="641" t="s">
        <v>1829</v>
      </c>
      <c r="H296" s="653" t="s">
        <v>15</v>
      </c>
      <c r="I296" s="645"/>
      <c r="J296" s="644">
        <v>3065.04</v>
      </c>
      <c r="K296" s="669">
        <f>'Бескаркасные двери и перегородк'!E10</f>
        <v>8190</v>
      </c>
      <c r="L296" s="644">
        <f t="shared" ref="L296:L309" si="38">ROUND(J296-J296*$R$3,2)</f>
        <v>3065.04</v>
      </c>
      <c r="M296" s="662">
        <f>K296</f>
        <v>8190</v>
      </c>
      <c r="N296" s="644">
        <f>ROUND('Смета ЕР (общ) '!$I296*'Смета ЕР (общ) '!$L296,2)</f>
        <v>0</v>
      </c>
      <c r="O296" s="644">
        <f>ROUND('Смета ЕР (общ) '!$I296*'Смета ЕР (общ) '!$M296,2)</f>
        <v>0</v>
      </c>
      <c r="P296" s="641" t="s">
        <v>2253</v>
      </c>
      <c r="Q296" s="641" t="s">
        <v>6227</v>
      </c>
      <c r="R296" s="1035"/>
      <c r="U296" s="617">
        <v>25.77</v>
      </c>
    </row>
    <row r="297" spans="1:21" ht="24">
      <c r="A297" s="640" t="s">
        <v>16</v>
      </c>
      <c r="B297" s="640">
        <v>2</v>
      </c>
      <c r="C297" s="640"/>
      <c r="D297" s="640">
        <v>2</v>
      </c>
      <c r="E297" s="640" t="str">
        <f>CONCATENATE('Смета ЕР (общ) '!$A297,".",'Смета ЕР (общ) '!$B297,".",'Смета ЕР (общ) '!$D297)</f>
        <v>Р3.2.2</v>
      </c>
      <c r="F297" s="640">
        <f t="shared" si="34"/>
        <v>1</v>
      </c>
      <c r="G297" s="641" t="s">
        <v>1105</v>
      </c>
      <c r="H297" s="642" t="s">
        <v>15</v>
      </c>
      <c r="I297" s="643"/>
      <c r="J297" s="644">
        <v>2210.33</v>
      </c>
      <c r="K297" s="669">
        <f>'Бескаркасные двери и перегородк'!E11</f>
        <v>7875</v>
      </c>
      <c r="L297" s="644">
        <f t="shared" si="38"/>
        <v>2210.33</v>
      </c>
      <c r="M297" s="662">
        <f>K297</f>
        <v>7875</v>
      </c>
      <c r="N297" s="644">
        <f>ROUND('Смета ЕР (общ) '!$I297*'Смета ЕР (общ) '!$L297,2)</f>
        <v>0</v>
      </c>
      <c r="O297" s="644">
        <f>ROUND('Смета ЕР (общ) '!$I297*'Смета ЕР (общ) '!$M297,2)</f>
        <v>0</v>
      </c>
      <c r="P297" s="641" t="s">
        <v>2253</v>
      </c>
      <c r="Q297" s="641" t="s">
        <v>6227</v>
      </c>
      <c r="R297" s="1035"/>
    </row>
    <row r="298" spans="1:21" ht="24">
      <c r="A298" s="640" t="s">
        <v>16</v>
      </c>
      <c r="B298" s="640">
        <v>2</v>
      </c>
      <c r="C298" s="640"/>
      <c r="D298" s="640">
        <v>3</v>
      </c>
      <c r="E298" s="640" t="str">
        <f>CONCATENATE('Смета ЕР (общ) '!$A298,".",'Смета ЕР (общ) '!$B298,".",'Смета ЕР (общ) '!$D298)</f>
        <v>Р3.2.3</v>
      </c>
      <c r="F298" s="640">
        <f t="shared" si="34"/>
        <v>1</v>
      </c>
      <c r="G298" s="641" t="s">
        <v>1106</v>
      </c>
      <c r="H298" s="642" t="s">
        <v>15</v>
      </c>
      <c r="I298" s="643"/>
      <c r="J298" s="644">
        <v>2197.3200000000002</v>
      </c>
      <c r="K298" s="644">
        <v>7075.57</v>
      </c>
      <c r="L298" s="644">
        <f t="shared" si="38"/>
        <v>2197.3200000000002</v>
      </c>
      <c r="M298" s="669">
        <f t="shared" ref="M298:M303" si="39">ROUND(K298-K298*$R$3,2)</f>
        <v>7075.57</v>
      </c>
      <c r="N298" s="644">
        <f>ROUND('Смета ЕР (общ) '!$I298*'Смета ЕР (общ) '!$L298,2)</f>
        <v>0</v>
      </c>
      <c r="O298" s="644">
        <f>ROUND('Смета ЕР (общ) '!$I298*'Смета ЕР (общ) '!$M298,2)</f>
        <v>0</v>
      </c>
      <c r="P298" s="641"/>
      <c r="Q298" s="641" t="s">
        <v>6227</v>
      </c>
    </row>
    <row r="299" spans="1:21" ht="24">
      <c r="A299" s="640" t="s">
        <v>16</v>
      </c>
      <c r="B299" s="640">
        <v>2</v>
      </c>
      <c r="C299" s="640"/>
      <c r="D299" s="640">
        <v>4</v>
      </c>
      <c r="E299" s="640" t="str">
        <f>CONCATENATE('Смета ЕР (общ) '!$A299,".",'Смета ЕР (общ) '!$B299,".",'Смета ЕР (общ) '!$D299)</f>
        <v>Р3.2.4</v>
      </c>
      <c r="F299" s="640">
        <f t="shared" si="34"/>
        <v>1</v>
      </c>
      <c r="G299" s="652" t="s">
        <v>21</v>
      </c>
      <c r="H299" s="642" t="s">
        <v>15</v>
      </c>
      <c r="I299" s="643"/>
      <c r="J299" s="644">
        <v>1650</v>
      </c>
      <c r="K299" s="644">
        <v>1711.35</v>
      </c>
      <c r="L299" s="644">
        <f t="shared" si="38"/>
        <v>1650</v>
      </c>
      <c r="M299" s="669">
        <f t="shared" si="39"/>
        <v>1711.35</v>
      </c>
      <c r="N299" s="644">
        <f>ROUND('Смета ЕР (общ) '!$I299*'Смета ЕР (общ) '!$L299,2)</f>
        <v>0</v>
      </c>
      <c r="O299" s="644">
        <f>ROUND('Смета ЕР (общ) '!$I299*'Смета ЕР (общ) '!$M299,2)</f>
        <v>0</v>
      </c>
      <c r="P299" s="652"/>
      <c r="Q299" s="652"/>
    </row>
    <row r="300" spans="1:21" ht="36">
      <c r="A300" s="663" t="s">
        <v>16</v>
      </c>
      <c r="B300" s="663">
        <v>2</v>
      </c>
      <c r="C300" s="663"/>
      <c r="D300" s="663">
        <v>5</v>
      </c>
      <c r="E300" s="663" t="str">
        <f>CONCATENATE('Смета ЕР (общ) '!$A300,".",'Смета ЕР (общ) '!$B300,".",'Смета ЕР (общ) '!$D300)</f>
        <v>Р3.2.5</v>
      </c>
      <c r="F300" s="663">
        <f t="shared" si="34"/>
        <v>1</v>
      </c>
      <c r="G300" s="664" t="s">
        <v>2257</v>
      </c>
      <c r="H300" s="642" t="s">
        <v>15</v>
      </c>
      <c r="I300" s="665"/>
      <c r="J300" s="665">
        <v>5637.6</v>
      </c>
      <c r="K300" s="694">
        <f>'Стекл. перегородки'!G8*1.05</f>
        <v>16012.5</v>
      </c>
      <c r="L300" s="644">
        <f t="shared" si="38"/>
        <v>5637.6</v>
      </c>
      <c r="M300" s="662">
        <f>K300</f>
        <v>16012.5</v>
      </c>
      <c r="N300" s="644">
        <f>ROUND('Смета ЕР (общ) '!$I300*'Смета ЕР (общ) '!$L300,2)</f>
        <v>0</v>
      </c>
      <c r="O300" s="644">
        <f>ROUND('Смета ЕР (общ) '!$I300*'Смета ЕР (общ) '!$M300,2)</f>
        <v>0</v>
      </c>
      <c r="P300" s="664" t="s">
        <v>2269</v>
      </c>
      <c r="Q300" s="664" t="s">
        <v>6227</v>
      </c>
      <c r="R300" s="1035"/>
      <c r="U300" s="617">
        <v>10</v>
      </c>
    </row>
    <row r="301" spans="1:21" ht="82.5" customHeight="1">
      <c r="A301" s="667" t="s">
        <v>16</v>
      </c>
      <c r="B301" s="667">
        <v>2</v>
      </c>
      <c r="C301" s="667"/>
      <c r="D301" s="667">
        <v>6</v>
      </c>
      <c r="E301" s="667" t="str">
        <f>CONCATENATE('Смета ЕР (общ) '!$A301,".",'Смета ЕР (общ) '!$B301,".",'Смета ЕР (общ) '!$D301)</f>
        <v>Р3.2.6</v>
      </c>
      <c r="F301" s="667">
        <f t="shared" si="34"/>
        <v>1</v>
      </c>
      <c r="G301" s="668" t="s">
        <v>1597</v>
      </c>
      <c r="H301" s="646" t="s">
        <v>15</v>
      </c>
      <c r="I301" s="645"/>
      <c r="J301" s="669">
        <v>5637.6</v>
      </c>
      <c r="K301" s="669">
        <v>18196.919999999998</v>
      </c>
      <c r="L301" s="669">
        <f t="shared" si="38"/>
        <v>5637.6</v>
      </c>
      <c r="M301" s="669">
        <f t="shared" si="39"/>
        <v>18196.919999999998</v>
      </c>
      <c r="N301" s="669">
        <f>ROUND('Смета ЕР (общ) '!$I301*'Смета ЕР (общ) '!$L301,2)</f>
        <v>0</v>
      </c>
      <c r="O301" s="669">
        <f>ROUND('Смета ЕР (общ) '!$I301*'Смета ЕР (общ) '!$M301,2)</f>
        <v>0</v>
      </c>
      <c r="P301" s="668"/>
      <c r="Q301" s="668" t="s">
        <v>6225</v>
      </c>
    </row>
    <row r="302" spans="1:21" ht="39.75" customHeight="1">
      <c r="A302" s="654" t="s">
        <v>16</v>
      </c>
      <c r="B302" s="654">
        <v>2</v>
      </c>
      <c r="C302" s="654"/>
      <c r="D302" s="654">
        <v>7</v>
      </c>
      <c r="E302" s="654" t="str">
        <f>CONCATENATE('Смета ЕР (общ) '!$A302,".",'Смета ЕР (общ) '!$B302,".",'Смета ЕР (общ) '!$D302)</f>
        <v>Р3.2.7</v>
      </c>
      <c r="F302" s="654">
        <f t="shared" si="34"/>
        <v>1</v>
      </c>
      <c r="G302" s="710" t="s">
        <v>1598</v>
      </c>
      <c r="H302" s="656" t="s">
        <v>15</v>
      </c>
      <c r="I302" s="645"/>
      <c r="J302" s="644">
        <v>8143.2</v>
      </c>
      <c r="K302" s="759">
        <v>75795.63</v>
      </c>
      <c r="L302" s="658">
        <f t="shared" si="38"/>
        <v>8143.2</v>
      </c>
      <c r="M302" s="658">
        <f t="shared" si="39"/>
        <v>75795.63</v>
      </c>
      <c r="N302" s="658">
        <f>ROUND('Смета ЕР (общ) '!$I302*'Смета ЕР (общ) '!$L302,2)</f>
        <v>0</v>
      </c>
      <c r="O302" s="658">
        <f>ROUND('Смета ЕР (общ) '!$I302*'Смета ЕР (общ) '!$M302,2)</f>
        <v>0</v>
      </c>
      <c r="P302" s="710"/>
      <c r="Q302" s="710" t="s">
        <v>6228</v>
      </c>
    </row>
    <row r="303" spans="1:21" ht="14.4">
      <c r="A303" s="667" t="s">
        <v>16</v>
      </c>
      <c r="B303" s="667">
        <v>2</v>
      </c>
      <c r="C303" s="667"/>
      <c r="D303" s="667">
        <v>8</v>
      </c>
      <c r="E303" s="667" t="str">
        <f>CONCATENATE('Смета ЕР (общ) '!$A303,".",'Смета ЕР (общ) '!$B303,".",'Смета ЕР (общ) '!$D303)</f>
        <v>Р3.2.8</v>
      </c>
      <c r="F303" s="667">
        <f t="shared" ref="F303:F373" si="40">IF(I303&gt;0,F302+1,F302)</f>
        <v>1</v>
      </c>
      <c r="G303" s="668" t="s">
        <v>1544</v>
      </c>
      <c r="H303" s="646" t="s">
        <v>336</v>
      </c>
      <c r="I303" s="645"/>
      <c r="J303" s="669">
        <v>720.36</v>
      </c>
      <c r="K303" s="669">
        <v>4249.08</v>
      </c>
      <c r="L303" s="669">
        <f t="shared" si="38"/>
        <v>720.36</v>
      </c>
      <c r="M303" s="669">
        <f t="shared" si="39"/>
        <v>4249.08</v>
      </c>
      <c r="N303" s="669">
        <f>ROUND('Смета ЕР (общ) '!$I303*'Смета ЕР (общ) '!$L303,2)</f>
        <v>0</v>
      </c>
      <c r="O303" s="669">
        <f>ROUND('Смета ЕР (общ) '!$I303*'Смета ЕР (общ) '!$M303,2)</f>
        <v>0</v>
      </c>
      <c r="P303" s="668"/>
      <c r="Q303" s="668"/>
      <c r="U303" s="617">
        <v>1</v>
      </c>
    </row>
    <row r="304" spans="1:21" ht="24">
      <c r="A304" s="667" t="s">
        <v>16</v>
      </c>
      <c r="B304" s="667">
        <v>2</v>
      </c>
      <c r="C304" s="667"/>
      <c r="D304" s="667">
        <v>9</v>
      </c>
      <c r="E304" s="667" t="str">
        <f>CONCATENATE('Смета ЕР (общ) '!$A304,".",'Смета ЕР (общ) '!$B304,".",'Смета ЕР (общ) '!$D304)</f>
        <v>Р3.2.9</v>
      </c>
      <c r="F304" s="667">
        <f t="shared" si="40"/>
        <v>1</v>
      </c>
      <c r="G304" s="668" t="s">
        <v>1807</v>
      </c>
      <c r="H304" s="670" t="s">
        <v>15</v>
      </c>
      <c r="I304" s="645"/>
      <c r="J304" s="669">
        <v>8143.2</v>
      </c>
      <c r="K304" s="669">
        <f>'Трансформируемая перегородка'!F3</f>
        <v>37170</v>
      </c>
      <c r="L304" s="669">
        <f t="shared" si="38"/>
        <v>8143.2</v>
      </c>
      <c r="M304" s="662">
        <f>K304</f>
        <v>37170</v>
      </c>
      <c r="N304" s="669">
        <f>ROUND('Смета ЕР (общ) '!$I304*'Смета ЕР (общ) '!$L304,2)</f>
        <v>0</v>
      </c>
      <c r="O304" s="669">
        <f>ROUND('Смета ЕР (общ) '!$I304*'Смета ЕР (общ) '!$M304,2)</f>
        <v>0</v>
      </c>
      <c r="P304" s="668" t="s">
        <v>1797</v>
      </c>
      <c r="Q304" s="668" t="s">
        <v>846</v>
      </c>
      <c r="R304" s="1035"/>
    </row>
    <row r="305" spans="1:21" ht="24">
      <c r="A305" s="667" t="s">
        <v>16</v>
      </c>
      <c r="B305" s="667">
        <v>2</v>
      </c>
      <c r="C305" s="667"/>
      <c r="D305" s="667">
        <v>10</v>
      </c>
      <c r="E305" s="667" t="str">
        <f>CONCATENATE('Смета ЕР (общ) '!$A305,".",'Смета ЕР (общ) '!$B305,".",'Смета ЕР (общ) '!$D305)</f>
        <v>Р3.2.10</v>
      </c>
      <c r="F305" s="667">
        <f t="shared" si="40"/>
        <v>1</v>
      </c>
      <c r="G305" s="668" t="s">
        <v>1806</v>
      </c>
      <c r="H305" s="670" t="s">
        <v>15</v>
      </c>
      <c r="I305" s="645"/>
      <c r="J305" s="669">
        <v>8143.2</v>
      </c>
      <c r="K305" s="669">
        <f>'Трансформируемая перегородка'!F4</f>
        <v>34230</v>
      </c>
      <c r="L305" s="669">
        <f t="shared" si="38"/>
        <v>8143.2</v>
      </c>
      <c r="M305" s="662">
        <f t="shared" ref="M305:M309" si="41">K305</f>
        <v>34230</v>
      </c>
      <c r="N305" s="669">
        <f>ROUND('Смета ЕР (общ) '!$I305*'Смета ЕР (общ) '!$L305,2)</f>
        <v>0</v>
      </c>
      <c r="O305" s="669">
        <f>ROUND('Смета ЕР (общ) '!$I305*'Смета ЕР (общ) '!$M305,2)</f>
        <v>0</v>
      </c>
      <c r="P305" s="668" t="s">
        <v>1797</v>
      </c>
      <c r="Q305" s="668" t="s">
        <v>846</v>
      </c>
      <c r="R305" s="1035"/>
    </row>
    <row r="306" spans="1:21" ht="24">
      <c r="A306" s="667" t="s">
        <v>16</v>
      </c>
      <c r="B306" s="667">
        <v>2</v>
      </c>
      <c r="C306" s="667"/>
      <c r="D306" s="667">
        <v>11</v>
      </c>
      <c r="E306" s="667" t="str">
        <f>CONCATENATE('Смета ЕР (общ) '!$A306,".",'Смета ЕР (общ) '!$B306,".",'Смета ЕР (общ) '!$D306)</f>
        <v>Р3.2.11</v>
      </c>
      <c r="F306" s="667">
        <f t="shared" si="40"/>
        <v>1</v>
      </c>
      <c r="G306" s="668" t="s">
        <v>1808</v>
      </c>
      <c r="H306" s="670" t="s">
        <v>15</v>
      </c>
      <c r="I306" s="645"/>
      <c r="J306" s="669">
        <v>8143.2</v>
      </c>
      <c r="K306" s="669">
        <f>'Трансформируемая перегородка'!F5</f>
        <v>33295.5</v>
      </c>
      <c r="L306" s="669">
        <f t="shared" si="38"/>
        <v>8143.2</v>
      </c>
      <c r="M306" s="662">
        <f t="shared" si="41"/>
        <v>33295.5</v>
      </c>
      <c r="N306" s="669">
        <f>ROUND('Смета ЕР (общ) '!$I306*'Смета ЕР (общ) '!$L306,2)</f>
        <v>0</v>
      </c>
      <c r="O306" s="669">
        <f>ROUND('Смета ЕР (общ) '!$I306*'Смета ЕР (общ) '!$M306,2)</f>
        <v>0</v>
      </c>
      <c r="P306" s="668" t="s">
        <v>1797</v>
      </c>
      <c r="Q306" s="668" t="s">
        <v>846</v>
      </c>
      <c r="R306" s="1035"/>
      <c r="U306" s="617">
        <v>11.55</v>
      </c>
    </row>
    <row r="307" spans="1:21" ht="24">
      <c r="A307" s="667" t="s">
        <v>16</v>
      </c>
      <c r="B307" s="667">
        <v>2</v>
      </c>
      <c r="C307" s="667"/>
      <c r="D307" s="667">
        <v>12</v>
      </c>
      <c r="E307" s="667" t="str">
        <f>CONCATENATE('Смета ЕР (общ) '!$A307,".",'Смета ЕР (общ) '!$B307,".",'Смета ЕР (общ) '!$D307)</f>
        <v>Р3.2.12</v>
      </c>
      <c r="F307" s="667">
        <f t="shared" si="40"/>
        <v>1</v>
      </c>
      <c r="G307" s="668" t="s">
        <v>1809</v>
      </c>
      <c r="H307" s="670" t="s">
        <v>15</v>
      </c>
      <c r="I307" s="645"/>
      <c r="J307" s="669">
        <v>8143.2</v>
      </c>
      <c r="K307" s="669">
        <f>'Трансформируемая перегородка'!F6</f>
        <v>32235</v>
      </c>
      <c r="L307" s="669">
        <f t="shared" si="38"/>
        <v>8143.2</v>
      </c>
      <c r="M307" s="662">
        <f t="shared" si="41"/>
        <v>32235</v>
      </c>
      <c r="N307" s="669">
        <f>ROUND('Смета ЕР (общ) '!$I307*'Смета ЕР (общ) '!$L307,2)</f>
        <v>0</v>
      </c>
      <c r="O307" s="669">
        <f>ROUND('Смета ЕР (общ) '!$I307*'Смета ЕР (общ) '!$M307,2)</f>
        <v>0</v>
      </c>
      <c r="P307" s="668" t="s">
        <v>1797</v>
      </c>
      <c r="Q307" s="668" t="s">
        <v>846</v>
      </c>
      <c r="R307" s="1035"/>
    </row>
    <row r="308" spans="1:21" ht="14.4">
      <c r="A308" s="667" t="s">
        <v>16</v>
      </c>
      <c r="B308" s="667">
        <v>2</v>
      </c>
      <c r="C308" s="667"/>
      <c r="D308" s="667">
        <v>13</v>
      </c>
      <c r="E308" s="667" t="str">
        <f>CONCATENATE('Смета ЕР (общ) '!$A308,".",'Смета ЕР (общ) '!$B308,".",'Смета ЕР (общ) '!$D308)</f>
        <v>Р3.2.13</v>
      </c>
      <c r="F308" s="667">
        <f t="shared" si="40"/>
        <v>1</v>
      </c>
      <c r="G308" s="668" t="s">
        <v>1819</v>
      </c>
      <c r="H308" s="670" t="s">
        <v>336</v>
      </c>
      <c r="I308" s="645"/>
      <c r="J308" s="669">
        <v>250.56</v>
      </c>
      <c r="K308" s="669">
        <f>'Трансформируемая перегородка'!F11</f>
        <v>1323</v>
      </c>
      <c r="L308" s="669">
        <f t="shared" si="38"/>
        <v>250.56</v>
      </c>
      <c r="M308" s="662">
        <f t="shared" si="41"/>
        <v>1323</v>
      </c>
      <c r="N308" s="669">
        <f>ROUND('Смета ЕР (общ) '!$I308*'Смета ЕР (общ) '!$L308,2)</f>
        <v>0</v>
      </c>
      <c r="O308" s="669">
        <f>ROUND('Смета ЕР (общ) '!$I308*'Смета ЕР (общ) '!$M308,2)</f>
        <v>0</v>
      </c>
      <c r="P308" s="668" t="s">
        <v>1797</v>
      </c>
      <c r="Q308" s="668" t="s">
        <v>6226</v>
      </c>
      <c r="R308" s="1035"/>
      <c r="U308" s="617">
        <v>1</v>
      </c>
    </row>
    <row r="309" spans="1:21" ht="14.4">
      <c r="A309" s="667" t="s">
        <v>16</v>
      </c>
      <c r="B309" s="667">
        <v>2</v>
      </c>
      <c r="C309" s="667"/>
      <c r="D309" s="667">
        <v>14</v>
      </c>
      <c r="E309" s="667" t="str">
        <f>CONCATENATE('Смета ЕР (общ) '!$A309,".",'Смета ЕР (общ) '!$B309,".",'Смета ЕР (общ) '!$D309)</f>
        <v>Р3.2.14</v>
      </c>
      <c r="F309" s="667">
        <f t="shared" si="40"/>
        <v>1</v>
      </c>
      <c r="G309" s="668" t="s">
        <v>1818</v>
      </c>
      <c r="H309" s="670" t="s">
        <v>336</v>
      </c>
      <c r="I309" s="645"/>
      <c r="J309" s="669">
        <v>250.56</v>
      </c>
      <c r="K309" s="669">
        <f>'Трансформируемая перегородка'!F12</f>
        <v>1659</v>
      </c>
      <c r="L309" s="669">
        <f t="shared" si="38"/>
        <v>250.56</v>
      </c>
      <c r="M309" s="662">
        <f t="shared" si="41"/>
        <v>1659</v>
      </c>
      <c r="N309" s="669">
        <f>ROUND('Смета ЕР (общ) '!$I309*'Смета ЕР (общ) '!$L309,2)</f>
        <v>0</v>
      </c>
      <c r="O309" s="669">
        <f>ROUND('Смета ЕР (общ) '!$I309*'Смета ЕР (общ) '!$M309,2)</f>
        <v>0</v>
      </c>
      <c r="P309" s="668" t="s">
        <v>1797</v>
      </c>
      <c r="Q309" s="668" t="s">
        <v>6226</v>
      </c>
      <c r="R309" s="1035"/>
      <c r="U309" s="617">
        <v>1</v>
      </c>
    </row>
    <row r="310" spans="1:21" ht="14.4">
      <c r="A310" s="648" t="s">
        <v>16</v>
      </c>
      <c r="B310" s="648">
        <v>3</v>
      </c>
      <c r="C310" s="648"/>
      <c r="D310" s="648">
        <v>0</v>
      </c>
      <c r="E310" s="648" t="str">
        <f>CONCATENATE('Смета ЕР (общ) '!$A310,".",'Смета ЕР (общ) '!$B310,".",'Смета ЕР (общ) '!$D310)</f>
        <v>Р3.3.0</v>
      </c>
      <c r="F310" s="648">
        <f t="shared" si="40"/>
        <v>1</v>
      </c>
      <c r="G310" s="649" t="s">
        <v>658</v>
      </c>
      <c r="H310" s="634"/>
      <c r="I310" s="635">
        <f>N310</f>
        <v>0</v>
      </c>
      <c r="J310" s="647"/>
      <c r="K310" s="647"/>
      <c r="L310" s="637"/>
      <c r="M310" s="637"/>
      <c r="N310" s="637">
        <f>SUM(N311:N345)</f>
        <v>0</v>
      </c>
      <c r="O310" s="637">
        <f>SUM(O311:O345)</f>
        <v>0</v>
      </c>
      <c r="P310" s="649"/>
      <c r="Q310" s="649"/>
      <c r="U310" s="617">
        <v>672955.1</v>
      </c>
    </row>
    <row r="311" spans="1:21" ht="14.4">
      <c r="A311" s="640" t="s">
        <v>16</v>
      </c>
      <c r="B311" s="640">
        <v>3</v>
      </c>
      <c r="C311" s="640"/>
      <c r="D311" s="640">
        <v>2</v>
      </c>
      <c r="E311" s="640" t="str">
        <f>CONCATENATE('Смета ЕР (общ) '!$A311,".",'Смета ЕР (общ) '!$B311,".",'Смета ЕР (общ) '!$D311)</f>
        <v>Р3.3.2</v>
      </c>
      <c r="F311" s="640">
        <f t="shared" si="40"/>
        <v>1</v>
      </c>
      <c r="G311" s="641" t="s">
        <v>22</v>
      </c>
      <c r="H311" s="653" t="s">
        <v>15</v>
      </c>
      <c r="I311" s="643"/>
      <c r="J311" s="644">
        <v>87</v>
      </c>
      <c r="K311" s="644">
        <v>154.86000000000001</v>
      </c>
      <c r="L311" s="644">
        <f t="shared" ref="L311:L341" si="42">ROUND(J311-J311*$R$3,2)</f>
        <v>87</v>
      </c>
      <c r="M311" s="644">
        <f t="shared" ref="M311:M342" si="43">ROUND(K311-K311*$R$3,2)</f>
        <v>154.86000000000001</v>
      </c>
      <c r="N311" s="644">
        <f>ROUND('Смета ЕР (общ) '!$I311*'Смета ЕР (общ) '!$L311,2)</f>
        <v>0</v>
      </c>
      <c r="O311" s="644">
        <f>ROUND('Смета ЕР (общ) '!$I311*'Смета ЕР (общ) '!$M311,2)</f>
        <v>0</v>
      </c>
      <c r="P311" s="641"/>
      <c r="Q311" s="641"/>
    </row>
    <row r="312" spans="1:21" ht="24" customHeight="1">
      <c r="A312" s="640" t="s">
        <v>16</v>
      </c>
      <c r="B312" s="640">
        <v>3</v>
      </c>
      <c r="C312" s="640"/>
      <c r="D312" s="640">
        <v>3</v>
      </c>
      <c r="E312" s="640" t="str">
        <f>CONCATENATE('Смета ЕР (общ) '!$A312,".",'Смета ЕР (общ) '!$B312,".",'Смета ЕР (общ) '!$D312)</f>
        <v>Р3.3.3</v>
      </c>
      <c r="F312" s="640">
        <f t="shared" si="40"/>
        <v>1</v>
      </c>
      <c r="G312" s="641" t="s">
        <v>402</v>
      </c>
      <c r="H312" s="653" t="s">
        <v>15</v>
      </c>
      <c r="I312" s="657"/>
      <c r="J312" s="644">
        <v>143.55000000000001</v>
      </c>
      <c r="K312" s="644">
        <v>106.22</v>
      </c>
      <c r="L312" s="644">
        <f t="shared" si="42"/>
        <v>143.55000000000001</v>
      </c>
      <c r="M312" s="644">
        <f t="shared" si="43"/>
        <v>106.22</v>
      </c>
      <c r="N312" s="644">
        <f>ROUND('Смета ЕР (общ) '!$I312*'Смета ЕР (общ) '!$L312,2)</f>
        <v>0</v>
      </c>
      <c r="O312" s="644">
        <f>ROUND('Смета ЕР (общ) '!$I312*'Смета ЕР (общ) '!$M312,2)</f>
        <v>0</v>
      </c>
      <c r="P312" s="641" t="s">
        <v>2254</v>
      </c>
      <c r="Q312" s="641"/>
      <c r="U312" s="617">
        <v>545</v>
      </c>
    </row>
    <row r="313" spans="1:21" ht="21.75" customHeight="1">
      <c r="A313" s="640" t="s">
        <v>16</v>
      </c>
      <c r="B313" s="640">
        <v>3</v>
      </c>
      <c r="C313" s="640"/>
      <c r="D313" s="640">
        <v>4</v>
      </c>
      <c r="E313" s="640" t="str">
        <f>CONCATENATE('Смета ЕР (общ) '!$A313,".",'Смета ЕР (общ) '!$B313,".",'Смета ЕР (общ) '!$D313)</f>
        <v>Р3.3.4</v>
      </c>
      <c r="F313" s="640">
        <f t="shared" si="40"/>
        <v>1</v>
      </c>
      <c r="G313" s="641" t="s">
        <v>635</v>
      </c>
      <c r="H313" s="642" t="s">
        <v>15</v>
      </c>
      <c r="I313" s="643"/>
      <c r="J313" s="644">
        <v>530.66</v>
      </c>
      <c r="K313" s="644">
        <v>307.39</v>
      </c>
      <c r="L313" s="644">
        <f t="shared" si="42"/>
        <v>530.66</v>
      </c>
      <c r="M313" s="644">
        <f t="shared" si="43"/>
        <v>307.39</v>
      </c>
      <c r="N313" s="644">
        <f>ROUND('Смета ЕР (общ) '!$I313*'Смета ЕР (общ) '!$L313,2)</f>
        <v>0</v>
      </c>
      <c r="O313" s="644">
        <f>ROUND('Смета ЕР (общ) '!$I313*'Смета ЕР (общ) '!$M313,2)</f>
        <v>0</v>
      </c>
      <c r="P313" s="641" t="s">
        <v>962</v>
      </c>
      <c r="Q313" s="641"/>
    </row>
    <row r="314" spans="1:21" ht="14.4">
      <c r="A314" s="640" t="s">
        <v>16</v>
      </c>
      <c r="B314" s="640">
        <v>3</v>
      </c>
      <c r="C314" s="640"/>
      <c r="D314" s="640">
        <v>5</v>
      </c>
      <c r="E314" s="640" t="str">
        <f>CONCATENATE('Смета ЕР (общ) '!$A314,".",'Смета ЕР (общ) '!$B314,".",'Смета ЕР (общ) '!$D314)</f>
        <v>Р3.3.5</v>
      </c>
      <c r="F314" s="640">
        <f t="shared" si="40"/>
        <v>1</v>
      </c>
      <c r="G314" s="641" t="s">
        <v>23</v>
      </c>
      <c r="H314" s="642" t="s">
        <v>15</v>
      </c>
      <c r="I314" s="643"/>
      <c r="J314" s="644">
        <v>531.53</v>
      </c>
      <c r="K314" s="644">
        <v>401.98</v>
      </c>
      <c r="L314" s="644">
        <f t="shared" si="42"/>
        <v>531.53</v>
      </c>
      <c r="M314" s="644">
        <f t="shared" si="43"/>
        <v>401.98</v>
      </c>
      <c r="N314" s="644">
        <f>ROUND('Смета ЕР (общ) '!$I314*'Смета ЕР (общ) '!$L314,2)</f>
        <v>0</v>
      </c>
      <c r="O314" s="644">
        <f>ROUND('Смета ЕР (общ) '!$I314*'Смета ЕР (общ) '!$M314,2)</f>
        <v>0</v>
      </c>
      <c r="P314" s="641"/>
      <c r="Q314" s="641"/>
      <c r="U314" s="617">
        <v>545</v>
      </c>
    </row>
    <row r="315" spans="1:21" ht="18" customHeight="1">
      <c r="A315" s="640" t="s">
        <v>16</v>
      </c>
      <c r="B315" s="640">
        <v>3</v>
      </c>
      <c r="C315" s="640"/>
      <c r="D315" s="640">
        <v>6</v>
      </c>
      <c r="E315" s="640" t="str">
        <f>CONCATENATE('Смета ЕР (общ) '!$A315,".",'Смета ЕР (общ) '!$B315,".",'Смета ЕР (общ) '!$D315)</f>
        <v>Р3.3.6</v>
      </c>
      <c r="F315" s="640">
        <f t="shared" si="40"/>
        <v>1</v>
      </c>
      <c r="G315" s="641" t="s">
        <v>24</v>
      </c>
      <c r="H315" s="642" t="s">
        <v>15</v>
      </c>
      <c r="I315" s="643"/>
      <c r="J315" s="644">
        <v>532.4</v>
      </c>
      <c r="K315" s="644">
        <v>325.2</v>
      </c>
      <c r="L315" s="644">
        <f t="shared" si="42"/>
        <v>532.4</v>
      </c>
      <c r="M315" s="644">
        <f t="shared" si="43"/>
        <v>325.2</v>
      </c>
      <c r="N315" s="644">
        <f>ROUND('Смета ЕР (общ) '!$I315*'Смета ЕР (общ) '!$L315,2)</f>
        <v>0</v>
      </c>
      <c r="O315" s="644">
        <f>ROUND('Смета ЕР (общ) '!$I315*'Смета ЕР (общ) '!$M315,2)</f>
        <v>0</v>
      </c>
      <c r="P315" s="641" t="s">
        <v>962</v>
      </c>
      <c r="Q315" s="641"/>
    </row>
    <row r="316" spans="1:21" ht="14.4">
      <c r="A316" s="640" t="s">
        <v>16</v>
      </c>
      <c r="B316" s="640">
        <v>3</v>
      </c>
      <c r="C316" s="640"/>
      <c r="D316" s="640">
        <v>7</v>
      </c>
      <c r="E316" s="640" t="str">
        <f>CONCATENATE('Смета ЕР (общ) '!$A316,".",'Смета ЕР (общ) '!$B316,".",'Смета ЕР (общ) '!$D316)</f>
        <v>Р3.3.7</v>
      </c>
      <c r="F316" s="640">
        <f t="shared" si="40"/>
        <v>1</v>
      </c>
      <c r="G316" s="641" t="s">
        <v>636</v>
      </c>
      <c r="H316" s="642" t="s">
        <v>15</v>
      </c>
      <c r="I316" s="643"/>
      <c r="J316" s="644">
        <v>75.199999999999989</v>
      </c>
      <c r="K316" s="644">
        <v>50</v>
      </c>
      <c r="L316" s="644">
        <f t="shared" si="42"/>
        <v>75.2</v>
      </c>
      <c r="M316" s="644">
        <f t="shared" si="43"/>
        <v>50</v>
      </c>
      <c r="N316" s="644">
        <f>ROUND('Смета ЕР (общ) '!$I316*'Смета ЕР (общ) '!$L316,2)</f>
        <v>0</v>
      </c>
      <c r="O316" s="644">
        <f>ROUND('Смета ЕР (общ) '!$I316*'Смета ЕР (общ) '!$M316,2)</f>
        <v>0</v>
      </c>
      <c r="P316" s="641"/>
      <c r="Q316" s="641"/>
      <c r="U316" s="617">
        <v>545</v>
      </c>
    </row>
    <row r="317" spans="1:21" ht="14.4">
      <c r="A317" s="640" t="s">
        <v>16</v>
      </c>
      <c r="B317" s="640">
        <v>3</v>
      </c>
      <c r="C317" s="640"/>
      <c r="D317" s="640">
        <v>8</v>
      </c>
      <c r="E317" s="640" t="str">
        <f>CONCATENATE('Смета ЕР (общ) '!$A317,".",'Смета ЕР (общ) '!$B317,".",'Смета ЕР (общ) '!$D317)</f>
        <v>Р3.3.8</v>
      </c>
      <c r="F317" s="640">
        <f t="shared" si="40"/>
        <v>1</v>
      </c>
      <c r="G317" s="641" t="s">
        <v>1118</v>
      </c>
      <c r="H317" s="653" t="s">
        <v>15</v>
      </c>
      <c r="I317" s="643"/>
      <c r="J317" s="644">
        <v>350</v>
      </c>
      <c r="K317" s="644">
        <v>420</v>
      </c>
      <c r="L317" s="644">
        <f t="shared" si="42"/>
        <v>350</v>
      </c>
      <c r="M317" s="644">
        <f t="shared" si="43"/>
        <v>420</v>
      </c>
      <c r="N317" s="644">
        <f>ROUND('Смета ЕР (общ) '!$I317*'Смета ЕР (общ) '!$L317,2)</f>
        <v>0</v>
      </c>
      <c r="O317" s="644">
        <f>ROUND('Смета ЕР (общ) '!$I317*'Смета ЕР (общ) '!$M317,2)</f>
        <v>0</v>
      </c>
      <c r="P317" s="641"/>
      <c r="Q317" s="641" t="s">
        <v>6227</v>
      </c>
      <c r="U317" s="617">
        <v>463.25</v>
      </c>
    </row>
    <row r="318" spans="1:21" ht="14.4">
      <c r="A318" s="640" t="s">
        <v>16</v>
      </c>
      <c r="B318" s="640">
        <v>3</v>
      </c>
      <c r="C318" s="640"/>
      <c r="D318" s="640">
        <v>9</v>
      </c>
      <c r="E318" s="640" t="str">
        <f>CONCATENATE('Смета ЕР (общ) '!$A318,".",'Смета ЕР (общ) '!$B318,".",'Смета ЕР (общ) '!$D318)</f>
        <v>Р3.3.9</v>
      </c>
      <c r="F318" s="640">
        <f t="shared" si="40"/>
        <v>1</v>
      </c>
      <c r="G318" s="641" t="s">
        <v>25</v>
      </c>
      <c r="H318" s="653" t="s">
        <v>15</v>
      </c>
      <c r="I318" s="643"/>
      <c r="J318" s="644">
        <v>220</v>
      </c>
      <c r="K318" s="644">
        <v>89.4</v>
      </c>
      <c r="L318" s="644">
        <f t="shared" si="42"/>
        <v>220</v>
      </c>
      <c r="M318" s="644">
        <f t="shared" si="43"/>
        <v>89.4</v>
      </c>
      <c r="N318" s="644">
        <f>ROUND('Смета ЕР (общ) '!$I318*'Смета ЕР (общ) '!$L318,2)</f>
        <v>0</v>
      </c>
      <c r="O318" s="644">
        <f>ROUND('Смета ЕР (общ) '!$I318*'Смета ЕР (общ) '!$M318,2)</f>
        <v>0</v>
      </c>
      <c r="P318" s="641"/>
      <c r="Q318" s="641"/>
      <c r="U318" s="617">
        <v>463.25</v>
      </c>
    </row>
    <row r="319" spans="1:21" ht="14.4">
      <c r="A319" s="640" t="s">
        <v>16</v>
      </c>
      <c r="B319" s="640">
        <v>3</v>
      </c>
      <c r="C319" s="640"/>
      <c r="D319" s="640">
        <v>10</v>
      </c>
      <c r="E319" s="640" t="str">
        <f>CONCATENATE('Смета ЕР (общ) '!$A319,".",'Смета ЕР (общ) '!$B319,".",'Смета ЕР (общ) '!$D319)</f>
        <v>Р3.3.10</v>
      </c>
      <c r="F319" s="640">
        <f t="shared" si="40"/>
        <v>1</v>
      </c>
      <c r="G319" s="641" t="s">
        <v>484</v>
      </c>
      <c r="H319" s="653" t="s">
        <v>15</v>
      </c>
      <c r="I319" s="643"/>
      <c r="J319" s="644">
        <v>977.08</v>
      </c>
      <c r="K319" s="644">
        <v>432.43</v>
      </c>
      <c r="L319" s="644">
        <f t="shared" si="42"/>
        <v>977.08</v>
      </c>
      <c r="M319" s="644">
        <f t="shared" si="43"/>
        <v>432.43</v>
      </c>
      <c r="N319" s="644">
        <f>ROUND('Смета ЕР (общ) '!$I319*'Смета ЕР (общ) '!$L319,2)</f>
        <v>0</v>
      </c>
      <c r="O319" s="644">
        <f>ROUND('Смета ЕР (общ) '!$I319*'Смета ЕР (общ) '!$M319,2)</f>
        <v>0</v>
      </c>
      <c r="P319" s="641"/>
      <c r="Q319" s="641"/>
    </row>
    <row r="320" spans="1:21" ht="14.4">
      <c r="A320" s="640" t="s">
        <v>16</v>
      </c>
      <c r="B320" s="640">
        <v>3</v>
      </c>
      <c r="C320" s="640"/>
      <c r="D320" s="640">
        <v>11</v>
      </c>
      <c r="E320" s="640" t="str">
        <f>CONCATENATE('Смета ЕР (общ) '!$A320,".",'Смета ЕР (общ) '!$B320,".",'Смета ЕР (общ) '!$D320)</f>
        <v>Р3.3.11</v>
      </c>
      <c r="F320" s="640">
        <f t="shared" si="40"/>
        <v>1</v>
      </c>
      <c r="G320" s="652" t="s">
        <v>702</v>
      </c>
      <c r="H320" s="653" t="s">
        <v>15</v>
      </c>
      <c r="I320" s="643"/>
      <c r="J320" s="644">
        <v>2307.71</v>
      </c>
      <c r="K320" s="644">
        <v>402.45</v>
      </c>
      <c r="L320" s="644">
        <f t="shared" si="42"/>
        <v>2307.71</v>
      </c>
      <c r="M320" s="644">
        <f t="shared" si="43"/>
        <v>402.45</v>
      </c>
      <c r="N320" s="644">
        <f>ROUND('Смета ЕР (общ) '!$I320*'Смета ЕР (общ) '!$L320,2)</f>
        <v>0</v>
      </c>
      <c r="O320" s="644">
        <f>ROUND('Смета ЕР (общ) '!$I320*'Смета ЕР (общ) '!$M320,2)</f>
        <v>0</v>
      </c>
      <c r="P320" s="652"/>
      <c r="Q320" s="652"/>
    </row>
    <row r="321" spans="1:23" ht="24">
      <c r="A321" s="667" t="s">
        <v>16</v>
      </c>
      <c r="B321" s="667">
        <v>3</v>
      </c>
      <c r="C321" s="667"/>
      <c r="D321" s="667">
        <v>23</v>
      </c>
      <c r="E321" s="667" t="str">
        <f>CONCATENATE('Смета ЕР (общ) '!$A321,".",'Смета ЕР (общ) '!$B321,".",'Смета ЕР (общ) '!$D321)</f>
        <v>Р3.3.23</v>
      </c>
      <c r="F321" s="667">
        <f t="shared" si="40"/>
        <v>1</v>
      </c>
      <c r="G321" s="668" t="s">
        <v>1827</v>
      </c>
      <c r="H321" s="670" t="s">
        <v>15</v>
      </c>
      <c r="I321" s="645"/>
      <c r="J321" s="669">
        <v>3048.05</v>
      </c>
      <c r="K321" s="669">
        <f>'Плитка СУ'!E3</f>
        <v>2338.6755000000007</v>
      </c>
      <c r="L321" s="669">
        <f t="shared" si="42"/>
        <v>3048.05</v>
      </c>
      <c r="M321" s="662">
        <f>K321</f>
        <v>2338.6755000000007</v>
      </c>
      <c r="N321" s="669">
        <f>ROUND('Смета ЕР (общ) '!$I321*'Смета ЕР (общ) '!$L321,2)</f>
        <v>0</v>
      </c>
      <c r="O321" s="669">
        <f>ROUND('Смета ЕР (общ) '!$I321*'Смета ЕР (общ) '!$M321,2)</f>
        <v>0</v>
      </c>
      <c r="P321" s="668" t="s">
        <v>1907</v>
      </c>
      <c r="Q321" s="668" t="s">
        <v>846</v>
      </c>
      <c r="R321" s="1035"/>
    </row>
    <row r="322" spans="1:23" ht="24">
      <c r="A322" s="667" t="s">
        <v>16</v>
      </c>
      <c r="B322" s="667">
        <v>3</v>
      </c>
      <c r="C322" s="667"/>
      <c r="D322" s="667">
        <v>24</v>
      </c>
      <c r="E322" s="667" t="str">
        <f>CONCATENATE('Смета ЕР (общ) '!$A322,".",'Смета ЕР (общ) '!$B322,".",'Смета ЕР (общ) '!$D322)</f>
        <v>Р3.3.24</v>
      </c>
      <c r="F322" s="667">
        <f t="shared" si="40"/>
        <v>1</v>
      </c>
      <c r="G322" s="668" t="s">
        <v>700</v>
      </c>
      <c r="H322" s="670" t="s">
        <v>15</v>
      </c>
      <c r="I322" s="645"/>
      <c r="J322" s="669">
        <v>3048.05</v>
      </c>
      <c r="K322" s="669">
        <v>2125.37</v>
      </c>
      <c r="L322" s="669">
        <f t="shared" si="42"/>
        <v>3048.05</v>
      </c>
      <c r="M322" s="669">
        <f t="shared" si="43"/>
        <v>2125.37</v>
      </c>
      <c r="N322" s="669">
        <f>ROUND('Смета ЕР (общ) '!$I322*'Смета ЕР (общ) '!$L322,2)</f>
        <v>0</v>
      </c>
      <c r="O322" s="669">
        <f>ROUND('Смета ЕР (общ) '!$I322*'Смета ЕР (общ) '!$M322,2)</f>
        <v>0</v>
      </c>
      <c r="P322" s="668"/>
      <c r="Q322" s="668" t="s">
        <v>846</v>
      </c>
    </row>
    <row r="323" spans="1:23" ht="14.4">
      <c r="A323" s="640" t="s">
        <v>16</v>
      </c>
      <c r="B323" s="640">
        <v>3</v>
      </c>
      <c r="C323" s="640"/>
      <c r="D323" s="640">
        <v>13</v>
      </c>
      <c r="E323" s="640" t="str">
        <f>CONCATENATE('Смета ЕР (общ) '!$A323,".",'Смета ЕР (общ) '!$B323,".",'Смета ЕР (общ) '!$D323)</f>
        <v>Р3.3.13</v>
      </c>
      <c r="F323" s="640">
        <f t="shared" si="40"/>
        <v>1</v>
      </c>
      <c r="G323" s="652" t="s">
        <v>1857</v>
      </c>
      <c r="H323" s="760" t="s">
        <v>15</v>
      </c>
      <c r="I323" s="657"/>
      <c r="J323" s="644">
        <v>3048.05</v>
      </c>
      <c r="K323" s="669">
        <f>'Плитка СУ'!E23</f>
        <v>1622.1555000000001</v>
      </c>
      <c r="L323" s="658">
        <f t="shared" si="42"/>
        <v>3048.05</v>
      </c>
      <c r="M323" s="662">
        <f>K323</f>
        <v>1622.1555000000001</v>
      </c>
      <c r="N323" s="658">
        <f>ROUND('Смета ЕР (общ) '!$I323*'Смета ЕР (общ) '!$L323,2)</f>
        <v>0</v>
      </c>
      <c r="O323" s="658">
        <f>ROUND('Смета ЕР (общ) '!$I323*'Смета ЕР (общ) '!$M323,2)</f>
        <v>0</v>
      </c>
      <c r="P323" s="652" t="s">
        <v>1907</v>
      </c>
      <c r="Q323" s="652" t="s">
        <v>6226</v>
      </c>
      <c r="R323" s="1035"/>
    </row>
    <row r="324" spans="1:23" ht="14.4">
      <c r="A324" s="640" t="s">
        <v>16</v>
      </c>
      <c r="B324" s="640">
        <v>3</v>
      </c>
      <c r="C324" s="640"/>
      <c r="D324" s="640">
        <v>14</v>
      </c>
      <c r="E324" s="640" t="str">
        <f>CONCATENATE('Смета ЕР (общ) '!$A324,".",'Смета ЕР (общ) '!$B324,".",'Смета ЕР (общ) '!$D324)</f>
        <v>Р3.3.14</v>
      </c>
      <c r="F324" s="640">
        <f t="shared" si="40"/>
        <v>1</v>
      </c>
      <c r="G324" s="652" t="s">
        <v>1856</v>
      </c>
      <c r="H324" s="653" t="s">
        <v>15</v>
      </c>
      <c r="I324" s="657"/>
      <c r="J324" s="644">
        <v>3048.05</v>
      </c>
      <c r="K324" s="669">
        <f>'Плитка СУ'!E22</f>
        <v>1685.1555000000001</v>
      </c>
      <c r="L324" s="658">
        <f t="shared" si="42"/>
        <v>3048.05</v>
      </c>
      <c r="M324" s="662">
        <f>K324</f>
        <v>1685.1555000000001</v>
      </c>
      <c r="N324" s="658">
        <f>ROUND('Смета ЕР (общ) '!$I324*'Смета ЕР (общ) '!$L324,2)</f>
        <v>0</v>
      </c>
      <c r="O324" s="658">
        <f>ROUND('Смета ЕР (общ) '!$I324*'Смета ЕР (общ) '!$M324,2)</f>
        <v>0</v>
      </c>
      <c r="P324" s="652" t="s">
        <v>1907</v>
      </c>
      <c r="Q324" s="652" t="s">
        <v>6226</v>
      </c>
      <c r="R324" s="1035"/>
    </row>
    <row r="325" spans="1:23" ht="14.4">
      <c r="A325" s="640" t="s">
        <v>16</v>
      </c>
      <c r="B325" s="640">
        <v>3</v>
      </c>
      <c r="C325" s="901"/>
      <c r="D325" s="901">
        <v>30</v>
      </c>
      <c r="E325" s="640" t="str">
        <f>CONCATENATE('Смета ЕР (общ) '!$A325,".",'Смета ЕР (общ) '!$B325,".",'Смета ЕР (общ) '!$D325)</f>
        <v>Р3.3.30</v>
      </c>
      <c r="F325" s="640">
        <f t="shared" si="40"/>
        <v>1</v>
      </c>
      <c r="G325" s="652" t="s">
        <v>5358</v>
      </c>
      <c r="H325" s="653" t="s">
        <v>15</v>
      </c>
      <c r="I325" s="905"/>
      <c r="J325" s="644">
        <v>3048.05</v>
      </c>
      <c r="K325" s="904">
        <f>Керамогранит!E3</f>
        <v>4387.8868950000005</v>
      </c>
      <c r="L325" s="658">
        <f t="shared" si="42"/>
        <v>3048.05</v>
      </c>
      <c r="M325" s="662">
        <f t="shared" ref="M325:M331" si="44">K325</f>
        <v>4387.8868950000005</v>
      </c>
      <c r="N325" s="658">
        <f>ROUND('Смета ЕР (общ) '!$I325*'Смета ЕР (общ) '!$L325,2)</f>
        <v>0</v>
      </c>
      <c r="O325" s="658">
        <f>ROUND('Смета ЕР (общ) '!$I325*'Смета ЕР (общ) '!$M325,2)</f>
        <v>0</v>
      </c>
      <c r="P325" s="652" t="s">
        <v>3709</v>
      </c>
      <c r="Q325" s="652" t="s">
        <v>6226</v>
      </c>
      <c r="R325" s="1035"/>
      <c r="S325" s="1023"/>
      <c r="T325" s="1027"/>
      <c r="U325" s="1022" t="s">
        <v>1906</v>
      </c>
      <c r="V325" s="1026"/>
      <c r="W325" s="1027"/>
    </row>
    <row r="326" spans="1:23" ht="14.4">
      <c r="A326" s="640" t="s">
        <v>16</v>
      </c>
      <c r="B326" s="640">
        <v>3</v>
      </c>
      <c r="C326" s="901"/>
      <c r="D326" s="901">
        <v>31</v>
      </c>
      <c r="E326" s="640" t="str">
        <f>CONCATENATE('Смета ЕР (общ) '!$A326,".",'Смета ЕР (общ) '!$B326,".",'Смета ЕР (общ) '!$D326)</f>
        <v>Р3.3.31</v>
      </c>
      <c r="F326" s="640">
        <f t="shared" si="40"/>
        <v>1</v>
      </c>
      <c r="G326" s="652" t="s">
        <v>5359</v>
      </c>
      <c r="H326" s="653" t="s">
        <v>15</v>
      </c>
      <c r="I326" s="905"/>
      <c r="J326" s="644">
        <v>3048.05</v>
      </c>
      <c r="K326" s="904">
        <f>Керамогранит!E4</f>
        <v>4699.438905</v>
      </c>
      <c r="L326" s="658">
        <f t="shared" si="42"/>
        <v>3048.05</v>
      </c>
      <c r="M326" s="662">
        <f t="shared" si="44"/>
        <v>4699.438905</v>
      </c>
      <c r="N326" s="658">
        <f>ROUND('Смета ЕР (общ) '!$I326*'Смета ЕР (общ) '!$L326,2)</f>
        <v>0</v>
      </c>
      <c r="O326" s="658">
        <f>ROUND('Смета ЕР (общ) '!$I326*'Смета ЕР (общ) '!$M326,2)</f>
        <v>0</v>
      </c>
      <c r="P326" s="652" t="s">
        <v>3709</v>
      </c>
      <c r="Q326" s="652" t="s">
        <v>6226</v>
      </c>
      <c r="R326" s="1035"/>
      <c r="S326" s="1023"/>
      <c r="T326" s="1027"/>
      <c r="U326" s="1022" t="s">
        <v>1906</v>
      </c>
      <c r="V326" s="1026"/>
      <c r="W326" s="1027"/>
    </row>
    <row r="327" spans="1:23" ht="14.4">
      <c r="A327" s="640" t="s">
        <v>16</v>
      </c>
      <c r="B327" s="640">
        <v>3</v>
      </c>
      <c r="C327" s="901"/>
      <c r="D327" s="901">
        <v>32</v>
      </c>
      <c r="E327" s="640" t="str">
        <f>CONCATENATE('Смета ЕР (общ) '!$A327,".",'Смета ЕР (общ) '!$B327,".",'Смета ЕР (общ) '!$D327)</f>
        <v>Р3.3.32</v>
      </c>
      <c r="F327" s="640">
        <f t="shared" si="40"/>
        <v>1</v>
      </c>
      <c r="G327" s="652" t="s">
        <v>3946</v>
      </c>
      <c r="H327" s="653" t="s">
        <v>15</v>
      </c>
      <c r="I327" s="905"/>
      <c r="J327" s="644">
        <v>3048.05</v>
      </c>
      <c r="K327" s="904">
        <f>Керамогранит!E5</f>
        <v>4057.4529450000005</v>
      </c>
      <c r="L327" s="658">
        <f t="shared" si="42"/>
        <v>3048.05</v>
      </c>
      <c r="M327" s="662">
        <f t="shared" si="44"/>
        <v>4057.4529450000005</v>
      </c>
      <c r="N327" s="658">
        <f>ROUND('Смета ЕР (общ) '!$I327*'Смета ЕР (общ) '!$L327,2)</f>
        <v>0</v>
      </c>
      <c r="O327" s="658">
        <f>ROUND('Смета ЕР (общ) '!$I327*'Смета ЕР (общ) '!$M327,2)</f>
        <v>0</v>
      </c>
      <c r="P327" s="652" t="s">
        <v>3709</v>
      </c>
      <c r="Q327" s="652" t="s">
        <v>6226</v>
      </c>
      <c r="R327" s="1035"/>
      <c r="S327" s="1023"/>
      <c r="T327" s="1027"/>
      <c r="U327" s="1022" t="s">
        <v>1906</v>
      </c>
      <c r="V327" s="1026"/>
      <c r="W327" s="1027"/>
    </row>
    <row r="328" spans="1:23" ht="14.4">
      <c r="A328" s="640" t="s">
        <v>16</v>
      </c>
      <c r="B328" s="640">
        <v>3</v>
      </c>
      <c r="C328" s="901"/>
      <c r="D328" s="901">
        <v>33</v>
      </c>
      <c r="E328" s="640" t="str">
        <f>CONCATENATE('Смета ЕР (общ) '!$A328,".",'Смета ЕР (общ) '!$B328,".",'Смета ЕР (общ) '!$D328)</f>
        <v>Р3.3.33</v>
      </c>
      <c r="F328" s="640">
        <f t="shared" si="40"/>
        <v>1</v>
      </c>
      <c r="G328" s="652" t="s">
        <v>3944</v>
      </c>
      <c r="H328" s="653" t="s">
        <v>15</v>
      </c>
      <c r="I328" s="905"/>
      <c r="J328" s="644">
        <v>3048.05</v>
      </c>
      <c r="K328" s="904">
        <f>Керамогранит!E6</f>
        <v>4387.8868950000005</v>
      </c>
      <c r="L328" s="658">
        <f t="shared" si="42"/>
        <v>3048.05</v>
      </c>
      <c r="M328" s="662">
        <f t="shared" si="44"/>
        <v>4387.8868950000005</v>
      </c>
      <c r="N328" s="658">
        <f>ROUND('Смета ЕР (общ) '!$I328*'Смета ЕР (общ) '!$L328,2)</f>
        <v>0</v>
      </c>
      <c r="O328" s="658">
        <f>ROUND('Смета ЕР (общ) '!$I328*'Смета ЕР (общ) '!$M328,2)</f>
        <v>0</v>
      </c>
      <c r="P328" s="652" t="s">
        <v>3709</v>
      </c>
      <c r="Q328" s="652" t="s">
        <v>6226</v>
      </c>
      <c r="R328" s="1035"/>
      <c r="S328" s="1023"/>
      <c r="T328" s="1027"/>
      <c r="U328" s="1022" t="s">
        <v>1906</v>
      </c>
      <c r="V328" s="1026"/>
      <c r="W328" s="1027"/>
    </row>
    <row r="329" spans="1:23" ht="14.4">
      <c r="A329" s="640" t="s">
        <v>16</v>
      </c>
      <c r="B329" s="640">
        <v>3</v>
      </c>
      <c r="C329" s="901"/>
      <c r="D329" s="901">
        <v>34</v>
      </c>
      <c r="E329" s="640" t="str">
        <f>CONCATENATE('Смета ЕР (общ) '!$A329,".",'Смета ЕР (общ) '!$B329,".",'Смета ЕР (общ) '!$D329)</f>
        <v>Р3.3.34</v>
      </c>
      <c r="F329" s="640">
        <f t="shared" si="40"/>
        <v>1</v>
      </c>
      <c r="G329" s="652" t="s">
        <v>3945</v>
      </c>
      <c r="H329" s="653" t="s">
        <v>15</v>
      </c>
      <c r="I329" s="905"/>
      <c r="J329" s="644">
        <v>3048.05</v>
      </c>
      <c r="K329" s="904">
        <f>Керамогранит!E7</f>
        <v>4057.4529450000005</v>
      </c>
      <c r="L329" s="658">
        <f t="shared" si="42"/>
        <v>3048.05</v>
      </c>
      <c r="M329" s="662">
        <f t="shared" si="44"/>
        <v>4057.4529450000005</v>
      </c>
      <c r="N329" s="658">
        <f>ROUND('Смета ЕР (общ) '!$I329*'Смета ЕР (общ) '!$L329,2)</f>
        <v>0</v>
      </c>
      <c r="O329" s="658">
        <f>ROUND('Смета ЕР (общ) '!$I329*'Смета ЕР (общ) '!$M329,2)</f>
        <v>0</v>
      </c>
      <c r="P329" s="652" t="s">
        <v>3709</v>
      </c>
      <c r="Q329" s="652" t="s">
        <v>6226</v>
      </c>
      <c r="R329" s="1035"/>
      <c r="S329" s="1025"/>
      <c r="T329" s="1024"/>
      <c r="U329" s="1029" t="s">
        <v>1906</v>
      </c>
      <c r="V329" s="1026"/>
      <c r="W329" s="1028"/>
    </row>
    <row r="330" spans="1:23" ht="14.4">
      <c r="A330" s="640" t="s">
        <v>16</v>
      </c>
      <c r="B330" s="640">
        <v>3</v>
      </c>
      <c r="C330" s="901"/>
      <c r="D330" s="901">
        <v>35</v>
      </c>
      <c r="E330" s="640" t="str">
        <f>CONCATENATE('Смета ЕР (общ) '!$A330,".",'Смета ЕР (общ) '!$B330,".",'Смета ЕР (общ) '!$D330)</f>
        <v>Р3.3.35</v>
      </c>
      <c r="F330" s="640">
        <f t="shared" si="40"/>
        <v>1</v>
      </c>
      <c r="G330" s="652" t="s">
        <v>4109</v>
      </c>
      <c r="H330" s="653" t="s">
        <v>15</v>
      </c>
      <c r="I330" s="905"/>
      <c r="J330" s="644">
        <v>3048.05</v>
      </c>
      <c r="K330" s="904">
        <f>Керамогранит!E8</f>
        <v>3769.5033600000006</v>
      </c>
      <c r="L330" s="658">
        <f t="shared" si="42"/>
        <v>3048.05</v>
      </c>
      <c r="M330" s="662">
        <f t="shared" si="44"/>
        <v>3769.5033600000006</v>
      </c>
      <c r="N330" s="658">
        <f>ROUND('Смета ЕР (общ) '!$I330*'Смета ЕР (общ) '!$L330,2)</f>
        <v>0</v>
      </c>
      <c r="O330" s="658">
        <f>ROUND('Смета ЕР (общ) '!$I330*'Смета ЕР (общ) '!$M330,2)</f>
        <v>0</v>
      </c>
      <c r="P330" s="652" t="s">
        <v>3709</v>
      </c>
      <c r="Q330" s="652" t="s">
        <v>6226</v>
      </c>
      <c r="R330" s="1017" t="s">
        <v>5673</v>
      </c>
      <c r="S330" s="1025"/>
      <c r="T330" s="1024"/>
      <c r="U330" s="1024"/>
      <c r="V330" s="1026"/>
      <c r="W330" s="1028"/>
    </row>
    <row r="331" spans="1:23" ht="14.4">
      <c r="A331" s="640" t="s">
        <v>16</v>
      </c>
      <c r="B331" s="640">
        <v>3</v>
      </c>
      <c r="C331" s="901"/>
      <c r="D331" s="901">
        <v>36</v>
      </c>
      <c r="E331" s="640" t="str">
        <f>CONCATENATE('Смета ЕР (общ) '!$A331,".",'Смета ЕР (общ) '!$B331,".",'Смета ЕР (общ) '!$D331)</f>
        <v>Р3.3.36</v>
      </c>
      <c r="F331" s="640">
        <f t="shared" si="40"/>
        <v>1</v>
      </c>
      <c r="G331" s="652" t="s">
        <v>4110</v>
      </c>
      <c r="H331" s="653" t="s">
        <v>15</v>
      </c>
      <c r="I331" s="905"/>
      <c r="J331" s="644">
        <v>3048.05</v>
      </c>
      <c r="K331" s="904">
        <f>Керамогранит!E9</f>
        <v>4576.706295</v>
      </c>
      <c r="L331" s="658">
        <f t="shared" si="42"/>
        <v>3048.05</v>
      </c>
      <c r="M331" s="662">
        <f t="shared" si="44"/>
        <v>4576.706295</v>
      </c>
      <c r="N331" s="658">
        <f>ROUND('Смета ЕР (общ) '!$I331*'Смета ЕР (общ) '!$L331,2)</f>
        <v>0</v>
      </c>
      <c r="O331" s="658">
        <f>ROUND('Смета ЕР (общ) '!$I331*'Смета ЕР (общ) '!$M331,2)</f>
        <v>0</v>
      </c>
      <c r="P331" s="652" t="s">
        <v>3709</v>
      </c>
      <c r="Q331" s="652" t="s">
        <v>6226</v>
      </c>
      <c r="R331" s="1017" t="s">
        <v>5674</v>
      </c>
      <c r="S331" s="1025"/>
      <c r="T331" s="1024"/>
      <c r="U331" s="1024"/>
      <c r="V331" s="1026"/>
      <c r="W331" s="1028"/>
    </row>
    <row r="332" spans="1:23" ht="24">
      <c r="A332" s="640" t="s">
        <v>16</v>
      </c>
      <c r="B332" s="640">
        <v>3</v>
      </c>
      <c r="C332" s="640"/>
      <c r="D332" s="640">
        <v>25</v>
      </c>
      <c r="E332" s="640" t="str">
        <f>CONCATENATE('Смета ЕР (общ) '!$A332,".",'Смета ЕР (общ) '!$B332,".",'Смета ЕР (общ) '!$D332)</f>
        <v>Р3.3.25</v>
      </c>
      <c r="F332" s="640">
        <f>IF(I332&gt;0,F329+1,F329)</f>
        <v>1</v>
      </c>
      <c r="G332" s="652" t="s">
        <v>701</v>
      </c>
      <c r="H332" s="642" t="s">
        <v>336</v>
      </c>
      <c r="I332" s="643"/>
      <c r="J332" s="644">
        <v>339.3</v>
      </c>
      <c r="K332" s="644">
        <v>220.24</v>
      </c>
      <c r="L332" s="644">
        <f t="shared" si="42"/>
        <v>339.3</v>
      </c>
      <c r="M332" s="644">
        <f t="shared" si="43"/>
        <v>220.24</v>
      </c>
      <c r="N332" s="644">
        <f>ROUND('Смета ЕР (общ) '!$I332*'Смета ЕР (общ) '!$L332,2)</f>
        <v>0</v>
      </c>
      <c r="O332" s="644">
        <f>ROUND('Смета ЕР (общ) '!$I332*'Смета ЕР (общ) '!$M332,2)</f>
        <v>0</v>
      </c>
      <c r="P332" s="652"/>
      <c r="Q332" s="652" t="s">
        <v>846</v>
      </c>
      <c r="S332" s="1030"/>
      <c r="T332" s="1024"/>
      <c r="U332" s="1024"/>
      <c r="V332" s="1024"/>
      <c r="W332" s="1028"/>
    </row>
    <row r="333" spans="1:23" ht="14.4">
      <c r="A333" s="640" t="s">
        <v>16</v>
      </c>
      <c r="B333" s="640">
        <v>3</v>
      </c>
      <c r="C333" s="640"/>
      <c r="D333" s="640">
        <v>12</v>
      </c>
      <c r="E333" s="640" t="str">
        <f>CONCATENATE('Смета ЕР (общ) '!$A333,".",'Смета ЕР (общ) '!$B333,".",'Смета ЕР (общ) '!$D333)</f>
        <v>Р3.3.12</v>
      </c>
      <c r="F333" s="640">
        <f t="shared" si="40"/>
        <v>1</v>
      </c>
      <c r="G333" s="641" t="s">
        <v>26</v>
      </c>
      <c r="H333" s="642" t="s">
        <v>27</v>
      </c>
      <c r="I333" s="643"/>
      <c r="J333" s="644">
        <v>297.58</v>
      </c>
      <c r="K333" s="644">
        <v>106.05</v>
      </c>
      <c r="L333" s="644">
        <f t="shared" si="42"/>
        <v>297.58</v>
      </c>
      <c r="M333" s="644">
        <f t="shared" si="43"/>
        <v>106.05</v>
      </c>
      <c r="N333" s="644">
        <f>ROUND('Смета ЕР (общ) '!$I333*'Смета ЕР (общ) '!$L333,2)</f>
        <v>0</v>
      </c>
      <c r="O333" s="644">
        <f>ROUND('Смета ЕР (общ) '!$I333*'Смета ЕР (общ) '!$M333,2)</f>
        <v>0</v>
      </c>
      <c r="P333" s="641"/>
      <c r="Q333" s="641"/>
      <c r="S333" s="1030"/>
      <c r="T333" s="1024"/>
      <c r="U333" s="1024"/>
      <c r="V333" s="1024"/>
      <c r="W333" s="1028"/>
    </row>
    <row r="334" spans="1:23" ht="14.4">
      <c r="A334" s="640" t="s">
        <v>16</v>
      </c>
      <c r="B334" s="640">
        <v>3</v>
      </c>
      <c r="C334" s="640"/>
      <c r="D334" s="640">
        <v>26</v>
      </c>
      <c r="E334" s="640" t="str">
        <f>CONCATENATE('Смета ЕР (общ) '!$A334,".",'Смета ЕР (общ) '!$B334,".",'Смета ЕР (общ) '!$D334)</f>
        <v>Р3.3.26</v>
      </c>
      <c r="F334" s="640">
        <f t="shared" si="40"/>
        <v>1</v>
      </c>
      <c r="G334" s="641" t="s">
        <v>1175</v>
      </c>
      <c r="H334" s="642" t="s">
        <v>27</v>
      </c>
      <c r="I334" s="643"/>
      <c r="J334" s="644">
        <v>297.58</v>
      </c>
      <c r="K334" s="644">
        <v>215.17</v>
      </c>
      <c r="L334" s="644">
        <f t="shared" si="42"/>
        <v>297.58</v>
      </c>
      <c r="M334" s="644">
        <f t="shared" si="43"/>
        <v>215.17</v>
      </c>
      <c r="N334" s="644">
        <f>ROUND('Смета ЕР (общ) '!$I334*'Смета ЕР (общ) '!$L334,2)</f>
        <v>0</v>
      </c>
      <c r="O334" s="644">
        <f>ROUND('Смета ЕР (общ) '!$I334*'Смета ЕР (общ) '!$M334,2)</f>
        <v>0</v>
      </c>
      <c r="P334" s="641"/>
      <c r="Q334" s="641"/>
    </row>
    <row r="335" spans="1:23" ht="14.4">
      <c r="A335" s="640" t="s">
        <v>16</v>
      </c>
      <c r="B335" s="640">
        <v>3</v>
      </c>
      <c r="C335" s="640"/>
      <c r="D335" s="640">
        <v>20</v>
      </c>
      <c r="E335" s="640" t="str">
        <f>CONCATENATE('Смета ЕР (общ) '!$A335,".",'Смета ЕР (общ) '!$B335,".",'Смета ЕР (общ) '!$D335)</f>
        <v>Р3.3.20</v>
      </c>
      <c r="F335" s="640">
        <f t="shared" si="40"/>
        <v>1</v>
      </c>
      <c r="G335" s="641" t="s">
        <v>485</v>
      </c>
      <c r="H335" s="642" t="s">
        <v>15</v>
      </c>
      <c r="I335" s="643"/>
      <c r="J335" s="644">
        <v>2926</v>
      </c>
      <c r="K335" s="644">
        <v>2933.96</v>
      </c>
      <c r="L335" s="644">
        <f t="shared" si="42"/>
        <v>2926</v>
      </c>
      <c r="M335" s="644">
        <f t="shared" si="43"/>
        <v>2933.96</v>
      </c>
      <c r="N335" s="644">
        <f>ROUND('Смета ЕР (общ) '!$I335*'Смета ЕР (общ) '!$L335,2)</f>
        <v>0</v>
      </c>
      <c r="O335" s="644">
        <f>ROUND('Смета ЕР (общ) '!$I335*'Смета ЕР (общ) '!$M335,2)</f>
        <v>0</v>
      </c>
      <c r="P335" s="641"/>
      <c r="Q335" s="641"/>
    </row>
    <row r="336" spans="1:23" ht="24">
      <c r="A336" s="640" t="s">
        <v>16</v>
      </c>
      <c r="B336" s="640">
        <v>3</v>
      </c>
      <c r="C336" s="640"/>
      <c r="D336" s="640">
        <v>27</v>
      </c>
      <c r="E336" s="640" t="str">
        <f>CONCATENATE('Смета ЕР (общ) '!$A336,".",'Смета ЕР (общ) '!$B336,".",'Смета ЕР (общ) '!$D336)</f>
        <v>Р3.3.27</v>
      </c>
      <c r="F336" s="640">
        <f t="shared" si="40"/>
        <v>1</v>
      </c>
      <c r="G336" s="641" t="s">
        <v>1184</v>
      </c>
      <c r="H336" s="642" t="s">
        <v>15</v>
      </c>
      <c r="I336" s="643"/>
      <c r="J336" s="644">
        <v>2926</v>
      </c>
      <c r="K336" s="644">
        <v>805.21</v>
      </c>
      <c r="L336" s="644">
        <f t="shared" si="42"/>
        <v>2926</v>
      </c>
      <c r="M336" s="644">
        <f t="shared" si="43"/>
        <v>805.21</v>
      </c>
      <c r="N336" s="644">
        <f>ROUND('Смета ЕР (общ) '!$I336*'Смета ЕР (общ) '!$L336,2)</f>
        <v>0</v>
      </c>
      <c r="O336" s="644">
        <f>ROUND('Смета ЕР (общ) '!$I336*'Смета ЕР (общ) '!$M336,2)</f>
        <v>0</v>
      </c>
      <c r="P336" s="641"/>
      <c r="Q336" s="641"/>
    </row>
    <row r="337" spans="1:21" ht="14.4">
      <c r="A337" s="640" t="s">
        <v>16</v>
      </c>
      <c r="B337" s="640">
        <v>3</v>
      </c>
      <c r="C337" s="640"/>
      <c r="D337" s="640">
        <v>21</v>
      </c>
      <c r="E337" s="640" t="str">
        <f>CONCATENATE('Смета ЕР (общ) '!$A337,".",'Смета ЕР (общ) '!$B337,".",'Смета ЕР (общ) '!$D337)</f>
        <v>Р3.3.21</v>
      </c>
      <c r="F337" s="640">
        <f t="shared" si="40"/>
        <v>1</v>
      </c>
      <c r="G337" s="641" t="s">
        <v>486</v>
      </c>
      <c r="H337" s="642" t="s">
        <v>15</v>
      </c>
      <c r="I337" s="643"/>
      <c r="J337" s="644">
        <v>475.02</v>
      </c>
      <c r="K337" s="644">
        <v>185.71</v>
      </c>
      <c r="L337" s="644">
        <f t="shared" si="42"/>
        <v>475.02</v>
      </c>
      <c r="M337" s="644">
        <f t="shared" si="43"/>
        <v>185.71</v>
      </c>
      <c r="N337" s="644">
        <f>ROUND('Смета ЕР (общ) '!$I337*'Смета ЕР (общ) '!$L337,2)</f>
        <v>0</v>
      </c>
      <c r="O337" s="644">
        <f>ROUND('Смета ЕР (общ) '!$I337*'Смета ЕР (общ) '!$M337,2)</f>
        <v>0</v>
      </c>
      <c r="P337" s="641"/>
      <c r="Q337" s="641"/>
    </row>
    <row r="338" spans="1:21" ht="36">
      <c r="A338" s="654" t="s">
        <v>16</v>
      </c>
      <c r="B338" s="654">
        <v>3</v>
      </c>
      <c r="C338" s="654"/>
      <c r="D338" s="654">
        <v>16</v>
      </c>
      <c r="E338" s="654" t="str">
        <f>CONCATENATE('Смета ЕР (общ) '!$A338,".",'Смета ЕР (общ) '!$B338,".",'Смета ЕР (общ) '!$D338)</f>
        <v>Р3.3.16</v>
      </c>
      <c r="F338" s="654">
        <f t="shared" si="40"/>
        <v>1</v>
      </c>
      <c r="G338" s="655" t="s">
        <v>1580</v>
      </c>
      <c r="H338" s="656" t="s">
        <v>15</v>
      </c>
      <c r="I338" s="671"/>
      <c r="J338" s="644">
        <v>1289.3399999999999</v>
      </c>
      <c r="K338" s="644">
        <v>13431.16</v>
      </c>
      <c r="L338" s="644">
        <f t="shared" si="42"/>
        <v>1289.3399999999999</v>
      </c>
      <c r="M338" s="644">
        <f t="shared" si="43"/>
        <v>13431.16</v>
      </c>
      <c r="N338" s="644">
        <f>ROUND('Смета ЕР (общ) '!$I338*'Смета ЕР (общ) '!$L338,2)</f>
        <v>0</v>
      </c>
      <c r="O338" s="644">
        <f>ROUND('Смета ЕР (общ) '!$I338*'Смета ЕР (общ) '!$M338,2)</f>
        <v>0</v>
      </c>
      <c r="P338" s="655"/>
      <c r="Q338" s="655"/>
    </row>
    <row r="339" spans="1:21" ht="24">
      <c r="A339" s="654" t="s">
        <v>16</v>
      </c>
      <c r="B339" s="654">
        <v>3</v>
      </c>
      <c r="C339" s="654"/>
      <c r="D339" s="654">
        <v>17</v>
      </c>
      <c r="E339" s="654" t="str">
        <f>CONCATENATE('Смета ЕР (общ) '!$A339,".",'Смета ЕР (общ) '!$B339,".",'Смета ЕР (общ) '!$D339)</f>
        <v>Р3.3.17</v>
      </c>
      <c r="F339" s="654">
        <f t="shared" si="40"/>
        <v>1</v>
      </c>
      <c r="G339" s="655" t="s">
        <v>1590</v>
      </c>
      <c r="H339" s="656" t="s">
        <v>15</v>
      </c>
      <c r="I339" s="671"/>
      <c r="J339" s="644">
        <v>548.05999999999995</v>
      </c>
      <c r="K339" s="644">
        <v>4940.51</v>
      </c>
      <c r="L339" s="644">
        <f t="shared" si="42"/>
        <v>548.05999999999995</v>
      </c>
      <c r="M339" s="644">
        <f t="shared" si="43"/>
        <v>4940.51</v>
      </c>
      <c r="N339" s="644">
        <f>ROUND('Смета ЕР (общ) '!$I339*'Смета ЕР (общ) '!$L339,2)</f>
        <v>0</v>
      </c>
      <c r="O339" s="644">
        <f>ROUND('Смета ЕР (общ) '!$I339*'Смета ЕР (общ) '!$M339,2)</f>
        <v>0</v>
      </c>
      <c r="P339" s="655"/>
      <c r="Q339" s="655"/>
    </row>
    <row r="340" spans="1:21" ht="14.4">
      <c r="A340" s="654" t="s">
        <v>16</v>
      </c>
      <c r="B340" s="654">
        <v>3</v>
      </c>
      <c r="C340" s="654"/>
      <c r="D340" s="654">
        <v>18</v>
      </c>
      <c r="E340" s="654" t="str">
        <f>CONCATENATE('Смета ЕР (общ) '!$A340,".",'Смета ЕР (общ) '!$B340,".",'Смета ЕР (общ) '!$D340)</f>
        <v>Р3.3.18</v>
      </c>
      <c r="F340" s="654">
        <f t="shared" si="40"/>
        <v>1</v>
      </c>
      <c r="G340" s="655" t="s">
        <v>1581</v>
      </c>
      <c r="H340" s="656" t="s">
        <v>15</v>
      </c>
      <c r="I340" s="671"/>
      <c r="J340" s="644">
        <v>1628.64</v>
      </c>
      <c r="K340" s="644">
        <v>15401.73</v>
      </c>
      <c r="L340" s="644">
        <f t="shared" si="42"/>
        <v>1628.64</v>
      </c>
      <c r="M340" s="644">
        <f t="shared" si="43"/>
        <v>15401.73</v>
      </c>
      <c r="N340" s="644">
        <f>ROUND('Смета ЕР (общ) '!$I340*'Смета ЕР (общ) '!$L340,2)</f>
        <v>0</v>
      </c>
      <c r="O340" s="644">
        <f>ROUND('Смета ЕР (общ) '!$I340*'Смета ЕР (общ) '!$M340,2)</f>
        <v>0</v>
      </c>
      <c r="P340" s="655"/>
      <c r="Q340" s="655" t="s">
        <v>6228</v>
      </c>
    </row>
    <row r="341" spans="1:21" ht="14.4">
      <c r="A341" s="654" t="s">
        <v>16</v>
      </c>
      <c r="B341" s="654">
        <v>3</v>
      </c>
      <c r="C341" s="654"/>
      <c r="D341" s="654">
        <v>19</v>
      </c>
      <c r="E341" s="654" t="str">
        <f>CONCATENATE('Смета ЕР (общ) '!$A341,".",'Смета ЕР (общ) '!$B341,".",'Смета ЕР (общ) '!$D341)</f>
        <v>Р3.3.19</v>
      </c>
      <c r="F341" s="654">
        <f t="shared" si="40"/>
        <v>1</v>
      </c>
      <c r="G341" s="655" t="s">
        <v>1581</v>
      </c>
      <c r="H341" s="656"/>
      <c r="I341" s="671"/>
      <c r="J341" s="644">
        <v>1628.64</v>
      </c>
      <c r="K341" s="644">
        <v>77047.199999999997</v>
      </c>
      <c r="L341" s="644">
        <f t="shared" si="42"/>
        <v>1628.64</v>
      </c>
      <c r="M341" s="644">
        <f t="shared" si="43"/>
        <v>77047.199999999997</v>
      </c>
      <c r="N341" s="644">
        <f>ROUND('Смета ЕР (общ) '!$I341*'Смета ЕР (общ) '!$L341,2)</f>
        <v>0</v>
      </c>
      <c r="O341" s="644">
        <f>ROUND('Смета ЕР (общ) '!$I341*'Смета ЕР (общ) '!$M341,2)</f>
        <v>0</v>
      </c>
      <c r="P341" s="655"/>
      <c r="Q341" s="655" t="s">
        <v>6228</v>
      </c>
    </row>
    <row r="342" spans="1:21" ht="24">
      <c r="A342" s="654" t="s">
        <v>16</v>
      </c>
      <c r="B342" s="654">
        <v>3</v>
      </c>
      <c r="C342" s="654"/>
      <c r="D342" s="654">
        <v>28</v>
      </c>
      <c r="E342" s="654" t="str">
        <f>CONCATENATE('Смета ЕР (общ) '!$A342,".",'Смета ЕР (общ) '!$B342,".",'Смета ЕР (общ) '!$D342)</f>
        <v>Р3.3.28</v>
      </c>
      <c r="F342" s="654">
        <f t="shared" si="40"/>
        <v>1</v>
      </c>
      <c r="G342" s="655" t="s">
        <v>1591</v>
      </c>
      <c r="H342" s="656" t="s">
        <v>15</v>
      </c>
      <c r="I342" s="671"/>
      <c r="J342" s="644">
        <v>1289.3399999999999</v>
      </c>
      <c r="K342" s="644">
        <v>3668.56</v>
      </c>
      <c r="L342" s="644">
        <f>ROUND(J342-J342*$R$3,2)</f>
        <v>1289.3399999999999</v>
      </c>
      <c r="M342" s="644">
        <f t="shared" si="43"/>
        <v>3668.56</v>
      </c>
      <c r="N342" s="644">
        <f>ROUND('Смета ЕР (общ) '!$I342*'Смета ЕР (общ) '!$L342,2)</f>
        <v>0</v>
      </c>
      <c r="O342" s="644">
        <f>ROUND('Смета ЕР (общ) '!$I342*'Смета ЕР (общ) '!$M343,2)</f>
        <v>0</v>
      </c>
      <c r="P342" s="655"/>
      <c r="Q342" s="655" t="s">
        <v>6225</v>
      </c>
    </row>
    <row r="343" spans="1:21" ht="14.4">
      <c r="A343" s="654" t="s">
        <v>16</v>
      </c>
      <c r="B343" s="654">
        <v>3</v>
      </c>
      <c r="C343" s="654"/>
      <c r="D343" s="654">
        <v>29</v>
      </c>
      <c r="E343" s="654" t="str">
        <f>CONCATENATE('Смета ЕР (общ) '!$A343,".",'Смета ЕР (общ) '!$B343,".",'Смета ЕР (общ) '!$D343)</f>
        <v>Р3.3.29</v>
      </c>
      <c r="F343" s="654">
        <f t="shared" si="40"/>
        <v>1</v>
      </c>
      <c r="G343" s="655" t="s">
        <v>1582</v>
      </c>
      <c r="H343" s="656" t="s">
        <v>15</v>
      </c>
      <c r="I343" s="671"/>
      <c r="J343" s="644">
        <v>3048.05</v>
      </c>
      <c r="K343" s="644">
        <v>890.65</v>
      </c>
      <c r="L343" s="644">
        <f>ROUND(J343-J343*$R$3,2)</f>
        <v>3048.05</v>
      </c>
      <c r="M343" s="644">
        <f>ROUND(K342-K342*$R$3,2)</f>
        <v>3668.56</v>
      </c>
      <c r="N343" s="644">
        <f>ROUND('Смета ЕР (общ) '!$I343*'Смета ЕР (общ) '!$L343,2)</f>
        <v>0</v>
      </c>
      <c r="O343" s="644">
        <f>ROUND('Смета ЕР (общ) '!$I343*'Смета ЕР (общ) '!$M344,2)</f>
        <v>0</v>
      </c>
      <c r="P343" s="655"/>
      <c r="Q343" s="655" t="s">
        <v>6225</v>
      </c>
    </row>
    <row r="344" spans="1:21" ht="24">
      <c r="A344" s="640" t="s">
        <v>16</v>
      </c>
      <c r="B344" s="640">
        <v>3</v>
      </c>
      <c r="C344" s="640"/>
      <c r="D344" s="640">
        <v>15</v>
      </c>
      <c r="E344" s="640" t="str">
        <f>CONCATENATE('Смета ЕР (общ) '!$A344,".",'Смета ЕР (общ) '!$B344,".",'Смета ЕР (общ) '!$D344)</f>
        <v>Р3.3.15</v>
      </c>
      <c r="F344" s="640">
        <f t="shared" si="40"/>
        <v>1</v>
      </c>
      <c r="G344" s="652" t="s">
        <v>482</v>
      </c>
      <c r="H344" s="653" t="s">
        <v>15</v>
      </c>
      <c r="I344" s="643"/>
      <c r="J344" s="644">
        <v>474.15</v>
      </c>
      <c r="K344" s="644">
        <v>1572.69</v>
      </c>
      <c r="L344" s="644">
        <f>ROUND(J344-J344*$R$3,2)</f>
        <v>474.15</v>
      </c>
      <c r="M344" s="644">
        <f>ROUND(K344-K344*$R$3,2)</f>
        <v>1572.69</v>
      </c>
      <c r="N344" s="644">
        <f>ROUND('Смета ЕР (общ) '!$I344*'Смета ЕР (общ) '!$L344,2)</f>
        <v>0</v>
      </c>
      <c r="O344" s="644">
        <f>ROUND('Смета ЕР (общ) '!$I344*'Смета ЕР (общ) '!$M344,2)</f>
        <v>0</v>
      </c>
      <c r="P344" s="652"/>
      <c r="Q344" s="652"/>
    </row>
    <row r="345" spans="1:21" ht="24">
      <c r="A345" s="640" t="s">
        <v>16</v>
      </c>
      <c r="B345" s="640">
        <v>3</v>
      </c>
      <c r="C345" s="640"/>
      <c r="D345" s="640">
        <v>22</v>
      </c>
      <c r="E345" s="640" t="str">
        <f>CONCATENATE('Смета ЕР (общ) '!$A345,".",'Смета ЕР (общ) '!$B345,".",'Смета ЕР (общ) '!$D345)</f>
        <v>Р3.3.22</v>
      </c>
      <c r="F345" s="640">
        <f t="shared" si="40"/>
        <v>1</v>
      </c>
      <c r="G345" s="641" t="s">
        <v>239</v>
      </c>
      <c r="H345" s="642" t="s">
        <v>15</v>
      </c>
      <c r="I345" s="643"/>
      <c r="J345" s="644">
        <v>652.5</v>
      </c>
      <c r="K345" s="644">
        <v>2120.4299999999998</v>
      </c>
      <c r="L345" s="644">
        <f>ROUND(J345-J345*$R$3,2)</f>
        <v>652.5</v>
      </c>
      <c r="M345" s="644">
        <f>ROUND(K345-K345*$R$3,2)</f>
        <v>2120.4299999999998</v>
      </c>
      <c r="N345" s="644">
        <f>ROUND('Смета ЕР (общ) '!$I345*'Смета ЕР (общ) '!$L345,2)</f>
        <v>0</v>
      </c>
      <c r="O345" s="644">
        <f>ROUND('Смета ЕР (общ) '!$I345*'Смета ЕР (общ) '!$M345,2)</f>
        <v>0</v>
      </c>
      <c r="P345" s="641"/>
      <c r="Q345" s="641"/>
    </row>
    <row r="346" spans="1:21" ht="14.4">
      <c r="A346" s="648" t="s">
        <v>16</v>
      </c>
      <c r="B346" s="648">
        <v>4</v>
      </c>
      <c r="C346" s="648">
        <v>0</v>
      </c>
      <c r="D346" s="648">
        <v>0</v>
      </c>
      <c r="E346" s="648" t="str">
        <f>CONCATENATE('Смета ЕР (общ) '!$A346,".",'Смета ЕР (общ) '!$B346,".",C346,".",'Смета ЕР (общ) '!$D346)</f>
        <v>Р3.4.0.0</v>
      </c>
      <c r="F346" s="648">
        <f t="shared" si="40"/>
        <v>1</v>
      </c>
      <c r="G346" s="649" t="s">
        <v>2650</v>
      </c>
      <c r="H346" s="634"/>
      <c r="I346" s="635">
        <f>N346</f>
        <v>0</v>
      </c>
      <c r="J346" s="647"/>
      <c r="K346" s="647"/>
      <c r="L346" s="637"/>
      <c r="M346" s="637"/>
      <c r="N346" s="637">
        <f>ROUND(N347+N352+N357+N361+N367+N378+N391,2)</f>
        <v>0</v>
      </c>
      <c r="O346" s="637">
        <f>ROUND(O347+O352+O357+O361+O367+O378+O391,2)</f>
        <v>0</v>
      </c>
      <c r="P346" s="649"/>
      <c r="Q346" s="649"/>
      <c r="U346" s="617">
        <v>551184.55000000005</v>
      </c>
    </row>
    <row r="347" spans="1:21" ht="14.4">
      <c r="A347" s="672" t="s">
        <v>16</v>
      </c>
      <c r="B347" s="672">
        <v>4</v>
      </c>
      <c r="C347" s="672">
        <v>1</v>
      </c>
      <c r="D347" s="672">
        <v>0</v>
      </c>
      <c r="E347" s="672" t="str">
        <f>CONCATENATE('Смета ЕР (общ) '!$A347,".",'Смета ЕР (общ) '!$B347,".",C347,".",'Смета ЕР (общ) '!$D347)</f>
        <v>Р3.4.1.0</v>
      </c>
      <c r="F347" s="672">
        <f t="shared" si="40"/>
        <v>1</v>
      </c>
      <c r="G347" s="673" t="s">
        <v>2651</v>
      </c>
      <c r="H347" s="674"/>
      <c r="I347" s="675">
        <f>N347</f>
        <v>0</v>
      </c>
      <c r="J347" s="676"/>
      <c r="K347" s="676"/>
      <c r="L347" s="677"/>
      <c r="M347" s="677"/>
      <c r="N347" s="677">
        <f>SUM(N348:N351)</f>
        <v>0</v>
      </c>
      <c r="O347" s="677">
        <f>SUM(O348:O351)</f>
        <v>0</v>
      </c>
      <c r="P347" s="673"/>
      <c r="Q347" s="673"/>
      <c r="U347" s="617">
        <v>20905.800000000003</v>
      </c>
    </row>
    <row r="348" spans="1:21" ht="72">
      <c r="A348" s="640" t="s">
        <v>16</v>
      </c>
      <c r="B348" s="640">
        <v>4</v>
      </c>
      <c r="C348" s="640">
        <v>1</v>
      </c>
      <c r="D348" s="640">
        <v>1</v>
      </c>
      <c r="E348" s="640" t="str">
        <f>CONCATENATE('Смета ЕР (общ) '!$A348,".",'Смета ЕР (общ) '!$B348,".",C348,".",'Смета ЕР (общ) '!$D348)</f>
        <v>Р3.4.1.1</v>
      </c>
      <c r="F348" s="640">
        <f t="shared" si="40"/>
        <v>1</v>
      </c>
      <c r="G348" s="641" t="s">
        <v>1884</v>
      </c>
      <c r="H348" s="642" t="s">
        <v>336</v>
      </c>
      <c r="I348" s="643"/>
      <c r="J348" s="644">
        <v>5781.74</v>
      </c>
      <c r="K348" s="669">
        <f>'Стекл двери в алюм. (2)'!D6</f>
        <v>51219</v>
      </c>
      <c r="L348" s="644">
        <f t="shared" ref="L348:M351" si="45">ROUND(J348-J348*$R$3,2)</f>
        <v>5781.74</v>
      </c>
      <c r="M348" s="662">
        <f>K348</f>
        <v>51219</v>
      </c>
      <c r="N348" s="644">
        <f>ROUND('Смета ЕР (общ) '!$I348*'Смета ЕР (общ) '!$L348,2)</f>
        <v>0</v>
      </c>
      <c r="O348" s="644">
        <f>ROUND('Смета ЕР (общ) '!$I348*'Смета ЕР (общ) '!$M348,2)</f>
        <v>0</v>
      </c>
      <c r="P348" s="641" t="s">
        <v>1887</v>
      </c>
      <c r="Q348" s="641" t="s">
        <v>6228</v>
      </c>
      <c r="R348" s="1035"/>
    </row>
    <row r="349" spans="1:21" ht="72">
      <c r="A349" s="640" t="s">
        <v>16</v>
      </c>
      <c r="B349" s="640">
        <v>4</v>
      </c>
      <c r="C349" s="640">
        <v>1</v>
      </c>
      <c r="D349" s="640">
        <v>2</v>
      </c>
      <c r="E349" s="640" t="str">
        <f>CONCATENATE('Смета ЕР (общ) '!$A349,".",'Смета ЕР (общ) '!$B349,".",C349,".",'Смета ЕР (общ) '!$D349)</f>
        <v>Р3.4.1.2</v>
      </c>
      <c r="F349" s="640">
        <f t="shared" si="40"/>
        <v>1</v>
      </c>
      <c r="G349" s="652" t="s">
        <v>1885</v>
      </c>
      <c r="H349" s="642" t="s">
        <v>336</v>
      </c>
      <c r="I349" s="643"/>
      <c r="J349" s="644">
        <v>7892.64</v>
      </c>
      <c r="K349" s="669">
        <f>'Стекл двери в алюм. (2)'!D7</f>
        <v>73572.45</v>
      </c>
      <c r="L349" s="644">
        <f t="shared" si="45"/>
        <v>7892.64</v>
      </c>
      <c r="M349" s="662">
        <f t="shared" ref="M349:M350" si="46">K349</f>
        <v>73572.45</v>
      </c>
      <c r="N349" s="644">
        <f>ROUND('Смета ЕР (общ) '!$I349*'Смета ЕР (общ) '!$L349,2)</f>
        <v>0</v>
      </c>
      <c r="O349" s="644">
        <f>ROUND('Смета ЕР (общ) '!$I349*'Смета ЕР (общ) '!$M349,2)</f>
        <v>0</v>
      </c>
      <c r="P349" s="652" t="s">
        <v>1887</v>
      </c>
      <c r="Q349" s="652" t="s">
        <v>6228</v>
      </c>
      <c r="R349" s="1035"/>
      <c r="U349" s="617">
        <v>2</v>
      </c>
    </row>
    <row r="350" spans="1:21" ht="72">
      <c r="A350" s="640" t="s">
        <v>16</v>
      </c>
      <c r="B350" s="640">
        <v>4</v>
      </c>
      <c r="C350" s="640">
        <v>1</v>
      </c>
      <c r="D350" s="640">
        <v>3</v>
      </c>
      <c r="E350" s="640" t="str">
        <f>CONCATENATE('Смета ЕР (общ) '!$A350,".",'Смета ЕР (общ) '!$B350,".",C350,".",'Смета ЕР (общ) '!$D350)</f>
        <v>Р3.4.1.3</v>
      </c>
      <c r="F350" s="640">
        <f t="shared" si="40"/>
        <v>1</v>
      </c>
      <c r="G350" s="652" t="s">
        <v>1886</v>
      </c>
      <c r="H350" s="642" t="s">
        <v>336</v>
      </c>
      <c r="I350" s="643"/>
      <c r="J350" s="644">
        <v>9900</v>
      </c>
      <c r="K350" s="669">
        <f>'Стекл двери в алюм. (2)'!D8</f>
        <v>89201.7</v>
      </c>
      <c r="L350" s="644">
        <f t="shared" si="45"/>
        <v>9900</v>
      </c>
      <c r="M350" s="662">
        <f t="shared" si="46"/>
        <v>89201.7</v>
      </c>
      <c r="N350" s="644">
        <f>ROUND('Смета ЕР (общ) '!$I350*'Смета ЕР (общ) '!$L350,2)</f>
        <v>0</v>
      </c>
      <c r="O350" s="644">
        <f>ROUND('Смета ЕР (общ) '!$I350*'Смета ЕР (общ) '!$M350,2)</f>
        <v>0</v>
      </c>
      <c r="P350" s="652" t="s">
        <v>1887</v>
      </c>
      <c r="Q350" s="652" t="s">
        <v>6228</v>
      </c>
      <c r="R350" s="1035"/>
    </row>
    <row r="351" spans="1:21" ht="14.4">
      <c r="A351" s="640" t="s">
        <v>16</v>
      </c>
      <c r="B351" s="640">
        <v>4</v>
      </c>
      <c r="C351" s="640">
        <v>1</v>
      </c>
      <c r="D351" s="640">
        <v>4</v>
      </c>
      <c r="E351" s="640" t="str">
        <f>CONCATENATE('Смета ЕР (общ) '!$A351,".",'Смета ЕР (общ) '!$B351,".",C351,".",'Смета ЕР (общ) '!$D351)</f>
        <v>Р3.4.1.4</v>
      </c>
      <c r="F351" s="640">
        <f t="shared" si="40"/>
        <v>1</v>
      </c>
      <c r="G351" s="641" t="s">
        <v>30</v>
      </c>
      <c r="H351" s="642" t="s">
        <v>336</v>
      </c>
      <c r="I351" s="643"/>
      <c r="J351" s="644">
        <v>1280.1300000000001</v>
      </c>
      <c r="K351" s="644">
        <f>'Стекл двери в алюм. (2)'!C9</f>
        <v>5500</v>
      </c>
      <c r="L351" s="644">
        <f t="shared" si="45"/>
        <v>1280.1300000000001</v>
      </c>
      <c r="M351" s="644">
        <f t="shared" si="45"/>
        <v>5500</v>
      </c>
      <c r="N351" s="644">
        <f>ROUND('Смета ЕР (общ) '!$I351*'Смета ЕР (общ) '!$L351,2)</f>
        <v>0</v>
      </c>
      <c r="O351" s="644">
        <f>ROUND('Смета ЕР (общ) '!$I351*'Смета ЕР (общ) '!$M351,2)</f>
        <v>0</v>
      </c>
      <c r="P351" s="641"/>
      <c r="Q351" s="641"/>
      <c r="U351" s="617">
        <v>4</v>
      </c>
    </row>
    <row r="352" spans="1:21" ht="14.4">
      <c r="A352" s="678" t="s">
        <v>16</v>
      </c>
      <c r="B352" s="678">
        <v>4</v>
      </c>
      <c r="C352" s="678">
        <v>2</v>
      </c>
      <c r="D352" s="678">
        <v>0</v>
      </c>
      <c r="E352" s="678" t="str">
        <f>CONCATENATE('Смета ЕР (общ) '!$A352,".",'Смета ЕР (общ) '!$B352,".",C352,".",'Смета ЕР (общ) '!$D352)</f>
        <v>Р3.4.2.0</v>
      </c>
      <c r="F352" s="678">
        <f t="shared" si="40"/>
        <v>1</v>
      </c>
      <c r="G352" s="679" t="s">
        <v>2652</v>
      </c>
      <c r="H352" s="680"/>
      <c r="I352" s="675">
        <f>N352</f>
        <v>0</v>
      </c>
      <c r="J352" s="676"/>
      <c r="K352" s="676"/>
      <c r="L352" s="681"/>
      <c r="M352" s="681"/>
      <c r="N352" s="681">
        <f>SUM(N353:N356)</f>
        <v>0</v>
      </c>
      <c r="O352" s="681">
        <f>SUM(O353:O356)</f>
        <v>0</v>
      </c>
      <c r="P352" s="679"/>
      <c r="Q352" s="679"/>
      <c r="U352" s="617">
        <v>0</v>
      </c>
    </row>
    <row r="353" spans="1:21" ht="36">
      <c r="A353" s="640" t="s">
        <v>16</v>
      </c>
      <c r="B353" s="640">
        <v>4</v>
      </c>
      <c r="C353" s="640">
        <v>2</v>
      </c>
      <c r="D353" s="640">
        <v>1</v>
      </c>
      <c r="E353" s="640" t="str">
        <f>CONCATENATE('Смета ЕР (общ) '!$A353,".",'Смета ЕР (общ) '!$B353,".",C353,".",'Смета ЕР (общ) '!$D353)</f>
        <v>Р3.4.2.1</v>
      </c>
      <c r="F353" s="640">
        <f t="shared" si="40"/>
        <v>1</v>
      </c>
      <c r="G353" s="641" t="s">
        <v>306</v>
      </c>
      <c r="H353" s="642" t="s">
        <v>336</v>
      </c>
      <c r="I353" s="643"/>
      <c r="J353" s="644">
        <v>10648.8</v>
      </c>
      <c r="K353" s="644">
        <v>72163.73</v>
      </c>
      <c r="L353" s="644">
        <f t="shared" ref="L353:M356" si="47">ROUND(J353-J353*$R$3,2)</f>
        <v>10648.8</v>
      </c>
      <c r="M353" s="644">
        <f t="shared" si="47"/>
        <v>72163.73</v>
      </c>
      <c r="N353" s="644">
        <f>ROUND('Смета ЕР (общ) '!$I353*'Смета ЕР (общ) '!$L353,2)</f>
        <v>0</v>
      </c>
      <c r="O353" s="644">
        <f>ROUND('Смета ЕР (общ) '!$I353*'Смета ЕР (общ) '!$M353,2)</f>
        <v>0</v>
      </c>
      <c r="P353" s="641"/>
      <c r="Q353" s="641"/>
    </row>
    <row r="354" spans="1:21" ht="96">
      <c r="A354" s="667" t="s">
        <v>16</v>
      </c>
      <c r="B354" s="667">
        <v>4</v>
      </c>
      <c r="C354" s="667">
        <v>2</v>
      </c>
      <c r="D354" s="667">
        <v>2</v>
      </c>
      <c r="E354" s="667" t="str">
        <f>CONCATENATE('Смета ЕР (общ) '!$A354,".",'Смета ЕР (общ) '!$B354,".",C354,".",'Смета ЕР (общ) '!$D354)</f>
        <v>Р3.4.2.2</v>
      </c>
      <c r="F354" s="667">
        <f t="shared" si="40"/>
        <v>1</v>
      </c>
      <c r="G354" s="682" t="s">
        <v>1820</v>
      </c>
      <c r="H354" s="642" t="s">
        <v>336</v>
      </c>
      <c r="I354" s="645"/>
      <c r="J354" s="669">
        <v>13154.4</v>
      </c>
      <c r="K354" s="669">
        <f>Броня!F30</f>
        <v>110250</v>
      </c>
      <c r="L354" s="669">
        <f t="shared" si="47"/>
        <v>13154.4</v>
      </c>
      <c r="M354" s="662">
        <f>K354</f>
        <v>110250</v>
      </c>
      <c r="N354" s="669">
        <f>ROUND('Смета ЕР (общ) '!$I354*'Смета ЕР (общ) '!$L354,2)</f>
        <v>0</v>
      </c>
      <c r="O354" s="669">
        <f>ROUND('Смета ЕР (общ) '!$I354*'Смета ЕР (общ) '!$M354,2)</f>
        <v>0</v>
      </c>
      <c r="P354" s="682" t="s">
        <v>2205</v>
      </c>
      <c r="Q354" s="682" t="s">
        <v>6226</v>
      </c>
      <c r="R354" s="1035"/>
    </row>
    <row r="355" spans="1:21" ht="24">
      <c r="A355" s="667" t="s">
        <v>16</v>
      </c>
      <c r="B355" s="667">
        <v>4</v>
      </c>
      <c r="C355" s="667">
        <v>2</v>
      </c>
      <c r="D355" s="667">
        <v>3</v>
      </c>
      <c r="E355" s="667" t="str">
        <f>CONCATENATE('Смета ЕР (общ) '!$A355,".",'Смета ЕР (общ) '!$B355,".",C355,".",'Смета ЕР (общ) '!$D355)</f>
        <v>Р3.4.2.3</v>
      </c>
      <c r="F355" s="667">
        <f t="shared" si="40"/>
        <v>1</v>
      </c>
      <c r="G355" s="682" t="s">
        <v>1868</v>
      </c>
      <c r="H355" s="642" t="s">
        <v>336</v>
      </c>
      <c r="I355" s="645"/>
      <c r="J355" s="669">
        <v>1315.44</v>
      </c>
      <c r="K355" s="669">
        <f>Броня!F31</f>
        <v>8400</v>
      </c>
      <c r="L355" s="669">
        <f t="shared" si="47"/>
        <v>1315.44</v>
      </c>
      <c r="M355" s="662">
        <f>K355</f>
        <v>8400</v>
      </c>
      <c r="N355" s="669">
        <f>ROUND('Смета ЕР (общ) '!$I355*'Смета ЕР (общ) '!$L355,2)</f>
        <v>0</v>
      </c>
      <c r="O355" s="669">
        <f>ROUND('Смета ЕР (общ) '!$I355*'Смета ЕР (общ) '!$M355,2)</f>
        <v>0</v>
      </c>
      <c r="P355" s="682" t="s">
        <v>2205</v>
      </c>
      <c r="Q355" s="682" t="s">
        <v>6226</v>
      </c>
      <c r="R355" s="1035"/>
    </row>
    <row r="356" spans="1:21" ht="24">
      <c r="A356" s="640" t="s">
        <v>16</v>
      </c>
      <c r="B356" s="640">
        <v>4</v>
      </c>
      <c r="C356" s="640">
        <v>2</v>
      </c>
      <c r="D356" s="640">
        <v>4</v>
      </c>
      <c r="E356" s="640" t="str">
        <f>CONCATENATE('Смета ЕР (общ) '!$A356,".",'Смета ЕР (общ) '!$B356,".",C356,".",'Смета ЕР (общ) '!$D356)</f>
        <v>Р3.4.2.4</v>
      </c>
      <c r="F356" s="640">
        <f t="shared" si="40"/>
        <v>1</v>
      </c>
      <c r="G356" s="641" t="s">
        <v>307</v>
      </c>
      <c r="H356" s="642" t="s">
        <v>336</v>
      </c>
      <c r="I356" s="643"/>
      <c r="J356" s="644">
        <v>11901.6</v>
      </c>
      <c r="K356" s="644">
        <v>63832.07</v>
      </c>
      <c r="L356" s="644">
        <f t="shared" si="47"/>
        <v>11901.6</v>
      </c>
      <c r="M356" s="644">
        <f t="shared" si="47"/>
        <v>63832.07</v>
      </c>
      <c r="N356" s="644">
        <f>ROUND('Смета ЕР (общ) '!$I356*'Смета ЕР (общ) '!$L356,2)</f>
        <v>0</v>
      </c>
      <c r="O356" s="644">
        <f>ROUND('Смета ЕР (общ) '!$I356*'Смета ЕР (общ) '!$M356,2)</f>
        <v>0</v>
      </c>
      <c r="P356" s="641"/>
      <c r="Q356" s="641"/>
    </row>
    <row r="357" spans="1:21" ht="14.4">
      <c r="A357" s="672" t="s">
        <v>16</v>
      </c>
      <c r="B357" s="672">
        <v>4</v>
      </c>
      <c r="C357" s="672">
        <v>3</v>
      </c>
      <c r="D357" s="672">
        <v>0</v>
      </c>
      <c r="E357" s="672" t="str">
        <f>CONCATENATE('Смета ЕР (общ) '!$A357,".",'Смета ЕР (общ) '!$B357,".",C357,".",'Смета ЕР (общ) '!$D357)</f>
        <v>Р3.4.3.0</v>
      </c>
      <c r="F357" s="672">
        <f t="shared" si="40"/>
        <v>1</v>
      </c>
      <c r="G357" s="673" t="s">
        <v>2653</v>
      </c>
      <c r="H357" s="674"/>
      <c r="I357" s="675">
        <f>N357</f>
        <v>0</v>
      </c>
      <c r="J357" s="676"/>
      <c r="K357" s="676"/>
      <c r="L357" s="677"/>
      <c r="M357" s="677"/>
      <c r="N357" s="677">
        <f>SUM(N358:N360)</f>
        <v>0</v>
      </c>
      <c r="O357" s="677">
        <f>SUM(O358:O360)</f>
        <v>0</v>
      </c>
      <c r="P357" s="673"/>
      <c r="Q357" s="673"/>
      <c r="U357" s="617">
        <v>74800</v>
      </c>
    </row>
    <row r="358" spans="1:21" ht="84">
      <c r="A358" s="640" t="s">
        <v>16</v>
      </c>
      <c r="B358" s="640">
        <v>4</v>
      </c>
      <c r="C358" s="640">
        <v>3</v>
      </c>
      <c r="D358" s="640">
        <v>1</v>
      </c>
      <c r="E358" s="640" t="str">
        <f>CONCATENATE('Смета ЕР (общ) '!$A358,".",'Смета ЕР (общ) '!$B358,".",C358,".",'Смета ЕР (общ) '!$D358)</f>
        <v>Р3.4.3.1</v>
      </c>
      <c r="F358" s="640">
        <f t="shared" si="40"/>
        <v>1</v>
      </c>
      <c r="G358" s="641" t="s">
        <v>2250</v>
      </c>
      <c r="H358" s="642" t="s">
        <v>336</v>
      </c>
      <c r="I358" s="645"/>
      <c r="J358" s="644">
        <v>9350</v>
      </c>
      <c r="K358" s="669">
        <f>'Бескаркасные двери и перегородк'!E6</f>
        <v>46510.8</v>
      </c>
      <c r="L358" s="644">
        <f t="shared" ref="L358:L360" si="48">ROUND(J358-J358*$R$3,2)</f>
        <v>9350</v>
      </c>
      <c r="M358" s="662">
        <f>K358</f>
        <v>46510.8</v>
      </c>
      <c r="N358" s="644">
        <f>ROUND('Смета ЕР (общ) '!$I358*'Смета ЕР (общ) '!$L358,2)</f>
        <v>0</v>
      </c>
      <c r="O358" s="644">
        <f>ROUND('Смета ЕР (общ) '!$I358*'Смета ЕР (общ) '!$M358,2)</f>
        <v>0</v>
      </c>
      <c r="P358" s="641" t="s">
        <v>2253</v>
      </c>
      <c r="Q358" s="641" t="s">
        <v>6225</v>
      </c>
      <c r="R358" s="1035"/>
      <c r="U358" s="617">
        <v>8</v>
      </c>
    </row>
    <row r="359" spans="1:21" ht="84">
      <c r="A359" s="640" t="s">
        <v>16</v>
      </c>
      <c r="B359" s="640">
        <v>4</v>
      </c>
      <c r="C359" s="640">
        <v>3</v>
      </c>
      <c r="D359" s="640">
        <v>2</v>
      </c>
      <c r="E359" s="640" t="str">
        <f>CONCATENATE('Смета ЕР (общ) '!$A359,".",'Смета ЕР (общ) '!$B359,".",C359,".",'Смета ЕР (общ) '!$D359)</f>
        <v>Р3.4.3.2</v>
      </c>
      <c r="F359" s="640">
        <f t="shared" si="40"/>
        <v>1</v>
      </c>
      <c r="G359" s="641" t="s">
        <v>2251</v>
      </c>
      <c r="H359" s="642" t="s">
        <v>336</v>
      </c>
      <c r="I359" s="643"/>
      <c r="J359" s="644">
        <v>9350</v>
      </c>
      <c r="K359" s="669">
        <f>'Бескаркасные двери и перегородк'!E7</f>
        <v>72350.25</v>
      </c>
      <c r="L359" s="644">
        <f t="shared" si="48"/>
        <v>9350</v>
      </c>
      <c r="M359" s="662">
        <f t="shared" ref="M359:M360" si="49">K359</f>
        <v>72350.25</v>
      </c>
      <c r="N359" s="644">
        <f>ROUND('Смета ЕР (общ) '!$I359*'Смета ЕР (общ) '!$L359,2)</f>
        <v>0</v>
      </c>
      <c r="O359" s="644">
        <f>ROUND('Смета ЕР (общ) '!$I359*'Смета ЕР (общ) '!$M359,2)</f>
        <v>0</v>
      </c>
      <c r="P359" s="641" t="s">
        <v>2253</v>
      </c>
      <c r="Q359" s="641" t="s">
        <v>6225</v>
      </c>
      <c r="R359" s="1035"/>
    </row>
    <row r="360" spans="1:21" ht="84">
      <c r="A360" s="640" t="s">
        <v>16</v>
      </c>
      <c r="B360" s="640">
        <v>4</v>
      </c>
      <c r="C360" s="640">
        <v>3</v>
      </c>
      <c r="D360" s="640">
        <v>3</v>
      </c>
      <c r="E360" s="640" t="str">
        <f>CONCATENATE('Смета ЕР (общ) '!$A360,".",'Смета ЕР (общ) '!$B360,".",C360,".",'Смета ЕР (общ) '!$D360)</f>
        <v>Р3.4.3.3</v>
      </c>
      <c r="F360" s="640">
        <f t="shared" si="40"/>
        <v>1</v>
      </c>
      <c r="G360" s="641" t="s">
        <v>2252</v>
      </c>
      <c r="H360" s="642" t="s">
        <v>336</v>
      </c>
      <c r="I360" s="643"/>
      <c r="J360" s="644">
        <v>12069.75</v>
      </c>
      <c r="K360" s="669">
        <f>'Бескаркасные двери и перегородк'!E8</f>
        <v>106310.39999999999</v>
      </c>
      <c r="L360" s="644">
        <f t="shared" si="48"/>
        <v>12069.75</v>
      </c>
      <c r="M360" s="662">
        <f t="shared" si="49"/>
        <v>106310.39999999999</v>
      </c>
      <c r="N360" s="644">
        <f>ROUND('Смета ЕР (общ) '!$I360*'Смета ЕР (общ) '!$L360,2)</f>
        <v>0</v>
      </c>
      <c r="O360" s="644">
        <f>ROUND('Смета ЕР (общ) '!$I360*'Смета ЕР (общ) '!$M360,2)</f>
        <v>0</v>
      </c>
      <c r="P360" s="641" t="s">
        <v>2253</v>
      </c>
      <c r="Q360" s="641" t="s">
        <v>6225</v>
      </c>
      <c r="R360" s="1035"/>
    </row>
    <row r="361" spans="1:21" ht="14.4">
      <c r="A361" s="678" t="s">
        <v>16</v>
      </c>
      <c r="B361" s="678">
        <v>4</v>
      </c>
      <c r="C361" s="678">
        <v>4</v>
      </c>
      <c r="D361" s="678">
        <v>0</v>
      </c>
      <c r="E361" s="678" t="str">
        <f>CONCATENATE('Смета ЕР (общ) '!$A361,".",'Смета ЕР (общ) '!$B361,".",C361,".",'Смета ЕР (общ) '!$D361)</f>
        <v>Р3.4.4.0</v>
      </c>
      <c r="F361" s="678">
        <f t="shared" si="40"/>
        <v>1</v>
      </c>
      <c r="G361" s="683" t="s">
        <v>2654</v>
      </c>
      <c r="H361" s="680"/>
      <c r="I361" s="675">
        <f>N361</f>
        <v>0</v>
      </c>
      <c r="J361" s="676"/>
      <c r="K361" s="676"/>
      <c r="L361" s="681"/>
      <c r="M361" s="681"/>
      <c r="N361" s="681">
        <f>SUM(N362:N366)</f>
        <v>0</v>
      </c>
      <c r="O361" s="681">
        <f>SUM(O362:O366)</f>
        <v>0</v>
      </c>
      <c r="P361" s="683"/>
      <c r="Q361" s="683"/>
      <c r="U361" s="617">
        <v>18700</v>
      </c>
    </row>
    <row r="362" spans="1:21" ht="60">
      <c r="A362" s="640" t="s">
        <v>16</v>
      </c>
      <c r="B362" s="640">
        <v>4</v>
      </c>
      <c r="C362" s="640">
        <v>4</v>
      </c>
      <c r="D362" s="640">
        <v>1</v>
      </c>
      <c r="E362" s="640" t="str">
        <f>CONCATENATE('Смета ЕР (общ) '!$A362,".",'Смета ЕР (общ) '!$B362,".",C362,".",'Смета ЕР (общ) '!$D362)</f>
        <v>Р3.4.4.1</v>
      </c>
      <c r="F362" s="640">
        <f t="shared" si="40"/>
        <v>1</v>
      </c>
      <c r="G362" s="641" t="s">
        <v>2039</v>
      </c>
      <c r="H362" s="642" t="s">
        <v>336</v>
      </c>
      <c r="I362" s="643"/>
      <c r="J362" s="644">
        <v>9350</v>
      </c>
      <c r="K362" s="669">
        <f>'Стекл двери в алюм. (2)'!D11</f>
        <v>43806</v>
      </c>
      <c r="L362" s="644">
        <f t="shared" ref="L362:L366" si="50">ROUND(J362-J362*$R$3,2)</f>
        <v>9350</v>
      </c>
      <c r="M362" s="662">
        <f>K362</f>
        <v>43806</v>
      </c>
      <c r="N362" s="644">
        <f>ROUND('Смета ЕР (общ) '!$I362*'Смета ЕР (общ) '!$L362,2)</f>
        <v>0</v>
      </c>
      <c r="O362" s="644">
        <f>ROUND('Смета ЕР (общ) '!$I362*'Смета ЕР (общ) '!$M362,2)</f>
        <v>0</v>
      </c>
      <c r="P362" s="641" t="s">
        <v>1887</v>
      </c>
      <c r="Q362" s="641" t="s">
        <v>6228</v>
      </c>
      <c r="R362" s="1035"/>
    </row>
    <row r="363" spans="1:21" ht="60">
      <c r="A363" s="640" t="s">
        <v>16</v>
      </c>
      <c r="B363" s="640">
        <v>4</v>
      </c>
      <c r="C363" s="640">
        <v>4</v>
      </c>
      <c r="D363" s="640">
        <v>2</v>
      </c>
      <c r="E363" s="640" t="str">
        <f>CONCATENATE('Смета ЕР (общ) '!$A363,".",'Смета ЕР (общ) '!$B363,".",C363,".",'Смета ЕР (общ) '!$D363)</f>
        <v>Р3.4.4.2</v>
      </c>
      <c r="F363" s="640">
        <f t="shared" si="40"/>
        <v>1</v>
      </c>
      <c r="G363" s="641" t="s">
        <v>2040</v>
      </c>
      <c r="H363" s="642" t="s">
        <v>336</v>
      </c>
      <c r="I363" s="643"/>
      <c r="J363" s="644">
        <v>9350</v>
      </c>
      <c r="K363" s="669">
        <f>'Стекл двери в алюм. (2)'!D12</f>
        <v>63349.65</v>
      </c>
      <c r="L363" s="644">
        <f t="shared" si="50"/>
        <v>9350</v>
      </c>
      <c r="M363" s="662">
        <f t="shared" ref="M363:M364" si="51">K363</f>
        <v>63349.65</v>
      </c>
      <c r="N363" s="644">
        <f>ROUND('Смета ЕР (общ) '!$I363*'Смета ЕР (общ) '!$L363,2)</f>
        <v>0</v>
      </c>
      <c r="O363" s="644">
        <f>ROUND('Смета ЕР (общ) '!$I363*'Смета ЕР (общ) '!$M363,2)</f>
        <v>0</v>
      </c>
      <c r="P363" s="641" t="s">
        <v>1887</v>
      </c>
      <c r="Q363" s="641" t="s">
        <v>6228</v>
      </c>
      <c r="R363" s="1035"/>
    </row>
    <row r="364" spans="1:21" ht="60">
      <c r="A364" s="640" t="s">
        <v>16</v>
      </c>
      <c r="B364" s="640">
        <v>4</v>
      </c>
      <c r="C364" s="640">
        <v>4</v>
      </c>
      <c r="D364" s="640">
        <v>3</v>
      </c>
      <c r="E364" s="640" t="str">
        <f>CONCATENATE('Смета ЕР (общ) '!$A364,".",'Смета ЕР (общ) '!$B364,".",C364,".",'Смета ЕР (общ) '!$D364)</f>
        <v>Р3.4.4.3</v>
      </c>
      <c r="F364" s="640">
        <f t="shared" si="40"/>
        <v>1</v>
      </c>
      <c r="G364" s="641" t="s">
        <v>2041</v>
      </c>
      <c r="H364" s="642" t="s">
        <v>336</v>
      </c>
      <c r="I364" s="643"/>
      <c r="J364" s="644">
        <v>11000</v>
      </c>
      <c r="K364" s="669">
        <f>'Стекл двери в алюм. (2)'!D13</f>
        <v>76440</v>
      </c>
      <c r="L364" s="644">
        <f t="shared" si="50"/>
        <v>11000</v>
      </c>
      <c r="M364" s="662">
        <f t="shared" si="51"/>
        <v>76440</v>
      </c>
      <c r="N364" s="644">
        <f>ROUND('Смета ЕР (общ) '!$I364*'Смета ЕР (общ) '!$L364,2)</f>
        <v>0</v>
      </c>
      <c r="O364" s="644">
        <f>ROUND('Смета ЕР (общ) '!$I364*'Смета ЕР (общ) '!$M364,2)</f>
        <v>0</v>
      </c>
      <c r="P364" s="641" t="s">
        <v>1887</v>
      </c>
      <c r="Q364" s="641" t="s">
        <v>6228</v>
      </c>
      <c r="R364" s="1035"/>
    </row>
    <row r="365" spans="1:21" ht="96">
      <c r="A365" s="684" t="s">
        <v>16</v>
      </c>
      <c r="B365" s="684">
        <v>4</v>
      </c>
      <c r="C365" s="684">
        <v>4</v>
      </c>
      <c r="D365" s="684">
        <v>4</v>
      </c>
      <c r="E365" s="684" t="str">
        <f>CONCATENATE('Смета ЕР (общ) '!$A365,".",'Смета ЕР (общ) '!$B365,".",C365,".",'Смета ЕР (общ) '!$D365)</f>
        <v>Р3.4.4.4</v>
      </c>
      <c r="F365" s="684">
        <f t="shared" si="40"/>
        <v>1</v>
      </c>
      <c r="G365" s="685" t="s">
        <v>2266</v>
      </c>
      <c r="H365" s="642" t="s">
        <v>336</v>
      </c>
      <c r="I365" s="686"/>
      <c r="J365" s="658">
        <v>9350</v>
      </c>
      <c r="K365" s="694">
        <f>'Стекл. двери один в перегородку'!G8*1.05</f>
        <v>100747.5</v>
      </c>
      <c r="L365" s="644">
        <f t="shared" si="50"/>
        <v>9350</v>
      </c>
      <c r="M365" s="662">
        <f>K365</f>
        <v>100747.5</v>
      </c>
      <c r="N365" s="644">
        <f>ROUND('Смета ЕР (общ) '!$I365*'Смета ЕР (общ) '!$L365,2)</f>
        <v>0</v>
      </c>
      <c r="O365" s="644">
        <f>ROUND('Смета ЕР (общ) '!$I365*'Смета ЕР (общ) '!$M365,2)</f>
        <v>0</v>
      </c>
      <c r="P365" s="685" t="s">
        <v>2268</v>
      </c>
      <c r="Q365" s="685" t="s">
        <v>6225</v>
      </c>
      <c r="R365" s="1035"/>
      <c r="U365" s="617">
        <v>1</v>
      </c>
    </row>
    <row r="366" spans="1:21" ht="132">
      <c r="A366" s="684" t="s">
        <v>16</v>
      </c>
      <c r="B366" s="684">
        <v>4</v>
      </c>
      <c r="C366" s="684">
        <v>4</v>
      </c>
      <c r="D366" s="684">
        <v>5</v>
      </c>
      <c r="E366" s="684" t="str">
        <f>CONCATENATE('Смета ЕР (общ) '!$A366,".",'Смета ЕР (общ) '!$B366,".",C366,".",'Смета ЕР (общ) '!$D366)</f>
        <v>Р3.4.4.5</v>
      </c>
      <c r="F366" s="684">
        <f t="shared" si="40"/>
        <v>1</v>
      </c>
      <c r="G366" s="685" t="s">
        <v>2267</v>
      </c>
      <c r="H366" s="642" t="s">
        <v>336</v>
      </c>
      <c r="I366" s="686"/>
      <c r="J366" s="686">
        <f>J363</f>
        <v>9350</v>
      </c>
      <c r="K366" s="694">
        <f>'Стекл. дв. полут в проем '!G8*1.05</f>
        <v>169417.5</v>
      </c>
      <c r="L366" s="644">
        <f t="shared" si="50"/>
        <v>9350</v>
      </c>
      <c r="M366" s="662">
        <f>K366</f>
        <v>169417.5</v>
      </c>
      <c r="N366" s="644">
        <f>ROUND('Смета ЕР (общ) '!$I366*'Смета ЕР (общ) '!$L366,2)</f>
        <v>0</v>
      </c>
      <c r="O366" s="644">
        <f>ROUND('Смета ЕР (общ) '!$I366*'Смета ЕР (общ) '!$M366,2)</f>
        <v>0</v>
      </c>
      <c r="P366" s="685" t="s">
        <v>2270</v>
      </c>
      <c r="Q366" s="685" t="s">
        <v>6227</v>
      </c>
      <c r="R366" s="1035"/>
      <c r="U366" s="617">
        <v>1</v>
      </c>
    </row>
    <row r="367" spans="1:21" ht="14.4">
      <c r="A367" s="672" t="s">
        <v>16</v>
      </c>
      <c r="B367" s="672">
        <v>4</v>
      </c>
      <c r="C367" s="672">
        <v>5</v>
      </c>
      <c r="D367" s="672">
        <v>0</v>
      </c>
      <c r="E367" s="672" t="str">
        <f>CONCATENATE('Смета ЕР (общ) '!$A367,".",'Смета ЕР (общ) '!$B367,".",C367,".",'Смета ЕР (общ) '!$D367)</f>
        <v>Р3.4.5.0</v>
      </c>
      <c r="F367" s="672">
        <f t="shared" si="40"/>
        <v>1</v>
      </c>
      <c r="G367" s="673" t="s">
        <v>2655</v>
      </c>
      <c r="H367" s="674"/>
      <c r="I367" s="675">
        <f>N367</f>
        <v>0</v>
      </c>
      <c r="J367" s="676"/>
      <c r="K367" s="676"/>
      <c r="L367" s="677"/>
      <c r="M367" s="677"/>
      <c r="N367" s="677">
        <f>SUM(N368:N377)</f>
        <v>0</v>
      </c>
      <c r="O367" s="677">
        <f>SUM(O368:O377)</f>
        <v>0</v>
      </c>
      <c r="P367" s="673"/>
      <c r="Q367" s="673"/>
      <c r="U367" s="617">
        <v>41350.39</v>
      </c>
    </row>
    <row r="368" spans="1:21" ht="24">
      <c r="A368" s="640" t="s">
        <v>16</v>
      </c>
      <c r="B368" s="640">
        <v>4</v>
      </c>
      <c r="C368" s="640">
        <v>5</v>
      </c>
      <c r="D368" s="640">
        <v>1</v>
      </c>
      <c r="E368" s="640" t="str">
        <f>CONCATENATE('Смета ЕР (общ) '!$A368,".",'Смета ЕР (общ) '!$B368,".",C368,".",'Смета ЕР (общ) '!$D368)</f>
        <v>Р3.4.5.1</v>
      </c>
      <c r="F368" s="640">
        <f t="shared" si="40"/>
        <v>1</v>
      </c>
      <c r="G368" s="641" t="s">
        <v>1681</v>
      </c>
      <c r="H368" s="642" t="s">
        <v>336</v>
      </c>
      <c r="I368" s="643"/>
      <c r="J368" s="644">
        <v>11880</v>
      </c>
      <c r="K368" s="658">
        <v>38150</v>
      </c>
      <c r="L368" s="644">
        <f t="shared" ref="L368:M375" si="52">ROUND(J368-J368*$R$3,2)</f>
        <v>11880</v>
      </c>
      <c r="M368" s="644">
        <f t="shared" si="52"/>
        <v>38150</v>
      </c>
      <c r="N368" s="644">
        <f>ROUND('Смета ЕР (общ) '!$I368*'Смета ЕР (общ) '!$L368,2)</f>
        <v>0</v>
      </c>
      <c r="O368" s="644">
        <f>ROUND('Смета ЕР (общ) '!$I368*'Смета ЕР (общ) '!$M368,2)</f>
        <v>0</v>
      </c>
      <c r="P368" s="641"/>
      <c r="Q368" s="641"/>
      <c r="U368" s="617">
        <v>1</v>
      </c>
    </row>
    <row r="369" spans="1:21" ht="24">
      <c r="A369" s="640" t="s">
        <v>16</v>
      </c>
      <c r="B369" s="640">
        <v>4</v>
      </c>
      <c r="C369" s="640">
        <v>5</v>
      </c>
      <c r="D369" s="640">
        <v>2</v>
      </c>
      <c r="E369" s="640" t="str">
        <f>CONCATENATE('Смета ЕР (общ) '!$A369,".",'Смета ЕР (общ) '!$B369,".",C369,".",'Смета ЕР (общ) '!$D369)</f>
        <v>Р3.4.5.2</v>
      </c>
      <c r="F369" s="640">
        <f t="shared" si="40"/>
        <v>1</v>
      </c>
      <c r="G369" s="641" t="s">
        <v>1102</v>
      </c>
      <c r="H369" s="642" t="s">
        <v>336</v>
      </c>
      <c r="I369" s="643"/>
      <c r="J369" s="644">
        <v>11880</v>
      </c>
      <c r="K369" s="644">
        <v>45780</v>
      </c>
      <c r="L369" s="644">
        <f t="shared" si="52"/>
        <v>11880</v>
      </c>
      <c r="M369" s="644">
        <f t="shared" si="52"/>
        <v>45780</v>
      </c>
      <c r="N369" s="644">
        <f>ROUND('Смета ЕР (общ) '!$I369*'Смета ЕР (общ) '!$L369,2)</f>
        <v>0</v>
      </c>
      <c r="O369" s="644">
        <f>ROUND('Смета ЕР (общ) '!$I369*'Смета ЕР (общ) '!$M369,2)</f>
        <v>0</v>
      </c>
      <c r="P369" s="641"/>
      <c r="Q369" s="641"/>
    </row>
    <row r="370" spans="1:21" ht="24">
      <c r="A370" s="687" t="s">
        <v>16</v>
      </c>
      <c r="B370" s="687">
        <v>4</v>
      </c>
      <c r="C370" s="687">
        <v>5</v>
      </c>
      <c r="D370" s="687">
        <v>3</v>
      </c>
      <c r="E370" s="687" t="str">
        <f>CONCATENATE('Смета ЕР (общ) '!$A370,".",'Смета ЕР (общ) '!$B370,".",C370,".",'Смета ЕР (общ) '!$D370)</f>
        <v>Р3.4.5.3</v>
      </c>
      <c r="F370" s="687">
        <f t="shared" si="40"/>
        <v>1</v>
      </c>
      <c r="G370" s="688" t="s">
        <v>1103</v>
      </c>
      <c r="H370" s="642" t="s">
        <v>336</v>
      </c>
      <c r="I370" s="643"/>
      <c r="J370" s="644">
        <v>11880</v>
      </c>
      <c r="K370" s="644">
        <v>49595</v>
      </c>
      <c r="L370" s="644">
        <f t="shared" si="52"/>
        <v>11880</v>
      </c>
      <c r="M370" s="644">
        <f t="shared" si="52"/>
        <v>49595</v>
      </c>
      <c r="N370" s="644">
        <f>ROUND('Смета ЕР (общ) '!$I370*'Смета ЕР (общ) '!$L370,2)</f>
        <v>0</v>
      </c>
      <c r="O370" s="644">
        <f>ROUND('Смета ЕР (общ) '!$I370*'Смета ЕР (общ) '!$M370,2)</f>
        <v>0</v>
      </c>
      <c r="P370" s="688"/>
      <c r="Q370" s="688"/>
      <c r="U370" s="617">
        <v>1</v>
      </c>
    </row>
    <row r="371" spans="1:21" ht="24">
      <c r="A371" s="687" t="s">
        <v>16</v>
      </c>
      <c r="B371" s="687">
        <v>4</v>
      </c>
      <c r="C371" s="687">
        <v>5</v>
      </c>
      <c r="D371" s="687">
        <v>8</v>
      </c>
      <c r="E371" s="687" t="str">
        <f>CONCATENATE('Смета ЕР (общ) '!$A371,".",'Смета ЕР (общ) '!$B371,".",C371,".",'Смета ЕР (общ) '!$D371)</f>
        <v>Р3.4.5.8</v>
      </c>
      <c r="F371" s="687">
        <f t="shared" si="40"/>
        <v>1</v>
      </c>
      <c r="G371" s="688" t="s">
        <v>1546</v>
      </c>
      <c r="H371" s="642" t="s">
        <v>336</v>
      </c>
      <c r="I371" s="643"/>
      <c r="J371" s="644">
        <v>13750</v>
      </c>
      <c r="K371" s="761">
        <v>68670</v>
      </c>
      <c r="L371" s="644">
        <f t="shared" si="52"/>
        <v>13750</v>
      </c>
      <c r="M371" s="644">
        <f t="shared" si="52"/>
        <v>68670</v>
      </c>
      <c r="N371" s="644">
        <f>ROUND('Смета ЕР (общ) '!$I371*'Смета ЕР (общ) '!$L371,2)</f>
        <v>0</v>
      </c>
      <c r="O371" s="644">
        <f>ROUND('Смета ЕР (общ) '!$I371*'Смета ЕР (общ) '!$M371,2)</f>
        <v>0</v>
      </c>
      <c r="P371" s="688"/>
      <c r="Q371" s="688"/>
    </row>
    <row r="372" spans="1:21" ht="24">
      <c r="A372" s="687" t="s">
        <v>16</v>
      </c>
      <c r="B372" s="687">
        <v>4</v>
      </c>
      <c r="C372" s="687">
        <v>5</v>
      </c>
      <c r="D372" s="687">
        <v>9</v>
      </c>
      <c r="E372" s="687" t="str">
        <f>CONCATENATE('Смета ЕР (общ) '!$A372,".",'Смета ЕР (общ) '!$B372,".",C372,".",'Смета ЕР (общ) '!$D372)</f>
        <v>Р3.4.5.9</v>
      </c>
      <c r="F372" s="687">
        <f t="shared" si="40"/>
        <v>1</v>
      </c>
      <c r="G372" s="688" t="s">
        <v>1560</v>
      </c>
      <c r="H372" s="642" t="s">
        <v>336</v>
      </c>
      <c r="I372" s="657"/>
      <c r="J372" s="644">
        <v>13750</v>
      </c>
      <c r="K372" s="762">
        <v>59850</v>
      </c>
      <c r="L372" s="658">
        <f t="shared" si="52"/>
        <v>13750</v>
      </c>
      <c r="M372" s="658">
        <f t="shared" si="52"/>
        <v>59850</v>
      </c>
      <c r="N372" s="658">
        <f>ROUND('Смета ЕР (общ) '!$I372*'Смета ЕР (общ) '!$L372,2)</f>
        <v>0</v>
      </c>
      <c r="O372" s="658">
        <f>ROUND('Смета ЕР (общ) '!$I372*'Смета ЕР (общ) '!$M372,2)</f>
        <v>0</v>
      </c>
      <c r="P372" s="688"/>
      <c r="Q372" s="688"/>
      <c r="U372" s="617">
        <v>1</v>
      </c>
    </row>
    <row r="373" spans="1:21" ht="14.4">
      <c r="A373" s="687" t="s">
        <v>16</v>
      </c>
      <c r="B373" s="687">
        <v>4</v>
      </c>
      <c r="C373" s="687">
        <v>5</v>
      </c>
      <c r="D373" s="687">
        <v>4</v>
      </c>
      <c r="E373" s="687" t="str">
        <f>CONCATENATE('Смета ЕР (общ) '!$A373,".",'Смета ЕР (общ) '!$B373,".",C373,".",'Смета ЕР (общ) '!$D373)</f>
        <v>Р3.4.5.4</v>
      </c>
      <c r="F373" s="687">
        <f t="shared" si="40"/>
        <v>1</v>
      </c>
      <c r="G373" s="688" t="s">
        <v>502</v>
      </c>
      <c r="H373" s="642" t="s">
        <v>336</v>
      </c>
      <c r="I373" s="643"/>
      <c r="J373" s="644">
        <v>1280.1300000000001</v>
      </c>
      <c r="K373" s="644">
        <v>3815</v>
      </c>
      <c r="L373" s="644">
        <f t="shared" si="52"/>
        <v>1280.1300000000001</v>
      </c>
      <c r="M373" s="644">
        <f t="shared" si="52"/>
        <v>3815</v>
      </c>
      <c r="N373" s="644">
        <f>ROUND('Смета ЕР (общ) '!$I373*'Смета ЕР (общ) '!$L373,2)</f>
        <v>0</v>
      </c>
      <c r="O373" s="644">
        <f>ROUND('Смета ЕР (общ) '!$I373*'Смета ЕР (общ) '!$M373,2)</f>
        <v>0</v>
      </c>
      <c r="P373" s="688"/>
      <c r="Q373" s="688"/>
      <c r="U373" s="617">
        <v>3</v>
      </c>
    </row>
    <row r="374" spans="1:21" ht="36">
      <c r="A374" s="640" t="s">
        <v>16</v>
      </c>
      <c r="B374" s="640">
        <v>4</v>
      </c>
      <c r="C374" s="640">
        <v>5</v>
      </c>
      <c r="D374" s="640">
        <v>5</v>
      </c>
      <c r="E374" s="640" t="str">
        <f>CONCATENATE('Смета ЕР (общ) '!$A374,".",'Смета ЕР (общ) '!$B374,".",C374,".",'Смета ЕР (общ) '!$D374)</f>
        <v>Р3.4.5.5</v>
      </c>
      <c r="F374" s="640">
        <f t="shared" ref="F374:F436" si="53">IF(I374&gt;0,F373+1,F373)</f>
        <v>1</v>
      </c>
      <c r="G374" s="641" t="s">
        <v>1230</v>
      </c>
      <c r="H374" s="642" t="s">
        <v>336</v>
      </c>
      <c r="I374" s="643"/>
      <c r="J374" s="644">
        <v>1503.36</v>
      </c>
      <c r="K374" s="644">
        <v>206.06</v>
      </c>
      <c r="L374" s="644">
        <f t="shared" si="52"/>
        <v>1503.36</v>
      </c>
      <c r="M374" s="644">
        <f t="shared" si="52"/>
        <v>206.06</v>
      </c>
      <c r="N374" s="644">
        <f>ROUND('Смета ЕР (общ) '!$I374*'Смета ЕР (общ) '!$L374,2)</f>
        <v>0</v>
      </c>
      <c r="O374" s="644">
        <f>ROUND('Смета ЕР (общ) '!$I374*'Смета ЕР (общ) '!$M374,2)</f>
        <v>0</v>
      </c>
      <c r="P374" s="641"/>
      <c r="Q374" s="641"/>
    </row>
    <row r="375" spans="1:21" ht="24">
      <c r="A375" s="687" t="s">
        <v>16</v>
      </c>
      <c r="B375" s="687">
        <v>4</v>
      </c>
      <c r="C375" s="687">
        <v>5</v>
      </c>
      <c r="D375" s="687">
        <v>6</v>
      </c>
      <c r="E375" s="687" t="str">
        <f>CONCATENATE('Смета ЕР (общ) '!$A375,".",'Смета ЕР (общ) '!$B375,".",C375,".",'Смета ЕР (общ) '!$D375)</f>
        <v>Р3.4.5.6</v>
      </c>
      <c r="F375" s="687">
        <f t="shared" si="53"/>
        <v>1</v>
      </c>
      <c r="G375" s="688" t="s">
        <v>1229</v>
      </c>
      <c r="H375" s="642" t="s">
        <v>336</v>
      </c>
      <c r="I375" s="643"/>
      <c r="J375" s="644">
        <v>2192.4</v>
      </c>
      <c r="K375" s="644">
        <v>37425.71</v>
      </c>
      <c r="L375" s="644">
        <f t="shared" si="52"/>
        <v>2192.4</v>
      </c>
      <c r="M375" s="644">
        <f t="shared" si="52"/>
        <v>37425.71</v>
      </c>
      <c r="N375" s="644">
        <f>ROUND('Смета ЕР (общ) '!$I375*'Смета ЕР (общ) '!$L375,2)</f>
        <v>0</v>
      </c>
      <c r="O375" s="644">
        <f>ROUND('Смета ЕР (общ) '!$I375*'Смета ЕР (общ) '!$M375,2)</f>
        <v>0</v>
      </c>
      <c r="P375" s="688"/>
      <c r="Q375" s="688"/>
    </row>
    <row r="376" spans="1:21" ht="60">
      <c r="A376" s="640" t="s">
        <v>16</v>
      </c>
      <c r="B376" s="640">
        <v>4</v>
      </c>
      <c r="C376" s="640">
        <v>5</v>
      </c>
      <c r="D376" s="640">
        <v>30</v>
      </c>
      <c r="E376" s="640" t="str">
        <f>CONCATENATE('Смета ЕР (общ) '!$A376,".",'Смета ЕР (общ) '!$B376,".",'Смета ЕР (общ) '!$D376)</f>
        <v>Р3.4.30</v>
      </c>
      <c r="F376" s="687">
        <f t="shared" si="53"/>
        <v>1</v>
      </c>
      <c r="G376" s="652" t="s">
        <v>660</v>
      </c>
      <c r="H376" s="642" t="s">
        <v>336</v>
      </c>
      <c r="I376" s="643"/>
      <c r="J376" s="644">
        <v>10648.8</v>
      </c>
      <c r="K376" s="644">
        <v>137025</v>
      </c>
      <c r="L376" s="644">
        <f>ROUND(J376-J376*$R$3,2)</f>
        <v>10648.8</v>
      </c>
      <c r="M376" s="644">
        <f>ROUND(K376-K376*$R$3,2)</f>
        <v>137025</v>
      </c>
      <c r="N376" s="644">
        <f>ROUND('Смета ЕР (общ) '!$I376*'Смета ЕР (общ) '!$L376,2)</f>
        <v>0</v>
      </c>
      <c r="O376" s="644">
        <f>ROUND('Смета ЕР (общ) '!$I376*'Смета ЕР (общ) '!$M376,2)</f>
        <v>0</v>
      </c>
      <c r="P376" s="652"/>
      <c r="Q376" s="652"/>
    </row>
    <row r="377" spans="1:21" ht="60">
      <c r="A377" s="640" t="s">
        <v>16</v>
      </c>
      <c r="B377" s="640">
        <v>4</v>
      </c>
      <c r="C377" s="640">
        <v>5</v>
      </c>
      <c r="D377" s="640">
        <v>31</v>
      </c>
      <c r="E377" s="640" t="str">
        <f>CONCATENATE('Смета ЕР (общ) '!$A377,".",'Смета ЕР (общ) '!$B377,".",'Смета ЕР (общ) '!$D377)</f>
        <v>Р3.4.31</v>
      </c>
      <c r="F377" s="640">
        <f t="shared" si="53"/>
        <v>1</v>
      </c>
      <c r="G377" s="652" t="s">
        <v>661</v>
      </c>
      <c r="H377" s="642" t="s">
        <v>336</v>
      </c>
      <c r="I377" s="643"/>
      <c r="J377" s="644">
        <v>10648.8</v>
      </c>
      <c r="K377" s="669">
        <v>164430</v>
      </c>
      <c r="L377" s="644">
        <f>ROUND(J377-J377*$R$3,2)</f>
        <v>10648.8</v>
      </c>
      <c r="M377" s="644">
        <f>ROUND(K377-K377*$R$3,2)</f>
        <v>164430</v>
      </c>
      <c r="N377" s="644">
        <f>ROUND('Смета ЕР (общ) '!$I377*'Смета ЕР (общ) '!$L377,2)</f>
        <v>0</v>
      </c>
      <c r="O377" s="644">
        <f>ROUND('Смета ЕР (общ) '!$I377*'Смета ЕР (общ) '!$M377,2)</f>
        <v>0</v>
      </c>
      <c r="P377" s="652"/>
      <c r="Q377" s="652"/>
    </row>
    <row r="378" spans="1:21" ht="14.4">
      <c r="A378" s="678" t="s">
        <v>16</v>
      </c>
      <c r="B378" s="678">
        <v>4</v>
      </c>
      <c r="C378" s="678">
        <v>6</v>
      </c>
      <c r="D378" s="678">
        <v>0</v>
      </c>
      <c r="E378" s="678" t="str">
        <f>CONCATENATE('Смета ЕР (общ) '!$A378,".",'Смета ЕР (общ) '!$B378,".",C378,".",'Смета ЕР (общ) '!$D378)</f>
        <v>Р3.4.6.0</v>
      </c>
      <c r="F378" s="678">
        <f t="shared" si="53"/>
        <v>1</v>
      </c>
      <c r="G378" s="679" t="s">
        <v>2656</v>
      </c>
      <c r="H378" s="689"/>
      <c r="I378" s="675">
        <f>N378</f>
        <v>0</v>
      </c>
      <c r="J378" s="676"/>
      <c r="K378" s="676"/>
      <c r="L378" s="681"/>
      <c r="M378" s="681"/>
      <c r="N378" s="681">
        <f>SUM(N379:N390)</f>
        <v>0</v>
      </c>
      <c r="O378" s="681">
        <f>SUM(O379:O390)</f>
        <v>0</v>
      </c>
      <c r="P378" s="679"/>
      <c r="Q378" s="679"/>
      <c r="U378" s="617">
        <v>32199.42</v>
      </c>
    </row>
    <row r="379" spans="1:21" ht="24">
      <c r="A379" s="640" t="s">
        <v>16</v>
      </c>
      <c r="B379" s="640">
        <v>4</v>
      </c>
      <c r="C379" s="640">
        <v>6</v>
      </c>
      <c r="D379" s="640">
        <v>1</v>
      </c>
      <c r="E379" s="640" t="str">
        <f>CONCATENATE('Смета ЕР (общ) '!$A379,".",'Смета ЕР (общ) '!$B379,".",C379,".",'Смета ЕР (общ) '!$D379)</f>
        <v>Р3.4.6.1</v>
      </c>
      <c r="F379" s="640">
        <f t="shared" si="53"/>
        <v>1</v>
      </c>
      <c r="G379" s="641" t="s">
        <v>659</v>
      </c>
      <c r="H379" s="642" t="s">
        <v>336</v>
      </c>
      <c r="I379" s="643"/>
      <c r="J379" s="644">
        <v>7297.56</v>
      </c>
      <c r="K379" s="644">
        <v>21591.77</v>
      </c>
      <c r="L379" s="644">
        <f t="shared" ref="L379:L390" si="54">ROUND(J379-J379*$R$3,2)</f>
        <v>7297.56</v>
      </c>
      <c r="M379" s="644">
        <f t="shared" ref="M379:M390" si="55">ROUND(K379-K379*$R$3,2)</f>
        <v>21591.77</v>
      </c>
      <c r="N379" s="644">
        <f>ROUND('Смета ЕР (общ) '!$I379*'Смета ЕР (общ) '!$L379,2)</f>
        <v>0</v>
      </c>
      <c r="O379" s="644">
        <f>ROUND('Смета ЕР (общ) '!$I379*'Смета ЕР (общ) '!$M379,2)</f>
        <v>0</v>
      </c>
      <c r="P379" s="641"/>
      <c r="Q379" s="641"/>
    </row>
    <row r="380" spans="1:21" ht="24">
      <c r="A380" s="640" t="s">
        <v>16</v>
      </c>
      <c r="B380" s="640">
        <v>4</v>
      </c>
      <c r="C380" s="640">
        <v>6</v>
      </c>
      <c r="D380" s="640">
        <v>2</v>
      </c>
      <c r="E380" s="640" t="str">
        <f>CONCATENATE('Смета ЕР (общ) '!$A380,".",'Смета ЕР (общ) '!$B380,".",C380,".",'Смета ЕР (общ) '!$D380)</f>
        <v>Р3.4.6.2</v>
      </c>
      <c r="F380" s="640">
        <f t="shared" si="53"/>
        <v>1</v>
      </c>
      <c r="G380" s="652" t="s">
        <v>697</v>
      </c>
      <c r="H380" s="642" t="s">
        <v>336</v>
      </c>
      <c r="I380" s="643"/>
      <c r="J380" s="644">
        <v>7297.56</v>
      </c>
      <c r="K380" s="644">
        <v>35597.46</v>
      </c>
      <c r="L380" s="644">
        <f t="shared" si="54"/>
        <v>7297.56</v>
      </c>
      <c r="M380" s="644">
        <f t="shared" si="55"/>
        <v>35597.46</v>
      </c>
      <c r="N380" s="644">
        <f>ROUND('Смета ЕР (общ) '!$I380*'Смета ЕР (общ) '!$L380,2)</f>
        <v>0</v>
      </c>
      <c r="O380" s="644">
        <f>ROUND('Смета ЕР (общ) '!$I380*'Смета ЕР (общ) '!$M380,2)</f>
        <v>0</v>
      </c>
      <c r="P380" s="652"/>
      <c r="Q380" s="652"/>
    </row>
    <row r="381" spans="1:21" ht="36">
      <c r="A381" s="640" t="s">
        <v>16</v>
      </c>
      <c r="B381" s="640">
        <v>4</v>
      </c>
      <c r="C381" s="640">
        <v>6</v>
      </c>
      <c r="D381" s="640">
        <v>3</v>
      </c>
      <c r="E381" s="640" t="str">
        <f>CONCATENATE('Смета ЕР (общ) '!$A381,".",'Смета ЕР (общ) '!$B381,".",C381,".",'Смета ЕР (общ) '!$D381)</f>
        <v>Р3.4.6.3</v>
      </c>
      <c r="F381" s="640">
        <f t="shared" si="53"/>
        <v>1</v>
      </c>
      <c r="G381" s="652" t="s">
        <v>308</v>
      </c>
      <c r="H381" s="642" t="s">
        <v>336</v>
      </c>
      <c r="I381" s="643"/>
      <c r="J381" s="644">
        <v>7297.56</v>
      </c>
      <c r="K381" s="644">
        <v>40865.360000000001</v>
      </c>
      <c r="L381" s="644">
        <f t="shared" si="54"/>
        <v>7297.56</v>
      </c>
      <c r="M381" s="644">
        <f t="shared" si="55"/>
        <v>40865.360000000001</v>
      </c>
      <c r="N381" s="644">
        <f>ROUND('Смета ЕР (общ) '!$I381*'Смета ЕР (общ) '!$L381,2)</f>
        <v>0</v>
      </c>
      <c r="O381" s="644">
        <f>ROUND('Смета ЕР (общ) '!$I381*'Смета ЕР (общ) '!$M381,2)</f>
        <v>0</v>
      </c>
      <c r="P381" s="652"/>
      <c r="Q381" s="652"/>
    </row>
    <row r="382" spans="1:21" ht="24">
      <c r="A382" s="640" t="s">
        <v>16</v>
      </c>
      <c r="B382" s="640">
        <v>4</v>
      </c>
      <c r="C382" s="640">
        <v>6</v>
      </c>
      <c r="D382" s="640">
        <v>4</v>
      </c>
      <c r="E382" s="640" t="str">
        <f>CONCATENATE('Смета ЕР (общ) '!$A382,".",'Смета ЕР (общ) '!$B382,".",C382,".",'Смета ЕР (общ) '!$D382)</f>
        <v>Р3.4.6.4</v>
      </c>
      <c r="F382" s="640">
        <f t="shared" si="53"/>
        <v>1</v>
      </c>
      <c r="G382" s="652" t="s">
        <v>241</v>
      </c>
      <c r="H382" s="642" t="s">
        <v>336</v>
      </c>
      <c r="I382" s="643"/>
      <c r="J382" s="644">
        <v>7297.56</v>
      </c>
      <c r="K382" s="644">
        <v>37337.31</v>
      </c>
      <c r="L382" s="644">
        <f t="shared" si="54"/>
        <v>7297.56</v>
      </c>
      <c r="M382" s="644">
        <f t="shared" si="55"/>
        <v>37337.31</v>
      </c>
      <c r="N382" s="644">
        <f>ROUND('Смета ЕР (общ) '!$I382*'Смета ЕР (общ) '!$L382,2)</f>
        <v>0</v>
      </c>
      <c r="O382" s="644">
        <f>ROUND('Смета ЕР (общ) '!$I382*'Смета ЕР (общ) '!$M382,2)</f>
        <v>0</v>
      </c>
      <c r="P382" s="652"/>
      <c r="Q382" s="652"/>
    </row>
    <row r="383" spans="1:21" ht="132">
      <c r="A383" s="663" t="s">
        <v>16</v>
      </c>
      <c r="B383" s="663">
        <v>4</v>
      </c>
      <c r="C383" s="663">
        <v>6</v>
      </c>
      <c r="D383" s="663">
        <v>5</v>
      </c>
      <c r="E383" s="663" t="str">
        <f>CONCATENATE('Смета ЕР (общ) '!$A383,".",'Смета ЕР (общ) '!$B383,".",C383,".",'Смета ЕР (общ) '!$D383)</f>
        <v>Р3.4.6.5</v>
      </c>
      <c r="F383" s="663">
        <f t="shared" si="53"/>
        <v>1</v>
      </c>
      <c r="G383" s="664" t="s">
        <v>2272</v>
      </c>
      <c r="H383" s="642" t="s">
        <v>336</v>
      </c>
      <c r="I383" s="665"/>
      <c r="J383" s="644">
        <v>7297.56</v>
      </c>
      <c r="K383" s="699">
        <f>'Дерев. гл. скр. двери в проем'!G8*1.05</f>
        <v>92715</v>
      </c>
      <c r="L383" s="644">
        <f t="shared" si="54"/>
        <v>7297.56</v>
      </c>
      <c r="M383" s="662">
        <f>K383</f>
        <v>92715</v>
      </c>
      <c r="N383" s="644">
        <f>ROUND('Смета ЕР (общ) '!$I383*'Смета ЕР (общ) '!$L383,2)</f>
        <v>0</v>
      </c>
      <c r="O383" s="644">
        <f>ROUND('Смета ЕР (общ) '!$I383*'Смета ЕР (общ) '!$M383,2)</f>
        <v>0</v>
      </c>
      <c r="P383" s="664" t="s">
        <v>2275</v>
      </c>
      <c r="Q383" s="664" t="s">
        <v>6225</v>
      </c>
      <c r="R383" s="1035"/>
      <c r="U383" s="617">
        <v>1</v>
      </c>
    </row>
    <row r="384" spans="1:21" ht="108">
      <c r="A384" s="663" t="s">
        <v>16</v>
      </c>
      <c r="B384" s="663">
        <v>4</v>
      </c>
      <c r="C384" s="663">
        <v>6</v>
      </c>
      <c r="D384" s="663">
        <v>6</v>
      </c>
      <c r="E384" s="663" t="str">
        <f>CONCATENATE('Смета ЕР (общ) '!$A384,".",'Смета ЕР (общ) '!$B384,".",C384,".",'Смета ЕР (общ) '!$D384)</f>
        <v>Р3.4.6.6</v>
      </c>
      <c r="F384" s="663">
        <f t="shared" si="53"/>
        <v>1</v>
      </c>
      <c r="G384" s="664" t="s">
        <v>2274</v>
      </c>
      <c r="H384" s="642" t="s">
        <v>336</v>
      </c>
      <c r="I384" s="665"/>
      <c r="J384" s="644">
        <v>7297.56</v>
      </c>
      <c r="K384" s="699">
        <f>'Дерев. гл. двери в проем'!G8*1.05</f>
        <v>98017.5</v>
      </c>
      <c r="L384" s="644">
        <f t="shared" si="54"/>
        <v>7297.56</v>
      </c>
      <c r="M384" s="662">
        <f>K384</f>
        <v>98017.5</v>
      </c>
      <c r="N384" s="644">
        <f>ROUND('Смета ЕР (общ) '!$I384*'Смета ЕР (общ) '!$L384,2)</f>
        <v>0</v>
      </c>
      <c r="O384" s="644">
        <f>ROUND('Смета ЕР (общ) '!$I384*'Смета ЕР (общ) '!$M384,2)</f>
        <v>0</v>
      </c>
      <c r="P384" s="664" t="s">
        <v>2276</v>
      </c>
      <c r="Q384" s="664" t="s">
        <v>6225</v>
      </c>
      <c r="R384" s="1035"/>
      <c r="U384" s="617">
        <v>1</v>
      </c>
    </row>
    <row r="385" spans="1:21" ht="24">
      <c r="A385" s="640" t="s">
        <v>16</v>
      </c>
      <c r="B385" s="640">
        <v>4</v>
      </c>
      <c r="C385" s="640">
        <v>6</v>
      </c>
      <c r="D385" s="640">
        <v>7</v>
      </c>
      <c r="E385" s="640" t="str">
        <f>CONCATENATE('Смета ЕР (общ) '!$A385,".",'Смета ЕР (общ) '!$B385,".",C385,".",'Смета ЕР (общ) '!$D385)</f>
        <v>Р3.4.6.7</v>
      </c>
      <c r="F385" s="640">
        <f t="shared" si="53"/>
        <v>1</v>
      </c>
      <c r="G385" s="652" t="s">
        <v>698</v>
      </c>
      <c r="H385" s="642" t="s">
        <v>336</v>
      </c>
      <c r="I385" s="643"/>
      <c r="J385" s="644">
        <v>7297.56</v>
      </c>
      <c r="K385" s="644">
        <v>18584.89</v>
      </c>
      <c r="L385" s="644">
        <f t="shared" si="54"/>
        <v>7297.56</v>
      </c>
      <c r="M385" s="644">
        <f t="shared" si="55"/>
        <v>18584.89</v>
      </c>
      <c r="N385" s="644">
        <f>ROUND('Смета ЕР (общ) '!$I385*'Смета ЕР (общ) '!$L385,2)</f>
        <v>0</v>
      </c>
      <c r="O385" s="644">
        <f>ROUND('Смета ЕР (общ) '!$I385*'Смета ЕР (общ) '!$M385,2)</f>
        <v>0</v>
      </c>
      <c r="P385" s="652"/>
      <c r="Q385" s="652"/>
    </row>
    <row r="386" spans="1:21" ht="36">
      <c r="A386" s="667" t="s">
        <v>16</v>
      </c>
      <c r="B386" s="667">
        <v>4</v>
      </c>
      <c r="C386" s="667">
        <v>6</v>
      </c>
      <c r="D386" s="667">
        <v>8</v>
      </c>
      <c r="E386" s="667" t="str">
        <f>CONCATENATE('Смета ЕР (общ) '!$A386,".",'Смета ЕР (общ) '!$B386,".",C386,".",'Смета ЕР (общ) '!$D386)</f>
        <v>Р3.4.6.8</v>
      </c>
      <c r="F386" s="667">
        <f t="shared" si="53"/>
        <v>1</v>
      </c>
      <c r="G386" s="668" t="s">
        <v>2228</v>
      </c>
      <c r="H386" s="642" t="s">
        <v>336</v>
      </c>
      <c r="I386" s="645"/>
      <c r="J386" s="669">
        <v>7297.56</v>
      </c>
      <c r="K386" s="669">
        <f>'Двери Kapelli'!E12</f>
        <v>19441.8</v>
      </c>
      <c r="L386" s="669">
        <f t="shared" si="54"/>
        <v>7297.56</v>
      </c>
      <c r="M386" s="662">
        <f>K386</f>
        <v>19441.8</v>
      </c>
      <c r="N386" s="669">
        <f>ROUND('Смета ЕР (общ) '!$I386*'Смета ЕР (общ) '!$L386,2)</f>
        <v>0</v>
      </c>
      <c r="O386" s="669">
        <f>ROUND('Смета ЕР (общ) '!$I386*'Смета ЕР (общ) '!$M386,2)</f>
        <v>0</v>
      </c>
      <c r="P386" s="668" t="s">
        <v>1540</v>
      </c>
      <c r="Q386" s="668" t="s">
        <v>846</v>
      </c>
      <c r="R386" s="1035"/>
      <c r="U386" s="617">
        <v>2</v>
      </c>
    </row>
    <row r="387" spans="1:21" ht="14.4">
      <c r="A387" s="667" t="s">
        <v>16</v>
      </c>
      <c r="B387" s="667">
        <v>4</v>
      </c>
      <c r="C387" s="667">
        <v>6</v>
      </c>
      <c r="D387" s="667">
        <v>9</v>
      </c>
      <c r="E387" s="667" t="str">
        <f>CONCATENATE('Смета ЕР (общ) '!$A387,".",'Смета ЕР (общ) '!$B387,".",C387,".",'Смета ЕР (общ) '!$D387)</f>
        <v>Р3.4.6.9</v>
      </c>
      <c r="F387" s="667">
        <f t="shared" si="53"/>
        <v>1</v>
      </c>
      <c r="G387" s="682" t="s">
        <v>29</v>
      </c>
      <c r="H387" s="642" t="s">
        <v>336</v>
      </c>
      <c r="I387" s="645"/>
      <c r="J387" s="669">
        <v>1280.1300000000001</v>
      </c>
      <c r="K387" s="669">
        <v>4843.88</v>
      </c>
      <c r="L387" s="669">
        <f t="shared" si="54"/>
        <v>1280.1300000000001</v>
      </c>
      <c r="M387" s="669">
        <f t="shared" si="55"/>
        <v>4843.88</v>
      </c>
      <c r="N387" s="669">
        <f>ROUND('Смета ЕР (общ) '!$I387*'Смета ЕР (общ) '!$L387,2)</f>
        <v>0</v>
      </c>
      <c r="O387" s="669">
        <f>ROUND('Смета ЕР (общ) '!$I387*'Смета ЕР (общ) '!$M387,2)</f>
        <v>0</v>
      </c>
      <c r="P387" s="682"/>
      <c r="Q387" s="682"/>
    </row>
    <row r="388" spans="1:21" ht="14.4">
      <c r="A388" s="690" t="s">
        <v>16</v>
      </c>
      <c r="B388" s="690">
        <v>4</v>
      </c>
      <c r="C388" s="690">
        <v>6</v>
      </c>
      <c r="D388" s="690">
        <v>10</v>
      </c>
      <c r="E388" s="690" t="str">
        <f>CONCATENATE('Смета ЕР (общ) '!$A388,".",'Смета ЕР (общ) '!$B388,".",C388,".",'Смета ЕР (общ) '!$D388)</f>
        <v>Р3.4.6.10</v>
      </c>
      <c r="F388" s="690">
        <f t="shared" si="53"/>
        <v>1</v>
      </c>
      <c r="G388" s="691" t="s">
        <v>1182</v>
      </c>
      <c r="H388" s="642" t="s">
        <v>336</v>
      </c>
      <c r="I388" s="645"/>
      <c r="J388" s="669">
        <v>1280.1300000000001</v>
      </c>
      <c r="K388" s="669">
        <v>24572.5</v>
      </c>
      <c r="L388" s="669">
        <f t="shared" si="54"/>
        <v>1280.1300000000001</v>
      </c>
      <c r="M388" s="669">
        <f t="shared" si="55"/>
        <v>24572.5</v>
      </c>
      <c r="N388" s="669">
        <f>ROUND('Смета ЕР (общ) '!$I388*'Смета ЕР (общ) '!$L388,2)</f>
        <v>0</v>
      </c>
      <c r="O388" s="669">
        <f>ROUND('Смета ЕР (общ) '!$I388*'Смета ЕР (общ) '!$M388,2)</f>
        <v>0</v>
      </c>
      <c r="P388" s="691" t="s">
        <v>1183</v>
      </c>
      <c r="Q388" s="691" t="s">
        <v>846</v>
      </c>
      <c r="U388" s="617">
        <v>2</v>
      </c>
    </row>
    <row r="389" spans="1:21" s="621" customFormat="1" ht="12">
      <c r="A389" s="690" t="s">
        <v>16</v>
      </c>
      <c r="B389" s="690">
        <v>4</v>
      </c>
      <c r="C389" s="690">
        <v>6</v>
      </c>
      <c r="D389" s="690">
        <v>11</v>
      </c>
      <c r="E389" s="690" t="str">
        <f>CONCATENATE('Смета ЕР (общ) '!$A389,".",'Смета ЕР (общ) '!$B389,".",C389,".",'Смета ЕР (общ) '!$D389)</f>
        <v>Р3.4.6.11</v>
      </c>
      <c r="F389" s="690">
        <f t="shared" si="53"/>
        <v>1</v>
      </c>
      <c r="G389" s="691" t="s">
        <v>1194</v>
      </c>
      <c r="H389" s="642" t="s">
        <v>336</v>
      </c>
      <c r="I389" s="763"/>
      <c r="J389" s="669">
        <v>224.46</v>
      </c>
      <c r="K389" s="669">
        <v>286.32</v>
      </c>
      <c r="L389" s="669">
        <f t="shared" si="54"/>
        <v>224.46</v>
      </c>
      <c r="M389" s="669">
        <f t="shared" si="55"/>
        <v>286.32</v>
      </c>
      <c r="N389" s="669">
        <f>ROUND('Смета ЕР (общ) '!$I389*'Смета ЕР (общ) '!$L389,2)</f>
        <v>0</v>
      </c>
      <c r="O389" s="669">
        <f>ROUND('Смета ЕР (общ) '!$I389*'Смета ЕР (общ) '!$M389,2)</f>
        <v>0</v>
      </c>
      <c r="P389" s="691" t="s">
        <v>1183</v>
      </c>
      <c r="Q389" s="691" t="s">
        <v>6226</v>
      </c>
      <c r="R389" s="620"/>
      <c r="S389" s="620"/>
      <c r="U389" s="621">
        <v>2</v>
      </c>
    </row>
    <row r="390" spans="1:21" ht="14.4">
      <c r="A390" s="640" t="s">
        <v>16</v>
      </c>
      <c r="B390" s="640">
        <v>4</v>
      </c>
      <c r="C390" s="640">
        <v>6</v>
      </c>
      <c r="D390" s="640">
        <v>12</v>
      </c>
      <c r="E390" s="640" t="str">
        <f>CONCATENATE('Смета ЕР (общ) '!$A390,".",'Смета ЕР (общ) '!$B390,".",C390,".",'Смета ЕР (общ) '!$D390)</f>
        <v>Р3.4.6.12</v>
      </c>
      <c r="F390" s="640">
        <f t="shared" si="53"/>
        <v>1</v>
      </c>
      <c r="G390" s="641" t="s">
        <v>31</v>
      </c>
      <c r="H390" s="642" t="s">
        <v>336</v>
      </c>
      <c r="I390" s="643"/>
      <c r="J390" s="644">
        <v>224.46</v>
      </c>
      <c r="K390" s="644">
        <v>329.48</v>
      </c>
      <c r="L390" s="644">
        <f t="shared" si="54"/>
        <v>224.46</v>
      </c>
      <c r="M390" s="644">
        <f t="shared" si="55"/>
        <v>329.48</v>
      </c>
      <c r="N390" s="644">
        <f>ROUND('Смета ЕР (общ) '!$I390*'Смета ЕР (общ) '!$L390,2)</f>
        <v>0</v>
      </c>
      <c r="O390" s="644">
        <f>ROUND('Смета ЕР (общ) '!$I390*'Смета ЕР (общ) '!$M390,2)</f>
        <v>0</v>
      </c>
      <c r="P390" s="641"/>
      <c r="Q390" s="641"/>
    </row>
    <row r="391" spans="1:21" ht="14.4">
      <c r="A391" s="672" t="s">
        <v>16</v>
      </c>
      <c r="B391" s="672">
        <v>4</v>
      </c>
      <c r="C391" s="672">
        <v>7</v>
      </c>
      <c r="D391" s="672">
        <v>0</v>
      </c>
      <c r="E391" s="672" t="str">
        <f>CONCATENATE('Смета ЕР (общ) '!$A391,".",'Смета ЕР (общ) '!$B391,".",C391,".",'Смета ЕР (общ) '!$D391)</f>
        <v>Р3.4.7.0</v>
      </c>
      <c r="F391" s="672">
        <f t="shared" si="53"/>
        <v>1</v>
      </c>
      <c r="G391" s="673" t="s">
        <v>2658</v>
      </c>
      <c r="H391" s="674"/>
      <c r="I391" s="675">
        <f>N391</f>
        <v>0</v>
      </c>
      <c r="J391" s="676"/>
      <c r="K391" s="676"/>
      <c r="L391" s="677"/>
      <c r="M391" s="677"/>
      <c r="N391" s="677">
        <f>SUM(N392:N410)</f>
        <v>0</v>
      </c>
      <c r="O391" s="677">
        <f>SUM(O392:O410)</f>
        <v>0</v>
      </c>
      <c r="P391" s="673"/>
      <c r="Q391" s="673"/>
      <c r="U391" s="617">
        <v>363228.94</v>
      </c>
    </row>
    <row r="392" spans="1:21" ht="24">
      <c r="A392" s="640" t="s">
        <v>16</v>
      </c>
      <c r="B392" s="640">
        <v>4</v>
      </c>
      <c r="C392" s="640">
        <v>7</v>
      </c>
      <c r="D392" s="640">
        <v>1</v>
      </c>
      <c r="E392" s="640" t="str">
        <f>CONCATENATE('Смета ЕР (общ) '!$A392,".",'Смета ЕР (общ) '!$B392,".",C392,".",'Смета ЕР (общ) '!$D392)</f>
        <v>Р3.4.7.1</v>
      </c>
      <c r="F392" s="640">
        <f t="shared" si="53"/>
        <v>1</v>
      </c>
      <c r="G392" s="641" t="s">
        <v>32</v>
      </c>
      <c r="H392" s="653" t="s">
        <v>15</v>
      </c>
      <c r="I392" s="643"/>
      <c r="J392" s="644">
        <v>2750</v>
      </c>
      <c r="K392" s="644">
        <v>16842.29</v>
      </c>
      <c r="L392" s="644">
        <f t="shared" ref="L392:L410" si="56">ROUND(J392-J392*$R$3,2)</f>
        <v>2750</v>
      </c>
      <c r="M392" s="644">
        <f t="shared" ref="M392:M410" si="57">ROUND(K392-K392*$R$3,2)</f>
        <v>16842.29</v>
      </c>
      <c r="N392" s="644">
        <f>ROUND('Смета ЕР (общ) '!$I392*'Смета ЕР (общ) '!$L392,2)</f>
        <v>0</v>
      </c>
      <c r="O392" s="644">
        <f>ROUND('Смета ЕР (общ) '!$I392*'Смета ЕР (общ) '!$M392,2)</f>
        <v>0</v>
      </c>
      <c r="P392" s="641"/>
      <c r="Q392" s="641"/>
    </row>
    <row r="393" spans="1:21" ht="14.4">
      <c r="A393" s="667" t="s">
        <v>16</v>
      </c>
      <c r="B393" s="640">
        <v>4</v>
      </c>
      <c r="C393" s="640">
        <v>7</v>
      </c>
      <c r="D393" s="640">
        <v>2</v>
      </c>
      <c r="E393" s="640" t="str">
        <f>CONCATENATE('Смета ЕР (общ) '!$A393,".",'Смета ЕР (общ) '!$B393,".",C393,".",'Смета ЕР (общ) '!$D393)</f>
        <v>Р3.4.7.2</v>
      </c>
      <c r="F393" s="640">
        <f t="shared" si="53"/>
        <v>1</v>
      </c>
      <c r="G393" s="641" t="s">
        <v>248</v>
      </c>
      <c r="H393" s="642" t="s">
        <v>15</v>
      </c>
      <c r="I393" s="643"/>
      <c r="J393" s="644">
        <v>2750</v>
      </c>
      <c r="K393" s="644">
        <v>15912.06</v>
      </c>
      <c r="L393" s="644">
        <f t="shared" si="56"/>
        <v>2750</v>
      </c>
      <c r="M393" s="644">
        <f t="shared" si="57"/>
        <v>15912.06</v>
      </c>
      <c r="N393" s="644">
        <f>ROUND('Смета ЕР (общ) '!$I393*'Смета ЕР (общ) '!$L393,2)</f>
        <v>0</v>
      </c>
      <c r="O393" s="644">
        <f>ROUND('Смета ЕР (общ) '!$I393*'Смета ЕР (общ) '!$M393,2)</f>
        <v>0</v>
      </c>
      <c r="P393" s="641"/>
      <c r="Q393" s="641"/>
    </row>
    <row r="394" spans="1:21" ht="24">
      <c r="A394" s="640" t="s">
        <v>16</v>
      </c>
      <c r="B394" s="640">
        <v>4</v>
      </c>
      <c r="C394" s="640">
        <v>7</v>
      </c>
      <c r="D394" s="640">
        <v>3</v>
      </c>
      <c r="E394" s="640" t="str">
        <f>CONCATENATE('Смета ЕР (общ) '!$A394,".",'Смета ЕР (общ) '!$B394,".",C394,".",'Смета ЕР (общ) '!$D394)</f>
        <v>Р3.4.7.3</v>
      </c>
      <c r="F394" s="640">
        <f t="shared" si="53"/>
        <v>1</v>
      </c>
      <c r="G394" s="641" t="s">
        <v>33</v>
      </c>
      <c r="H394" s="642" t="s">
        <v>15</v>
      </c>
      <c r="I394" s="643"/>
      <c r="J394" s="644">
        <v>1252.8</v>
      </c>
      <c r="K394" s="644">
        <v>2151.83</v>
      </c>
      <c r="L394" s="644">
        <f t="shared" si="56"/>
        <v>1252.8</v>
      </c>
      <c r="M394" s="644">
        <f t="shared" si="57"/>
        <v>2151.83</v>
      </c>
      <c r="N394" s="644">
        <f>ROUND('Смета ЕР (общ) '!$I394*'Смета ЕР (общ) '!$L394,2)</f>
        <v>0</v>
      </c>
      <c r="O394" s="644">
        <f>ROUND('Смета ЕР (общ) '!$I394*'Смета ЕР (общ) '!$M394,2)</f>
        <v>0</v>
      </c>
      <c r="P394" s="641"/>
      <c r="Q394" s="641"/>
    </row>
    <row r="395" spans="1:21" ht="14.4">
      <c r="A395" s="640" t="s">
        <v>16</v>
      </c>
      <c r="B395" s="640">
        <v>4</v>
      </c>
      <c r="C395" s="640">
        <v>7</v>
      </c>
      <c r="D395" s="640">
        <v>4</v>
      </c>
      <c r="E395" s="640" t="str">
        <f>CONCATENATE('Смета ЕР (общ) '!$A395,".",'Смета ЕР (общ) '!$B395,".",C395,".",'Смета ЕР (общ) '!$D395)</f>
        <v>Р3.4.7.4</v>
      </c>
      <c r="F395" s="640">
        <f t="shared" si="53"/>
        <v>1</v>
      </c>
      <c r="G395" s="641" t="s">
        <v>1232</v>
      </c>
      <c r="H395" s="642" t="s">
        <v>15</v>
      </c>
      <c r="I395" s="643"/>
      <c r="J395" s="644">
        <v>220</v>
      </c>
      <c r="K395" s="644">
        <v>1993.8</v>
      </c>
      <c r="L395" s="644">
        <f t="shared" si="56"/>
        <v>220</v>
      </c>
      <c r="M395" s="644">
        <f t="shared" si="57"/>
        <v>1993.8</v>
      </c>
      <c r="N395" s="644">
        <f>ROUND('Смета ЕР (общ) '!$I395*'Смета ЕР (общ) '!$L395,2)</f>
        <v>0</v>
      </c>
      <c r="O395" s="644">
        <f>ROUND('Смета ЕР (общ) '!$I395*'Смета ЕР (общ) '!$M395,2)</f>
        <v>0</v>
      </c>
      <c r="P395" s="641"/>
      <c r="Q395" s="641"/>
    </row>
    <row r="396" spans="1:21" ht="14.4">
      <c r="A396" s="640" t="s">
        <v>16</v>
      </c>
      <c r="B396" s="640">
        <v>4</v>
      </c>
      <c r="C396" s="640">
        <v>7</v>
      </c>
      <c r="D396" s="640">
        <v>5</v>
      </c>
      <c r="E396" s="640" t="str">
        <f>CONCATENATE('Смета ЕР (общ) '!$A396,".",'Смета ЕР (общ) '!$B396,".",C396,".",'Смета ЕР (общ) '!$D396)</f>
        <v>Р3.4.7.5</v>
      </c>
      <c r="F396" s="640">
        <f t="shared" si="53"/>
        <v>1</v>
      </c>
      <c r="G396" s="641" t="s">
        <v>724</v>
      </c>
      <c r="H396" s="642" t="s">
        <v>15</v>
      </c>
      <c r="I396" s="643"/>
      <c r="J396" s="644">
        <v>330</v>
      </c>
      <c r="K396" s="644">
        <v>1056.6099999999999</v>
      </c>
      <c r="L396" s="644">
        <f t="shared" si="56"/>
        <v>330</v>
      </c>
      <c r="M396" s="644">
        <f t="shared" si="57"/>
        <v>1056.6099999999999</v>
      </c>
      <c r="N396" s="644">
        <f>ROUND('Смета ЕР (общ) '!$I396*'Смета ЕР (общ) '!$L396,2)</f>
        <v>0</v>
      </c>
      <c r="O396" s="644">
        <f>ROUND('Смета ЕР (общ) '!$I396*'Смета ЕР (общ) '!$M396,2)</f>
        <v>0</v>
      </c>
      <c r="P396" s="641"/>
      <c r="Q396" s="641"/>
    </row>
    <row r="397" spans="1:21" ht="14.4">
      <c r="A397" s="640" t="s">
        <v>16</v>
      </c>
      <c r="B397" s="640">
        <v>4</v>
      </c>
      <c r="C397" s="640">
        <v>7</v>
      </c>
      <c r="D397" s="640">
        <v>6</v>
      </c>
      <c r="E397" s="640" t="str">
        <f>CONCATENATE('Смета ЕР (общ) '!$A397,".",'Смета ЕР (общ) '!$B397,".",C397,".",'Смета ЕР (общ) '!$D397)</f>
        <v>Р3.4.7.6</v>
      </c>
      <c r="F397" s="640">
        <f t="shared" si="53"/>
        <v>1</v>
      </c>
      <c r="G397" s="641" t="s">
        <v>1104</v>
      </c>
      <c r="H397" s="642" t="s">
        <v>27</v>
      </c>
      <c r="I397" s="643"/>
      <c r="J397" s="644">
        <v>888.25</v>
      </c>
      <c r="K397" s="644">
        <v>3845.89</v>
      </c>
      <c r="L397" s="644">
        <f t="shared" si="56"/>
        <v>888.25</v>
      </c>
      <c r="M397" s="644">
        <f t="shared" si="57"/>
        <v>3845.89</v>
      </c>
      <c r="N397" s="644">
        <f>ROUND('Смета ЕР (общ) '!$I397*'Смета ЕР (общ) '!$L397,2)</f>
        <v>0</v>
      </c>
      <c r="O397" s="644">
        <f>ROUND('Смета ЕР (общ) '!$I397*'Смета ЕР (общ) '!$M397,2)</f>
        <v>0</v>
      </c>
      <c r="P397" s="641"/>
      <c r="Q397" s="641"/>
    </row>
    <row r="398" spans="1:21" ht="14.4">
      <c r="A398" s="640" t="s">
        <v>16</v>
      </c>
      <c r="B398" s="640">
        <v>4</v>
      </c>
      <c r="C398" s="640">
        <v>7</v>
      </c>
      <c r="D398" s="640">
        <v>7</v>
      </c>
      <c r="E398" s="640" t="str">
        <f>CONCATENATE('Смета ЕР (общ) '!$A398,".",'Смета ЕР (общ) '!$B398,".",C398,".",'Смета ЕР (общ) '!$D398)</f>
        <v>Р3.4.7.7</v>
      </c>
      <c r="F398" s="640">
        <f t="shared" si="53"/>
        <v>1</v>
      </c>
      <c r="G398" s="641" t="s">
        <v>1110</v>
      </c>
      <c r="H398" s="642" t="s">
        <v>27</v>
      </c>
      <c r="I398" s="643"/>
      <c r="J398" s="644">
        <v>888.25</v>
      </c>
      <c r="K398" s="644">
        <v>4762.53</v>
      </c>
      <c r="L398" s="644">
        <f t="shared" si="56"/>
        <v>888.25</v>
      </c>
      <c r="M398" s="644">
        <f t="shared" si="57"/>
        <v>4762.53</v>
      </c>
      <c r="N398" s="644">
        <f>ROUND('Смета ЕР (общ) '!$I398*'Смета ЕР (общ) '!$L398,2)</f>
        <v>0</v>
      </c>
      <c r="O398" s="644">
        <f>ROUND('Смета ЕР (общ) '!$I398*'Смета ЕР (общ) '!$M398,2)</f>
        <v>0</v>
      </c>
      <c r="P398" s="641"/>
      <c r="Q398" s="641"/>
      <c r="U398" s="617">
        <v>20.8</v>
      </c>
    </row>
    <row r="399" spans="1:21" ht="14.4">
      <c r="A399" s="640" t="s">
        <v>16</v>
      </c>
      <c r="B399" s="640">
        <v>4</v>
      </c>
      <c r="C399" s="640">
        <v>7</v>
      </c>
      <c r="D399" s="640">
        <v>8</v>
      </c>
      <c r="E399" s="640" t="str">
        <f>CONCATENATE('Смета ЕР (общ) '!$A399,".",'Смета ЕР (общ) '!$B399,".",C399,".",'Смета ЕР (общ) '!$D399)</f>
        <v>Р3.4.7.8</v>
      </c>
      <c r="F399" s="640">
        <f t="shared" si="53"/>
        <v>1</v>
      </c>
      <c r="G399" s="641" t="s">
        <v>240</v>
      </c>
      <c r="H399" s="642" t="s">
        <v>336</v>
      </c>
      <c r="I399" s="643"/>
      <c r="J399" s="644">
        <v>888.25</v>
      </c>
      <c r="K399" s="644">
        <v>1395.79</v>
      </c>
      <c r="L399" s="644">
        <f t="shared" si="56"/>
        <v>888.25</v>
      </c>
      <c r="M399" s="644">
        <f t="shared" si="57"/>
        <v>1395.79</v>
      </c>
      <c r="N399" s="644">
        <f>ROUND('Смета ЕР (общ) '!$I399*'Смета ЕР (общ) '!$L399,2)</f>
        <v>0</v>
      </c>
      <c r="O399" s="644">
        <f>ROUND('Смета ЕР (общ) '!$I399*'Смета ЕР (общ) '!$M399,2)</f>
        <v>0</v>
      </c>
      <c r="P399" s="641"/>
      <c r="Q399" s="641"/>
    </row>
    <row r="400" spans="1:21" ht="14.4">
      <c r="A400" s="640" t="s">
        <v>16</v>
      </c>
      <c r="B400" s="640">
        <v>4</v>
      </c>
      <c r="C400" s="640">
        <v>7</v>
      </c>
      <c r="D400" s="640">
        <v>9</v>
      </c>
      <c r="E400" s="640" t="str">
        <f>CONCATENATE('Смета ЕР (общ) '!$A400,".",'Смета ЕР (общ) '!$B400,".",C400,".",'Смета ЕР (общ) '!$D400)</f>
        <v>Р3.4.7.9</v>
      </c>
      <c r="F400" s="640">
        <f t="shared" si="53"/>
        <v>1</v>
      </c>
      <c r="G400" s="641" t="s">
        <v>487</v>
      </c>
      <c r="H400" s="642" t="s">
        <v>27</v>
      </c>
      <c r="I400" s="643"/>
      <c r="J400" s="644">
        <v>599.39</v>
      </c>
      <c r="K400" s="644">
        <v>363.69</v>
      </c>
      <c r="L400" s="644">
        <f t="shared" si="56"/>
        <v>599.39</v>
      </c>
      <c r="M400" s="644">
        <f t="shared" si="57"/>
        <v>363.69</v>
      </c>
      <c r="N400" s="644">
        <f>ROUND('Смета ЕР (общ) '!$I400*'Смета ЕР (общ) '!$L400,2)</f>
        <v>0</v>
      </c>
      <c r="O400" s="644">
        <f>ROUND('Смета ЕР (общ) '!$I400*'Смета ЕР (общ) '!$M400,2)</f>
        <v>0</v>
      </c>
      <c r="P400" s="641"/>
      <c r="Q400" s="641"/>
    </row>
    <row r="401" spans="1:21" ht="24">
      <c r="A401" s="640" t="s">
        <v>16</v>
      </c>
      <c r="B401" s="640">
        <v>4</v>
      </c>
      <c r="C401" s="640">
        <v>7</v>
      </c>
      <c r="D401" s="640">
        <v>10</v>
      </c>
      <c r="E401" s="640" t="str">
        <f>CONCATENATE('Смета ЕР (общ) '!$A401,".",'Смета ЕР (общ) '!$B401,".",C401,".",'Смета ЕР (общ) '!$D401)</f>
        <v>Р3.4.7.10</v>
      </c>
      <c r="F401" s="640">
        <f t="shared" si="53"/>
        <v>1</v>
      </c>
      <c r="G401" s="641" t="s">
        <v>1113</v>
      </c>
      <c r="H401" s="642" t="s">
        <v>15</v>
      </c>
      <c r="I401" s="643"/>
      <c r="J401" s="669">
        <v>2000</v>
      </c>
      <c r="K401" s="644">
        <v>4052.17</v>
      </c>
      <c r="L401" s="644">
        <f t="shared" si="56"/>
        <v>2000</v>
      </c>
      <c r="M401" s="644">
        <f t="shared" si="57"/>
        <v>4052.17</v>
      </c>
      <c r="N401" s="644">
        <f>ROUND('Смета ЕР (общ) '!$I401*'Смета ЕР (общ) '!$L401,2)</f>
        <v>0</v>
      </c>
      <c r="O401" s="644">
        <f>ROUND('Смета ЕР (общ) '!$I401*'Смета ЕР (общ) '!$M401,2)</f>
        <v>0</v>
      </c>
      <c r="P401" s="641"/>
      <c r="Q401" s="641"/>
      <c r="U401" s="617">
        <v>55.33</v>
      </c>
    </row>
    <row r="402" spans="1:21" ht="24">
      <c r="A402" s="640" t="s">
        <v>16</v>
      </c>
      <c r="B402" s="640">
        <v>4</v>
      </c>
      <c r="C402" s="640">
        <v>7</v>
      </c>
      <c r="D402" s="640">
        <v>11</v>
      </c>
      <c r="E402" s="640" t="str">
        <f>CONCATENATE('Смета ЕР (общ) '!$A402,".",'Смета ЕР (общ) '!$B402,".",C402,".",'Смета ЕР (общ) '!$D402)</f>
        <v>Р3.4.7.11</v>
      </c>
      <c r="F402" s="640">
        <f t="shared" si="53"/>
        <v>1</v>
      </c>
      <c r="G402" s="641" t="s">
        <v>1114</v>
      </c>
      <c r="H402" s="642" t="s">
        <v>15</v>
      </c>
      <c r="I402" s="643"/>
      <c r="J402" s="669">
        <v>1450</v>
      </c>
      <c r="K402" s="644">
        <v>1885.98</v>
      </c>
      <c r="L402" s="644">
        <f t="shared" si="56"/>
        <v>1450</v>
      </c>
      <c r="M402" s="644">
        <f t="shared" si="57"/>
        <v>1885.98</v>
      </c>
      <c r="N402" s="644">
        <f>ROUND('Смета ЕР (общ) '!$I402*'Смета ЕР (общ) '!$L402,2)</f>
        <v>0</v>
      </c>
      <c r="O402" s="644">
        <f>ROUND('Смета ЕР (общ) '!$I402*'Смета ЕР (общ) '!$M402,2)</f>
        <v>0</v>
      </c>
      <c r="P402" s="641"/>
      <c r="Q402" s="641"/>
      <c r="U402" s="617">
        <v>5.82</v>
      </c>
    </row>
    <row r="403" spans="1:21" ht="24">
      <c r="A403" s="640" t="s">
        <v>16</v>
      </c>
      <c r="B403" s="640">
        <v>4</v>
      </c>
      <c r="C403" s="640">
        <v>7</v>
      </c>
      <c r="D403" s="640">
        <v>12</v>
      </c>
      <c r="E403" s="640" t="str">
        <f>CONCATENATE('Смета ЕР (общ) '!$A403,".",'Смета ЕР (общ) '!$B403,".",C403,".",'Смета ЕР (общ) '!$D403)</f>
        <v>Р3.4.7.12</v>
      </c>
      <c r="F403" s="640">
        <f t="shared" si="53"/>
        <v>1</v>
      </c>
      <c r="G403" s="641" t="s">
        <v>1115</v>
      </c>
      <c r="H403" s="642" t="s">
        <v>15</v>
      </c>
      <c r="I403" s="643"/>
      <c r="J403" s="669">
        <v>1252.8</v>
      </c>
      <c r="K403" s="644">
        <v>1221.03</v>
      </c>
      <c r="L403" s="644">
        <f t="shared" si="56"/>
        <v>1252.8</v>
      </c>
      <c r="M403" s="644">
        <f t="shared" si="57"/>
        <v>1221.03</v>
      </c>
      <c r="N403" s="644">
        <f>ROUND('Смета ЕР (общ) '!$I403*'Смета ЕР (общ) '!$L403,2)</f>
        <v>0</v>
      </c>
      <c r="O403" s="644">
        <f>ROUND('Смета ЕР (общ) '!$I403*'Смета ЕР (общ) '!$M403,2)</f>
        <v>0</v>
      </c>
      <c r="P403" s="641"/>
      <c r="Q403" s="641"/>
      <c r="U403" s="617">
        <v>39</v>
      </c>
    </row>
    <row r="404" spans="1:21" ht="24">
      <c r="A404" s="640" t="s">
        <v>16</v>
      </c>
      <c r="B404" s="640">
        <v>4</v>
      </c>
      <c r="C404" s="640">
        <v>7</v>
      </c>
      <c r="D404" s="640">
        <v>13</v>
      </c>
      <c r="E404" s="640" t="str">
        <f>CONCATENATE('Смета ЕР (общ) '!$A404,".",'Смета ЕР (общ) '!$B404,".",C404,".",'Смета ЕР (общ) '!$D404)</f>
        <v>Р3.4.7.13</v>
      </c>
      <c r="F404" s="640">
        <f t="shared" si="53"/>
        <v>1</v>
      </c>
      <c r="G404" s="641" t="s">
        <v>1111</v>
      </c>
      <c r="H404" s="642" t="s">
        <v>15</v>
      </c>
      <c r="I404" s="643"/>
      <c r="J404" s="669">
        <v>1252.8</v>
      </c>
      <c r="K404" s="644">
        <v>951.29</v>
      </c>
      <c r="L404" s="644">
        <f t="shared" si="56"/>
        <v>1252.8</v>
      </c>
      <c r="M404" s="644">
        <f t="shared" si="57"/>
        <v>951.29</v>
      </c>
      <c r="N404" s="644">
        <f>ROUND('Смета ЕР (общ) '!$I404*'Смета ЕР (общ) '!$L404,2)</f>
        <v>0</v>
      </c>
      <c r="O404" s="644">
        <f>ROUND('Смета ЕР (общ) '!$I404*'Смета ЕР (общ) '!$M404,2)</f>
        <v>0</v>
      </c>
      <c r="P404" s="641"/>
      <c r="Q404" s="641"/>
    </row>
    <row r="405" spans="1:21" ht="24">
      <c r="A405" s="654" t="s">
        <v>16</v>
      </c>
      <c r="B405" s="654">
        <v>4</v>
      </c>
      <c r="C405" s="654">
        <v>7</v>
      </c>
      <c r="D405" s="654">
        <v>14</v>
      </c>
      <c r="E405" s="654" t="str">
        <f>CONCATENATE('Смета ЕР (общ) '!$A405,".",'Смета ЕР (общ) '!$B405,".",C405,".",'Смета ЕР (общ) '!$D405)</f>
        <v>Р3.4.7.14</v>
      </c>
      <c r="F405" s="654">
        <f t="shared" si="53"/>
        <v>1</v>
      </c>
      <c r="G405" s="655" t="s">
        <v>1579</v>
      </c>
      <c r="H405" s="656" t="s">
        <v>15</v>
      </c>
      <c r="I405" s="657"/>
      <c r="J405" s="644">
        <v>1252.8</v>
      </c>
      <c r="K405" s="644">
        <v>1757</v>
      </c>
      <c r="L405" s="658">
        <f t="shared" si="56"/>
        <v>1252.8</v>
      </c>
      <c r="M405" s="658">
        <f t="shared" si="57"/>
        <v>1757</v>
      </c>
      <c r="N405" s="644">
        <f>ROUND('Смета ЕР (общ) '!$I405*'Смета ЕР (общ) '!$L405,2)</f>
        <v>0</v>
      </c>
      <c r="O405" s="644">
        <f>ROUND('Смета ЕР (общ) '!$I405*'Смета ЕР (общ) '!$M405,2)</f>
        <v>0</v>
      </c>
      <c r="P405" s="655"/>
      <c r="Q405" s="655"/>
    </row>
    <row r="406" spans="1:21" ht="38.25" customHeight="1">
      <c r="A406" s="667" t="s">
        <v>16</v>
      </c>
      <c r="B406" s="667">
        <v>4</v>
      </c>
      <c r="C406" s="667">
        <v>7</v>
      </c>
      <c r="D406" s="667">
        <v>15</v>
      </c>
      <c r="E406" s="667" t="str">
        <f>CONCATENATE('Смета ЕР (общ) '!$A406,".",'Смета ЕР (общ) '!$B406,".",C406,".",'Смета ЕР (общ) '!$D406)</f>
        <v>Р3.4.7.15</v>
      </c>
      <c r="F406" s="667">
        <f t="shared" si="53"/>
        <v>1</v>
      </c>
      <c r="G406" s="682" t="s">
        <v>1559</v>
      </c>
      <c r="H406" s="646" t="s">
        <v>15</v>
      </c>
      <c r="I406" s="645"/>
      <c r="J406" s="669">
        <v>1252.8</v>
      </c>
      <c r="K406" s="669">
        <v>350</v>
      </c>
      <c r="L406" s="669">
        <f t="shared" si="56"/>
        <v>1252.8</v>
      </c>
      <c r="M406" s="669">
        <f t="shared" si="57"/>
        <v>350</v>
      </c>
      <c r="N406" s="669">
        <f>ROUND('Смета ЕР (общ) '!$I406*'Смета ЕР (общ) '!$L406,2)</f>
        <v>0</v>
      </c>
      <c r="O406" s="669">
        <f>ROUND('Смета ЕР (общ) '!$I406*'Смета ЕР (общ) '!$M406,2)</f>
        <v>0</v>
      </c>
      <c r="P406" s="682" t="s">
        <v>1183</v>
      </c>
      <c r="Q406" s="682" t="s">
        <v>6226</v>
      </c>
    </row>
    <row r="407" spans="1:21" ht="24">
      <c r="A407" s="640" t="s">
        <v>16</v>
      </c>
      <c r="B407" s="640">
        <v>4</v>
      </c>
      <c r="C407" s="640">
        <v>7</v>
      </c>
      <c r="D407" s="640">
        <v>16</v>
      </c>
      <c r="E407" s="640" t="str">
        <f>CONCATENATE('Смета ЕР (общ) '!$A407,".",'Смета ЕР (общ) '!$B407,".",C407,".",'Смета ЕР (общ) '!$D407)</f>
        <v>Р3.4.7.16</v>
      </c>
      <c r="F407" s="640">
        <f t="shared" si="53"/>
        <v>1</v>
      </c>
      <c r="G407" s="641" t="s">
        <v>1112</v>
      </c>
      <c r="H407" s="642" t="s">
        <v>15</v>
      </c>
      <c r="I407" s="643"/>
      <c r="J407" s="644">
        <v>1252.8</v>
      </c>
      <c r="K407" s="644">
        <v>890.47</v>
      </c>
      <c r="L407" s="644">
        <f t="shared" si="56"/>
        <v>1252.8</v>
      </c>
      <c r="M407" s="644">
        <f t="shared" si="57"/>
        <v>890.47</v>
      </c>
      <c r="N407" s="644">
        <f>ROUND('Смета ЕР (общ) '!$I407*'Смета ЕР (общ) '!$L407,2)</f>
        <v>0</v>
      </c>
      <c r="O407" s="644">
        <f>ROUND('Смета ЕР (общ) '!$I407*'Смета ЕР (общ) '!$M407,2)</f>
        <v>0</v>
      </c>
      <c r="P407" s="641"/>
      <c r="Q407" s="641"/>
    </row>
    <row r="408" spans="1:21" ht="24">
      <c r="A408" s="640" t="s">
        <v>16</v>
      </c>
      <c r="B408" s="640">
        <v>4</v>
      </c>
      <c r="C408" s="640">
        <v>7</v>
      </c>
      <c r="D408" s="640">
        <v>17</v>
      </c>
      <c r="E408" s="640" t="str">
        <f>CONCATENATE('Смета ЕР (общ) '!$A408,".",'Смета ЕР (общ) '!$B408,".",C408,".",'Смета ЕР (общ) '!$D408)</f>
        <v>Р3.4.7.17</v>
      </c>
      <c r="F408" s="640">
        <f t="shared" si="53"/>
        <v>1</v>
      </c>
      <c r="G408" s="641" t="s">
        <v>997</v>
      </c>
      <c r="H408" s="642" t="s">
        <v>15</v>
      </c>
      <c r="I408" s="643"/>
      <c r="J408" s="644">
        <v>4384.8</v>
      </c>
      <c r="K408" s="644">
        <v>34098.629999999997</v>
      </c>
      <c r="L408" s="644">
        <f t="shared" si="56"/>
        <v>4384.8</v>
      </c>
      <c r="M408" s="644">
        <f t="shared" si="57"/>
        <v>34098.629999999997</v>
      </c>
      <c r="N408" s="644">
        <f>ROUND('Смета ЕР (общ) '!$I408*'Смета ЕР (общ) '!$L408,2)</f>
        <v>0</v>
      </c>
      <c r="O408" s="644">
        <f>ROUND('Смета ЕР (общ) '!$I408*'Смета ЕР (общ) '!$M408,2)</f>
        <v>0</v>
      </c>
      <c r="P408" s="641"/>
      <c r="Q408" s="641"/>
      <c r="U408" s="617">
        <v>40.32</v>
      </c>
    </row>
    <row r="409" spans="1:21" ht="24">
      <c r="A409" s="640" t="s">
        <v>16</v>
      </c>
      <c r="B409" s="640">
        <v>4</v>
      </c>
      <c r="C409" s="640">
        <v>7</v>
      </c>
      <c r="D409" s="640">
        <v>18</v>
      </c>
      <c r="E409" s="640" t="str">
        <f>CONCATENATE('Смета ЕР (общ) '!$A409,".",'Смета ЕР (общ) '!$B409,".",C409,".",'Смета ЕР (общ) '!$D409)</f>
        <v>Р3.4.7.18</v>
      </c>
      <c r="F409" s="640">
        <f t="shared" si="53"/>
        <v>1</v>
      </c>
      <c r="G409" s="641" t="s">
        <v>996</v>
      </c>
      <c r="H409" s="642" t="s">
        <v>15</v>
      </c>
      <c r="I409" s="643"/>
      <c r="J409" s="644">
        <v>4384.8</v>
      </c>
      <c r="K409" s="644">
        <v>35151.47</v>
      </c>
      <c r="L409" s="644">
        <f t="shared" si="56"/>
        <v>4384.8</v>
      </c>
      <c r="M409" s="644">
        <f t="shared" si="57"/>
        <v>35151.47</v>
      </c>
      <c r="N409" s="644">
        <f>ROUND('Смета ЕР (общ) '!$I409*'Смета ЕР (общ) '!$L409,2)</f>
        <v>0</v>
      </c>
      <c r="O409" s="644">
        <f>ROUND('Смета ЕР (общ) '!$I409*'Смета ЕР (общ) '!$M409,2)</f>
        <v>0</v>
      </c>
      <c r="P409" s="641"/>
      <c r="Q409" s="641"/>
    </row>
    <row r="410" spans="1:21" ht="24">
      <c r="A410" s="640" t="s">
        <v>16</v>
      </c>
      <c r="B410" s="640">
        <v>4</v>
      </c>
      <c r="C410" s="640">
        <v>7</v>
      </c>
      <c r="D410" s="640">
        <v>19</v>
      </c>
      <c r="E410" s="640" t="str">
        <f>CONCATENATE('Смета ЕР (общ) '!$A410,".",'Смета ЕР (общ) '!$B410,".",C410,".",'Смета ЕР (общ) '!$D410)</f>
        <v>Р3.4.7.19</v>
      </c>
      <c r="F410" s="640">
        <f t="shared" si="53"/>
        <v>1</v>
      </c>
      <c r="G410" s="641" t="s">
        <v>1821</v>
      </c>
      <c r="H410" s="642" t="s">
        <v>336</v>
      </c>
      <c r="I410" s="643"/>
      <c r="J410" s="644">
        <v>3758.4</v>
      </c>
      <c r="K410" s="644">
        <v>21828.5</v>
      </c>
      <c r="L410" s="644">
        <f t="shared" si="56"/>
        <v>3758.4</v>
      </c>
      <c r="M410" s="644">
        <f t="shared" si="57"/>
        <v>21828.5</v>
      </c>
      <c r="N410" s="644">
        <f>ROUND('Смета ЕР (общ) '!$I410*'Смета ЕР (общ) '!$L410,2)</f>
        <v>0</v>
      </c>
      <c r="O410" s="644">
        <f>ROUND('Смета ЕР (общ) '!$I410*'Смета ЕР (общ) '!$M410,2)</f>
        <v>0</v>
      </c>
      <c r="P410" s="641"/>
      <c r="Q410" s="641"/>
    </row>
    <row r="411" spans="1:21" ht="14.4">
      <c r="A411" s="648" t="s">
        <v>16</v>
      </c>
      <c r="B411" s="648">
        <v>5</v>
      </c>
      <c r="C411" s="648"/>
      <c r="D411" s="648">
        <v>0</v>
      </c>
      <c r="E411" s="648" t="str">
        <f>CONCATENATE('Смета ЕР (общ) '!$A411,".",'Смета ЕР (общ) '!$B411,".",'Смета ЕР (общ) '!$D411)</f>
        <v>Р3.5.0</v>
      </c>
      <c r="F411" s="648">
        <f t="shared" si="53"/>
        <v>1</v>
      </c>
      <c r="G411" s="649" t="s">
        <v>662</v>
      </c>
      <c r="H411" s="634"/>
      <c r="I411" s="635">
        <f>N411</f>
        <v>0</v>
      </c>
      <c r="J411" s="647"/>
      <c r="K411" s="647"/>
      <c r="L411" s="637"/>
      <c r="M411" s="637"/>
      <c r="N411" s="637">
        <f>SUM(N412:N444)</f>
        <v>0</v>
      </c>
      <c r="O411" s="637">
        <f>SUM(O412:O444)</f>
        <v>0</v>
      </c>
      <c r="P411" s="649"/>
      <c r="Q411" s="649"/>
      <c r="U411" s="617">
        <v>375254.66999999993</v>
      </c>
    </row>
    <row r="412" spans="1:21" ht="48">
      <c r="A412" s="640" t="s">
        <v>16</v>
      </c>
      <c r="B412" s="640">
        <v>5</v>
      </c>
      <c r="C412" s="640"/>
      <c r="D412" s="640">
        <v>1</v>
      </c>
      <c r="E412" s="640" t="str">
        <f>CONCATENATE('Смета ЕР (общ) '!$A412,".",'Смета ЕР (общ) '!$B412,".",'Смета ЕР (общ) '!$D412)</f>
        <v>Р3.5.1</v>
      </c>
      <c r="F412" s="640">
        <f t="shared" si="53"/>
        <v>1</v>
      </c>
      <c r="G412" s="641" t="s">
        <v>1152</v>
      </c>
      <c r="H412" s="653" t="s">
        <v>15</v>
      </c>
      <c r="I412" s="643"/>
      <c r="J412" s="644">
        <v>609.83000000000004</v>
      </c>
      <c r="K412" s="644">
        <v>1675.44</v>
      </c>
      <c r="L412" s="644">
        <f t="shared" ref="L412:L443" si="58">ROUND(J412-J412*$R$3,2)</f>
        <v>609.83000000000004</v>
      </c>
      <c r="M412" s="644">
        <f t="shared" ref="M412:M443" si="59">ROUND(K412-K412*$R$3,2)</f>
        <v>1675.44</v>
      </c>
      <c r="N412" s="644">
        <f>ROUND('Смета ЕР (общ) '!$I412*'Смета ЕР (общ) '!$L412,2)</f>
        <v>0</v>
      </c>
      <c r="O412" s="644">
        <f>ROUND('Смета ЕР (общ) '!$I412*'Смета ЕР (общ) '!$M412,2)</f>
        <v>0</v>
      </c>
      <c r="P412" s="641"/>
      <c r="Q412" s="641"/>
    </row>
    <row r="413" spans="1:21" ht="48">
      <c r="A413" s="640" t="s">
        <v>16</v>
      </c>
      <c r="B413" s="640">
        <v>5</v>
      </c>
      <c r="C413" s="640"/>
      <c r="D413" s="640">
        <v>2</v>
      </c>
      <c r="E413" s="640" t="str">
        <f>CONCATENATE('Смета ЕР (общ) '!$A413,".",'Смета ЕР (общ) '!$B413,".",'Смета ЕР (общ) '!$D413)</f>
        <v>Р3.5.2</v>
      </c>
      <c r="F413" s="640">
        <f t="shared" si="53"/>
        <v>1</v>
      </c>
      <c r="G413" s="641" t="s">
        <v>1153</v>
      </c>
      <c r="H413" s="653" t="s">
        <v>15</v>
      </c>
      <c r="I413" s="643"/>
      <c r="J413" s="644">
        <v>610.70000000000005</v>
      </c>
      <c r="K413" s="644">
        <v>640.94000000000005</v>
      </c>
      <c r="L413" s="644">
        <f t="shared" si="58"/>
        <v>610.70000000000005</v>
      </c>
      <c r="M413" s="644">
        <f t="shared" si="59"/>
        <v>640.94000000000005</v>
      </c>
      <c r="N413" s="644">
        <f>ROUND('Смета ЕР (общ) '!$I413*'Смета ЕР (общ) '!$L413,2)</f>
        <v>0</v>
      </c>
      <c r="O413" s="644">
        <f>ROUND('Смета ЕР (общ) '!$I413*'Смета ЕР (общ) '!$M413,2)</f>
        <v>0</v>
      </c>
      <c r="P413" s="641"/>
      <c r="Q413" s="641"/>
    </row>
    <row r="414" spans="1:21" ht="48">
      <c r="A414" s="687" t="s">
        <v>16</v>
      </c>
      <c r="B414" s="687">
        <v>5</v>
      </c>
      <c r="C414" s="687"/>
      <c r="D414" s="687">
        <v>39</v>
      </c>
      <c r="E414" s="687" t="str">
        <f>CONCATENATE('Смета ЕР (общ) '!$A414,".",'Смета ЕР (общ) '!$B414,".",'Смета ЕР (общ) '!$D414)</f>
        <v>Р3.5.39</v>
      </c>
      <c r="F414" s="687">
        <f t="shared" si="53"/>
        <v>1</v>
      </c>
      <c r="G414" s="688" t="s">
        <v>1154</v>
      </c>
      <c r="H414" s="701" t="s">
        <v>15</v>
      </c>
      <c r="I414" s="643"/>
      <c r="J414" s="644">
        <v>611.57000000000005</v>
      </c>
      <c r="K414" s="644">
        <v>1884.09</v>
      </c>
      <c r="L414" s="644">
        <f t="shared" si="58"/>
        <v>611.57000000000005</v>
      </c>
      <c r="M414" s="644">
        <f t="shared" si="59"/>
        <v>1884.09</v>
      </c>
      <c r="N414" s="644">
        <f>ROUND('Смета ЕР (общ) '!$I414*'Смета ЕР (общ) '!$L414,2)</f>
        <v>0</v>
      </c>
      <c r="O414" s="644">
        <f>ROUND('Смета ЕР (общ) '!$I414*'Смета ЕР (общ) '!$M414,2)</f>
        <v>0</v>
      </c>
      <c r="P414" s="688"/>
      <c r="Q414" s="688"/>
    </row>
    <row r="415" spans="1:21" ht="14.4">
      <c r="A415" s="687" t="s">
        <v>16</v>
      </c>
      <c r="B415" s="687">
        <v>5</v>
      </c>
      <c r="C415" s="687"/>
      <c r="D415" s="687">
        <v>40</v>
      </c>
      <c r="E415" s="687" t="str">
        <f>CONCATENATE('Смета ЕР (общ) '!$A415,".",'Смета ЕР (общ) '!$B415,".",'Смета ЕР (общ) '!$D415)</f>
        <v>Р3.5.40</v>
      </c>
      <c r="F415" s="687">
        <f t="shared" si="53"/>
        <v>1</v>
      </c>
      <c r="G415" s="688" t="s">
        <v>500</v>
      </c>
      <c r="H415" s="701" t="s">
        <v>15</v>
      </c>
      <c r="I415" s="643"/>
      <c r="J415" s="644">
        <v>326.25</v>
      </c>
      <c r="K415" s="644">
        <v>1558.66</v>
      </c>
      <c r="L415" s="644">
        <f t="shared" si="58"/>
        <v>326.25</v>
      </c>
      <c r="M415" s="644">
        <f t="shared" si="59"/>
        <v>1558.66</v>
      </c>
      <c r="N415" s="644">
        <f>ROUND('Смета ЕР (общ) '!$I415*'Смета ЕР (общ) '!$L415,2)</f>
        <v>0</v>
      </c>
      <c r="O415" s="644">
        <f>ROUND('Смета ЕР (общ) '!$I415*'Смета ЕР (общ) '!$M415,2)</f>
        <v>0</v>
      </c>
      <c r="P415" s="688"/>
      <c r="Q415" s="688"/>
    </row>
    <row r="416" spans="1:21" ht="24">
      <c r="A416" s="640" t="s">
        <v>16</v>
      </c>
      <c r="B416" s="640">
        <v>5</v>
      </c>
      <c r="C416" s="640"/>
      <c r="D416" s="640">
        <v>3</v>
      </c>
      <c r="E416" s="640" t="str">
        <f>CONCATENATE('Смета ЕР (общ) '!$A416,".",'Смета ЕР (общ) '!$B416,".",'Смета ЕР (общ) '!$D416)</f>
        <v>Р3.5.3</v>
      </c>
      <c r="F416" s="640">
        <f t="shared" si="53"/>
        <v>1</v>
      </c>
      <c r="G416" s="641" t="s">
        <v>1155</v>
      </c>
      <c r="H416" s="653" t="s">
        <v>15</v>
      </c>
      <c r="I416" s="643"/>
      <c r="J416" s="644">
        <v>1934.0099999999998</v>
      </c>
      <c r="K416" s="644">
        <v>690.28899999999999</v>
      </c>
      <c r="L416" s="644">
        <f t="shared" si="58"/>
        <v>1934.01</v>
      </c>
      <c r="M416" s="644">
        <f t="shared" si="59"/>
        <v>690.29</v>
      </c>
      <c r="N416" s="644">
        <f>ROUND('Смета ЕР (общ) '!$I416*'Смета ЕР (общ) '!$L416,2)</f>
        <v>0</v>
      </c>
      <c r="O416" s="644">
        <f>ROUND('Смета ЕР (общ) '!$I416*'Смета ЕР (общ) '!$M416,2)</f>
        <v>0</v>
      </c>
      <c r="P416" s="641"/>
      <c r="Q416" s="641"/>
      <c r="U416" s="617">
        <v>50.91</v>
      </c>
    </row>
    <row r="417" spans="1:21" ht="24">
      <c r="A417" s="640" t="s">
        <v>16</v>
      </c>
      <c r="B417" s="640">
        <v>5</v>
      </c>
      <c r="C417" s="640"/>
      <c r="D417" s="640">
        <v>4</v>
      </c>
      <c r="E417" s="640" t="str">
        <f>CONCATENATE('Смета ЕР (общ) '!$A417,".",'Смета ЕР (общ) '!$B417,".",'Смета ЕР (общ) '!$D417)</f>
        <v>Р3.5.4</v>
      </c>
      <c r="F417" s="640">
        <f t="shared" si="53"/>
        <v>1</v>
      </c>
      <c r="G417" s="641" t="s">
        <v>1156</v>
      </c>
      <c r="H417" s="653" t="s">
        <v>15</v>
      </c>
      <c r="I417" s="643"/>
      <c r="J417" s="669">
        <v>2035.8</v>
      </c>
      <c r="K417" s="644">
        <v>919.57150000000001</v>
      </c>
      <c r="L417" s="644">
        <f t="shared" si="58"/>
        <v>2035.8</v>
      </c>
      <c r="M417" s="644">
        <f t="shared" si="59"/>
        <v>919.57</v>
      </c>
      <c r="N417" s="644">
        <f>ROUND('Смета ЕР (общ) '!$I417*'Смета ЕР (общ) '!$L417,2)</f>
        <v>0</v>
      </c>
      <c r="O417" s="644">
        <f>ROUND('Смета ЕР (общ) '!$I417*'Смета ЕР (общ) '!$M417,2)</f>
        <v>0</v>
      </c>
      <c r="P417" s="641"/>
      <c r="Q417" s="641"/>
      <c r="U417" s="617">
        <v>13.2</v>
      </c>
    </row>
    <row r="418" spans="1:21" ht="36">
      <c r="A418" s="640" t="s">
        <v>16</v>
      </c>
      <c r="B418" s="640">
        <v>5</v>
      </c>
      <c r="C418" s="640"/>
      <c r="D418" s="640">
        <v>5</v>
      </c>
      <c r="E418" s="640" t="str">
        <f>CONCATENATE('Смета ЕР (общ) '!$A418,".",'Смета ЕР (общ) '!$B418,".",'Смета ЕР (общ) '!$D418)</f>
        <v>Р3.5.5</v>
      </c>
      <c r="F418" s="640">
        <f t="shared" si="53"/>
        <v>1</v>
      </c>
      <c r="G418" s="641" t="s">
        <v>1157</v>
      </c>
      <c r="H418" s="653" t="s">
        <v>15</v>
      </c>
      <c r="I418" s="643"/>
      <c r="J418" s="644">
        <v>2035.8</v>
      </c>
      <c r="K418" s="644">
        <v>726.62</v>
      </c>
      <c r="L418" s="644">
        <f t="shared" si="58"/>
        <v>2035.8</v>
      </c>
      <c r="M418" s="644">
        <f t="shared" si="59"/>
        <v>726.62</v>
      </c>
      <c r="N418" s="644">
        <f>ROUND('Смета ЕР (общ) '!$I418*'Смета ЕР (общ) '!$L418,2)</f>
        <v>0</v>
      </c>
      <c r="O418" s="644">
        <f>ROUND('Смета ЕР (общ) '!$I418*'Смета ЕР (общ) '!$M418,2)</f>
        <v>0</v>
      </c>
      <c r="P418" s="641"/>
      <c r="Q418" s="641"/>
    </row>
    <row r="419" spans="1:21" ht="24">
      <c r="A419" s="640" t="s">
        <v>16</v>
      </c>
      <c r="B419" s="640">
        <v>5</v>
      </c>
      <c r="C419" s="640"/>
      <c r="D419" s="640">
        <v>6</v>
      </c>
      <c r="E419" s="640" t="str">
        <f>CONCATENATE('Смета ЕР (общ) '!$A419,".",'Смета ЕР (общ) '!$B419,".",'Смета ЕР (общ) '!$D419)</f>
        <v>Р3.5.6</v>
      </c>
      <c r="F419" s="640">
        <f t="shared" si="53"/>
        <v>1</v>
      </c>
      <c r="G419" s="641" t="s">
        <v>1876</v>
      </c>
      <c r="H419" s="642" t="s">
        <v>15</v>
      </c>
      <c r="I419" s="643"/>
      <c r="J419" s="644">
        <v>660</v>
      </c>
      <c r="K419" s="644">
        <v>2198.38</v>
      </c>
      <c r="L419" s="644">
        <f t="shared" si="58"/>
        <v>660</v>
      </c>
      <c r="M419" s="644">
        <f t="shared" si="59"/>
        <v>2198.38</v>
      </c>
      <c r="N419" s="644">
        <f>ROUND('Смета ЕР (общ) '!$I419*'Смета ЕР (общ) '!$L419,2)</f>
        <v>0</v>
      </c>
      <c r="O419" s="644">
        <f>ROUND('Смета ЕР (общ) '!$I419*'Смета ЕР (общ) '!$M419,2)</f>
        <v>0</v>
      </c>
      <c r="P419" s="641"/>
      <c r="Q419" s="641"/>
    </row>
    <row r="420" spans="1:21" ht="24">
      <c r="A420" s="640" t="s">
        <v>16</v>
      </c>
      <c r="B420" s="640">
        <v>5</v>
      </c>
      <c r="C420" s="640"/>
      <c r="D420" s="640">
        <v>17</v>
      </c>
      <c r="E420" s="640" t="str">
        <f>CONCATENATE('Смета ЕР (общ) '!$A420,".",'Смета ЕР (общ) '!$B420,".",'Смета ЕР (общ) '!$D420)</f>
        <v>Р3.5.17</v>
      </c>
      <c r="F420" s="640">
        <f t="shared" si="53"/>
        <v>1</v>
      </c>
      <c r="G420" s="641" t="s">
        <v>1877</v>
      </c>
      <c r="H420" s="653" t="s">
        <v>15</v>
      </c>
      <c r="I420" s="643"/>
      <c r="J420" s="644">
        <v>660</v>
      </c>
      <c r="K420" s="644">
        <v>4271.45</v>
      </c>
      <c r="L420" s="644">
        <f t="shared" si="58"/>
        <v>660</v>
      </c>
      <c r="M420" s="644">
        <f t="shared" si="59"/>
        <v>4271.45</v>
      </c>
      <c r="N420" s="644">
        <f>ROUND('Смета ЕР (общ) '!$I420*'Смета ЕР (общ) '!$L420,2)</f>
        <v>0</v>
      </c>
      <c r="O420" s="644">
        <f>ROUND('Смета ЕР (общ) '!$I420*'Смета ЕР (общ) '!$M420,2)</f>
        <v>0</v>
      </c>
      <c r="P420" s="641"/>
      <c r="Q420" s="641"/>
    </row>
    <row r="421" spans="1:21" ht="24">
      <c r="A421" s="640" t="s">
        <v>16</v>
      </c>
      <c r="B421" s="640">
        <v>5</v>
      </c>
      <c r="C421" s="640"/>
      <c r="D421" s="640">
        <v>18</v>
      </c>
      <c r="E421" s="640" t="str">
        <f>CONCATENATE('Смета ЕР (общ) '!$A421,".",'Смета ЕР (общ) '!$B421,".",'Смета ЕР (общ) '!$D421)</f>
        <v>Р3.5.18</v>
      </c>
      <c r="F421" s="640">
        <f t="shared" si="53"/>
        <v>1</v>
      </c>
      <c r="G421" s="641" t="s">
        <v>1878</v>
      </c>
      <c r="H421" s="653" t="s">
        <v>15</v>
      </c>
      <c r="I421" s="643"/>
      <c r="J421" s="644">
        <v>660</v>
      </c>
      <c r="K421" s="644">
        <v>2676.78</v>
      </c>
      <c r="L421" s="644">
        <f t="shared" si="58"/>
        <v>660</v>
      </c>
      <c r="M421" s="644">
        <f t="shared" si="59"/>
        <v>2676.78</v>
      </c>
      <c r="N421" s="644">
        <f>ROUND('Смета ЕР (общ) '!$I421*'Смета ЕР (общ) '!$L421,2)</f>
        <v>0</v>
      </c>
      <c r="O421" s="644">
        <f>ROUND('Смета ЕР (общ) '!$I421*'Смета ЕР (общ) '!$M421,2)</f>
        <v>0</v>
      </c>
      <c r="P421" s="641"/>
      <c r="Q421" s="641"/>
    </row>
    <row r="422" spans="1:21" ht="24">
      <c r="A422" s="640" t="s">
        <v>16</v>
      </c>
      <c r="B422" s="640">
        <v>5</v>
      </c>
      <c r="C422" s="640"/>
      <c r="D422" s="640">
        <v>19</v>
      </c>
      <c r="E422" s="640" t="str">
        <f>CONCATENATE('Смета ЕР (общ) '!$A422,".",'Смета ЕР (общ) '!$B422,".",'Смета ЕР (общ) '!$D422)</f>
        <v>Р3.5.19</v>
      </c>
      <c r="F422" s="640">
        <f t="shared" si="53"/>
        <v>1</v>
      </c>
      <c r="G422" s="641" t="s">
        <v>1879</v>
      </c>
      <c r="H422" s="642" t="s">
        <v>15</v>
      </c>
      <c r="I422" s="643"/>
      <c r="J422" s="644">
        <v>660</v>
      </c>
      <c r="K422" s="644">
        <v>5188.37</v>
      </c>
      <c r="L422" s="644">
        <f t="shared" si="58"/>
        <v>660</v>
      </c>
      <c r="M422" s="644">
        <f t="shared" si="59"/>
        <v>5188.37</v>
      </c>
      <c r="N422" s="644">
        <f>ROUND('Смета ЕР (общ) '!$I422*'Смета ЕР (общ) '!$L422,2)</f>
        <v>0</v>
      </c>
      <c r="O422" s="644">
        <f>ROUND('Смета ЕР (общ) '!$I422*'Смета ЕР (общ) '!$M422,2)</f>
        <v>0</v>
      </c>
      <c r="P422" s="641"/>
      <c r="Q422" s="641"/>
    </row>
    <row r="423" spans="1:21" ht="14.4">
      <c r="A423" s="654" t="s">
        <v>16</v>
      </c>
      <c r="B423" s="654">
        <v>5</v>
      </c>
      <c r="C423" s="654"/>
      <c r="D423" s="654">
        <v>20</v>
      </c>
      <c r="E423" s="654" t="str">
        <f>CONCATENATE('Смета ЕР (общ) '!$A423,".",'Смета ЕР (общ) '!$B423,".",'Смета ЕР (общ) '!$D423)</f>
        <v>Р3.5.20</v>
      </c>
      <c r="F423" s="654">
        <f t="shared" si="53"/>
        <v>1</v>
      </c>
      <c r="G423" s="655" t="s">
        <v>1583</v>
      </c>
      <c r="H423" s="656" t="s">
        <v>15</v>
      </c>
      <c r="I423" s="657"/>
      <c r="J423" s="644">
        <v>890.14</v>
      </c>
      <c r="K423" s="644">
        <v>6055.84</v>
      </c>
      <c r="L423" s="658">
        <f t="shared" si="58"/>
        <v>890.14</v>
      </c>
      <c r="M423" s="658">
        <f t="shared" si="59"/>
        <v>6055.84</v>
      </c>
      <c r="N423" s="658">
        <f>ROUND('Смета ЕР (общ) '!$I423*'Смета ЕР (общ) '!$L423,2)</f>
        <v>0</v>
      </c>
      <c r="O423" s="658">
        <f>ROUND('Смета ЕР (общ) '!$I423*'Смета ЕР (общ) '!$M423,2)</f>
        <v>0</v>
      </c>
      <c r="P423" s="655"/>
      <c r="Q423" s="655"/>
    </row>
    <row r="424" spans="1:21" ht="36">
      <c r="A424" s="654" t="s">
        <v>16</v>
      </c>
      <c r="B424" s="654">
        <v>5</v>
      </c>
      <c r="C424" s="654"/>
      <c r="D424" s="654">
        <v>21</v>
      </c>
      <c r="E424" s="654" t="str">
        <f>CONCATENATE('Смета ЕР (общ) '!$A424,".",'Смета ЕР (общ) '!$B424,".",'Смета ЕР (общ) '!$D424)</f>
        <v>Р3.5.21</v>
      </c>
      <c r="F424" s="654">
        <f t="shared" si="53"/>
        <v>1</v>
      </c>
      <c r="G424" s="655" t="s">
        <v>1578</v>
      </c>
      <c r="H424" s="760" t="s">
        <v>15</v>
      </c>
      <c r="I424" s="657"/>
      <c r="J424" s="644">
        <v>2035.8</v>
      </c>
      <c r="K424" s="644">
        <v>4123.09</v>
      </c>
      <c r="L424" s="658">
        <f t="shared" si="58"/>
        <v>2035.8</v>
      </c>
      <c r="M424" s="658">
        <f t="shared" si="59"/>
        <v>4123.09</v>
      </c>
      <c r="N424" s="658">
        <f>ROUND('Смета ЕР (общ) '!$I424*'Смета ЕР (общ) '!$L424,2)</f>
        <v>0</v>
      </c>
      <c r="O424" s="658">
        <f>ROUND('Смета ЕР (общ) '!$I424*'Смета ЕР (общ) '!$M424,2)</f>
        <v>0</v>
      </c>
      <c r="P424" s="655"/>
      <c r="Q424" s="655" t="s">
        <v>6225</v>
      </c>
    </row>
    <row r="425" spans="1:21" ht="14.4">
      <c r="A425" s="654" t="s">
        <v>16</v>
      </c>
      <c r="B425" s="654">
        <v>5</v>
      </c>
      <c r="C425" s="654"/>
      <c r="D425" s="654">
        <v>22</v>
      </c>
      <c r="E425" s="654" t="str">
        <f>CONCATENATE('Смета ЕР (общ) '!$A425,".",'Смета ЕР (общ) '!$B425,".",'Смета ЕР (общ) '!$D425)</f>
        <v>Р3.5.22</v>
      </c>
      <c r="F425" s="654">
        <f t="shared" si="53"/>
        <v>1</v>
      </c>
      <c r="G425" s="655" t="s">
        <v>1589</v>
      </c>
      <c r="H425" s="656" t="s">
        <v>15</v>
      </c>
      <c r="I425" s="657"/>
      <c r="J425" s="644">
        <v>2239.38</v>
      </c>
      <c r="K425" s="644">
        <v>9243.75</v>
      </c>
      <c r="L425" s="658">
        <f t="shared" si="58"/>
        <v>2239.38</v>
      </c>
      <c r="M425" s="658">
        <f t="shared" si="59"/>
        <v>9243.75</v>
      </c>
      <c r="N425" s="658">
        <f>ROUND('Смета ЕР (общ) '!$I425*'Смета ЕР (общ) '!$L425,2)</f>
        <v>0</v>
      </c>
      <c r="O425" s="658">
        <f>ROUND('Смета ЕР (общ) '!$I425*'Смета ЕР (общ) '!$M425,2)</f>
        <v>0</v>
      </c>
      <c r="P425" s="655"/>
      <c r="Q425" s="655" t="s">
        <v>6225</v>
      </c>
    </row>
    <row r="426" spans="1:21" ht="14.4">
      <c r="A426" s="640" t="s">
        <v>16</v>
      </c>
      <c r="B426" s="640">
        <v>5</v>
      </c>
      <c r="C426" s="640"/>
      <c r="D426" s="640">
        <v>7</v>
      </c>
      <c r="E426" s="640" t="str">
        <f>CONCATENATE('Смета ЕР (общ) '!$A426,".",'Смета ЕР (общ) '!$B426,".",'Смета ЕР (общ) '!$D426)</f>
        <v>Р3.5.7</v>
      </c>
      <c r="F426" s="640">
        <f t="shared" si="53"/>
        <v>1</v>
      </c>
      <c r="G426" s="641" t="s">
        <v>488</v>
      </c>
      <c r="H426" s="653" t="s">
        <v>15</v>
      </c>
      <c r="I426" s="643"/>
      <c r="J426" s="644">
        <v>622.01</v>
      </c>
      <c r="K426" s="644">
        <v>241.58</v>
      </c>
      <c r="L426" s="644">
        <f t="shared" si="58"/>
        <v>622.01</v>
      </c>
      <c r="M426" s="644">
        <f t="shared" si="59"/>
        <v>241.58</v>
      </c>
      <c r="N426" s="644">
        <f>ROUND('Смета ЕР (общ) '!$I426*'Смета ЕР (общ) '!$L426,2)</f>
        <v>0</v>
      </c>
      <c r="O426" s="644">
        <f>ROUND('Смета ЕР (общ) '!$I426*'Смета ЕР (общ) '!$M426,2)</f>
        <v>0</v>
      </c>
      <c r="P426" s="641"/>
      <c r="Q426" s="641"/>
    </row>
    <row r="427" spans="1:21" ht="24">
      <c r="A427" s="640" t="s">
        <v>16</v>
      </c>
      <c r="B427" s="640">
        <v>5</v>
      </c>
      <c r="C427" s="640"/>
      <c r="D427" s="640">
        <v>23</v>
      </c>
      <c r="E427" s="640" t="str">
        <f>CONCATENATE('Смета ЕР (общ) '!$A427,".",'Смета ЕР (общ) '!$B427,".",'Смета ЕР (общ) '!$D427)</f>
        <v>Р3.5.23</v>
      </c>
      <c r="F427" s="640">
        <f t="shared" si="53"/>
        <v>1</v>
      </c>
      <c r="G427" s="641" t="s">
        <v>1177</v>
      </c>
      <c r="H427" s="653" t="s">
        <v>15</v>
      </c>
      <c r="I427" s="643"/>
      <c r="J427" s="644">
        <v>2035.8</v>
      </c>
      <c r="K427" s="644">
        <v>841.47</v>
      </c>
      <c r="L427" s="644">
        <f t="shared" si="58"/>
        <v>2035.8</v>
      </c>
      <c r="M427" s="644">
        <f t="shared" si="59"/>
        <v>841.47</v>
      </c>
      <c r="N427" s="644">
        <f>ROUND('Смета ЕР (общ) '!$I427*'Смета ЕР (общ) '!$L427,2)</f>
        <v>0</v>
      </c>
      <c r="O427" s="644">
        <f>ROUND('Смета ЕР (общ) '!$I427*'Смета ЕР (общ) '!$M427,2)</f>
        <v>0</v>
      </c>
      <c r="P427" s="641"/>
      <c r="Q427" s="641"/>
    </row>
    <row r="428" spans="1:21" ht="14.4">
      <c r="A428" s="640" t="s">
        <v>16</v>
      </c>
      <c r="B428" s="640">
        <v>5</v>
      </c>
      <c r="C428" s="640"/>
      <c r="D428" s="640">
        <v>8</v>
      </c>
      <c r="E428" s="640" t="str">
        <f>CONCATENATE('Смета ЕР (общ) '!$A428,".",'Смета ЕР (общ) '!$B428,".",'Смета ЕР (общ) '!$D428)</f>
        <v>Р3.5.8</v>
      </c>
      <c r="F428" s="640">
        <f t="shared" si="53"/>
        <v>1</v>
      </c>
      <c r="G428" s="641" t="s">
        <v>725</v>
      </c>
      <c r="H428" s="653" t="s">
        <v>15</v>
      </c>
      <c r="I428" s="643"/>
      <c r="J428" s="644">
        <v>1196.25</v>
      </c>
      <c r="K428" s="644">
        <v>432.43</v>
      </c>
      <c r="L428" s="644">
        <f t="shared" si="58"/>
        <v>1196.25</v>
      </c>
      <c r="M428" s="644">
        <f t="shared" si="59"/>
        <v>432.43</v>
      </c>
      <c r="N428" s="644">
        <f>ROUND('Смета ЕР (общ) '!$I428*'Смета ЕР (общ) '!$L428,2)</f>
        <v>0</v>
      </c>
      <c r="O428" s="644">
        <f>ROUND('Смета ЕР (общ) '!$I428*'Смета ЕР (общ) '!$M428,2)</f>
        <v>0</v>
      </c>
      <c r="P428" s="641"/>
      <c r="Q428" s="641"/>
    </row>
    <row r="429" spans="1:21" ht="30" customHeight="1">
      <c r="A429" s="640" t="s">
        <v>16</v>
      </c>
      <c r="B429" s="640">
        <v>5</v>
      </c>
      <c r="C429" s="640"/>
      <c r="D429" s="640">
        <v>9</v>
      </c>
      <c r="E429" s="640" t="str">
        <f>CONCATENATE('Смета ЕР (общ) '!$A429,".",'Смета ЕР (общ) '!$B429,".",'Смета ЕР (общ) '!$D429)</f>
        <v>Р3.5.9</v>
      </c>
      <c r="F429" s="640">
        <f t="shared" si="53"/>
        <v>1</v>
      </c>
      <c r="G429" s="641" t="s">
        <v>167</v>
      </c>
      <c r="H429" s="653" t="s">
        <v>15</v>
      </c>
      <c r="I429" s="643"/>
      <c r="J429" s="644">
        <v>134.85</v>
      </c>
      <c r="K429" s="644">
        <v>857.22</v>
      </c>
      <c r="L429" s="644">
        <f t="shared" si="58"/>
        <v>134.85</v>
      </c>
      <c r="M429" s="644">
        <f t="shared" si="59"/>
        <v>857.22</v>
      </c>
      <c r="N429" s="644">
        <f>ROUND('Смета ЕР (общ) '!$I429*'Смета ЕР (общ) '!$L429,2)</f>
        <v>0</v>
      </c>
      <c r="O429" s="644">
        <f>ROUND('Смета ЕР (общ) '!$I429*'Смета ЕР (общ) '!$M429,2)</f>
        <v>0</v>
      </c>
      <c r="P429" s="641" t="s">
        <v>1235</v>
      </c>
      <c r="Q429" s="641"/>
    </row>
    <row r="430" spans="1:21" ht="14.4">
      <c r="A430" s="640" t="s">
        <v>16</v>
      </c>
      <c r="B430" s="640">
        <v>5</v>
      </c>
      <c r="C430" s="640"/>
      <c r="D430" s="640">
        <v>10</v>
      </c>
      <c r="E430" s="640" t="str">
        <f>CONCATENATE('Смета ЕР (общ) '!$A430,".",'Смета ЕР (общ) '!$B430,".",'Смета ЕР (общ) '!$D430)</f>
        <v>Р3.5.10</v>
      </c>
      <c r="F430" s="640">
        <f t="shared" si="53"/>
        <v>1</v>
      </c>
      <c r="G430" s="641" t="s">
        <v>34</v>
      </c>
      <c r="H430" s="653" t="s">
        <v>15</v>
      </c>
      <c r="I430" s="643"/>
      <c r="J430" s="644">
        <v>625.49</v>
      </c>
      <c r="K430" s="644">
        <v>374.4</v>
      </c>
      <c r="L430" s="644">
        <f t="shared" si="58"/>
        <v>625.49</v>
      </c>
      <c r="M430" s="644">
        <f t="shared" si="59"/>
        <v>374.4</v>
      </c>
      <c r="N430" s="644">
        <f>ROUND('Смета ЕР (общ) '!$I430*'Смета ЕР (общ) '!$L430,2)</f>
        <v>0</v>
      </c>
      <c r="O430" s="644">
        <f>ROUND('Смета ЕР (общ) '!$I430*'Смета ЕР (общ) '!$M430,2)</f>
        <v>0</v>
      </c>
      <c r="P430" s="641"/>
      <c r="Q430" s="641"/>
      <c r="U430" s="617">
        <v>64.11</v>
      </c>
    </row>
    <row r="431" spans="1:21" ht="14.4">
      <c r="A431" s="640" t="s">
        <v>16</v>
      </c>
      <c r="B431" s="640">
        <v>5</v>
      </c>
      <c r="C431" s="640"/>
      <c r="D431" s="640">
        <v>11</v>
      </c>
      <c r="E431" s="640" t="str">
        <f>CONCATENATE('Смета ЕР (общ) '!$A431,".",'Смета ЕР (общ) '!$B431,".",'Смета ЕР (общ) '!$D431)</f>
        <v>Р3.5.11</v>
      </c>
      <c r="F431" s="640">
        <f t="shared" si="53"/>
        <v>1</v>
      </c>
      <c r="G431" s="641" t="s">
        <v>35</v>
      </c>
      <c r="H431" s="653" t="s">
        <v>15</v>
      </c>
      <c r="I431" s="643"/>
      <c r="J431" s="669">
        <v>105.33</v>
      </c>
      <c r="K431" s="692">
        <v>50</v>
      </c>
      <c r="L431" s="669">
        <f t="shared" si="58"/>
        <v>105.33</v>
      </c>
      <c r="M431" s="669">
        <f t="shared" si="59"/>
        <v>50</v>
      </c>
      <c r="N431" s="669">
        <f>ROUND('Смета ЕР (общ) '!$I431*'Смета ЕР (общ) '!$L431,2)</f>
        <v>0</v>
      </c>
      <c r="O431" s="644">
        <f>ROUND('Смета ЕР (общ) '!$I431*'Смета ЕР (общ) '!$M431,2)</f>
        <v>0</v>
      </c>
      <c r="P431" s="641"/>
      <c r="Q431" s="641"/>
      <c r="U431" s="617">
        <v>64.11</v>
      </c>
    </row>
    <row r="432" spans="1:21" ht="14.4">
      <c r="A432" s="640" t="s">
        <v>16</v>
      </c>
      <c r="B432" s="640">
        <v>5</v>
      </c>
      <c r="C432" s="640"/>
      <c r="D432" s="640">
        <v>12</v>
      </c>
      <c r="E432" s="640" t="str">
        <f>CONCATENATE('Смета ЕР (общ) '!$A432,".",'Смета ЕР (общ) '!$B432,".",'Смета ЕР (общ) '!$D432)</f>
        <v>Р3.5.12</v>
      </c>
      <c r="F432" s="640">
        <f t="shared" si="53"/>
        <v>1</v>
      </c>
      <c r="G432" s="641" t="s">
        <v>36</v>
      </c>
      <c r="H432" s="653" t="s">
        <v>15</v>
      </c>
      <c r="I432" s="643"/>
      <c r="J432" s="669">
        <v>232</v>
      </c>
      <c r="K432" s="669">
        <v>88.55</v>
      </c>
      <c r="L432" s="669">
        <f t="shared" si="58"/>
        <v>232</v>
      </c>
      <c r="M432" s="669">
        <f t="shared" si="59"/>
        <v>88.55</v>
      </c>
      <c r="N432" s="669">
        <f>ROUND('Смета ЕР (общ) '!$I432*'Смета ЕР (общ) '!$L432,2)</f>
        <v>0</v>
      </c>
      <c r="O432" s="644">
        <f>ROUND('Смета ЕР (общ) '!$I432*'Смета ЕР (общ) '!$M432,2)</f>
        <v>0</v>
      </c>
      <c r="P432" s="641"/>
      <c r="Q432" s="641"/>
      <c r="U432" s="617">
        <v>64.11</v>
      </c>
    </row>
    <row r="433" spans="1:21" ht="14.4">
      <c r="A433" s="640" t="s">
        <v>16</v>
      </c>
      <c r="B433" s="640">
        <v>5</v>
      </c>
      <c r="C433" s="640"/>
      <c r="D433" s="640">
        <v>13</v>
      </c>
      <c r="E433" s="640" t="str">
        <f>CONCATENATE('Смета ЕР (общ) '!$A433,".",'Смета ЕР (общ) '!$B433,".",'Смета ЕР (общ) '!$D433)</f>
        <v>Р3.5.13</v>
      </c>
      <c r="F433" s="640">
        <f t="shared" si="53"/>
        <v>1</v>
      </c>
      <c r="G433" s="641" t="s">
        <v>1107</v>
      </c>
      <c r="H433" s="653" t="s">
        <v>15</v>
      </c>
      <c r="I433" s="643"/>
      <c r="J433" s="669">
        <v>393.67</v>
      </c>
      <c r="K433" s="669">
        <v>420</v>
      </c>
      <c r="L433" s="669">
        <f t="shared" si="58"/>
        <v>393.67</v>
      </c>
      <c r="M433" s="669">
        <f t="shared" si="59"/>
        <v>420</v>
      </c>
      <c r="N433" s="669">
        <f>ROUND('Смета ЕР (общ) '!$I433*'Смета ЕР (общ) '!$L433,2)</f>
        <v>0</v>
      </c>
      <c r="O433" s="644">
        <f>ROUND('Смета ЕР (общ) '!$I433*'Смета ЕР (общ) '!$M433,2)</f>
        <v>0</v>
      </c>
      <c r="P433" s="641"/>
      <c r="Q433" s="641" t="s">
        <v>6227</v>
      </c>
      <c r="U433" s="617">
        <v>64.11</v>
      </c>
    </row>
    <row r="434" spans="1:21" ht="24">
      <c r="A434" s="663" t="s">
        <v>16</v>
      </c>
      <c r="B434" s="663">
        <v>5</v>
      </c>
      <c r="C434" s="663"/>
      <c r="D434" s="663">
        <v>16</v>
      </c>
      <c r="E434" s="663" t="str">
        <f>CONCATENATE('Смета ЕР (общ) '!$A434,".",'Смета ЕР (общ) '!$B434,".",'Смета ЕР (общ) '!$D434)</f>
        <v>Р3.5.16</v>
      </c>
      <c r="F434" s="663">
        <f t="shared" si="53"/>
        <v>1</v>
      </c>
      <c r="G434" s="693" t="s">
        <v>1203</v>
      </c>
      <c r="H434" s="764" t="s">
        <v>15</v>
      </c>
      <c r="I434" s="665"/>
      <c r="J434" s="694">
        <v>393.67</v>
      </c>
      <c r="K434" s="694">
        <v>420</v>
      </c>
      <c r="L434" s="694">
        <f t="shared" si="58"/>
        <v>393.67</v>
      </c>
      <c r="M434" s="694">
        <f t="shared" si="59"/>
        <v>420</v>
      </c>
      <c r="N434" s="669">
        <f>ROUND('Смета ЕР (общ) '!$I434*'Смета ЕР (общ) '!$L434,2)</f>
        <v>0</v>
      </c>
      <c r="O434" s="644">
        <f>ROUND('Смета ЕР (общ) '!$I434*'Смета ЕР (общ) '!$M434,2)</f>
        <v>0</v>
      </c>
      <c r="P434" s="693"/>
      <c r="Q434" s="693"/>
    </row>
    <row r="435" spans="1:21" ht="24">
      <c r="A435" s="663" t="s">
        <v>16</v>
      </c>
      <c r="B435" s="663">
        <v>5</v>
      </c>
      <c r="C435" s="663"/>
      <c r="D435" s="663">
        <v>24</v>
      </c>
      <c r="E435" s="663" t="str">
        <f>CONCATENATE('Смета ЕР (общ) '!$A435,".",'Смета ЕР (общ) '!$B435,".",'Смета ЕР (общ) '!$D435)</f>
        <v>Р3.5.24</v>
      </c>
      <c r="F435" s="663">
        <f t="shared" si="53"/>
        <v>1</v>
      </c>
      <c r="G435" s="693" t="s">
        <v>2277</v>
      </c>
      <c r="H435" s="642" t="s">
        <v>336</v>
      </c>
      <c r="I435" s="665"/>
      <c r="J435" s="694">
        <v>1480.74</v>
      </c>
      <c r="K435" s="694">
        <f>'Акустические потолки'!G7*1.05</f>
        <v>16745.295000000002</v>
      </c>
      <c r="L435" s="694">
        <f t="shared" si="58"/>
        <v>1480.74</v>
      </c>
      <c r="M435" s="695">
        <f>K435</f>
        <v>16745.295000000002</v>
      </c>
      <c r="N435" s="669">
        <f>ROUND('Смета ЕР (общ) '!$I435*'Смета ЕР (общ) '!$L435,2)</f>
        <v>0</v>
      </c>
      <c r="O435" s="644">
        <f>ROUND('Смета ЕР (общ) '!$I435*'Смета ЕР (общ) '!$M435,2)</f>
        <v>0</v>
      </c>
      <c r="P435" s="693" t="s">
        <v>2288</v>
      </c>
      <c r="Q435" s="693" t="s">
        <v>6225</v>
      </c>
      <c r="R435" s="1035"/>
      <c r="U435" s="617">
        <v>1</v>
      </c>
    </row>
    <row r="436" spans="1:21" ht="24">
      <c r="A436" s="663" t="s">
        <v>16</v>
      </c>
      <c r="B436" s="663">
        <v>5</v>
      </c>
      <c r="C436" s="663"/>
      <c r="D436" s="663">
        <v>25</v>
      </c>
      <c r="E436" s="663" t="str">
        <f>CONCATENATE('Смета ЕР (общ) '!$A436,".",'Смета ЕР (общ) '!$B436,".",'Смета ЕР (общ) '!$D436)</f>
        <v>Р3.5.25</v>
      </c>
      <c r="F436" s="663">
        <f t="shared" si="53"/>
        <v>1</v>
      </c>
      <c r="G436" s="693" t="s">
        <v>2278</v>
      </c>
      <c r="H436" s="642" t="s">
        <v>336</v>
      </c>
      <c r="I436" s="665"/>
      <c r="J436" s="694">
        <v>1480.74</v>
      </c>
      <c r="K436" s="694">
        <f>'Акустические потолки'!G8*1.05</f>
        <v>10488.135000000002</v>
      </c>
      <c r="L436" s="694">
        <f t="shared" si="58"/>
        <v>1480.74</v>
      </c>
      <c r="M436" s="695">
        <f>K436</f>
        <v>10488.135000000002</v>
      </c>
      <c r="N436" s="669">
        <f>ROUND('Смета ЕР (общ) '!$I436*'Смета ЕР (общ) '!$L436,2)</f>
        <v>0</v>
      </c>
      <c r="O436" s="644">
        <f>ROUND('Смета ЕР (общ) '!$I436*'Смета ЕР (общ) '!$M436,2)</f>
        <v>0</v>
      </c>
      <c r="P436" s="693" t="s">
        <v>2288</v>
      </c>
      <c r="Q436" s="693" t="s">
        <v>6225</v>
      </c>
      <c r="R436" s="1035"/>
      <c r="U436" s="617">
        <v>1</v>
      </c>
    </row>
    <row r="437" spans="1:21" ht="24">
      <c r="A437" s="765" t="s">
        <v>16</v>
      </c>
      <c r="B437" s="765">
        <v>5</v>
      </c>
      <c r="C437" s="765"/>
      <c r="D437" s="765">
        <v>26</v>
      </c>
      <c r="E437" s="765" t="str">
        <f>CONCATENATE('Смета ЕР (общ) '!$A437,".",'Смета ЕР (общ) '!$B437,".",'Смета ЕР (общ) '!$D437)</f>
        <v>Р3.5.26</v>
      </c>
      <c r="F437" s="765">
        <f t="shared" ref="F437:F500" si="60">IF(I437&gt;0,F436+1,F436)</f>
        <v>1</v>
      </c>
      <c r="G437" s="766" t="s">
        <v>2279</v>
      </c>
      <c r="H437" s="642" t="s">
        <v>336</v>
      </c>
      <c r="I437" s="767"/>
      <c r="J437" s="694">
        <v>1480.74</v>
      </c>
      <c r="K437" s="694">
        <f>'Акустические потолки'!G9*1.05</f>
        <v>10488.135000000002</v>
      </c>
      <c r="L437" s="694">
        <f t="shared" si="58"/>
        <v>1480.74</v>
      </c>
      <c r="M437" s="695">
        <f>K437</f>
        <v>10488.135000000002</v>
      </c>
      <c r="N437" s="669">
        <f>ROUND('Смета ЕР (общ) '!$I437*'Смета ЕР (общ) '!$L437,2)</f>
        <v>0</v>
      </c>
      <c r="O437" s="644">
        <f>ROUND('Смета ЕР (общ) '!$I437*'Смета ЕР (общ) '!$M437,2)</f>
        <v>0</v>
      </c>
      <c r="P437" s="766" t="s">
        <v>2288</v>
      </c>
      <c r="Q437" s="766" t="s">
        <v>6225</v>
      </c>
      <c r="R437" s="1035"/>
      <c r="U437" s="617">
        <v>1</v>
      </c>
    </row>
    <row r="438" spans="1:21" ht="24">
      <c r="A438" s="765" t="s">
        <v>16</v>
      </c>
      <c r="B438" s="765">
        <v>5</v>
      </c>
      <c r="C438" s="765"/>
      <c r="D438" s="765">
        <v>27</v>
      </c>
      <c r="E438" s="765" t="str">
        <f>CONCATENATE('Смета ЕР (общ) '!$A438,".",'Смета ЕР (общ) '!$B438,".",'Смета ЕР (общ) '!$D438)</f>
        <v>Р3.5.27</v>
      </c>
      <c r="F438" s="765">
        <f t="shared" si="60"/>
        <v>1</v>
      </c>
      <c r="G438" s="766" t="s">
        <v>2280</v>
      </c>
      <c r="H438" s="642" t="s">
        <v>336</v>
      </c>
      <c r="I438" s="767"/>
      <c r="J438" s="694">
        <v>1378.95</v>
      </c>
      <c r="K438" s="694">
        <f>'Акустические потолки'!G10*1.05</f>
        <v>10488.135000000002</v>
      </c>
      <c r="L438" s="694">
        <f t="shared" si="58"/>
        <v>1378.95</v>
      </c>
      <c r="M438" s="695">
        <f>K438</f>
        <v>10488.135000000002</v>
      </c>
      <c r="N438" s="669">
        <f>ROUND('Смета ЕР (общ) '!$I438*'Смета ЕР (общ) '!$L438,2)</f>
        <v>0</v>
      </c>
      <c r="O438" s="644">
        <f>ROUND('Смета ЕР (общ) '!$I438*'Смета ЕР (общ) '!$M438,2)</f>
        <v>0</v>
      </c>
      <c r="P438" s="766" t="s">
        <v>2288</v>
      </c>
      <c r="Q438" s="766" t="s">
        <v>6225</v>
      </c>
      <c r="R438" s="1035"/>
      <c r="U438" s="617">
        <v>1</v>
      </c>
    </row>
    <row r="439" spans="1:21" ht="24">
      <c r="A439" s="765" t="s">
        <v>16</v>
      </c>
      <c r="B439" s="765">
        <v>5</v>
      </c>
      <c r="C439" s="765"/>
      <c r="D439" s="765">
        <v>31</v>
      </c>
      <c r="E439" s="765" t="str">
        <f>CONCATENATE('Смета ЕР (общ) '!$A439,".",'Смета ЕР (общ) '!$B439,".",'Смета ЕР (общ) '!$D439)</f>
        <v>Р3.5.31</v>
      </c>
      <c r="F439" s="765">
        <f t="shared" si="60"/>
        <v>1</v>
      </c>
      <c r="G439" s="766" t="s">
        <v>3919</v>
      </c>
      <c r="H439" s="642" t="s">
        <v>336</v>
      </c>
      <c r="I439" s="767"/>
      <c r="J439" s="694">
        <v>1378.95</v>
      </c>
      <c r="K439" s="694">
        <f>'Акустические потолки'!G11*1.05</f>
        <v>3646.86</v>
      </c>
      <c r="L439" s="694">
        <f t="shared" ref="L439" si="61">ROUND(J439-J439*$R$3,2)</f>
        <v>1378.95</v>
      </c>
      <c r="M439" s="695">
        <f>K439</f>
        <v>3646.86</v>
      </c>
      <c r="N439" s="669">
        <f>ROUND('Смета ЕР (общ) '!$I439*'Смета ЕР (общ) '!$L439,2)</f>
        <v>0</v>
      </c>
      <c r="O439" s="644">
        <f>ROUND('Смета ЕР (общ) '!$I439*'Смета ЕР (общ) '!$M439,2)</f>
        <v>0</v>
      </c>
      <c r="P439" s="766" t="s">
        <v>2288</v>
      </c>
      <c r="Q439" s="766" t="s">
        <v>6225</v>
      </c>
      <c r="R439" s="1035"/>
    </row>
    <row r="440" spans="1:21" ht="24">
      <c r="A440" s="696" t="s">
        <v>16</v>
      </c>
      <c r="B440" s="696">
        <v>5</v>
      </c>
      <c r="C440" s="696"/>
      <c r="D440" s="696">
        <v>29</v>
      </c>
      <c r="E440" s="696" t="str">
        <f>CONCATENATE('Смета ЕР (общ) '!$A440,".",'Смета ЕР (общ) '!$B440,".",'Смета ЕР (общ) '!$D440)</f>
        <v>Р3.5.29</v>
      </c>
      <c r="F440" s="765">
        <f t="shared" si="60"/>
        <v>1</v>
      </c>
      <c r="G440" s="697" t="s">
        <v>1193</v>
      </c>
      <c r="H440" s="698" t="s">
        <v>15</v>
      </c>
      <c r="I440" s="699"/>
      <c r="J440" s="694">
        <v>217.5</v>
      </c>
      <c r="K440" s="694">
        <v>80.11</v>
      </c>
      <c r="L440" s="694">
        <f t="shared" si="58"/>
        <v>217.5</v>
      </c>
      <c r="M440" s="694">
        <f t="shared" si="59"/>
        <v>80.11</v>
      </c>
      <c r="N440" s="669">
        <f>ROUND('Смета ЕР (общ) '!$I440*'Смета ЕР (общ) '!$L440,2)</f>
        <v>0</v>
      </c>
      <c r="O440" s="669">
        <f>ROUND('Смета ЕР (общ) '!$I440*'Смета ЕР (общ) '!$M440,2)</f>
        <v>0</v>
      </c>
      <c r="P440" s="697"/>
      <c r="Q440" s="697"/>
      <c r="U440" s="617">
        <v>214</v>
      </c>
    </row>
    <row r="441" spans="1:21" ht="36">
      <c r="A441" s="667" t="s">
        <v>16</v>
      </c>
      <c r="B441" s="667">
        <v>5</v>
      </c>
      <c r="C441" s="667"/>
      <c r="D441" s="667">
        <v>30</v>
      </c>
      <c r="E441" s="667" t="str">
        <f>CONCATENATE('Смета ЕР (общ) '!$A441,".",'Смета ЕР (общ) '!$B441,".",'Смета ЕР (общ) '!$D441)</f>
        <v>Р3.5.30</v>
      </c>
      <c r="F441" s="667">
        <f t="shared" si="60"/>
        <v>1</v>
      </c>
      <c r="G441" s="682" t="s">
        <v>1927</v>
      </c>
      <c r="H441" s="670" t="s">
        <v>15</v>
      </c>
      <c r="I441" s="645"/>
      <c r="J441" s="669">
        <v>516.78</v>
      </c>
      <c r="K441" s="669">
        <v>308.33999999999997</v>
      </c>
      <c r="L441" s="669">
        <f t="shared" si="58"/>
        <v>516.78</v>
      </c>
      <c r="M441" s="669">
        <f t="shared" si="59"/>
        <v>308.33999999999997</v>
      </c>
      <c r="N441" s="669">
        <f>ROUND('Смета ЕР (общ) '!$I441*'Смета ЕР (общ) '!$L441,2)</f>
        <v>0</v>
      </c>
      <c r="O441" s="669">
        <f>ROUND('Смета ЕР (общ) '!$I441*'Смета ЕР (общ) '!$M441,2)</f>
        <v>0</v>
      </c>
      <c r="P441" s="682"/>
      <c r="Q441" s="682" t="s">
        <v>6227</v>
      </c>
      <c r="U441" s="617">
        <v>214</v>
      </c>
    </row>
    <row r="442" spans="1:21" ht="24">
      <c r="A442" s="640" t="s">
        <v>16</v>
      </c>
      <c r="B442" s="640">
        <v>5</v>
      </c>
      <c r="C442" s="640"/>
      <c r="D442" s="640">
        <v>14</v>
      </c>
      <c r="E442" s="640" t="str">
        <f>CONCATENATE('Смета ЕР (общ) '!$A442,".",'Смета ЕР (общ) '!$B442,".",'Смета ЕР (общ) '!$D442)</f>
        <v>Р3.5.14</v>
      </c>
      <c r="F442" s="640">
        <f t="shared" si="60"/>
        <v>1</v>
      </c>
      <c r="G442" s="652" t="s">
        <v>1158</v>
      </c>
      <c r="H442" s="653" t="s">
        <v>15</v>
      </c>
      <c r="I442" s="643"/>
      <c r="J442" s="644">
        <v>1581.22</v>
      </c>
      <c r="K442" s="644">
        <v>7422.19</v>
      </c>
      <c r="L442" s="644">
        <f t="shared" si="58"/>
        <v>1581.22</v>
      </c>
      <c r="M442" s="644">
        <f t="shared" si="59"/>
        <v>7422.19</v>
      </c>
      <c r="N442" s="644">
        <f>ROUND('Смета ЕР (общ) '!$I442*'Смета ЕР (общ) '!$L442,2)</f>
        <v>0</v>
      </c>
      <c r="O442" s="644">
        <f>ROUND('Смета ЕР (общ) '!$I442*'Смета ЕР (общ) '!$M442,2)</f>
        <v>0</v>
      </c>
      <c r="P442" s="652"/>
      <c r="Q442" s="652"/>
    </row>
    <row r="443" spans="1:21" ht="14.4">
      <c r="A443" s="640" t="s">
        <v>16</v>
      </c>
      <c r="B443" s="640">
        <v>5</v>
      </c>
      <c r="C443" s="640"/>
      <c r="D443" s="640">
        <v>15</v>
      </c>
      <c r="E443" s="640" t="str">
        <f>CONCATENATE('Смета ЕР (общ) '!$A443,".",'Смета ЕР (общ) '!$B443,".",'Смета ЕР (общ) '!$D443)</f>
        <v>Р3.5.15</v>
      </c>
      <c r="F443" s="640">
        <f t="shared" si="60"/>
        <v>1</v>
      </c>
      <c r="G443" s="652" t="s">
        <v>242</v>
      </c>
      <c r="H443" s="653" t="s">
        <v>15</v>
      </c>
      <c r="I443" s="643"/>
      <c r="J443" s="644">
        <v>221.85</v>
      </c>
      <c r="K443" s="644">
        <v>1541.53</v>
      </c>
      <c r="L443" s="644">
        <f t="shared" si="58"/>
        <v>221.85</v>
      </c>
      <c r="M443" s="644">
        <f t="shared" si="59"/>
        <v>1541.53</v>
      </c>
      <c r="N443" s="644">
        <f>ROUND('Смета ЕР (общ) '!$I443*'Смета ЕР (общ) '!$L443,2)</f>
        <v>0</v>
      </c>
      <c r="O443" s="644">
        <f>ROUND('Смета ЕР (общ) '!$I443*'Смета ЕР (общ) '!$M443,2)</f>
        <v>0</v>
      </c>
      <c r="P443" s="652"/>
      <c r="Q443" s="652"/>
    </row>
    <row r="444" spans="1:21" ht="14.4">
      <c r="A444" s="667" t="s">
        <v>16</v>
      </c>
      <c r="B444" s="667">
        <v>5</v>
      </c>
      <c r="C444" s="667"/>
      <c r="D444" s="667">
        <v>28</v>
      </c>
      <c r="E444" s="667" t="str">
        <f>CONCATENATE('Смета ЕР (общ) '!$A444,".",'Смета ЕР (общ) '!$B444,".",'Смета ЕР (общ) '!$D444)</f>
        <v>Р3.5.28</v>
      </c>
      <c r="F444" s="667">
        <f t="shared" si="60"/>
        <v>1</v>
      </c>
      <c r="G444" s="668" t="s">
        <v>2056</v>
      </c>
      <c r="H444" s="653" t="s">
        <v>27</v>
      </c>
      <c r="I444" s="643"/>
      <c r="J444" s="644">
        <v>302.08999999999997</v>
      </c>
      <c r="K444" s="644">
        <v>469.66</v>
      </c>
      <c r="L444" s="644">
        <f t="shared" ref="L444" si="62">ROUND(J444-J444*$R$3,2)</f>
        <v>302.08999999999997</v>
      </c>
      <c r="M444" s="644">
        <f t="shared" ref="M444" si="63">ROUND(K444-K444*$R$3,2)</f>
        <v>469.66</v>
      </c>
      <c r="N444" s="644">
        <f>ROUND('Смета ЕР (общ) '!$I444*'Смета ЕР (общ) '!$L444,2)</f>
        <v>0</v>
      </c>
      <c r="O444" s="644">
        <f>ROUND('Смета ЕР (общ) '!$I444*'Смета ЕР (общ) '!$M444,2)</f>
        <v>0</v>
      </c>
      <c r="P444" s="668"/>
      <c r="Q444" s="668"/>
    </row>
    <row r="445" spans="1:21" ht="14.4">
      <c r="A445" s="648" t="s">
        <v>16</v>
      </c>
      <c r="B445" s="648">
        <v>6</v>
      </c>
      <c r="C445" s="648">
        <v>0</v>
      </c>
      <c r="D445" s="648">
        <v>0</v>
      </c>
      <c r="E445" s="648" t="str">
        <f>CONCATENATE('Смета ЕР (общ) '!$A445,".",'Смета ЕР (общ) '!$B445,".",C445,".",'Смета ЕР (общ) '!$D445)</f>
        <v>Р3.6.0.0</v>
      </c>
      <c r="F445" s="648">
        <f t="shared" si="60"/>
        <v>1</v>
      </c>
      <c r="G445" s="649" t="s">
        <v>2659</v>
      </c>
      <c r="H445" s="634"/>
      <c r="I445" s="635">
        <f>N445</f>
        <v>0</v>
      </c>
      <c r="J445" s="647"/>
      <c r="K445" s="647"/>
      <c r="L445" s="700"/>
      <c r="M445" s="700"/>
      <c r="N445" s="700">
        <f>ROUND(N446+N459,2)</f>
        <v>0</v>
      </c>
      <c r="O445" s="700">
        <f>ROUND(O446+O459,2)</f>
        <v>0</v>
      </c>
      <c r="P445" s="649"/>
      <c r="Q445" s="649"/>
      <c r="U445" s="617">
        <v>970186.16</v>
      </c>
    </row>
    <row r="446" spans="1:21" ht="14.4">
      <c r="A446" s="678" t="s">
        <v>16</v>
      </c>
      <c r="B446" s="678">
        <v>6</v>
      </c>
      <c r="C446" s="678">
        <v>1</v>
      </c>
      <c r="D446" s="678">
        <v>0</v>
      </c>
      <c r="E446" s="678" t="str">
        <f>CONCATENATE('Смета ЕР (общ) '!$A446,".",'Смета ЕР (общ) '!$B446,".",C446,".",'Смета ЕР (общ) '!$D446)</f>
        <v>Р3.6.1.0</v>
      </c>
      <c r="F446" s="678">
        <f t="shared" si="60"/>
        <v>1</v>
      </c>
      <c r="G446" s="683" t="s">
        <v>2660</v>
      </c>
      <c r="H446" s="689"/>
      <c r="I446" s="675">
        <f>N446</f>
        <v>0</v>
      </c>
      <c r="J446" s="676"/>
      <c r="K446" s="676"/>
      <c r="L446" s="681"/>
      <c r="M446" s="681"/>
      <c r="N446" s="681">
        <f>ROUND(SUM(N447:N458),2)</f>
        <v>0</v>
      </c>
      <c r="O446" s="681">
        <f>ROUND(SUM(O447:O458),2)</f>
        <v>0</v>
      </c>
      <c r="P446" s="683"/>
      <c r="Q446" s="683"/>
      <c r="U446" s="617">
        <v>219220.15</v>
      </c>
    </row>
    <row r="447" spans="1:21" ht="14.4">
      <c r="A447" s="687" t="s">
        <v>16</v>
      </c>
      <c r="B447" s="687">
        <v>6</v>
      </c>
      <c r="C447" s="687">
        <v>1</v>
      </c>
      <c r="D447" s="687">
        <v>1</v>
      </c>
      <c r="E447" s="687" t="str">
        <f>CONCATENATE('Смета ЕР (общ) '!$A447,".",'Смета ЕР (общ) '!$B447,".",C447,".",'Смета ЕР (общ) '!$D447)</f>
        <v>Р3.6.1.1</v>
      </c>
      <c r="F447" s="687">
        <f t="shared" si="60"/>
        <v>1</v>
      </c>
      <c r="G447" s="688" t="s">
        <v>669</v>
      </c>
      <c r="H447" s="642" t="s">
        <v>18</v>
      </c>
      <c r="I447" s="643"/>
      <c r="J447" s="644">
        <v>1306.25</v>
      </c>
      <c r="K447" s="644">
        <v>4008.65</v>
      </c>
      <c r="L447" s="644">
        <f t="shared" ref="L447:L458" si="64">ROUND(J447-J447*$R$3,2)</f>
        <v>1306.25</v>
      </c>
      <c r="M447" s="644">
        <f t="shared" ref="M447:M458" si="65">ROUND(K447-K447*$R$3,2)</f>
        <v>4008.65</v>
      </c>
      <c r="N447" s="644">
        <f>ROUND('Смета ЕР (общ) '!$I447*'Смета ЕР (общ) '!$L447,2)</f>
        <v>0</v>
      </c>
      <c r="O447" s="644">
        <f>ROUND('Смета ЕР (общ) '!$I447*'Смета ЕР (общ) '!$M447,2)</f>
        <v>0</v>
      </c>
      <c r="P447" s="688"/>
      <c r="Q447" s="688"/>
    </row>
    <row r="448" spans="1:21" ht="24">
      <c r="A448" s="640" t="s">
        <v>16</v>
      </c>
      <c r="B448" s="640">
        <v>6</v>
      </c>
      <c r="C448" s="640">
        <v>1</v>
      </c>
      <c r="D448" s="640">
        <v>2</v>
      </c>
      <c r="E448" s="640" t="str">
        <f>CONCATENATE('Смета ЕР (общ) '!$A448,".",'Смета ЕР (общ) '!$B448,".",C448,".",'Смета ЕР (общ) '!$D448)</f>
        <v>Р3.6.1.2</v>
      </c>
      <c r="F448" s="640">
        <f t="shared" si="60"/>
        <v>1</v>
      </c>
      <c r="G448" s="641" t="s">
        <v>727</v>
      </c>
      <c r="H448" s="653" t="s">
        <v>15</v>
      </c>
      <c r="I448" s="643"/>
      <c r="J448" s="644">
        <v>652.5</v>
      </c>
      <c r="K448" s="644">
        <v>163.28</v>
      </c>
      <c r="L448" s="644">
        <f t="shared" si="64"/>
        <v>652.5</v>
      </c>
      <c r="M448" s="644">
        <f t="shared" si="65"/>
        <v>163.28</v>
      </c>
      <c r="N448" s="644">
        <f>ROUND('Смета ЕР (общ) '!$I448*'Смета ЕР (общ) '!$L448,2)</f>
        <v>0</v>
      </c>
      <c r="O448" s="644">
        <f>ROUND('Смета ЕР (общ) '!$I448*'Смета ЕР (общ) '!$M448,2)</f>
        <v>0</v>
      </c>
      <c r="P448" s="641"/>
      <c r="Q448" s="641"/>
    </row>
    <row r="449" spans="1:21" ht="24">
      <c r="A449" s="690" t="s">
        <v>16</v>
      </c>
      <c r="B449" s="687">
        <v>6</v>
      </c>
      <c r="C449" s="687">
        <v>1</v>
      </c>
      <c r="D449" s="687">
        <v>3</v>
      </c>
      <c r="E449" s="687" t="str">
        <f>CONCATENATE('Смета ЕР (общ) '!$A449,".",'Смета ЕР (общ) '!$B449,".",C449,".",'Смета ЕР (общ) '!$D449)</f>
        <v>Р3.6.1.3</v>
      </c>
      <c r="F449" s="687">
        <f t="shared" si="60"/>
        <v>1</v>
      </c>
      <c r="G449" s="688" t="s">
        <v>501</v>
      </c>
      <c r="H449" s="701" t="s">
        <v>15</v>
      </c>
      <c r="I449" s="643"/>
      <c r="J449" s="644">
        <v>761.25</v>
      </c>
      <c r="K449" s="644">
        <v>443.73</v>
      </c>
      <c r="L449" s="644">
        <f t="shared" si="64"/>
        <v>761.25</v>
      </c>
      <c r="M449" s="644">
        <f t="shared" si="65"/>
        <v>443.73</v>
      </c>
      <c r="N449" s="644">
        <f>ROUND('Смета ЕР (общ) '!$I449*'Смета ЕР (общ) '!$L449,2)</f>
        <v>0</v>
      </c>
      <c r="O449" s="644">
        <f>ROUND('Смета ЕР (общ) '!$I449*'Смета ЕР (общ) '!$M449,2)</f>
        <v>0</v>
      </c>
      <c r="P449" s="688"/>
      <c r="Q449" s="688"/>
      <c r="U449" s="617">
        <v>214</v>
      </c>
    </row>
    <row r="450" spans="1:21" ht="14.4">
      <c r="A450" s="640" t="s">
        <v>16</v>
      </c>
      <c r="B450" s="640">
        <v>6</v>
      </c>
      <c r="C450" s="640">
        <v>1</v>
      </c>
      <c r="D450" s="640">
        <v>4</v>
      </c>
      <c r="E450" s="640" t="str">
        <f>CONCATENATE('Смета ЕР (общ) '!$A450,".",'Смета ЕР (общ) '!$B450,".",C450,".",'Смета ЕР (общ) '!$D450)</f>
        <v>Р3.6.1.4</v>
      </c>
      <c r="F450" s="640">
        <f t="shared" si="60"/>
        <v>1</v>
      </c>
      <c r="G450" s="641" t="s">
        <v>243</v>
      </c>
      <c r="H450" s="653" t="s">
        <v>15</v>
      </c>
      <c r="I450" s="643"/>
      <c r="J450" s="644">
        <v>634.67999999999995</v>
      </c>
      <c r="K450" s="644">
        <v>389.37</v>
      </c>
      <c r="L450" s="644">
        <f t="shared" si="64"/>
        <v>634.67999999999995</v>
      </c>
      <c r="M450" s="644">
        <f t="shared" si="65"/>
        <v>389.37</v>
      </c>
      <c r="N450" s="644">
        <f>ROUND('Смета ЕР (общ) '!$I450*'Смета ЕР (общ) '!$L450,2)</f>
        <v>0</v>
      </c>
      <c r="O450" s="644">
        <f>ROUND('Смета ЕР (общ) '!$I450*'Смета ЕР (общ) '!$M450,2)</f>
        <v>0</v>
      </c>
      <c r="P450" s="641"/>
      <c r="Q450" s="641"/>
    </row>
    <row r="451" spans="1:21" ht="14.4">
      <c r="A451" s="640" t="s">
        <v>16</v>
      </c>
      <c r="B451" s="640">
        <v>6</v>
      </c>
      <c r="C451" s="640">
        <v>1</v>
      </c>
      <c r="D451" s="640">
        <v>5</v>
      </c>
      <c r="E451" s="640" t="str">
        <f>CONCATENATE('Смета ЕР (общ) '!$A451,".",'Смета ЕР (общ) '!$B451,".",C451,".",'Смета ЕР (общ) '!$D451)</f>
        <v>Р3.6.1.5</v>
      </c>
      <c r="F451" s="640">
        <f t="shared" si="60"/>
        <v>1</v>
      </c>
      <c r="G451" s="641" t="s">
        <v>489</v>
      </c>
      <c r="H451" s="642" t="s">
        <v>15</v>
      </c>
      <c r="I451" s="643"/>
      <c r="J451" s="644">
        <v>172.26</v>
      </c>
      <c r="K451" s="644">
        <v>210</v>
      </c>
      <c r="L451" s="644">
        <f t="shared" si="64"/>
        <v>172.26</v>
      </c>
      <c r="M451" s="644">
        <f t="shared" si="65"/>
        <v>210</v>
      </c>
      <c r="N451" s="644">
        <f>ROUND('Смета ЕР (общ) '!$I451*'Смета ЕР (общ) '!$L451,2)</f>
        <v>0</v>
      </c>
      <c r="O451" s="644">
        <f>ROUND('Смета ЕР (общ) '!$I451*'Смета ЕР (общ) '!$M451,2)</f>
        <v>0</v>
      </c>
      <c r="P451" s="641"/>
      <c r="Q451" s="641"/>
    </row>
    <row r="452" spans="1:21" ht="14.4">
      <c r="A452" s="640" t="s">
        <v>16</v>
      </c>
      <c r="B452" s="640">
        <v>6</v>
      </c>
      <c r="C452" s="640">
        <v>1</v>
      </c>
      <c r="D452" s="640">
        <v>6</v>
      </c>
      <c r="E452" s="640" t="str">
        <f>CONCATENATE('Смета ЕР (общ) '!$A452,".",'Смета ЕР (общ) '!$B452,".",C452,".",'Смета ЕР (общ) '!$D452)</f>
        <v>Р3.6.1.6</v>
      </c>
      <c r="F452" s="640">
        <f t="shared" si="60"/>
        <v>1</v>
      </c>
      <c r="G452" s="641" t="s">
        <v>40</v>
      </c>
      <c r="H452" s="642" t="s">
        <v>15</v>
      </c>
      <c r="I452" s="643"/>
      <c r="J452" s="644">
        <v>65.25</v>
      </c>
      <c r="K452" s="644">
        <v>50</v>
      </c>
      <c r="L452" s="644">
        <f t="shared" si="64"/>
        <v>65.25</v>
      </c>
      <c r="M452" s="644">
        <f t="shared" si="65"/>
        <v>50</v>
      </c>
      <c r="N452" s="644">
        <f>ROUND('Смета ЕР (общ) '!$I452*'Смета ЕР (общ) '!$L452,2)</f>
        <v>0</v>
      </c>
      <c r="O452" s="644">
        <f>ROUND('Смета ЕР (общ) '!$I452*'Смета ЕР (общ) '!$M452,2)</f>
        <v>0</v>
      </c>
      <c r="P452" s="641"/>
      <c r="Q452" s="641"/>
      <c r="U452" s="617">
        <v>214</v>
      </c>
    </row>
    <row r="453" spans="1:21" ht="14.4">
      <c r="A453" s="640" t="s">
        <v>16</v>
      </c>
      <c r="B453" s="640">
        <v>6</v>
      </c>
      <c r="C453" s="640">
        <v>1</v>
      </c>
      <c r="D453" s="640">
        <v>7</v>
      </c>
      <c r="E453" s="640" t="str">
        <f>CONCATENATE('Смета ЕР (общ) '!$A453,".",'Смета ЕР (общ) '!$B453,".",C453,".",'Смета ЕР (общ) '!$D453)</f>
        <v>Р3.6.1.7</v>
      </c>
      <c r="F453" s="640">
        <f t="shared" si="60"/>
        <v>1</v>
      </c>
      <c r="G453" s="641" t="s">
        <v>310</v>
      </c>
      <c r="H453" s="642" t="s">
        <v>15</v>
      </c>
      <c r="I453" s="643"/>
      <c r="J453" s="644">
        <v>81.430000000000007</v>
      </c>
      <c r="K453" s="644">
        <v>52.35</v>
      </c>
      <c r="L453" s="644">
        <f t="shared" si="64"/>
        <v>81.430000000000007</v>
      </c>
      <c r="M453" s="644">
        <f t="shared" si="65"/>
        <v>52.35</v>
      </c>
      <c r="N453" s="644">
        <f>ROUND('Смета ЕР (общ) '!$I453*'Смета ЕР (общ) '!$L453,2)</f>
        <v>0</v>
      </c>
      <c r="O453" s="644">
        <f>ROUND('Смета ЕР (общ) '!$I453*'Смета ЕР (общ) '!$M453,2)</f>
        <v>0</v>
      </c>
      <c r="P453" s="641"/>
      <c r="Q453" s="641"/>
      <c r="U453" s="617">
        <v>214</v>
      </c>
    </row>
    <row r="454" spans="1:21" ht="24">
      <c r="A454" s="640" t="s">
        <v>16</v>
      </c>
      <c r="B454" s="640">
        <v>6</v>
      </c>
      <c r="C454" s="640">
        <v>1</v>
      </c>
      <c r="D454" s="640">
        <v>8</v>
      </c>
      <c r="E454" s="640" t="str">
        <f>CONCATENATE('Смета ЕР (общ) '!$A454,".",'Смета ЕР (общ) '!$B454,".",C454,".",'Смета ЕР (общ) '!$D454)</f>
        <v>Р3.6.1.8</v>
      </c>
      <c r="F454" s="640">
        <f t="shared" si="60"/>
        <v>1</v>
      </c>
      <c r="G454" s="652" t="s">
        <v>709</v>
      </c>
      <c r="H454" s="642" t="s">
        <v>15</v>
      </c>
      <c r="I454" s="643"/>
      <c r="J454" s="644">
        <v>478.5</v>
      </c>
      <c r="K454" s="644">
        <v>755.96</v>
      </c>
      <c r="L454" s="644">
        <f t="shared" si="64"/>
        <v>478.5</v>
      </c>
      <c r="M454" s="644">
        <f t="shared" si="65"/>
        <v>755.96</v>
      </c>
      <c r="N454" s="644">
        <f>ROUND('Смета ЕР (общ) '!$I454*'Смета ЕР (общ) '!$L454,2)</f>
        <v>0</v>
      </c>
      <c r="O454" s="644">
        <f>ROUND('Смета ЕР (общ) '!$I454*'Смета ЕР (общ) '!$M454,2)</f>
        <v>0</v>
      </c>
      <c r="P454" s="652"/>
      <c r="Q454" s="652"/>
      <c r="U454" s="617">
        <v>3.35</v>
      </c>
    </row>
    <row r="455" spans="1:21" ht="14.4">
      <c r="A455" s="667" t="s">
        <v>16</v>
      </c>
      <c r="B455" s="667">
        <v>6</v>
      </c>
      <c r="C455" s="667">
        <v>1</v>
      </c>
      <c r="D455" s="667">
        <v>9</v>
      </c>
      <c r="E455" s="667" t="str">
        <f>CONCATENATE('Смета ЕР (общ) '!$A455,".",'Смета ЕР (общ) '!$B455,".",C455,".",'Смета ЕР (общ) '!$D455)</f>
        <v>Р3.6.1.9</v>
      </c>
      <c r="F455" s="640">
        <f t="shared" si="60"/>
        <v>1</v>
      </c>
      <c r="G455" s="682" t="s">
        <v>1869</v>
      </c>
      <c r="H455" s="670" t="s">
        <v>18</v>
      </c>
      <c r="I455" s="645"/>
      <c r="J455" s="669">
        <v>7464.6</v>
      </c>
      <c r="K455" s="669">
        <v>17780.63</v>
      </c>
      <c r="L455" s="669">
        <f t="shared" si="64"/>
        <v>7464.6</v>
      </c>
      <c r="M455" s="669">
        <f t="shared" si="65"/>
        <v>17780.63</v>
      </c>
      <c r="N455" s="669">
        <f>ROUND('Смета ЕР (общ) '!$I455*'Смета ЕР (общ) '!$L455,2)</f>
        <v>0</v>
      </c>
      <c r="O455" s="669">
        <f>ROUND('Смета ЕР (общ) '!$I455*'Смета ЕР (общ) '!$M455,2)</f>
        <v>0</v>
      </c>
      <c r="P455" s="682" t="s">
        <v>1872</v>
      </c>
      <c r="Q455" s="682" t="s">
        <v>846</v>
      </c>
      <c r="U455" s="617">
        <v>0.4200000000000001</v>
      </c>
    </row>
    <row r="456" spans="1:21" ht="14.4">
      <c r="A456" s="667" t="s">
        <v>16</v>
      </c>
      <c r="B456" s="667">
        <v>6</v>
      </c>
      <c r="C456" s="667">
        <v>1</v>
      </c>
      <c r="D456" s="667">
        <v>10</v>
      </c>
      <c r="E456" s="667" t="str">
        <f>CONCATENATE('Смета ЕР (общ) '!$A456,".",'Смета ЕР (общ) '!$B456,".",C456,".",'Смета ЕР (общ) '!$D456)</f>
        <v>Р3.6.1.10</v>
      </c>
      <c r="F456" s="640">
        <f t="shared" si="60"/>
        <v>1</v>
      </c>
      <c r="G456" s="682" t="s">
        <v>1870</v>
      </c>
      <c r="H456" s="670" t="s">
        <v>27</v>
      </c>
      <c r="I456" s="645"/>
      <c r="J456" s="669">
        <v>407.16</v>
      </c>
      <c r="K456" s="669">
        <v>248.93</v>
      </c>
      <c r="L456" s="669">
        <f t="shared" si="64"/>
        <v>407.16</v>
      </c>
      <c r="M456" s="669">
        <f t="shared" si="65"/>
        <v>248.93</v>
      </c>
      <c r="N456" s="669">
        <f>ROUND('Смета ЕР (общ) '!$I456*'Смета ЕР (общ) '!$L456,2)</f>
        <v>0</v>
      </c>
      <c r="O456" s="669">
        <f>ROUND('Смета ЕР (общ) '!$I456*'Смета ЕР (общ) '!$M456,2)</f>
        <v>0</v>
      </c>
      <c r="P456" s="682" t="s">
        <v>1872</v>
      </c>
      <c r="Q456" s="682" t="s">
        <v>846</v>
      </c>
      <c r="U456" s="617">
        <v>21</v>
      </c>
    </row>
    <row r="457" spans="1:21" ht="14.4">
      <c r="A457" s="667" t="s">
        <v>16</v>
      </c>
      <c r="B457" s="667">
        <v>6</v>
      </c>
      <c r="C457" s="667">
        <v>1</v>
      </c>
      <c r="D457" s="667">
        <v>11</v>
      </c>
      <c r="E457" s="667" t="str">
        <f>CONCATENATE('Смета ЕР (общ) '!$A457,".",'Смета ЕР (общ) '!$B457,".",C457,".",'Смета ЕР (общ) '!$D457)</f>
        <v>Р3.6.1.11</v>
      </c>
      <c r="F457" s="667">
        <f t="shared" si="60"/>
        <v>1</v>
      </c>
      <c r="G457" s="682" t="s">
        <v>1871</v>
      </c>
      <c r="H457" s="670" t="s">
        <v>15</v>
      </c>
      <c r="I457" s="645"/>
      <c r="J457" s="669">
        <v>646.37</v>
      </c>
      <c r="K457" s="669">
        <v>905.24</v>
      </c>
      <c r="L457" s="669">
        <f t="shared" si="64"/>
        <v>646.37</v>
      </c>
      <c r="M457" s="669">
        <f t="shared" si="65"/>
        <v>905.24</v>
      </c>
      <c r="N457" s="669">
        <f>ROUND('Смета ЕР (общ) '!$I457*'Смета ЕР (общ) '!$L457,2)</f>
        <v>0</v>
      </c>
      <c r="O457" s="669">
        <f>ROUND('Смета ЕР (общ) '!$I457*'Смета ЕР (общ) '!$M457,2)</f>
        <v>0</v>
      </c>
      <c r="P457" s="682" t="s">
        <v>1872</v>
      </c>
      <c r="Q457" s="682" t="s">
        <v>846</v>
      </c>
      <c r="U457" s="617">
        <v>18</v>
      </c>
    </row>
    <row r="458" spans="1:21" ht="36">
      <c r="A458" s="690" t="s">
        <v>16</v>
      </c>
      <c r="B458" s="690">
        <v>6</v>
      </c>
      <c r="C458" s="690">
        <v>1</v>
      </c>
      <c r="D458" s="690">
        <v>12</v>
      </c>
      <c r="E458" s="690" t="str">
        <f>CONCATENATE('Смета ЕР (общ) '!$A458,".",'Смета ЕР (общ) '!$B458,".",C458,".",'Смета ЕР (общ) '!$D458)</f>
        <v>Р3.6.1.12</v>
      </c>
      <c r="F458" s="690">
        <f t="shared" si="60"/>
        <v>1</v>
      </c>
      <c r="G458" s="691" t="s">
        <v>998</v>
      </c>
      <c r="H458" s="646" t="s">
        <v>15</v>
      </c>
      <c r="I458" s="645"/>
      <c r="J458" s="669">
        <v>8160.6</v>
      </c>
      <c r="K458" s="669">
        <v>7993.13</v>
      </c>
      <c r="L458" s="669">
        <f t="shared" si="64"/>
        <v>8160.6</v>
      </c>
      <c r="M458" s="669">
        <f t="shared" si="65"/>
        <v>7993.13</v>
      </c>
      <c r="N458" s="669">
        <f>ROUND('Смета ЕР (общ) '!$I458*'Смета ЕР (общ) '!$L458,2)</f>
        <v>0</v>
      </c>
      <c r="O458" s="669">
        <f>ROUND('Смета ЕР (общ) '!$I458*'Смета ЕР (общ) '!$M458,2)</f>
        <v>0</v>
      </c>
      <c r="P458" s="691"/>
      <c r="Q458" s="691"/>
    </row>
    <row r="459" spans="1:21" ht="14.4">
      <c r="A459" s="672" t="s">
        <v>16</v>
      </c>
      <c r="B459" s="672">
        <v>6</v>
      </c>
      <c r="C459" s="672">
        <v>2</v>
      </c>
      <c r="D459" s="672">
        <v>0</v>
      </c>
      <c r="E459" s="672" t="str">
        <f>CONCATENATE('Смета ЕР (общ) '!$A459,".",'Смета ЕР (общ) '!$B459,".",C459,".",'Смета ЕР (общ) '!$D459)</f>
        <v>Р3.6.2.0</v>
      </c>
      <c r="F459" s="672">
        <f t="shared" si="60"/>
        <v>1</v>
      </c>
      <c r="G459" s="702" t="s">
        <v>2661</v>
      </c>
      <c r="H459" s="674"/>
      <c r="I459" s="675">
        <f>N459</f>
        <v>0</v>
      </c>
      <c r="J459" s="676"/>
      <c r="K459" s="676"/>
      <c r="L459" s="677"/>
      <c r="M459" s="677"/>
      <c r="N459" s="677">
        <f>ROUND(SUM(N460:N518),2)</f>
        <v>0</v>
      </c>
      <c r="O459" s="677">
        <f>ROUND(SUM(O460:O518),2)</f>
        <v>0</v>
      </c>
      <c r="P459" s="702"/>
      <c r="Q459" s="702"/>
      <c r="U459" s="617">
        <v>750966.01</v>
      </c>
    </row>
    <row r="460" spans="1:21" ht="24">
      <c r="A460" s="640" t="s">
        <v>16</v>
      </c>
      <c r="B460" s="640">
        <v>6</v>
      </c>
      <c r="C460" s="640">
        <v>2</v>
      </c>
      <c r="D460" s="640">
        <v>1</v>
      </c>
      <c r="E460" s="640" t="str">
        <f>CONCATENATE('Смета ЕР (общ) '!$A460,".",'Смета ЕР (общ) '!$B460,".",C460,".",'Смета ЕР (общ) '!$D460)</f>
        <v>Р3.6.2.1</v>
      </c>
      <c r="F460" s="640">
        <f t="shared" si="60"/>
        <v>1</v>
      </c>
      <c r="G460" s="652" t="s">
        <v>37</v>
      </c>
      <c r="H460" s="653" t="s">
        <v>15</v>
      </c>
      <c r="I460" s="643"/>
      <c r="J460" s="644">
        <v>3048.05</v>
      </c>
      <c r="K460" s="644">
        <v>1257.54</v>
      </c>
      <c r="L460" s="644">
        <f t="shared" ref="L460:L490" si="66">ROUND(J460-J460*$R$3,2)</f>
        <v>3048.05</v>
      </c>
      <c r="M460" s="644">
        <f t="shared" ref="M460:M490" si="67">ROUND(K460-K460*$R$3,2)</f>
        <v>1257.54</v>
      </c>
      <c r="N460" s="644">
        <f>ROUND('Смета ЕР (общ) '!$I460*'Смета ЕР (общ) '!$L460,2)</f>
        <v>0</v>
      </c>
      <c r="O460" s="644">
        <f>ROUND('Смета ЕР (общ) '!$I460*'Смета ЕР (общ) '!$M460,2)</f>
        <v>0</v>
      </c>
      <c r="P460" s="652"/>
      <c r="Q460" s="652"/>
    </row>
    <row r="461" spans="1:21" ht="24">
      <c r="A461" s="640" t="s">
        <v>16</v>
      </c>
      <c r="B461" s="640">
        <v>6</v>
      </c>
      <c r="C461" s="640">
        <v>2</v>
      </c>
      <c r="D461" s="640">
        <f>D460+1</f>
        <v>2</v>
      </c>
      <c r="E461" s="640" t="str">
        <f>CONCATENATE('Смета ЕР (общ) '!$A461,".",'Смета ЕР (общ) '!$B461,".",C461,".",'Смета ЕР (общ) '!$D461)</f>
        <v>Р3.6.2.2</v>
      </c>
      <c r="F461" s="640">
        <f t="shared" si="60"/>
        <v>1</v>
      </c>
      <c r="G461" s="652" t="s">
        <v>309</v>
      </c>
      <c r="H461" s="653" t="s">
        <v>15</v>
      </c>
      <c r="I461" s="643"/>
      <c r="J461" s="644">
        <v>3048.05</v>
      </c>
      <c r="K461" s="644">
        <v>1289.04</v>
      </c>
      <c r="L461" s="644">
        <f t="shared" si="66"/>
        <v>3048.05</v>
      </c>
      <c r="M461" s="644">
        <f t="shared" si="67"/>
        <v>1289.04</v>
      </c>
      <c r="N461" s="644">
        <f>ROUND('Смета ЕР (общ) '!$I461*'Смета ЕР (общ) '!$L461,2)</f>
        <v>0</v>
      </c>
      <c r="O461" s="644">
        <f>ROUND('Смета ЕР (общ) '!$I461*'Смета ЕР (общ) '!$M461,2)</f>
        <v>0</v>
      </c>
      <c r="P461" s="652"/>
      <c r="Q461" s="652"/>
    </row>
    <row r="462" spans="1:21" ht="24">
      <c r="A462" s="640" t="s">
        <v>16</v>
      </c>
      <c r="B462" s="640">
        <v>6</v>
      </c>
      <c r="C462" s="640">
        <v>2</v>
      </c>
      <c r="D462" s="640">
        <f t="shared" ref="D462:D518" si="68">D461+1</f>
        <v>3</v>
      </c>
      <c r="E462" s="640" t="str">
        <f>CONCATENATE('Смета ЕР (общ) '!$A462,".",'Смета ЕР (общ) '!$B462,".",C462,".",'Смета ЕР (общ) '!$D462)</f>
        <v>Р3.6.2.3</v>
      </c>
      <c r="F462" s="640">
        <f t="shared" si="60"/>
        <v>1</v>
      </c>
      <c r="G462" s="652" t="s">
        <v>246</v>
      </c>
      <c r="H462" s="653" t="s">
        <v>15</v>
      </c>
      <c r="I462" s="643"/>
      <c r="J462" s="644">
        <v>3048.05</v>
      </c>
      <c r="K462" s="644">
        <v>1289.04</v>
      </c>
      <c r="L462" s="644">
        <f t="shared" si="66"/>
        <v>3048.05</v>
      </c>
      <c r="M462" s="644">
        <f t="shared" si="67"/>
        <v>1289.04</v>
      </c>
      <c r="N462" s="644">
        <f>ROUND('Смета ЕР (общ) '!$I462*'Смета ЕР (общ) '!$L462,2)</f>
        <v>0</v>
      </c>
      <c r="O462" s="644">
        <f>ROUND('Смета ЕР (общ) '!$I462*'Смета ЕР (общ) '!$M462,2)</f>
        <v>0</v>
      </c>
      <c r="P462" s="652"/>
      <c r="Q462" s="652"/>
    </row>
    <row r="463" spans="1:21" ht="24">
      <c r="A463" s="768" t="s">
        <v>16</v>
      </c>
      <c r="B463" s="768">
        <v>6</v>
      </c>
      <c r="C463" s="768">
        <v>2</v>
      </c>
      <c r="D463" s="768">
        <f t="shared" si="68"/>
        <v>4</v>
      </c>
      <c r="E463" s="768" t="str">
        <f>CONCATENATE('Смета ЕР (общ) '!$A463,".",'Смета ЕР (общ) '!$B463,".",C463,".",'Смета ЕР (общ) '!$D463)</f>
        <v>Р3.6.2.4</v>
      </c>
      <c r="F463" s="768">
        <f t="shared" si="60"/>
        <v>1</v>
      </c>
      <c r="G463" s="769" t="s">
        <v>1570</v>
      </c>
      <c r="H463" s="770" t="s">
        <v>15</v>
      </c>
      <c r="I463" s="771"/>
      <c r="J463" s="669">
        <v>3048.05</v>
      </c>
      <c r="K463" s="669">
        <v>2203.5</v>
      </c>
      <c r="L463" s="669">
        <f t="shared" si="66"/>
        <v>3048.05</v>
      </c>
      <c r="M463" s="658">
        <f t="shared" si="67"/>
        <v>2203.5</v>
      </c>
      <c r="N463" s="658">
        <f>ROUND('Смета ЕР (общ) '!$I463*'Смета ЕР (общ) '!$L463,2)</f>
        <v>0</v>
      </c>
      <c r="O463" s="658">
        <f>ROUND('Смета ЕР (общ) '!$I463*'Смета ЕР (общ) '!$M463,2)</f>
        <v>0</v>
      </c>
      <c r="P463" s="769"/>
      <c r="Q463" s="769" t="s">
        <v>6225</v>
      </c>
    </row>
    <row r="464" spans="1:21" ht="24">
      <c r="A464" s="768" t="s">
        <v>16</v>
      </c>
      <c r="B464" s="768">
        <v>6</v>
      </c>
      <c r="C464" s="768">
        <v>2</v>
      </c>
      <c r="D464" s="768">
        <f t="shared" si="68"/>
        <v>5</v>
      </c>
      <c r="E464" s="768" t="str">
        <f>CONCATENATE('Смета ЕР (общ) '!$A464,".",'Смета ЕР (общ) '!$B464,".",C464,".",'Смета ЕР (общ) '!$D464)</f>
        <v>Р3.6.2.5</v>
      </c>
      <c r="F464" s="768">
        <f t="shared" si="60"/>
        <v>1</v>
      </c>
      <c r="G464" s="769" t="s">
        <v>1571</v>
      </c>
      <c r="H464" s="770" t="s">
        <v>15</v>
      </c>
      <c r="I464" s="771"/>
      <c r="J464" s="669">
        <v>3048.05</v>
      </c>
      <c r="K464" s="669">
        <v>1481.13</v>
      </c>
      <c r="L464" s="669">
        <f t="shared" si="66"/>
        <v>3048.05</v>
      </c>
      <c r="M464" s="658">
        <f t="shared" si="67"/>
        <v>1481.13</v>
      </c>
      <c r="N464" s="658">
        <f>ROUND('Смета ЕР (общ) '!$I464*'Смета ЕР (общ) '!$L464,2)</f>
        <v>0</v>
      </c>
      <c r="O464" s="658">
        <f>ROUND('Смета ЕР (общ) '!$I464*'Смета ЕР (общ) '!$M464,2)</f>
        <v>0</v>
      </c>
      <c r="P464" s="769"/>
      <c r="Q464" s="769" t="s">
        <v>6225</v>
      </c>
    </row>
    <row r="465" spans="1:21" ht="24">
      <c r="A465" s="667" t="s">
        <v>16</v>
      </c>
      <c r="B465" s="667">
        <v>6</v>
      </c>
      <c r="C465" s="667">
        <v>2</v>
      </c>
      <c r="D465" s="667">
        <f t="shared" si="68"/>
        <v>6</v>
      </c>
      <c r="E465" s="667" t="str">
        <f>CONCATENATE('Смета ЕР (общ) '!$A465,".",'Смета ЕР (общ) '!$B465,".",C465,".",'Смета ЕР (общ) '!$D465)</f>
        <v>Р3.6.2.6</v>
      </c>
      <c r="F465" s="667">
        <f t="shared" si="60"/>
        <v>1</v>
      </c>
      <c r="G465" s="668" t="s">
        <v>663</v>
      </c>
      <c r="H465" s="670" t="s">
        <v>15</v>
      </c>
      <c r="I465" s="645"/>
      <c r="J465" s="669">
        <v>3048.05</v>
      </c>
      <c r="K465" s="669">
        <v>1457.54</v>
      </c>
      <c r="L465" s="669">
        <f t="shared" si="66"/>
        <v>3048.05</v>
      </c>
      <c r="M465" s="644">
        <f t="shared" si="67"/>
        <v>1457.54</v>
      </c>
      <c r="N465" s="644">
        <f>ROUND('Смета ЕР (общ) '!$I465*'Смета ЕР (общ) '!$L465,2)</f>
        <v>0</v>
      </c>
      <c r="O465" s="644">
        <f>ROUND('Смета ЕР (общ) '!$I465*'Смета ЕР (общ) '!$M465,2)</f>
        <v>0</v>
      </c>
      <c r="P465" s="668"/>
      <c r="Q465" s="668"/>
    </row>
    <row r="466" spans="1:21" ht="24">
      <c r="A466" s="640" t="s">
        <v>16</v>
      </c>
      <c r="B466" s="640">
        <v>6</v>
      </c>
      <c r="C466" s="640">
        <v>2</v>
      </c>
      <c r="D466" s="640">
        <f t="shared" si="68"/>
        <v>7</v>
      </c>
      <c r="E466" s="640" t="str">
        <f>CONCATENATE('Смета ЕР (общ) '!$A466,".",'Смета ЕР (общ) '!$B466,".",C466,".",'Смета ЕР (общ) '!$D466)</f>
        <v>Р3.6.2.7</v>
      </c>
      <c r="F466" s="640">
        <f t="shared" si="60"/>
        <v>1</v>
      </c>
      <c r="G466" s="652" t="s">
        <v>664</v>
      </c>
      <c r="H466" s="653" t="s">
        <v>15</v>
      </c>
      <c r="I466" s="643"/>
      <c r="J466" s="644">
        <v>3048.05</v>
      </c>
      <c r="K466" s="644">
        <v>1457.54</v>
      </c>
      <c r="L466" s="644">
        <f t="shared" si="66"/>
        <v>3048.05</v>
      </c>
      <c r="M466" s="644">
        <f t="shared" si="67"/>
        <v>1457.54</v>
      </c>
      <c r="N466" s="644">
        <f>ROUND('Смета ЕР (общ) '!$I466*'Смета ЕР (общ) '!$L466,2)</f>
        <v>0</v>
      </c>
      <c r="O466" s="644">
        <f>ROUND('Смета ЕР (общ) '!$I466*'Смета ЕР (общ) '!$M466,2)</f>
        <v>0</v>
      </c>
      <c r="P466" s="652"/>
      <c r="Q466" s="652"/>
    </row>
    <row r="467" spans="1:21" ht="24">
      <c r="A467" s="640" t="s">
        <v>16</v>
      </c>
      <c r="B467" s="640">
        <v>6</v>
      </c>
      <c r="C467" s="640">
        <v>2</v>
      </c>
      <c r="D467" s="640">
        <f t="shared" si="68"/>
        <v>8</v>
      </c>
      <c r="E467" s="640" t="str">
        <f>CONCATENATE('Смета ЕР (общ) '!$A467,".",'Смета ЕР (общ) '!$B467,".",C467,".",'Смета ЕР (общ) '!$D467)</f>
        <v>Р3.6.2.8</v>
      </c>
      <c r="F467" s="640">
        <f t="shared" si="60"/>
        <v>1</v>
      </c>
      <c r="G467" s="652" t="s">
        <v>492</v>
      </c>
      <c r="H467" s="642" t="s">
        <v>15</v>
      </c>
      <c r="I467" s="643"/>
      <c r="J467" s="644">
        <v>3048.05</v>
      </c>
      <c r="K467" s="644">
        <v>7329.99</v>
      </c>
      <c r="L467" s="644">
        <f t="shared" si="66"/>
        <v>3048.05</v>
      </c>
      <c r="M467" s="644">
        <f t="shared" si="67"/>
        <v>7329.99</v>
      </c>
      <c r="N467" s="644">
        <f>ROUND('Смета ЕР (общ) '!$I467*'Смета ЕР (общ) '!$L467,2)</f>
        <v>0</v>
      </c>
      <c r="O467" s="644">
        <f>ROUND('Смета ЕР (общ) '!$I467*'Смета ЕР (общ) '!$M467,2)</f>
        <v>0</v>
      </c>
      <c r="P467" s="652"/>
      <c r="Q467" s="652"/>
    </row>
    <row r="468" spans="1:21" ht="24">
      <c r="A468" s="640" t="s">
        <v>16</v>
      </c>
      <c r="B468" s="640">
        <v>6</v>
      </c>
      <c r="C468" s="640">
        <v>2</v>
      </c>
      <c r="D468" s="640">
        <f t="shared" si="68"/>
        <v>9</v>
      </c>
      <c r="E468" s="640" t="str">
        <f>CONCATENATE('Смета ЕР (общ) '!$A468,".",'Смета ЕР (общ) '!$B468,".",C468,".",'Смета ЕР (общ) '!$D468)</f>
        <v>Р3.6.2.9</v>
      </c>
      <c r="F468" s="640">
        <f t="shared" si="60"/>
        <v>1</v>
      </c>
      <c r="G468" s="652" t="s">
        <v>170</v>
      </c>
      <c r="H468" s="653" t="s">
        <v>15</v>
      </c>
      <c r="I468" s="643"/>
      <c r="J468" s="644">
        <v>3048.05</v>
      </c>
      <c r="K468" s="644">
        <v>1154.72</v>
      </c>
      <c r="L468" s="644">
        <f t="shared" si="66"/>
        <v>3048.05</v>
      </c>
      <c r="M468" s="644">
        <f t="shared" si="67"/>
        <v>1154.72</v>
      </c>
      <c r="N468" s="644">
        <f>ROUND('Смета ЕР (общ) '!$I468*'Смета ЕР (общ) '!$L468,2)</f>
        <v>0</v>
      </c>
      <c r="O468" s="644">
        <f>ROUND('Смета ЕР (общ) '!$I468*'Смета ЕР (общ) '!$M468,2)</f>
        <v>0</v>
      </c>
      <c r="P468" s="652"/>
      <c r="Q468" s="652"/>
    </row>
    <row r="469" spans="1:21" ht="24">
      <c r="A469" s="640" t="s">
        <v>16</v>
      </c>
      <c r="B469" s="640">
        <v>6</v>
      </c>
      <c r="C469" s="640">
        <v>2</v>
      </c>
      <c r="D469" s="640">
        <f t="shared" si="68"/>
        <v>10</v>
      </c>
      <c r="E469" s="640" t="str">
        <f>CONCATENATE('Смета ЕР (общ) '!$A469,".",'Смета ЕР (общ) '!$B469,".",C469,".",'Смета ЕР (общ) '!$D469)</f>
        <v>Р3.6.2.10</v>
      </c>
      <c r="F469" s="640">
        <f t="shared" si="60"/>
        <v>1</v>
      </c>
      <c r="G469" s="652" t="s">
        <v>490</v>
      </c>
      <c r="H469" s="653" t="s">
        <v>15</v>
      </c>
      <c r="I469" s="643"/>
      <c r="J469" s="644">
        <v>3048.05</v>
      </c>
      <c r="K469" s="644">
        <v>6223.62</v>
      </c>
      <c r="L469" s="644">
        <f t="shared" si="66"/>
        <v>3048.05</v>
      </c>
      <c r="M469" s="644">
        <f t="shared" si="67"/>
        <v>6223.62</v>
      </c>
      <c r="N469" s="644">
        <f>ROUND('Смета ЕР (общ) '!$I469*'Смета ЕР (общ) '!$L469,2)</f>
        <v>0</v>
      </c>
      <c r="O469" s="644">
        <f>ROUND('Смета ЕР (общ) '!$I469*'Смета ЕР (общ) '!$M469,2)</f>
        <v>0</v>
      </c>
      <c r="P469" s="652"/>
      <c r="Q469" s="652"/>
    </row>
    <row r="470" spans="1:21" ht="24">
      <c r="A470" s="640" t="s">
        <v>16</v>
      </c>
      <c r="B470" s="640">
        <v>6</v>
      </c>
      <c r="C470" s="640">
        <v>2</v>
      </c>
      <c r="D470" s="640">
        <f t="shared" si="68"/>
        <v>11</v>
      </c>
      <c r="E470" s="640" t="str">
        <f>CONCATENATE('Смета ЕР (общ) '!$A470,".",'Смета ЕР (общ) '!$B470,".",C470,".",'Смета ЕР (общ) '!$D470)</f>
        <v>Р3.6.2.11</v>
      </c>
      <c r="F470" s="640">
        <f t="shared" si="60"/>
        <v>1</v>
      </c>
      <c r="G470" s="652" t="s">
        <v>703</v>
      </c>
      <c r="H470" s="653" t="s">
        <v>15</v>
      </c>
      <c r="I470" s="643"/>
      <c r="J470" s="644">
        <v>3048.05</v>
      </c>
      <c r="K470" s="644">
        <v>1564.64</v>
      </c>
      <c r="L470" s="644">
        <f t="shared" si="66"/>
        <v>3048.05</v>
      </c>
      <c r="M470" s="644">
        <f t="shared" si="67"/>
        <v>1564.64</v>
      </c>
      <c r="N470" s="644">
        <f>ROUND('Смета ЕР (общ) '!$I470*'Смета ЕР (общ) '!$L470,2)</f>
        <v>0</v>
      </c>
      <c r="O470" s="644">
        <f>ROUND('Смета ЕР (общ) '!$I470*'Смета ЕР (общ) '!$M470,2)</f>
        <v>0</v>
      </c>
      <c r="P470" s="652"/>
      <c r="Q470" s="652" t="s">
        <v>846</v>
      </c>
    </row>
    <row r="471" spans="1:21" ht="24">
      <c r="A471" s="640" t="s">
        <v>16</v>
      </c>
      <c r="B471" s="640">
        <v>6</v>
      </c>
      <c r="C471" s="640">
        <v>2</v>
      </c>
      <c r="D471" s="640">
        <f t="shared" si="68"/>
        <v>12</v>
      </c>
      <c r="E471" s="640" t="str">
        <f>CONCATENATE('Смета ЕР (общ) '!$A471,".",'Смета ЕР (общ) '!$B471,".",C471,".",'Смета ЕР (общ) '!$D471)</f>
        <v>Р3.6.2.12</v>
      </c>
      <c r="F471" s="640">
        <f t="shared" si="60"/>
        <v>1</v>
      </c>
      <c r="G471" s="652" t="s">
        <v>1123</v>
      </c>
      <c r="H471" s="653" t="s">
        <v>15</v>
      </c>
      <c r="I471" s="643"/>
      <c r="J471" s="644">
        <v>3048.05</v>
      </c>
      <c r="K471" s="644">
        <v>3300.44</v>
      </c>
      <c r="L471" s="644">
        <f t="shared" si="66"/>
        <v>3048.05</v>
      </c>
      <c r="M471" s="644">
        <f t="shared" si="67"/>
        <v>3300.44</v>
      </c>
      <c r="N471" s="644">
        <f>ROUND('Смета ЕР (общ) '!$I471*'Смета ЕР (общ) '!$L471,2)</f>
        <v>0</v>
      </c>
      <c r="O471" s="644">
        <f>ROUND('Смета ЕР (общ) '!$I471*'Смета ЕР (общ) '!$M471,2)</f>
        <v>0</v>
      </c>
      <c r="P471" s="652" t="s">
        <v>1129</v>
      </c>
      <c r="Q471" s="652" t="s">
        <v>6228</v>
      </c>
    </row>
    <row r="472" spans="1:21" ht="24">
      <c r="A472" s="640" t="s">
        <v>16</v>
      </c>
      <c r="B472" s="640">
        <v>6</v>
      </c>
      <c r="C472" s="640">
        <v>2</v>
      </c>
      <c r="D472" s="640">
        <f t="shared" si="68"/>
        <v>13</v>
      </c>
      <c r="E472" s="640" t="str">
        <f>CONCATENATE('Смета ЕР (общ) '!$A472,".",'Смета ЕР (общ) '!$B472,".",C472,".",'Смета ЕР (общ) '!$D472)</f>
        <v>Р3.6.2.13</v>
      </c>
      <c r="F472" s="640">
        <f t="shared" si="60"/>
        <v>1</v>
      </c>
      <c r="G472" s="652" t="s">
        <v>1097</v>
      </c>
      <c r="H472" s="653" t="s">
        <v>15</v>
      </c>
      <c r="I472" s="643"/>
      <c r="J472" s="644">
        <v>3048.05</v>
      </c>
      <c r="K472" s="644">
        <v>1974.61</v>
      </c>
      <c r="L472" s="644">
        <f t="shared" si="66"/>
        <v>3048.05</v>
      </c>
      <c r="M472" s="644">
        <f t="shared" si="67"/>
        <v>1974.61</v>
      </c>
      <c r="N472" s="644">
        <f>ROUND('Смета ЕР (общ) '!$I472*'Смета ЕР (общ) '!$L472,2)</f>
        <v>0</v>
      </c>
      <c r="O472" s="644">
        <f>ROUND('Смета ЕР (общ) '!$I472*'Смета ЕР (общ) '!$M472,2)</f>
        <v>0</v>
      </c>
      <c r="P472" s="652"/>
      <c r="Q472" s="652"/>
    </row>
    <row r="473" spans="1:21" ht="24">
      <c r="A473" s="640" t="s">
        <v>16</v>
      </c>
      <c r="B473" s="640">
        <v>6</v>
      </c>
      <c r="C473" s="640">
        <v>2</v>
      </c>
      <c r="D473" s="640">
        <f t="shared" si="68"/>
        <v>14</v>
      </c>
      <c r="E473" s="640" t="str">
        <f>CONCATENATE('Смета ЕР (общ) '!$A473,".",'Смета ЕР (общ) '!$B473,".",C473,".",'Смета ЕР (общ) '!$D473)</f>
        <v>Р3.6.2.14</v>
      </c>
      <c r="F473" s="640">
        <f t="shared" si="60"/>
        <v>1</v>
      </c>
      <c r="G473" s="652" t="s">
        <v>1098</v>
      </c>
      <c r="H473" s="653" t="s">
        <v>15</v>
      </c>
      <c r="I473" s="643"/>
      <c r="J473" s="644">
        <v>3048.05</v>
      </c>
      <c r="K473" s="644">
        <v>2659.42</v>
      </c>
      <c r="L473" s="644">
        <f t="shared" si="66"/>
        <v>3048.05</v>
      </c>
      <c r="M473" s="644">
        <f t="shared" si="67"/>
        <v>2659.42</v>
      </c>
      <c r="N473" s="644">
        <f>ROUND('Смета ЕР (общ) '!$I473*'Смета ЕР (общ) '!$L473,2)</f>
        <v>0</v>
      </c>
      <c r="O473" s="644">
        <f>ROUND('Смета ЕР (общ) '!$I473*'Смета ЕР (общ) '!$M473,2)</f>
        <v>0</v>
      </c>
      <c r="P473" s="652"/>
      <c r="Q473" s="652"/>
    </row>
    <row r="474" spans="1:21" ht="24">
      <c r="A474" s="667" t="s">
        <v>16</v>
      </c>
      <c r="B474" s="667">
        <v>6</v>
      </c>
      <c r="C474" s="667">
        <v>2</v>
      </c>
      <c r="D474" s="667">
        <f t="shared" si="68"/>
        <v>15</v>
      </c>
      <c r="E474" s="667" t="str">
        <f>CONCATENATE('Смета ЕР (общ) '!$A474,".",'Смета ЕР (общ) '!$B474,".",C474,".",'Смета ЕР (общ) '!$D474)</f>
        <v>Р3.6.2.15</v>
      </c>
      <c r="F474" s="667">
        <f t="shared" si="60"/>
        <v>1</v>
      </c>
      <c r="G474" s="668" t="s">
        <v>1185</v>
      </c>
      <c r="H474" s="670" t="s">
        <v>15</v>
      </c>
      <c r="I474" s="645"/>
      <c r="J474" s="669">
        <v>3048.05</v>
      </c>
      <c r="K474" s="669">
        <f>'Kerama Marazzi'!C9</f>
        <v>2044.7280000000003</v>
      </c>
      <c r="L474" s="669">
        <f t="shared" si="66"/>
        <v>3048.05</v>
      </c>
      <c r="M474" s="662">
        <f>K474</f>
        <v>2044.7280000000003</v>
      </c>
      <c r="N474" s="669">
        <f>ROUND('Смета ЕР (общ) '!$I474*'Смета ЕР (общ) '!$L474,2)</f>
        <v>0</v>
      </c>
      <c r="O474" s="669">
        <f>ROUND('Смета ЕР (общ) '!$I474*'Смета ЕР (общ) '!$M474,2)</f>
        <v>0</v>
      </c>
      <c r="P474" s="668" t="s">
        <v>1541</v>
      </c>
      <c r="Q474" s="668" t="s">
        <v>846</v>
      </c>
      <c r="R474" s="1035"/>
      <c r="U474" s="617">
        <v>214</v>
      </c>
    </row>
    <row r="475" spans="1:21" ht="24">
      <c r="A475" s="667" t="s">
        <v>16</v>
      </c>
      <c r="B475" s="667">
        <v>6</v>
      </c>
      <c r="C475" s="667">
        <v>2</v>
      </c>
      <c r="D475" s="667">
        <f t="shared" si="68"/>
        <v>16</v>
      </c>
      <c r="E475" s="667" t="str">
        <f>CONCATENATE('Смета ЕР (общ) '!$A475,".",'Смета ЕР (общ) '!$B475,".",C475,".",'Смета ЕР (общ) '!$D475)</f>
        <v>Р3.6.2.16</v>
      </c>
      <c r="F475" s="667">
        <f t="shared" si="60"/>
        <v>1</v>
      </c>
      <c r="G475" s="668" t="s">
        <v>1609</v>
      </c>
      <c r="H475" s="670" t="s">
        <v>15</v>
      </c>
      <c r="I475" s="645"/>
      <c r="J475" s="669">
        <v>3048.05</v>
      </c>
      <c r="K475" s="669">
        <v>1390</v>
      </c>
      <c r="L475" s="669">
        <f t="shared" si="66"/>
        <v>3048.05</v>
      </c>
      <c r="M475" s="669">
        <f t="shared" si="67"/>
        <v>1390</v>
      </c>
      <c r="N475" s="669">
        <f>ROUND('Смета ЕР (общ) '!$I475*'Смета ЕР (общ) '!$L475,2)</f>
        <v>0</v>
      </c>
      <c r="O475" s="669">
        <f>ROUND('Смета ЕР (общ) '!$I475*'Смета ЕР (общ) '!$M475,2)</f>
        <v>0</v>
      </c>
      <c r="P475" s="668" t="s">
        <v>2225</v>
      </c>
      <c r="Q475" s="668" t="s">
        <v>6226</v>
      </c>
    </row>
    <row r="476" spans="1:21" ht="24">
      <c r="A476" s="640" t="s">
        <v>16</v>
      </c>
      <c r="B476" s="640">
        <v>6</v>
      </c>
      <c r="C476" s="640">
        <v>2</v>
      </c>
      <c r="D476" s="640">
        <f t="shared" si="68"/>
        <v>17</v>
      </c>
      <c r="E476" s="640" t="str">
        <f>CONCATENATE('Смета ЕР (общ) '!$A476,".",'Смета ЕР (общ) '!$B476,".",C476,".",'Смета ЕР (общ) '!$D476)</f>
        <v>Р3.6.2.17</v>
      </c>
      <c r="F476" s="640">
        <f t="shared" si="60"/>
        <v>1</v>
      </c>
      <c r="G476" s="641" t="s">
        <v>1186</v>
      </c>
      <c r="H476" s="642" t="s">
        <v>27</v>
      </c>
      <c r="I476" s="643"/>
      <c r="J476" s="644">
        <v>297.58</v>
      </c>
      <c r="K476" s="644">
        <v>722.82</v>
      </c>
      <c r="L476" s="644">
        <f t="shared" si="66"/>
        <v>297.58</v>
      </c>
      <c r="M476" s="644">
        <f t="shared" si="67"/>
        <v>722.82</v>
      </c>
      <c r="N476" s="644">
        <f>ROUND('Смета ЕР (общ) '!$I476*'Смета ЕР (общ) '!$L476,2)</f>
        <v>0</v>
      </c>
      <c r="O476" s="644">
        <f>ROUND('Смета ЕР (общ) '!$I476*'Смета ЕР (общ) '!$M476,2)</f>
        <v>0</v>
      </c>
      <c r="P476" s="641"/>
      <c r="Q476" s="641"/>
    </row>
    <row r="477" spans="1:21" ht="24">
      <c r="A477" s="654" t="s">
        <v>16</v>
      </c>
      <c r="B477" s="654">
        <v>6</v>
      </c>
      <c r="C477" s="654">
        <v>2</v>
      </c>
      <c r="D477" s="654">
        <f t="shared" si="68"/>
        <v>18</v>
      </c>
      <c r="E477" s="654" t="str">
        <f>CONCATENATE('Смета ЕР (общ) '!$A477,".",'Смета ЕР (общ) '!$B477,".",C477,".",'Смета ЕР (общ) '!$D477)</f>
        <v>Р3.6.2.18</v>
      </c>
      <c r="F477" s="654">
        <f t="shared" si="60"/>
        <v>1</v>
      </c>
      <c r="G477" s="710" t="s">
        <v>1577</v>
      </c>
      <c r="H477" s="656" t="s">
        <v>27</v>
      </c>
      <c r="I477" s="657"/>
      <c r="J477" s="644">
        <v>330.6</v>
      </c>
      <c r="K477" s="644">
        <v>345.95</v>
      </c>
      <c r="L477" s="658">
        <f t="shared" si="66"/>
        <v>330.6</v>
      </c>
      <c r="M477" s="658">
        <f t="shared" si="67"/>
        <v>345.95</v>
      </c>
      <c r="N477" s="658">
        <f>ROUND('Смета ЕР (общ) '!$I477*'Смета ЕР (общ) '!$L477,2)</f>
        <v>0</v>
      </c>
      <c r="O477" s="658">
        <f>ROUND('Смета ЕР (общ) '!$I477*'Смета ЕР (общ) '!$M477,2)</f>
        <v>0</v>
      </c>
      <c r="P477" s="710"/>
      <c r="Q477" s="710"/>
    </row>
    <row r="478" spans="1:21" ht="24">
      <c r="A478" s="684" t="s">
        <v>16</v>
      </c>
      <c r="B478" s="684">
        <v>6</v>
      </c>
      <c r="C478" s="684">
        <v>2</v>
      </c>
      <c r="D478" s="684">
        <f t="shared" si="68"/>
        <v>19</v>
      </c>
      <c r="E478" s="684" t="str">
        <f>CONCATENATE('Смета ЕР (общ) '!$A478,".",'Смета ЕР (общ) '!$B478,".",C478,".",'Смета ЕР (общ) '!$D478)</f>
        <v>Р3.6.2.19</v>
      </c>
      <c r="F478" s="684">
        <f t="shared" si="60"/>
        <v>1</v>
      </c>
      <c r="G478" s="703" t="s">
        <v>2289</v>
      </c>
      <c r="H478" s="642" t="s">
        <v>15</v>
      </c>
      <c r="I478" s="686"/>
      <c r="J478" s="644">
        <v>535.91999999999996</v>
      </c>
      <c r="K478" s="694">
        <f>'Ковровая плитка'!F23</f>
        <v>4070.6111249999999</v>
      </c>
      <c r="L478" s="669">
        <f t="shared" si="66"/>
        <v>535.91999999999996</v>
      </c>
      <c r="M478" s="662">
        <f>K478</f>
        <v>4070.6111249999999</v>
      </c>
      <c r="N478" s="669">
        <f>ROUND('Смета ЕР (общ) '!$I478*'Смета ЕР (общ) '!$L478,2)</f>
        <v>0</v>
      </c>
      <c r="O478" s="658">
        <f>ROUND('Смета ЕР (общ) '!$I478*'Смета ЕР (общ) '!$M478,2)</f>
        <v>0</v>
      </c>
      <c r="P478" s="703" t="s">
        <v>2564</v>
      </c>
      <c r="Q478" s="703" t="s">
        <v>6225</v>
      </c>
      <c r="R478" s="1035"/>
      <c r="U478" s="617">
        <v>1</v>
      </c>
    </row>
    <row r="479" spans="1:21" ht="24">
      <c r="A479" s="684" t="s">
        <v>16</v>
      </c>
      <c r="B479" s="684">
        <v>6</v>
      </c>
      <c r="C479" s="684">
        <v>2</v>
      </c>
      <c r="D479" s="684">
        <f t="shared" si="68"/>
        <v>20</v>
      </c>
      <c r="E479" s="684" t="str">
        <f>CONCATENATE('Смета ЕР (общ) '!$A479,".",'Смета ЕР (общ) '!$B479,".",C479,".",'Смета ЕР (общ) '!$D479)</f>
        <v>Р3.6.2.20</v>
      </c>
      <c r="F479" s="684">
        <f t="shared" si="60"/>
        <v>1</v>
      </c>
      <c r="G479" s="703" t="s">
        <v>2290</v>
      </c>
      <c r="H479" s="642" t="s">
        <v>15</v>
      </c>
      <c r="I479" s="686"/>
      <c r="J479" s="644">
        <v>535.91999999999996</v>
      </c>
      <c r="K479" s="694">
        <f>'Ковровая плитка'!F23</f>
        <v>4070.6111249999999</v>
      </c>
      <c r="L479" s="669">
        <f t="shared" si="66"/>
        <v>535.91999999999996</v>
      </c>
      <c r="M479" s="662">
        <f t="shared" ref="M479:M482" si="69">K479</f>
        <v>4070.6111249999999</v>
      </c>
      <c r="N479" s="669">
        <f>ROUND('Смета ЕР (общ) '!$I479*'Смета ЕР (общ) '!$L479,2)</f>
        <v>0</v>
      </c>
      <c r="O479" s="658">
        <f>ROUND('Смета ЕР (общ) '!$I479*'Смета ЕР (общ) '!$M479,2)</f>
        <v>0</v>
      </c>
      <c r="P479" s="703" t="s">
        <v>2565</v>
      </c>
      <c r="Q479" s="703" t="s">
        <v>6225</v>
      </c>
      <c r="R479" s="1035"/>
      <c r="U479" s="617">
        <v>1</v>
      </c>
    </row>
    <row r="480" spans="1:21" ht="24">
      <c r="A480" s="684" t="s">
        <v>16</v>
      </c>
      <c r="B480" s="684">
        <v>6</v>
      </c>
      <c r="C480" s="684">
        <v>2</v>
      </c>
      <c r="D480" s="684">
        <f t="shared" si="68"/>
        <v>21</v>
      </c>
      <c r="E480" s="684" t="str">
        <f>CONCATENATE('Смета ЕР (общ) '!$A480,".",'Смета ЕР (общ) '!$B480,".",C480,".",'Смета ЕР (общ) '!$D480)</f>
        <v>Р3.6.2.21</v>
      </c>
      <c r="F480" s="684">
        <f t="shared" si="60"/>
        <v>1</v>
      </c>
      <c r="G480" s="703" t="s">
        <v>2291</v>
      </c>
      <c r="H480" s="642" t="s">
        <v>15</v>
      </c>
      <c r="I480" s="686"/>
      <c r="J480" s="644">
        <v>535.91999999999996</v>
      </c>
      <c r="K480" s="694">
        <f>'Ковровая плитка'!F23</f>
        <v>4070.6111249999999</v>
      </c>
      <c r="L480" s="669">
        <f t="shared" si="66"/>
        <v>535.91999999999996</v>
      </c>
      <c r="M480" s="662">
        <f t="shared" si="69"/>
        <v>4070.6111249999999</v>
      </c>
      <c r="N480" s="669">
        <f>ROUND('Смета ЕР (общ) '!$I480*'Смета ЕР (общ) '!$L480,2)</f>
        <v>0</v>
      </c>
      <c r="O480" s="658">
        <f>ROUND('Смета ЕР (общ) '!$I480*'Смета ЕР (общ) '!$M480,2)</f>
        <v>0</v>
      </c>
      <c r="P480" s="703" t="s">
        <v>2566</v>
      </c>
      <c r="Q480" s="703" t="s">
        <v>6225</v>
      </c>
      <c r="R480" s="1035"/>
      <c r="U480" s="617">
        <v>1</v>
      </c>
    </row>
    <row r="481" spans="1:21" ht="24">
      <c r="A481" s="684" t="s">
        <v>16</v>
      </c>
      <c r="B481" s="684">
        <v>6</v>
      </c>
      <c r="C481" s="684">
        <v>2</v>
      </c>
      <c r="D481" s="684">
        <f t="shared" si="68"/>
        <v>22</v>
      </c>
      <c r="E481" s="684" t="str">
        <f>CONCATENATE('Смета ЕР (общ) '!$A481,".",'Смета ЕР (общ) '!$B481,".",C481,".",'Смета ЕР (общ) '!$D481)</f>
        <v>Р3.6.2.22</v>
      </c>
      <c r="F481" s="684">
        <f t="shared" si="60"/>
        <v>1</v>
      </c>
      <c r="G481" s="703" t="s">
        <v>2292</v>
      </c>
      <c r="H481" s="642" t="s">
        <v>15</v>
      </c>
      <c r="I481" s="686"/>
      <c r="J481" s="644">
        <v>535.91999999999996</v>
      </c>
      <c r="K481" s="694">
        <f>'Ковровая плитка'!F32</f>
        <v>4070.6111249999999</v>
      </c>
      <c r="L481" s="669">
        <f t="shared" si="66"/>
        <v>535.91999999999996</v>
      </c>
      <c r="M481" s="662">
        <f t="shared" si="69"/>
        <v>4070.6111249999999</v>
      </c>
      <c r="N481" s="669">
        <f>ROUND('Смета ЕР (общ) '!$I481*'Смета ЕР (общ) '!$L481,2)</f>
        <v>0</v>
      </c>
      <c r="O481" s="658">
        <f>ROUND('Смета ЕР (общ) '!$I481*'Смета ЕР (общ) '!$M481,2)</f>
        <v>0</v>
      </c>
      <c r="P481" s="703" t="s">
        <v>2567</v>
      </c>
      <c r="Q481" s="703" t="s">
        <v>6225</v>
      </c>
      <c r="R481" s="1035"/>
      <c r="U481" s="617">
        <v>1</v>
      </c>
    </row>
    <row r="482" spans="1:21" ht="24">
      <c r="A482" s="684" t="s">
        <v>16</v>
      </c>
      <c r="B482" s="684">
        <v>6</v>
      </c>
      <c r="C482" s="684">
        <v>2</v>
      </c>
      <c r="D482" s="684">
        <f t="shared" si="68"/>
        <v>23</v>
      </c>
      <c r="E482" s="684" t="str">
        <f>CONCATENATE('Смета ЕР (общ) '!$A482,".",'Смета ЕР (общ) '!$B482,".",C482,".",'Смета ЕР (общ) '!$D482)</f>
        <v>Р3.6.2.23</v>
      </c>
      <c r="F482" s="684">
        <f t="shared" si="60"/>
        <v>1</v>
      </c>
      <c r="G482" s="703" t="s">
        <v>2568</v>
      </c>
      <c r="H482" s="642" t="s">
        <v>15</v>
      </c>
      <c r="I482" s="686"/>
      <c r="J482" s="644">
        <v>535.91999999999996</v>
      </c>
      <c r="K482" s="694">
        <f>'ПВХ '!F19</f>
        <v>3175.6567500000001</v>
      </c>
      <c r="L482" s="669">
        <f t="shared" si="66"/>
        <v>535.91999999999996</v>
      </c>
      <c r="M482" s="662">
        <f t="shared" si="69"/>
        <v>3175.6567500000001</v>
      </c>
      <c r="N482" s="669">
        <f>ROUND('Смета ЕР (общ) '!$I482*'Смета ЕР (общ) '!$L482,2)</f>
        <v>0</v>
      </c>
      <c r="O482" s="658">
        <f>ROUND('Смета ЕР (общ) '!$I482*'Смета ЕР (общ) '!$M482,2)</f>
        <v>0</v>
      </c>
      <c r="P482" s="703" t="s">
        <v>3912</v>
      </c>
      <c r="Q482" s="703" t="s">
        <v>6228</v>
      </c>
      <c r="R482" s="1035"/>
      <c r="U482" s="617">
        <v>1</v>
      </c>
    </row>
    <row r="483" spans="1:21" ht="24">
      <c r="A483" s="640" t="s">
        <v>16</v>
      </c>
      <c r="B483" s="640">
        <v>6</v>
      </c>
      <c r="C483" s="640">
        <v>2</v>
      </c>
      <c r="D483" s="640">
        <f t="shared" si="68"/>
        <v>24</v>
      </c>
      <c r="E483" s="640" t="str">
        <f>CONCATENATE('Смета ЕР (общ) '!$A483,".",'Смета ЕР (общ) '!$B483,".",C483,".",'Смета ЕР (общ) '!$D483)</f>
        <v>Р3.6.2.24</v>
      </c>
      <c r="F483" s="640">
        <f t="shared" si="60"/>
        <v>1</v>
      </c>
      <c r="G483" s="652" t="s">
        <v>637</v>
      </c>
      <c r="H483" s="642" t="s">
        <v>27</v>
      </c>
      <c r="I483" s="643"/>
      <c r="J483" s="644">
        <v>387.15</v>
      </c>
      <c r="K483" s="644">
        <v>345.95</v>
      </c>
      <c r="L483" s="644">
        <f t="shared" si="66"/>
        <v>387.15</v>
      </c>
      <c r="M483" s="644">
        <f t="shared" si="67"/>
        <v>345.95</v>
      </c>
      <c r="N483" s="644">
        <f>ROUND('Смета ЕР (общ) '!$I483*'Смета ЕР (общ) '!$L483,2)</f>
        <v>0</v>
      </c>
      <c r="O483" s="644">
        <f>ROUND('Смета ЕР (общ) '!$I483*'Смета ЕР (общ) '!$M483,2)</f>
        <v>0</v>
      </c>
      <c r="P483" s="652"/>
      <c r="Q483" s="652"/>
    </row>
    <row r="484" spans="1:21" ht="24">
      <c r="A484" s="640" t="s">
        <v>16</v>
      </c>
      <c r="B484" s="640">
        <v>6</v>
      </c>
      <c r="C484" s="640">
        <v>2</v>
      </c>
      <c r="D484" s="640">
        <f t="shared" si="68"/>
        <v>25</v>
      </c>
      <c r="E484" s="640" t="str">
        <f>CONCATENATE('Смета ЕР (общ) '!$A484,".",'Смета ЕР (общ) '!$B484,".",C484,".",'Смета ЕР (общ) '!$D484)</f>
        <v>Р3.6.2.25</v>
      </c>
      <c r="F484" s="640">
        <f t="shared" si="60"/>
        <v>1</v>
      </c>
      <c r="G484" s="641" t="s">
        <v>168</v>
      </c>
      <c r="H484" s="642" t="s">
        <v>15</v>
      </c>
      <c r="I484" s="643"/>
      <c r="J484" s="644">
        <v>221.85</v>
      </c>
      <c r="K484" s="644">
        <v>71.17</v>
      </c>
      <c r="L484" s="644">
        <f t="shared" si="66"/>
        <v>221.85</v>
      </c>
      <c r="M484" s="644">
        <f t="shared" si="67"/>
        <v>71.17</v>
      </c>
      <c r="N484" s="644">
        <f>ROUND('Смета ЕР (общ) '!$I484*'Смета ЕР (общ) '!$L484,2)</f>
        <v>0</v>
      </c>
      <c r="O484" s="644">
        <f>ROUND('Смета ЕР (общ) '!$I484*'Смета ЕР (общ) '!$M484,2)</f>
        <v>0</v>
      </c>
      <c r="P484" s="641" t="s">
        <v>963</v>
      </c>
      <c r="Q484" s="641"/>
    </row>
    <row r="485" spans="1:21" ht="14.4">
      <c r="A485" s="640" t="s">
        <v>16</v>
      </c>
      <c r="B485" s="640">
        <v>6</v>
      </c>
      <c r="C485" s="640">
        <v>2</v>
      </c>
      <c r="D485" s="640">
        <f t="shared" si="68"/>
        <v>26</v>
      </c>
      <c r="E485" s="640" t="str">
        <f>CONCATENATE('Смета ЕР (общ) '!$A485,".",'Смета ЕР (общ) '!$B485,".",C485,".",'Смета ЕР (общ) '!$D485)</f>
        <v>Р3.6.2.26</v>
      </c>
      <c r="F485" s="640">
        <f t="shared" si="60"/>
        <v>1</v>
      </c>
      <c r="G485" s="652" t="s">
        <v>38</v>
      </c>
      <c r="H485" s="653" t="s">
        <v>15</v>
      </c>
      <c r="I485" s="643"/>
      <c r="J485" s="644">
        <v>535.91999999999996</v>
      </c>
      <c r="K485" s="644">
        <v>3393</v>
      </c>
      <c r="L485" s="644">
        <f t="shared" si="66"/>
        <v>535.91999999999996</v>
      </c>
      <c r="M485" s="644">
        <f t="shared" si="67"/>
        <v>3393</v>
      </c>
      <c r="N485" s="644">
        <f>ROUND('Смета ЕР (общ) '!$I485*'Смета ЕР (общ) '!$L485,2)</f>
        <v>0</v>
      </c>
      <c r="O485" s="644">
        <f>ROUND('Смета ЕР (общ) '!$I485*'Смета ЕР (общ) '!$M485,2)</f>
        <v>0</v>
      </c>
      <c r="P485" s="652"/>
      <c r="Q485" s="652"/>
    </row>
    <row r="486" spans="1:21" ht="24">
      <c r="A486" s="640" t="s">
        <v>16</v>
      </c>
      <c r="B486" s="640">
        <v>6</v>
      </c>
      <c r="C486" s="640">
        <v>2</v>
      </c>
      <c r="D486" s="640">
        <f t="shared" si="68"/>
        <v>27</v>
      </c>
      <c r="E486" s="640" t="str">
        <f>CONCATENATE('Смета ЕР (общ) '!$A486,".",'Смета ЕР (общ) '!$B486,".",C486,".",'Смета ЕР (общ) '!$D486)</f>
        <v>Р3.6.2.27</v>
      </c>
      <c r="F486" s="640">
        <f t="shared" si="60"/>
        <v>1</v>
      </c>
      <c r="G486" s="652" t="s">
        <v>665</v>
      </c>
      <c r="H486" s="653" t="s">
        <v>15</v>
      </c>
      <c r="I486" s="643"/>
      <c r="J486" s="644">
        <v>535.91999999999996</v>
      </c>
      <c r="K486" s="644">
        <v>3377.4</v>
      </c>
      <c r="L486" s="644">
        <f t="shared" si="66"/>
        <v>535.91999999999996</v>
      </c>
      <c r="M486" s="644">
        <f t="shared" si="67"/>
        <v>3377.4</v>
      </c>
      <c r="N486" s="644">
        <f>ROUND('Смета ЕР (общ) '!$I486*'Смета ЕР (общ) '!$L486,2)</f>
        <v>0</v>
      </c>
      <c r="O486" s="644">
        <f>ROUND('Смета ЕР (общ) '!$I486*'Смета ЕР (общ) '!$M486,2)</f>
        <v>0</v>
      </c>
      <c r="P486" s="652"/>
      <c r="Q486" s="652" t="s">
        <v>6225</v>
      </c>
    </row>
    <row r="487" spans="1:21" ht="14.4">
      <c r="A487" s="640" t="s">
        <v>16</v>
      </c>
      <c r="B487" s="640">
        <v>6</v>
      </c>
      <c r="C487" s="640">
        <v>2</v>
      </c>
      <c r="D487" s="640">
        <f t="shared" si="68"/>
        <v>28</v>
      </c>
      <c r="E487" s="640" t="str">
        <f>CONCATENATE('Смета ЕР (общ) '!$A487,".",'Смета ЕР (общ) '!$B487,".",C487,".",'Смета ЕР (общ) '!$D487)</f>
        <v>Р3.6.2.28</v>
      </c>
      <c r="F487" s="640">
        <f t="shared" si="60"/>
        <v>1</v>
      </c>
      <c r="G487" s="652" t="s">
        <v>666</v>
      </c>
      <c r="H487" s="653" t="s">
        <v>15</v>
      </c>
      <c r="I487" s="643"/>
      <c r="J487" s="644">
        <v>535.91999999999996</v>
      </c>
      <c r="K487" s="644">
        <v>3377.4</v>
      </c>
      <c r="L487" s="644">
        <f t="shared" si="66"/>
        <v>535.91999999999996</v>
      </c>
      <c r="M487" s="644">
        <f t="shared" si="67"/>
        <v>3377.4</v>
      </c>
      <c r="N487" s="644">
        <f>ROUND('Смета ЕР (общ) '!$I487*'Смета ЕР (общ) '!$L487,2)</f>
        <v>0</v>
      </c>
      <c r="O487" s="644">
        <f>ROUND('Смета ЕР (общ) '!$I487*'Смета ЕР (общ) '!$M487,2)</f>
        <v>0</v>
      </c>
      <c r="P487" s="652"/>
      <c r="Q487" s="652" t="s">
        <v>6225</v>
      </c>
    </row>
    <row r="488" spans="1:21" ht="14.4">
      <c r="A488" s="654" t="s">
        <v>16</v>
      </c>
      <c r="B488" s="654">
        <v>6</v>
      </c>
      <c r="C488" s="654">
        <v>2</v>
      </c>
      <c r="D488" s="654">
        <f t="shared" si="68"/>
        <v>29</v>
      </c>
      <c r="E488" s="654" t="str">
        <f>CONCATENATE('Смета ЕР (общ) '!$A488,".",'Смета ЕР (общ) '!$B488,".",C488,".",'Смета ЕР (общ) '!$D488)</f>
        <v>Р3.6.2.29</v>
      </c>
      <c r="F488" s="654">
        <f t="shared" si="60"/>
        <v>1</v>
      </c>
      <c r="G488" s="710" t="s">
        <v>1584</v>
      </c>
      <c r="H488" s="760" t="s">
        <v>15</v>
      </c>
      <c r="I488" s="657"/>
      <c r="J488" s="644">
        <v>535.91999999999996</v>
      </c>
      <c r="K488" s="644">
        <v>2085.29</v>
      </c>
      <c r="L488" s="658">
        <f t="shared" si="66"/>
        <v>535.91999999999996</v>
      </c>
      <c r="M488" s="658">
        <f t="shared" si="67"/>
        <v>2085.29</v>
      </c>
      <c r="N488" s="658">
        <f>ROUND('Смета ЕР (общ) '!$I488*'Смета ЕР (общ) '!$L488,2)</f>
        <v>0</v>
      </c>
      <c r="O488" s="658">
        <f>ROUND('Смета ЕР (общ) '!$I488*'Смета ЕР (общ) '!$M488,2)</f>
        <v>0</v>
      </c>
      <c r="P488" s="710"/>
      <c r="Q488" s="710" t="s">
        <v>6225</v>
      </c>
    </row>
    <row r="489" spans="1:21" ht="14.4">
      <c r="A489" s="654" t="s">
        <v>16</v>
      </c>
      <c r="B489" s="654">
        <v>6</v>
      </c>
      <c r="C489" s="654">
        <v>2</v>
      </c>
      <c r="D489" s="654">
        <f t="shared" si="68"/>
        <v>30</v>
      </c>
      <c r="E489" s="654" t="str">
        <f>CONCATENATE('Смета ЕР (общ) '!$A489,".",'Смета ЕР (общ) '!$B489,".",C489,".",'Смета ЕР (общ) '!$D489)</f>
        <v>Р3.6.2.30</v>
      </c>
      <c r="F489" s="654">
        <f t="shared" si="60"/>
        <v>1</v>
      </c>
      <c r="G489" s="710" t="s">
        <v>1585</v>
      </c>
      <c r="H489" s="760" t="s">
        <v>15</v>
      </c>
      <c r="I489" s="657"/>
      <c r="J489" s="644">
        <v>535.91999999999996</v>
      </c>
      <c r="K489" s="644">
        <v>2085.29</v>
      </c>
      <c r="L489" s="658">
        <f t="shared" si="66"/>
        <v>535.91999999999996</v>
      </c>
      <c r="M489" s="658">
        <f t="shared" si="67"/>
        <v>2085.29</v>
      </c>
      <c r="N489" s="658">
        <f>ROUND('Смета ЕР (общ) '!$I489*'Смета ЕР (общ) '!$L489,2)</f>
        <v>0</v>
      </c>
      <c r="O489" s="658">
        <f>ROUND('Смета ЕР (общ) '!$I489*'Смета ЕР (общ) '!$M489,2)</f>
        <v>0</v>
      </c>
      <c r="P489" s="710"/>
      <c r="Q489" s="710" t="s">
        <v>6225</v>
      </c>
    </row>
    <row r="490" spans="1:21" ht="24">
      <c r="A490" s="654" t="s">
        <v>16</v>
      </c>
      <c r="B490" s="654">
        <v>6</v>
      </c>
      <c r="C490" s="654">
        <v>2</v>
      </c>
      <c r="D490" s="654">
        <f t="shared" si="68"/>
        <v>31</v>
      </c>
      <c r="E490" s="654" t="str">
        <f>CONCATENATE('Смета ЕР (общ) '!$A490,".",'Смета ЕР (общ) '!$B490,".",C490,".",'Смета ЕР (общ) '!$D490)</f>
        <v>Р3.6.2.31</v>
      </c>
      <c r="F490" s="654">
        <f t="shared" si="60"/>
        <v>1</v>
      </c>
      <c r="G490" s="710" t="s">
        <v>1572</v>
      </c>
      <c r="H490" s="760" t="s">
        <v>15</v>
      </c>
      <c r="I490" s="657"/>
      <c r="J490" s="644">
        <v>535.91999999999996</v>
      </c>
      <c r="K490" s="669">
        <v>3930</v>
      </c>
      <c r="L490" s="658">
        <f t="shared" si="66"/>
        <v>535.91999999999996</v>
      </c>
      <c r="M490" s="658">
        <f t="shared" si="67"/>
        <v>3930</v>
      </c>
      <c r="N490" s="658">
        <f>ROUND('Смета ЕР (общ) '!$I490*'Смета ЕР (общ) '!$L490,2)</f>
        <v>0</v>
      </c>
      <c r="O490" s="658">
        <f>ROUND('Смета ЕР (общ) '!$I490*'Смета ЕР (общ) '!$M490,2)</f>
        <v>0</v>
      </c>
      <c r="P490" s="710"/>
      <c r="Q490" s="710" t="s">
        <v>6225</v>
      </c>
    </row>
    <row r="491" spans="1:21" ht="24">
      <c r="A491" s="654" t="s">
        <v>16</v>
      </c>
      <c r="B491" s="654">
        <v>6</v>
      </c>
      <c r="C491" s="654">
        <v>2</v>
      </c>
      <c r="D491" s="654">
        <f t="shared" si="68"/>
        <v>32</v>
      </c>
      <c r="E491" s="654" t="str">
        <f>CONCATENATE('Смета ЕР (общ) '!$A491,".",'Смета ЕР (общ) '!$B491,".",C491,".",'Смета ЕР (общ) '!$D491)</f>
        <v>Р3.6.2.32</v>
      </c>
      <c r="F491" s="654">
        <f t="shared" si="60"/>
        <v>1</v>
      </c>
      <c r="G491" s="710" t="s">
        <v>1573</v>
      </c>
      <c r="H491" s="760" t="s">
        <v>15</v>
      </c>
      <c r="I491" s="657"/>
      <c r="J491" s="644">
        <v>535.91999999999996</v>
      </c>
      <c r="K491" s="669">
        <v>3930</v>
      </c>
      <c r="L491" s="658">
        <f t="shared" ref="L491:L518" si="70">ROUND(J491-J491*$R$3,2)</f>
        <v>535.91999999999996</v>
      </c>
      <c r="M491" s="658">
        <f t="shared" ref="M491:M518" si="71">ROUND(K491-K491*$R$3,2)</f>
        <v>3930</v>
      </c>
      <c r="N491" s="658">
        <f>ROUND('Смета ЕР (общ) '!$I491*'Смета ЕР (общ) '!$L491,2)</f>
        <v>0</v>
      </c>
      <c r="O491" s="658">
        <f>ROUND('Смета ЕР (общ) '!$I491*'Смета ЕР (общ) '!$M491,2)</f>
        <v>0</v>
      </c>
      <c r="P491" s="710"/>
      <c r="Q491" s="710" t="s">
        <v>6225</v>
      </c>
    </row>
    <row r="492" spans="1:21" ht="14.4">
      <c r="A492" s="654" t="s">
        <v>16</v>
      </c>
      <c r="B492" s="654">
        <v>6</v>
      </c>
      <c r="C492" s="654">
        <v>2</v>
      </c>
      <c r="D492" s="654">
        <f t="shared" si="68"/>
        <v>33</v>
      </c>
      <c r="E492" s="654" t="str">
        <f>CONCATENATE('Смета ЕР (общ) '!$A492,".",'Смета ЕР (общ) '!$B492,".",C492,".",'Смета ЕР (общ) '!$D492)</f>
        <v>Р3.6.2.33</v>
      </c>
      <c r="F492" s="654">
        <f t="shared" si="60"/>
        <v>1</v>
      </c>
      <c r="G492" s="710" t="s">
        <v>1574</v>
      </c>
      <c r="H492" s="760" t="s">
        <v>15</v>
      </c>
      <c r="I492" s="657"/>
      <c r="J492" s="644">
        <v>543.75</v>
      </c>
      <c r="K492" s="669">
        <v>5140</v>
      </c>
      <c r="L492" s="658">
        <f t="shared" si="70"/>
        <v>543.75</v>
      </c>
      <c r="M492" s="658">
        <f t="shared" si="71"/>
        <v>5140</v>
      </c>
      <c r="N492" s="658">
        <f>ROUND('Смета ЕР (общ) '!$I492*'Смета ЕР (общ) '!$L492,2)</f>
        <v>0</v>
      </c>
      <c r="O492" s="658">
        <f>ROUND('Смета ЕР (общ) '!$I492*'Смета ЕР (общ) '!$M492,2)</f>
        <v>0</v>
      </c>
      <c r="P492" s="710"/>
      <c r="Q492" s="710" t="s">
        <v>6228</v>
      </c>
    </row>
    <row r="493" spans="1:21" ht="24">
      <c r="A493" s="654" t="s">
        <v>16</v>
      </c>
      <c r="B493" s="654">
        <v>6</v>
      </c>
      <c r="C493" s="654">
        <v>2</v>
      </c>
      <c r="D493" s="654">
        <f t="shared" si="68"/>
        <v>34</v>
      </c>
      <c r="E493" s="654" t="str">
        <f>CONCATENATE('Смета ЕР (общ) '!$A493,".",'Смета ЕР (общ) '!$B493,".",C493,".",'Смета ЕР (общ) '!$D493)</f>
        <v>Р3.6.2.34</v>
      </c>
      <c r="F493" s="654">
        <f t="shared" si="60"/>
        <v>1</v>
      </c>
      <c r="G493" s="710" t="s">
        <v>1575</v>
      </c>
      <c r="H493" s="760" t="s">
        <v>15</v>
      </c>
      <c r="I493" s="657"/>
      <c r="J493" s="644">
        <v>543.75</v>
      </c>
      <c r="K493" s="669">
        <v>2670</v>
      </c>
      <c r="L493" s="658">
        <f t="shared" si="70"/>
        <v>543.75</v>
      </c>
      <c r="M493" s="658">
        <f t="shared" si="71"/>
        <v>2670</v>
      </c>
      <c r="N493" s="658">
        <f>ROUND('Смета ЕР (общ) '!$I493*'Смета ЕР (общ) '!$L493,2)</f>
        <v>0</v>
      </c>
      <c r="O493" s="658">
        <f>ROUND('Смета ЕР (общ) '!$I493*'Смета ЕР (общ) '!$M493,2)</f>
        <v>0</v>
      </c>
      <c r="P493" s="710"/>
      <c r="Q493" s="710"/>
    </row>
    <row r="494" spans="1:21" ht="14.4">
      <c r="A494" s="640" t="s">
        <v>16</v>
      </c>
      <c r="B494" s="640">
        <v>6</v>
      </c>
      <c r="C494" s="640">
        <v>2</v>
      </c>
      <c r="D494" s="640">
        <f t="shared" si="68"/>
        <v>35</v>
      </c>
      <c r="E494" s="640" t="str">
        <f>CONCATENATE('Смета ЕР (общ) '!$A494,".",'Смета ЕР (общ) '!$B494,".",C494,".",'Смета ЕР (общ) '!$D494)</f>
        <v>Р3.6.2.35</v>
      </c>
      <c r="F494" s="640">
        <f t="shared" si="60"/>
        <v>1</v>
      </c>
      <c r="G494" s="652" t="s">
        <v>379</v>
      </c>
      <c r="H494" s="653" t="s">
        <v>15</v>
      </c>
      <c r="I494" s="643"/>
      <c r="J494" s="644">
        <v>535.91999999999996</v>
      </c>
      <c r="K494" s="644">
        <v>3393</v>
      </c>
      <c r="L494" s="644">
        <f t="shared" si="70"/>
        <v>535.91999999999996</v>
      </c>
      <c r="M494" s="644">
        <f t="shared" si="71"/>
        <v>3393</v>
      </c>
      <c r="N494" s="644">
        <f>ROUND('Смета ЕР (общ) '!$I494*'Смета ЕР (общ) '!$L494,2)</f>
        <v>0</v>
      </c>
      <c r="O494" s="644">
        <f>ROUND('Смета ЕР (общ) '!$I494*'Смета ЕР (общ) '!$M494,2)</f>
        <v>0</v>
      </c>
      <c r="P494" s="652"/>
      <c r="Q494" s="652" t="s">
        <v>6225</v>
      </c>
    </row>
    <row r="495" spans="1:21" ht="14.4">
      <c r="A495" s="640" t="s">
        <v>16</v>
      </c>
      <c r="B495" s="640">
        <v>6</v>
      </c>
      <c r="C495" s="640">
        <v>2</v>
      </c>
      <c r="D495" s="640">
        <f t="shared" si="68"/>
        <v>36</v>
      </c>
      <c r="E495" s="640" t="str">
        <f>CONCATENATE('Смета ЕР (общ) '!$A495,".",'Смета ЕР (общ) '!$B495,".",C495,".",'Смета ЕР (общ) '!$D495)</f>
        <v>Р3.6.2.36</v>
      </c>
      <c r="F495" s="640">
        <f t="shared" si="60"/>
        <v>1</v>
      </c>
      <c r="G495" s="652" t="s">
        <v>969</v>
      </c>
      <c r="H495" s="653" t="s">
        <v>15</v>
      </c>
      <c r="I495" s="643"/>
      <c r="J495" s="644">
        <v>535.91999999999996</v>
      </c>
      <c r="K495" s="644">
        <v>3041.71</v>
      </c>
      <c r="L495" s="644">
        <f t="shared" si="70"/>
        <v>535.91999999999996</v>
      </c>
      <c r="M495" s="644">
        <f t="shared" si="71"/>
        <v>3041.71</v>
      </c>
      <c r="N495" s="644">
        <f>ROUND('Смета ЕР (общ) '!$I495*'Смета ЕР (общ) '!$L495,2)</f>
        <v>0</v>
      </c>
      <c r="O495" s="644">
        <f>ROUND('Смета ЕР (общ) '!$I495*'Смета ЕР (общ) '!$M495,2)</f>
        <v>0</v>
      </c>
      <c r="P495" s="652"/>
      <c r="Q495" s="652"/>
    </row>
    <row r="496" spans="1:21" ht="14.4">
      <c r="A496" s="640" t="s">
        <v>16</v>
      </c>
      <c r="B496" s="640">
        <v>6</v>
      </c>
      <c r="C496" s="640">
        <v>2</v>
      </c>
      <c r="D496" s="640">
        <f t="shared" si="68"/>
        <v>37</v>
      </c>
      <c r="E496" s="640" t="str">
        <f>CONCATENATE('Смета ЕР (общ) '!$A496,".",'Смета ЕР (общ) '!$B496,".",C496,".",'Смета ЕР (общ) '!$D496)</f>
        <v>Р3.6.2.37</v>
      </c>
      <c r="F496" s="640">
        <f t="shared" si="60"/>
        <v>1</v>
      </c>
      <c r="G496" s="652" t="s">
        <v>1124</v>
      </c>
      <c r="H496" s="653" t="s">
        <v>15</v>
      </c>
      <c r="I496" s="643"/>
      <c r="J496" s="644">
        <v>535.91999999999996</v>
      </c>
      <c r="K496" s="644">
        <v>2818.33</v>
      </c>
      <c r="L496" s="644">
        <f t="shared" si="70"/>
        <v>535.91999999999996</v>
      </c>
      <c r="M496" s="644">
        <f t="shared" si="71"/>
        <v>2818.33</v>
      </c>
      <c r="N496" s="644">
        <f>ROUND('Смета ЕР (общ) '!$I496*'Смета ЕР (общ) '!$L496,2)</f>
        <v>0</v>
      </c>
      <c r="O496" s="644">
        <f>ROUND('Смета ЕР (общ) '!$I496*'Смета ЕР (общ) '!$M496,2)</f>
        <v>0</v>
      </c>
      <c r="P496" s="652"/>
      <c r="Q496" s="652"/>
    </row>
    <row r="497" spans="1:21" ht="14.4">
      <c r="A497" s="640" t="s">
        <v>16</v>
      </c>
      <c r="B497" s="640">
        <v>6</v>
      </c>
      <c r="C497" s="640">
        <v>2</v>
      </c>
      <c r="D497" s="640">
        <f t="shared" si="68"/>
        <v>38</v>
      </c>
      <c r="E497" s="640" t="str">
        <f>CONCATENATE('Смета ЕР (общ) '!$A497,".",'Смета ЕР (общ) '!$B497,".",C497,".",'Смета ЕР (общ) '!$D497)</f>
        <v>Р3.6.2.38</v>
      </c>
      <c r="F497" s="640">
        <f t="shared" si="60"/>
        <v>1</v>
      </c>
      <c r="G497" s="652" t="s">
        <v>389</v>
      </c>
      <c r="H497" s="642" t="s">
        <v>27</v>
      </c>
      <c r="I497" s="643"/>
      <c r="J497" s="644">
        <v>339.3</v>
      </c>
      <c r="K497" s="644">
        <v>530.5</v>
      </c>
      <c r="L497" s="644">
        <f t="shared" si="70"/>
        <v>339.3</v>
      </c>
      <c r="M497" s="644">
        <f t="shared" si="71"/>
        <v>530.5</v>
      </c>
      <c r="N497" s="644">
        <f>ROUND('Смета ЕР (общ) '!$I497*'Смета ЕР (общ) '!$L497,2)</f>
        <v>0</v>
      </c>
      <c r="O497" s="644">
        <f>ROUND('Смета ЕР (общ) '!$I497*'Смета ЕР (общ) '!$M497,2)</f>
        <v>0</v>
      </c>
      <c r="P497" s="652"/>
      <c r="Q497" s="652"/>
    </row>
    <row r="498" spans="1:21" ht="14.4">
      <c r="A498" s="640" t="s">
        <v>16</v>
      </c>
      <c r="B498" s="640">
        <v>6</v>
      </c>
      <c r="C498" s="640">
        <v>2</v>
      </c>
      <c r="D498" s="640">
        <f t="shared" si="68"/>
        <v>39</v>
      </c>
      <c r="E498" s="640" t="str">
        <f>CONCATENATE('Смета ЕР (общ) '!$A498,".",'Смета ЕР (общ) '!$B498,".",C498,".",'Смета ЕР (общ) '!$D498)</f>
        <v>Р3.6.2.39</v>
      </c>
      <c r="F498" s="640">
        <f t="shared" si="60"/>
        <v>1</v>
      </c>
      <c r="G498" s="652" t="s">
        <v>39</v>
      </c>
      <c r="H498" s="642" t="s">
        <v>27</v>
      </c>
      <c r="I498" s="643"/>
      <c r="J498" s="644">
        <v>380.02</v>
      </c>
      <c r="K498" s="644">
        <v>538.36</v>
      </c>
      <c r="L498" s="644">
        <f t="shared" si="70"/>
        <v>380.02</v>
      </c>
      <c r="M498" s="644">
        <f t="shared" si="71"/>
        <v>538.36</v>
      </c>
      <c r="N498" s="644">
        <f>ROUND('Смета ЕР (общ) '!$I498*'Смета ЕР (общ) '!$L498,2)</f>
        <v>0</v>
      </c>
      <c r="O498" s="644">
        <f>ROUND('Смета ЕР (общ) '!$I498*'Смета ЕР (общ) '!$M498,2)</f>
        <v>0</v>
      </c>
      <c r="P498" s="652"/>
      <c r="Q498" s="652"/>
    </row>
    <row r="499" spans="1:21" ht="24">
      <c r="A499" s="687" t="s">
        <v>16</v>
      </c>
      <c r="B499" s="687">
        <v>6</v>
      </c>
      <c r="C499" s="687">
        <v>2</v>
      </c>
      <c r="D499" s="687">
        <f t="shared" si="68"/>
        <v>40</v>
      </c>
      <c r="E499" s="687" t="str">
        <f>CONCATENATE('Смета ЕР (общ) '!$A499,".",'Смета ЕР (общ) '!$B499,".",C499,".",'Смета ЕР (общ) '!$D499)</f>
        <v>Р3.6.2.40</v>
      </c>
      <c r="F499" s="687">
        <f t="shared" si="60"/>
        <v>1</v>
      </c>
      <c r="G499" s="688" t="s">
        <v>503</v>
      </c>
      <c r="H499" s="701" t="s">
        <v>15</v>
      </c>
      <c r="I499" s="772"/>
      <c r="J499" s="644">
        <v>406.29</v>
      </c>
      <c r="K499" s="644">
        <v>942.17</v>
      </c>
      <c r="L499" s="644">
        <f t="shared" si="70"/>
        <v>406.29</v>
      </c>
      <c r="M499" s="644">
        <f t="shared" si="71"/>
        <v>942.17</v>
      </c>
      <c r="N499" s="644">
        <f>ROUND('Смета ЕР (общ) '!$I499*'Смета ЕР (общ) '!$L499,2)</f>
        <v>0</v>
      </c>
      <c r="O499" s="644">
        <f>ROUND('Смета ЕР (общ) '!$I499*'Смета ЕР (общ) '!$M499,2)</f>
        <v>0</v>
      </c>
      <c r="P499" s="688"/>
      <c r="Q499" s="688"/>
    </row>
    <row r="500" spans="1:21" ht="14.4">
      <c r="A500" s="640" t="s">
        <v>16</v>
      </c>
      <c r="B500" s="640">
        <v>6</v>
      </c>
      <c r="C500" s="640">
        <v>2</v>
      </c>
      <c r="D500" s="640">
        <f t="shared" si="68"/>
        <v>41</v>
      </c>
      <c r="E500" s="640" t="str">
        <f>CONCATENATE('Смета ЕР (общ) '!$A500,".",'Смета ЕР (общ) '!$B500,".",C500,".",'Смета ЕР (общ) '!$D500)</f>
        <v>Р3.6.2.41</v>
      </c>
      <c r="F500" s="640">
        <f t="shared" si="60"/>
        <v>1</v>
      </c>
      <c r="G500" s="652" t="s">
        <v>638</v>
      </c>
      <c r="H500" s="642" t="s">
        <v>27</v>
      </c>
      <c r="I500" s="643"/>
      <c r="J500" s="644">
        <v>297.58</v>
      </c>
      <c r="K500" s="644">
        <v>293.41000000000003</v>
      </c>
      <c r="L500" s="644">
        <f t="shared" si="70"/>
        <v>297.58</v>
      </c>
      <c r="M500" s="644">
        <f t="shared" si="71"/>
        <v>293.41000000000003</v>
      </c>
      <c r="N500" s="644">
        <f>ROUND('Смета ЕР (общ) '!$I500*'Смета ЕР (общ) '!$L500,2)</f>
        <v>0</v>
      </c>
      <c r="O500" s="644">
        <f>ROUND('Смета ЕР (общ) '!$I500*'Смета ЕР (общ) '!$M500,2)</f>
        <v>0</v>
      </c>
      <c r="P500" s="652"/>
      <c r="Q500" s="652"/>
    </row>
    <row r="501" spans="1:21" ht="24">
      <c r="A501" s="654" t="s">
        <v>16</v>
      </c>
      <c r="B501" s="654">
        <v>6</v>
      </c>
      <c r="C501" s="654">
        <v>2</v>
      </c>
      <c r="D501" s="654">
        <f t="shared" si="68"/>
        <v>42</v>
      </c>
      <c r="E501" s="654" t="str">
        <f>CONCATENATE('Смета ЕР (общ) '!$A501,".",'Смета ЕР (общ) '!$B501,".",C501,".",'Смета ЕР (общ) '!$D501)</f>
        <v>Р3.6.2.42</v>
      </c>
      <c r="F501" s="654">
        <f t="shared" ref="F501:F567" si="72">IF(I501&gt;0,F500+1,F500)</f>
        <v>1</v>
      </c>
      <c r="G501" s="655" t="s">
        <v>1576</v>
      </c>
      <c r="H501" s="656" t="s">
        <v>27</v>
      </c>
      <c r="I501" s="657"/>
      <c r="J501" s="644">
        <v>317.55</v>
      </c>
      <c r="K501" s="644">
        <v>1034.6099999999999</v>
      </c>
      <c r="L501" s="658">
        <f t="shared" si="70"/>
        <v>317.55</v>
      </c>
      <c r="M501" s="658">
        <f t="shared" si="71"/>
        <v>1034.6099999999999</v>
      </c>
      <c r="N501" s="658">
        <f>ROUND('Смета ЕР (общ) '!$I501*'Смета ЕР (общ) '!$L501,2)</f>
        <v>0</v>
      </c>
      <c r="O501" s="658">
        <f>ROUND('Смета ЕР (общ) '!$I501*'Смета ЕР (общ) '!$M501,2)</f>
        <v>0</v>
      </c>
      <c r="P501" s="655"/>
      <c r="Q501" s="655" t="s">
        <v>6225</v>
      </c>
    </row>
    <row r="502" spans="1:21" ht="24">
      <c r="A502" s="667" t="s">
        <v>16</v>
      </c>
      <c r="B502" s="667">
        <v>6</v>
      </c>
      <c r="C502" s="667">
        <v>2</v>
      </c>
      <c r="D502" s="667">
        <f t="shared" si="68"/>
        <v>43</v>
      </c>
      <c r="E502" s="667" t="str">
        <f>CONCATENATE('Смета ЕР (общ) '!$A502,".",'Смета ЕР (общ) '!$B502,".",C502,".",'Смета ЕР (общ) '!$D502)</f>
        <v>Р3.6.2.43</v>
      </c>
      <c r="F502" s="667">
        <f t="shared" si="72"/>
        <v>1</v>
      </c>
      <c r="G502" s="668" t="s">
        <v>1823</v>
      </c>
      <c r="H502" s="646" t="s">
        <v>27</v>
      </c>
      <c r="I502" s="645"/>
      <c r="J502" s="669">
        <v>434.3</v>
      </c>
      <c r="K502" s="669">
        <v>832.95</v>
      </c>
      <c r="L502" s="669">
        <f t="shared" si="70"/>
        <v>434.3</v>
      </c>
      <c r="M502" s="669">
        <f t="shared" si="71"/>
        <v>832.95</v>
      </c>
      <c r="N502" s="669">
        <f>ROUND('Смета ЕР (общ) '!$I502*'Смета ЕР (общ) '!$L502,2)</f>
        <v>0</v>
      </c>
      <c r="O502" s="669">
        <f>ROUND('Смета ЕР (общ) '!$I502*'Смета ЕР (общ) '!$M502,2)</f>
        <v>0</v>
      </c>
      <c r="P502" s="668" t="s">
        <v>1900</v>
      </c>
      <c r="Q502" s="668" t="s">
        <v>846</v>
      </c>
      <c r="U502" s="617">
        <v>85</v>
      </c>
    </row>
    <row r="503" spans="1:21" ht="14.4">
      <c r="A503" s="640" t="s">
        <v>16</v>
      </c>
      <c r="B503" s="640">
        <v>6</v>
      </c>
      <c r="C503" s="640">
        <v>2</v>
      </c>
      <c r="D503" s="640">
        <f t="shared" si="68"/>
        <v>44</v>
      </c>
      <c r="E503" s="640" t="str">
        <f>CONCATENATE('Смета ЕР (общ) '!$A503,".",'Смета ЕР (общ) '!$B503,".",C503,".",'Смета ЕР (общ) '!$D503)</f>
        <v>Р3.6.2.44</v>
      </c>
      <c r="F503" s="640">
        <f t="shared" si="72"/>
        <v>1</v>
      </c>
      <c r="G503" s="641" t="s">
        <v>41</v>
      </c>
      <c r="H503" s="642" t="s">
        <v>27</v>
      </c>
      <c r="I503" s="643"/>
      <c r="J503" s="644">
        <v>297.58</v>
      </c>
      <c r="K503" s="644">
        <v>1029.52</v>
      </c>
      <c r="L503" s="644">
        <f t="shared" si="70"/>
        <v>297.58</v>
      </c>
      <c r="M503" s="644">
        <f t="shared" si="71"/>
        <v>1029.52</v>
      </c>
      <c r="N503" s="644">
        <f>ROUND('Смета ЕР (общ) '!$I503*'Смета ЕР (общ) '!$L503,2)</f>
        <v>0</v>
      </c>
      <c r="O503" s="644">
        <f>ROUND('Смета ЕР (общ) '!$I503*'Смета ЕР (общ) '!$M503,2)</f>
        <v>0</v>
      </c>
      <c r="P503" s="641"/>
      <c r="Q503" s="641"/>
    </row>
    <row r="504" spans="1:21" ht="24">
      <c r="A504" s="640" t="s">
        <v>16</v>
      </c>
      <c r="B504" s="640">
        <v>6</v>
      </c>
      <c r="C504" s="640">
        <v>2</v>
      </c>
      <c r="D504" s="640">
        <f t="shared" si="68"/>
        <v>45</v>
      </c>
      <c r="E504" s="640" t="str">
        <f>CONCATENATE('Смета ЕР (общ) '!$A504,".",'Смета ЕР (общ) '!$B504,".",C504,".",'Смета ЕР (общ) '!$D504)</f>
        <v>Р3.6.2.45</v>
      </c>
      <c r="F504" s="640">
        <f t="shared" si="72"/>
        <v>1</v>
      </c>
      <c r="G504" s="641" t="s">
        <v>42</v>
      </c>
      <c r="H504" s="642" t="s">
        <v>15</v>
      </c>
      <c r="I504" s="643"/>
      <c r="J504" s="644">
        <v>3262.5</v>
      </c>
      <c r="K504" s="644">
        <v>2257.54</v>
      </c>
      <c r="L504" s="644">
        <f t="shared" si="70"/>
        <v>3262.5</v>
      </c>
      <c r="M504" s="644">
        <f t="shared" si="71"/>
        <v>2257.54</v>
      </c>
      <c r="N504" s="644">
        <f>ROUND('Смета ЕР (общ) '!$I504*'Смета ЕР (общ) '!$L504,2)</f>
        <v>0</v>
      </c>
      <c r="O504" s="644">
        <f>ROUND('Смета ЕР (общ) '!$I504*'Смета ЕР (общ) '!$M504,2)</f>
        <v>0</v>
      </c>
      <c r="P504" s="641"/>
      <c r="Q504" s="641"/>
      <c r="U504" s="617">
        <v>2.16</v>
      </c>
    </row>
    <row r="505" spans="1:21" ht="14.4">
      <c r="A505" s="640" t="s">
        <v>16</v>
      </c>
      <c r="B505" s="640">
        <v>6</v>
      </c>
      <c r="C505" s="640">
        <v>2</v>
      </c>
      <c r="D505" s="640">
        <f t="shared" si="68"/>
        <v>46</v>
      </c>
      <c r="E505" s="640" t="str">
        <f>CONCATENATE('Смета ЕР (общ) '!$A505,".",'Смета ЕР (общ) '!$B505,".",C505,".",'Смета ЕР (общ) '!$D505)</f>
        <v>Р3.6.2.46</v>
      </c>
      <c r="F505" s="640">
        <f t="shared" si="72"/>
        <v>1</v>
      </c>
      <c r="G505" s="641" t="s">
        <v>1195</v>
      </c>
      <c r="H505" s="642" t="s">
        <v>15</v>
      </c>
      <c r="I505" s="643"/>
      <c r="J505" s="644">
        <v>1746.09</v>
      </c>
      <c r="K505" s="669">
        <v>19162.2</v>
      </c>
      <c r="L505" s="669">
        <f t="shared" si="70"/>
        <v>1746.09</v>
      </c>
      <c r="M505" s="669">
        <f t="shared" si="71"/>
        <v>19162.2</v>
      </c>
      <c r="N505" s="644">
        <f>ROUND('Смета ЕР (общ) '!$I505*'Смета ЕР (общ) '!$L505,2)</f>
        <v>0</v>
      </c>
      <c r="O505" s="644">
        <f>ROUND('Смета ЕР (общ) '!$I505*'Смета ЕР (общ) '!$M505,2)</f>
        <v>0</v>
      </c>
      <c r="P505" s="641"/>
      <c r="Q505" s="641" t="s">
        <v>846</v>
      </c>
      <c r="U505" s="617">
        <v>2.16</v>
      </c>
    </row>
    <row r="506" spans="1:21" ht="14.4">
      <c r="A506" s="640" t="s">
        <v>16</v>
      </c>
      <c r="B506" s="640">
        <v>6</v>
      </c>
      <c r="C506" s="640">
        <v>2</v>
      </c>
      <c r="D506" s="640">
        <f t="shared" si="68"/>
        <v>47</v>
      </c>
      <c r="E506" s="640" t="str">
        <f>CONCATENATE('Смета ЕР (общ) '!$A506,".",'Смета ЕР (общ) '!$B506,".",C506,".",'Смета ЕР (общ) '!$D506)</f>
        <v>Р3.6.2.47</v>
      </c>
      <c r="F506" s="640">
        <f t="shared" si="72"/>
        <v>1</v>
      </c>
      <c r="G506" s="641" t="s">
        <v>244</v>
      </c>
      <c r="H506" s="642" t="s">
        <v>27</v>
      </c>
      <c r="I506" s="643"/>
      <c r="J506" s="644">
        <v>616.1</v>
      </c>
      <c r="K506" s="669">
        <v>0</v>
      </c>
      <c r="L506" s="669">
        <f t="shared" si="70"/>
        <v>616.1</v>
      </c>
      <c r="M506" s="669">
        <f t="shared" si="71"/>
        <v>0</v>
      </c>
      <c r="N506" s="644">
        <f>ROUND('Смета ЕР (общ) '!$I506*'Смета ЕР (общ) '!$L506,2)</f>
        <v>0</v>
      </c>
      <c r="O506" s="644">
        <f>ROUND('Смета ЕР (общ) '!$I506*'Смета ЕР (общ) '!$M506,2)</f>
        <v>0</v>
      </c>
      <c r="P506" s="641"/>
      <c r="Q506" s="641"/>
      <c r="U506" s="617">
        <v>10</v>
      </c>
    </row>
    <row r="507" spans="1:21" ht="14.4">
      <c r="A507" s="640" t="s">
        <v>16</v>
      </c>
      <c r="B507" s="640">
        <v>6</v>
      </c>
      <c r="C507" s="640">
        <v>2</v>
      </c>
      <c r="D507" s="640">
        <f t="shared" si="68"/>
        <v>48</v>
      </c>
      <c r="E507" s="640" t="str">
        <f>CONCATENATE('Смета ЕР (общ) '!$A507,".",'Смета ЕР (общ) '!$B507,".",C507,".",'Смета ЕР (общ) '!$D507)</f>
        <v>Р3.6.2.48</v>
      </c>
      <c r="F507" s="640">
        <f t="shared" si="72"/>
        <v>1</v>
      </c>
      <c r="G507" s="641" t="s">
        <v>245</v>
      </c>
      <c r="H507" s="642" t="s">
        <v>27</v>
      </c>
      <c r="I507" s="643"/>
      <c r="J507" s="644">
        <v>528.39</v>
      </c>
      <c r="K507" s="669">
        <v>163.28</v>
      </c>
      <c r="L507" s="669">
        <f t="shared" si="70"/>
        <v>528.39</v>
      </c>
      <c r="M507" s="669">
        <f t="shared" si="71"/>
        <v>163.28</v>
      </c>
      <c r="N507" s="644">
        <f>ROUND('Смета ЕР (общ) '!$I507*'Смета ЕР (общ) '!$L507,2)</f>
        <v>0</v>
      </c>
      <c r="O507" s="644">
        <f>ROUND('Смета ЕР (общ) '!$I507*'Смета ЕР (общ) '!$M507,2)</f>
        <v>0</v>
      </c>
      <c r="P507" s="641"/>
      <c r="Q507" s="641"/>
      <c r="U507" s="617">
        <v>10</v>
      </c>
    </row>
    <row r="508" spans="1:21" ht="14.4">
      <c r="A508" s="640" t="s">
        <v>16</v>
      </c>
      <c r="B508" s="640">
        <v>6</v>
      </c>
      <c r="C508" s="640">
        <v>2</v>
      </c>
      <c r="D508" s="640">
        <f t="shared" si="68"/>
        <v>49</v>
      </c>
      <c r="E508" s="640" t="str">
        <f>CONCATENATE('Смета ЕР (общ) '!$A508,".",'Смета ЕР (общ) '!$B508,".",C508,".",'Смета ЕР (общ) '!$D508)</f>
        <v>Р3.6.2.49</v>
      </c>
      <c r="F508" s="640">
        <f t="shared" si="72"/>
        <v>1</v>
      </c>
      <c r="G508" s="652" t="s">
        <v>169</v>
      </c>
      <c r="H508" s="642" t="s">
        <v>15</v>
      </c>
      <c r="I508" s="643"/>
      <c r="J508" s="644">
        <v>95.7</v>
      </c>
      <c r="K508" s="669">
        <v>98.47</v>
      </c>
      <c r="L508" s="669">
        <f t="shared" si="70"/>
        <v>95.7</v>
      </c>
      <c r="M508" s="669">
        <f t="shared" si="71"/>
        <v>98.47</v>
      </c>
      <c r="N508" s="644">
        <f>ROUND('Смета ЕР (общ) '!$I508*'Смета ЕР (общ) '!$L508,2)</f>
        <v>0</v>
      </c>
      <c r="O508" s="644">
        <f>ROUND('Смета ЕР (общ) '!$I508*'Смета ЕР (общ) '!$M508,2)</f>
        <v>0</v>
      </c>
      <c r="P508" s="652"/>
      <c r="Q508" s="652"/>
      <c r="U508" s="617">
        <v>214</v>
      </c>
    </row>
    <row r="509" spans="1:21" ht="24">
      <c r="A509" s="640" t="s">
        <v>16</v>
      </c>
      <c r="B509" s="640">
        <v>6</v>
      </c>
      <c r="C509" s="640">
        <v>2</v>
      </c>
      <c r="D509" s="640">
        <f t="shared" si="68"/>
        <v>50</v>
      </c>
      <c r="E509" s="640" t="str">
        <f>CONCATENATE('Смета ЕР (общ) '!$A509,".",'Смета ЕР (общ) '!$B509,".",C509,".",'Смета ЕР (общ) '!$D509)</f>
        <v>Р3.6.2.50</v>
      </c>
      <c r="F509" s="640">
        <f t="shared" si="72"/>
        <v>1</v>
      </c>
      <c r="G509" s="652" t="s">
        <v>1599</v>
      </c>
      <c r="H509" s="642" t="s">
        <v>15</v>
      </c>
      <c r="I509" s="643"/>
      <c r="J509" s="644">
        <v>67.86</v>
      </c>
      <c r="K509" s="669">
        <v>55.18</v>
      </c>
      <c r="L509" s="669">
        <f t="shared" si="70"/>
        <v>67.86</v>
      </c>
      <c r="M509" s="669">
        <f t="shared" si="71"/>
        <v>55.18</v>
      </c>
      <c r="N509" s="644">
        <f>ROUND('Смета ЕР (общ) '!$I509*'Смета ЕР (общ) '!$L509,2)</f>
        <v>0</v>
      </c>
      <c r="O509" s="644">
        <f>ROUND('Смета ЕР (общ) '!$I509*'Смета ЕР (общ) '!$M509,2)</f>
        <v>0</v>
      </c>
      <c r="P509" s="652"/>
      <c r="Q509" s="652"/>
      <c r="U509" s="617">
        <v>214</v>
      </c>
    </row>
    <row r="510" spans="1:21" ht="14.4">
      <c r="A510" s="640" t="s">
        <v>16</v>
      </c>
      <c r="B510" s="640">
        <v>6</v>
      </c>
      <c r="C510" s="640">
        <v>2</v>
      </c>
      <c r="D510" s="640">
        <f t="shared" si="68"/>
        <v>51</v>
      </c>
      <c r="E510" s="640" t="str">
        <f>CONCATENATE('Смета ЕР (общ) '!$A510,".",'Смета ЕР (общ) '!$B510,".",C510,".",'Смета ЕР (общ) '!$D510)</f>
        <v>Р3.6.2.51</v>
      </c>
      <c r="F510" s="640">
        <f t="shared" si="72"/>
        <v>1</v>
      </c>
      <c r="G510" s="652" t="s">
        <v>2316</v>
      </c>
      <c r="H510" s="642" t="s">
        <v>15</v>
      </c>
      <c r="I510" s="643"/>
      <c r="J510" s="644">
        <v>1287</v>
      </c>
      <c r="K510" s="669">
        <f>Фальшпол!J17*1.05</f>
        <v>3407.6224321762134</v>
      </c>
      <c r="L510" s="669">
        <f t="shared" si="70"/>
        <v>1287</v>
      </c>
      <c r="M510" s="662">
        <f>K510</f>
        <v>3407.6224321762134</v>
      </c>
      <c r="N510" s="644">
        <f>ROUND('Смета ЕР (общ) '!$I510*'Смета ЕР (общ) '!$L510,2)</f>
        <v>0</v>
      </c>
      <c r="O510" s="644">
        <f>ROUND('Смета ЕР (общ) '!$I510*'Смета ЕР (общ) '!$M510,2)</f>
        <v>0</v>
      </c>
      <c r="P510" s="652" t="s">
        <v>2315</v>
      </c>
      <c r="Q510" s="652" t="s">
        <v>6228</v>
      </c>
      <c r="R510" s="1035"/>
      <c r="U510" s="617">
        <v>1</v>
      </c>
    </row>
    <row r="511" spans="1:21" ht="27" customHeight="1">
      <c r="A511" s="640" t="s">
        <v>16</v>
      </c>
      <c r="B511" s="640">
        <v>6</v>
      </c>
      <c r="C511" s="640">
        <v>2</v>
      </c>
      <c r="D511" s="901">
        <v>59</v>
      </c>
      <c r="E511" s="640" t="str">
        <f>CONCATENATE('Смета ЕР (общ) '!$A511,".",'Смета ЕР (общ) '!$B511,".",C511,".",'Смета ЕР (общ) '!$D511)</f>
        <v>Р3.6.2.59</v>
      </c>
      <c r="F511" s="640">
        <f t="shared" si="72"/>
        <v>1</v>
      </c>
      <c r="G511" s="902" t="s">
        <v>4112</v>
      </c>
      <c r="H511" s="642" t="s">
        <v>15</v>
      </c>
      <c r="I511" s="903"/>
      <c r="J511" s="644">
        <v>1287</v>
      </c>
      <c r="K511" s="669">
        <f>Фальшпол!J31*1.05</f>
        <v>12552.992802546583</v>
      </c>
      <c r="L511" s="669">
        <f t="shared" si="70"/>
        <v>1287</v>
      </c>
      <c r="M511" s="662">
        <f>K511</f>
        <v>12552.992802546583</v>
      </c>
      <c r="N511" s="644">
        <f>ROUND('Смета ЕР (общ) '!$I511*'Смета ЕР (общ) '!$L511,2)</f>
        <v>0</v>
      </c>
      <c r="O511" s="644">
        <f>ROUND('Смета ЕР (общ) '!$I511*'Смета ЕР (общ) '!$M511,2)</f>
        <v>0</v>
      </c>
      <c r="P511" s="902" t="s">
        <v>2315</v>
      </c>
      <c r="Q511" s="902" t="s">
        <v>6228</v>
      </c>
      <c r="R511" s="1035"/>
    </row>
    <row r="512" spans="1:21" ht="24">
      <c r="A512" s="640" t="s">
        <v>16</v>
      </c>
      <c r="B512" s="640">
        <v>6</v>
      </c>
      <c r="C512" s="640">
        <v>2</v>
      </c>
      <c r="D512" s="640">
        <f>D510+1</f>
        <v>52</v>
      </c>
      <c r="E512" s="640" t="str">
        <f>CONCATENATE('Смета ЕР (общ) '!$A512,".",'Смета ЕР (общ) '!$B512,".",C512,".",'Смета ЕР (общ) '!$D512)</f>
        <v>Р3.6.2.52</v>
      </c>
      <c r="F512" s="640">
        <f>IF(I512&gt;0,F510+1,F510)</f>
        <v>1</v>
      </c>
      <c r="G512" s="652" t="s">
        <v>4111</v>
      </c>
      <c r="H512" s="642" t="s">
        <v>15</v>
      </c>
      <c r="I512" s="643"/>
      <c r="J512" s="644">
        <v>165</v>
      </c>
      <c r="K512" s="644">
        <v>35.01</v>
      </c>
      <c r="L512" s="644">
        <f t="shared" si="70"/>
        <v>165</v>
      </c>
      <c r="M512" s="644">
        <f t="shared" si="71"/>
        <v>35.01</v>
      </c>
      <c r="N512" s="644">
        <f>ROUND('Смета ЕР (общ) '!$I512*'Смета ЕР (общ) '!$L512,2)</f>
        <v>0</v>
      </c>
      <c r="O512" s="644">
        <f>ROUND('Смета ЕР (общ) '!$I512*'Смета ЕР (общ) '!$M512,2)</f>
        <v>0</v>
      </c>
      <c r="P512" s="652"/>
      <c r="Q512" s="652"/>
    </row>
    <row r="513" spans="1:21" ht="14.4">
      <c r="A513" s="640" t="s">
        <v>16</v>
      </c>
      <c r="B513" s="640">
        <v>6</v>
      </c>
      <c r="C513" s="640">
        <v>2</v>
      </c>
      <c r="D513" s="640">
        <f t="shared" si="68"/>
        <v>53</v>
      </c>
      <c r="E513" s="640" t="str">
        <f>CONCATENATE('Смета ЕР (общ) '!$A513,".",'Смета ЕР (общ) '!$B513,".",C513,".",'Смета ЕР (общ) '!$D513)</f>
        <v>Р3.6.2.53</v>
      </c>
      <c r="F513" s="640">
        <f t="shared" si="72"/>
        <v>1</v>
      </c>
      <c r="G513" s="652" t="s">
        <v>43</v>
      </c>
      <c r="H513" s="642" t="s">
        <v>27</v>
      </c>
      <c r="I513" s="643"/>
      <c r="J513" s="644">
        <v>393.59</v>
      </c>
      <c r="K513" s="644">
        <v>437.5</v>
      </c>
      <c r="L513" s="644">
        <f t="shared" si="70"/>
        <v>393.59</v>
      </c>
      <c r="M513" s="644">
        <f t="shared" si="71"/>
        <v>437.5</v>
      </c>
      <c r="N513" s="644">
        <f>ROUND('Смета ЕР (общ) '!$I513*'Смета ЕР (общ) '!$L513,2)</f>
        <v>0</v>
      </c>
      <c r="O513" s="644">
        <f>ROUND('Смета ЕР (общ) '!$I513*'Смета ЕР (общ) '!$M513,2)</f>
        <v>0</v>
      </c>
      <c r="P513" s="652"/>
      <c r="Q513" s="652"/>
    </row>
    <row r="514" spans="1:21" ht="14.4">
      <c r="A514" s="640" t="s">
        <v>16</v>
      </c>
      <c r="B514" s="640">
        <v>6</v>
      </c>
      <c r="C514" s="640">
        <v>2</v>
      </c>
      <c r="D514" s="640">
        <f t="shared" si="68"/>
        <v>54</v>
      </c>
      <c r="E514" s="640" t="str">
        <f>CONCATENATE('Смета ЕР (общ) '!$A514,".",'Смета ЕР (общ) '!$B514,".",C514,".",'Смета ЕР (общ) '!$D514)</f>
        <v>Р3.6.2.54</v>
      </c>
      <c r="F514" s="640">
        <f t="shared" si="72"/>
        <v>1</v>
      </c>
      <c r="G514" s="652" t="s">
        <v>491</v>
      </c>
      <c r="H514" s="642" t="s">
        <v>15</v>
      </c>
      <c r="I514" s="643"/>
      <c r="J514" s="644">
        <v>2030.58</v>
      </c>
      <c r="K514" s="644">
        <v>9144.17</v>
      </c>
      <c r="L514" s="644">
        <f t="shared" si="70"/>
        <v>2030.58</v>
      </c>
      <c r="M514" s="644">
        <f t="shared" si="71"/>
        <v>9144.17</v>
      </c>
      <c r="N514" s="644">
        <f>ROUND('Смета ЕР (общ) '!$I514*'Смета ЕР (общ) '!$L514,2)</f>
        <v>0</v>
      </c>
      <c r="O514" s="644">
        <f>ROUND('Смета ЕР (общ) '!$I514*'Смета ЕР (общ) '!$M514,2)</f>
        <v>0</v>
      </c>
      <c r="P514" s="652"/>
      <c r="Q514" s="652"/>
    </row>
    <row r="515" spans="1:21" ht="24">
      <c r="A515" s="640" t="s">
        <v>16</v>
      </c>
      <c r="B515" s="640">
        <v>6</v>
      </c>
      <c r="C515" s="640">
        <v>2</v>
      </c>
      <c r="D515" s="640">
        <f t="shared" si="68"/>
        <v>55</v>
      </c>
      <c r="E515" s="640" t="str">
        <f>CONCATENATE('Смета ЕР (общ) '!$A515,".",'Смета ЕР (общ) '!$B515,".",C515,".",'Смета ЕР (общ) '!$D515)</f>
        <v>Р3.6.2.55</v>
      </c>
      <c r="F515" s="640">
        <f t="shared" si="72"/>
        <v>1</v>
      </c>
      <c r="G515" s="652" t="s">
        <v>1181</v>
      </c>
      <c r="H515" s="653" t="s">
        <v>15</v>
      </c>
      <c r="I515" s="643"/>
      <c r="J515" s="644">
        <v>4438.46</v>
      </c>
      <c r="K515" s="644">
        <v>951.63</v>
      </c>
      <c r="L515" s="644">
        <f t="shared" si="70"/>
        <v>4438.46</v>
      </c>
      <c r="M515" s="644">
        <f t="shared" si="71"/>
        <v>951.63</v>
      </c>
      <c r="N515" s="644">
        <f>ROUND('Смета ЕР (общ) '!$I515*'Смета ЕР (общ) '!$L515,2)</f>
        <v>0</v>
      </c>
      <c r="O515" s="644">
        <f>ROUND('Смета ЕР (общ) '!$I515*'Смета ЕР (общ) '!$M515,2)</f>
        <v>0</v>
      </c>
      <c r="P515" s="652"/>
      <c r="Q515" s="652"/>
    </row>
    <row r="516" spans="1:21" ht="24">
      <c r="A516" s="640" t="s">
        <v>16</v>
      </c>
      <c r="B516" s="640">
        <v>6</v>
      </c>
      <c r="C516" s="640">
        <v>2</v>
      </c>
      <c r="D516" s="640">
        <f t="shared" si="68"/>
        <v>56</v>
      </c>
      <c r="E516" s="640" t="str">
        <f>CONCATENATE('Смета ЕР (общ) '!$A516,".",'Смета ЕР (общ) '!$B516,".",C516,".",'Смета ЕР (общ) '!$D516)</f>
        <v>Р3.6.2.56</v>
      </c>
      <c r="F516" s="640">
        <f t="shared" si="72"/>
        <v>1</v>
      </c>
      <c r="G516" s="652" t="s">
        <v>376</v>
      </c>
      <c r="H516" s="653" t="s">
        <v>15</v>
      </c>
      <c r="I516" s="643"/>
      <c r="J516" s="644">
        <v>1900.08</v>
      </c>
      <c r="K516" s="644">
        <v>390.4</v>
      </c>
      <c r="L516" s="644">
        <f t="shared" si="70"/>
        <v>1900.08</v>
      </c>
      <c r="M516" s="644">
        <f t="shared" si="71"/>
        <v>390.4</v>
      </c>
      <c r="N516" s="644">
        <f>ROUND('Смета ЕР (общ) '!$I516*'Смета ЕР (общ) '!$L516,2)</f>
        <v>0</v>
      </c>
      <c r="O516" s="644">
        <f>ROUND('Смета ЕР (общ) '!$I516*'Смета ЕР (общ) '!$M516,2)</f>
        <v>0</v>
      </c>
      <c r="P516" s="652"/>
      <c r="Q516" s="652"/>
    </row>
    <row r="517" spans="1:21" ht="14.4">
      <c r="A517" s="640" t="s">
        <v>16</v>
      </c>
      <c r="B517" s="640">
        <v>6</v>
      </c>
      <c r="C517" s="640">
        <v>2</v>
      </c>
      <c r="D517" s="640">
        <f t="shared" si="68"/>
        <v>57</v>
      </c>
      <c r="E517" s="640" t="str">
        <f>CONCATENATE('Смета ЕР (общ) '!$A517,".",'Смета ЕР (общ) '!$B517,".",C517,".",'Смета ЕР (общ) '!$D517)</f>
        <v>Р3.6.2.57</v>
      </c>
      <c r="F517" s="640">
        <f t="shared" si="72"/>
        <v>1</v>
      </c>
      <c r="G517" s="652" t="s">
        <v>377</v>
      </c>
      <c r="H517" s="653" t="s">
        <v>15</v>
      </c>
      <c r="I517" s="643"/>
      <c r="J517" s="644">
        <v>2015.27</v>
      </c>
      <c r="K517" s="644">
        <v>1652.54</v>
      </c>
      <c r="L517" s="644">
        <f t="shared" si="70"/>
        <v>2015.27</v>
      </c>
      <c r="M517" s="644">
        <f t="shared" si="71"/>
        <v>1652.54</v>
      </c>
      <c r="N517" s="644">
        <f>ROUND('Смета ЕР (общ) '!$I517*'Смета ЕР (общ) '!$L517,2)</f>
        <v>0</v>
      </c>
      <c r="O517" s="644">
        <f>ROUND('Смета ЕР (общ) '!$I517*'Смета ЕР (общ) '!$M517,2)</f>
        <v>0</v>
      </c>
      <c r="P517" s="652"/>
      <c r="Q517" s="652"/>
    </row>
    <row r="518" spans="1:21" ht="14.4">
      <c r="A518" s="640" t="s">
        <v>16</v>
      </c>
      <c r="B518" s="640">
        <v>6</v>
      </c>
      <c r="C518" s="640">
        <v>2</v>
      </c>
      <c r="D518" s="640">
        <f t="shared" si="68"/>
        <v>58</v>
      </c>
      <c r="E518" s="640" t="str">
        <f>CONCATENATE('Смета ЕР (общ) '!$A518,".",'Смета ЕР (общ) '!$B518,".",C518,".",'Смета ЕР (общ) '!$D518)</f>
        <v>Р3.6.2.58</v>
      </c>
      <c r="F518" s="640">
        <f t="shared" si="72"/>
        <v>1</v>
      </c>
      <c r="G518" s="652" t="s">
        <v>378</v>
      </c>
      <c r="H518" s="653" t="s">
        <v>15</v>
      </c>
      <c r="I518" s="643"/>
      <c r="J518" s="644">
        <v>475.02</v>
      </c>
      <c r="K518" s="644">
        <v>560.77</v>
      </c>
      <c r="L518" s="644">
        <f t="shared" si="70"/>
        <v>475.02</v>
      </c>
      <c r="M518" s="644">
        <f t="shared" si="71"/>
        <v>560.77</v>
      </c>
      <c r="N518" s="644">
        <f>ROUND('Смета ЕР (общ) '!$I518*'Смета ЕР (общ) '!$L518,2)</f>
        <v>0</v>
      </c>
      <c r="O518" s="644">
        <f>ROUND('Смета ЕР (общ) '!$I518*'Смета ЕР (общ) '!$M518,2)</f>
        <v>0</v>
      </c>
      <c r="P518" s="652"/>
      <c r="Q518" s="652"/>
    </row>
    <row r="519" spans="1:21" ht="14.4">
      <c r="A519" s="648" t="s">
        <v>16</v>
      </c>
      <c r="B519" s="648">
        <v>7</v>
      </c>
      <c r="C519" s="648"/>
      <c r="D519" s="648">
        <v>0</v>
      </c>
      <c r="E519" s="648" t="str">
        <f>CONCATENATE('Смета ЕР (общ) '!$A519,".",'Смета ЕР (общ) '!$B519,".",'Смета ЕР (общ) '!$D519)</f>
        <v>Р3.7.0</v>
      </c>
      <c r="F519" s="648">
        <f t="shared" si="72"/>
        <v>1</v>
      </c>
      <c r="G519" s="649" t="s">
        <v>667</v>
      </c>
      <c r="H519" s="634"/>
      <c r="I519" s="635">
        <f>N519</f>
        <v>0</v>
      </c>
      <c r="J519" s="647"/>
      <c r="K519" s="647"/>
      <c r="L519" s="637"/>
      <c r="M519" s="637"/>
      <c r="N519" s="637">
        <f>SUM(N520:N538)</f>
        <v>0</v>
      </c>
      <c r="O519" s="637">
        <f>SUM(O520:O538)</f>
        <v>0</v>
      </c>
      <c r="P519" s="649"/>
      <c r="Q519" s="649"/>
      <c r="U519" s="617">
        <v>44347.770000000004</v>
      </c>
    </row>
    <row r="520" spans="1:21" ht="36">
      <c r="A520" s="1203" t="s">
        <v>16</v>
      </c>
      <c r="B520" s="1203">
        <v>7</v>
      </c>
      <c r="C520" s="1203"/>
      <c r="D520" s="1203">
        <v>1</v>
      </c>
      <c r="E520" s="1203" t="str">
        <f>CONCATENATE('Смета ЕР (общ) '!$A520,".",'Смета ЕР (общ) '!$B520,".",'Смета ЕР (общ) '!$D520)</f>
        <v>Р3.7.1</v>
      </c>
      <c r="F520" s="1203">
        <f t="shared" si="72"/>
        <v>1</v>
      </c>
      <c r="G520" s="1200" t="s">
        <v>2255</v>
      </c>
      <c r="H520" s="642" t="s">
        <v>336</v>
      </c>
      <c r="I520" s="645"/>
      <c r="J520" s="644">
        <v>8143.2</v>
      </c>
      <c r="K520" s="669">
        <f>Броня!F21</f>
        <v>88725</v>
      </c>
      <c r="L520" s="658">
        <f>ROUND(J520-J520*$R$3,2)</f>
        <v>8143.2</v>
      </c>
      <c r="M520" s="662">
        <f>K520</f>
        <v>88725</v>
      </c>
      <c r="N520" s="658">
        <f>ROUND('Смета ЕР (общ) '!$I520*'Смета ЕР (общ) '!$L520,2)</f>
        <v>0</v>
      </c>
      <c r="O520" s="658">
        <f>ROUND('Смета ЕР (общ) '!$I520*'Смета ЕР (общ) '!$M520,2)</f>
        <v>0</v>
      </c>
      <c r="P520" s="1200" t="s">
        <v>2205</v>
      </c>
      <c r="Q520" s="1200" t="s">
        <v>846</v>
      </c>
      <c r="R520" s="1035"/>
      <c r="U520" s="617">
        <v>1</v>
      </c>
    </row>
    <row r="521" spans="1:21" ht="36">
      <c r="A521" s="1203" t="s">
        <v>16</v>
      </c>
      <c r="B521" s="1203">
        <v>7</v>
      </c>
      <c r="C521" s="1203"/>
      <c r="D521" s="1203">
        <v>6</v>
      </c>
      <c r="E521" s="1203" t="str">
        <f>CONCATENATE('Смета ЕР (общ) '!$A521,".",'Смета ЕР (общ) '!$B521,".",'Смета ЕР (общ) '!$D521)</f>
        <v>Р3.7.6</v>
      </c>
      <c r="F521" s="1203">
        <f t="shared" si="72"/>
        <v>1</v>
      </c>
      <c r="G521" s="1200" t="s">
        <v>2256</v>
      </c>
      <c r="H521" s="642" t="s">
        <v>336</v>
      </c>
      <c r="I521" s="657"/>
      <c r="J521" s="644">
        <v>8143.2</v>
      </c>
      <c r="K521" s="669">
        <f>Броня!F22</f>
        <v>87150</v>
      </c>
      <c r="L521" s="658">
        <f t="shared" ref="L521:L522" si="73">ROUND(J521-J521*$R$3,2)</f>
        <v>8143.2</v>
      </c>
      <c r="M521" s="662">
        <f t="shared" ref="M521:M523" si="74">K521</f>
        <v>87150</v>
      </c>
      <c r="N521" s="658">
        <f>ROUND('Смета ЕР (общ) '!$I521*'Смета ЕР (общ) '!$L521,2)</f>
        <v>0</v>
      </c>
      <c r="O521" s="658">
        <f>ROUND('Смета ЕР (общ) '!$I521*'Смета ЕР (общ) '!$M521,2)</f>
        <v>0</v>
      </c>
      <c r="P521" s="1200" t="s">
        <v>2205</v>
      </c>
      <c r="Q521" s="1200" t="s">
        <v>846</v>
      </c>
      <c r="R521" s="1035"/>
    </row>
    <row r="522" spans="1:21" ht="60">
      <c r="A522" s="1204" t="s">
        <v>16</v>
      </c>
      <c r="B522" s="1204">
        <v>7</v>
      </c>
      <c r="C522" s="1204"/>
      <c r="D522" s="1204">
        <v>2</v>
      </c>
      <c r="E522" s="1204" t="str">
        <f>CONCATENATE('Смета ЕР (общ) '!$A522,".",'Смета ЕР (общ) '!$B522,".",'Смета ЕР (общ) '!$D522)</f>
        <v>Р3.7.2</v>
      </c>
      <c r="F522" s="1204">
        <f t="shared" si="72"/>
        <v>1</v>
      </c>
      <c r="G522" s="1201" t="s">
        <v>3607</v>
      </c>
      <c r="H522" s="642" t="s">
        <v>336</v>
      </c>
      <c r="I522" s="645"/>
      <c r="J522" s="644">
        <v>13154.4</v>
      </c>
      <c r="K522" s="669">
        <f>Броня!F23</f>
        <v>148575</v>
      </c>
      <c r="L522" s="658">
        <f t="shared" si="73"/>
        <v>13154.4</v>
      </c>
      <c r="M522" s="662">
        <f t="shared" si="74"/>
        <v>148575</v>
      </c>
      <c r="N522" s="658">
        <f>ROUND('Смета ЕР (общ) '!$I522*'Смета ЕР (общ) '!$L522,2)</f>
        <v>0</v>
      </c>
      <c r="O522" s="658">
        <f>ROUND('Смета ЕР (общ) '!$I522*'Смета ЕР (общ) '!$M522,2)</f>
        <v>0</v>
      </c>
      <c r="P522" s="1201" t="s">
        <v>2205</v>
      </c>
      <c r="Q522" s="1201" t="s">
        <v>846</v>
      </c>
      <c r="R522" s="1035"/>
    </row>
    <row r="523" spans="1:21" ht="24">
      <c r="A523" s="1204" t="s">
        <v>16</v>
      </c>
      <c r="B523" s="1204">
        <v>7</v>
      </c>
      <c r="C523" s="1204"/>
      <c r="D523" s="1204">
        <v>3</v>
      </c>
      <c r="E523" s="1204" t="str">
        <f>CONCATENATE('Смета ЕР (общ) '!$A523,".",'Смета ЕР (общ) '!$B523,".",'Смета ЕР (общ) '!$D523)</f>
        <v>Р3.7.3</v>
      </c>
      <c r="F523" s="1204">
        <f t="shared" si="72"/>
        <v>1</v>
      </c>
      <c r="G523" s="1202" t="s">
        <v>2201</v>
      </c>
      <c r="H523" s="642" t="s">
        <v>336</v>
      </c>
      <c r="I523" s="657"/>
      <c r="J523" s="644">
        <v>25056</v>
      </c>
      <c r="K523" s="669">
        <f>Броня!F24</f>
        <v>223650</v>
      </c>
      <c r="L523" s="658">
        <f t="shared" ref="L523:L529" si="75">ROUND(J523-J523*$R$3,2)</f>
        <v>25056</v>
      </c>
      <c r="M523" s="662">
        <f t="shared" si="74"/>
        <v>223650</v>
      </c>
      <c r="N523" s="658">
        <f>ROUND('Смета ЕР (общ) '!$I523*'Смета ЕР (общ) '!$L523,2)</f>
        <v>0</v>
      </c>
      <c r="O523" s="658">
        <f>ROUND('Смета ЕР (общ) '!$I523*'Смета ЕР (общ) '!$M523,2)</f>
        <v>0</v>
      </c>
      <c r="P523" s="1202" t="s">
        <v>2205</v>
      </c>
      <c r="Q523" s="1202" t="s">
        <v>846</v>
      </c>
      <c r="R523" s="1035"/>
    </row>
    <row r="524" spans="1:21" ht="24">
      <c r="A524" s="773" t="s">
        <v>16</v>
      </c>
      <c r="B524" s="773">
        <v>7</v>
      </c>
      <c r="C524" s="773"/>
      <c r="D524" s="773">
        <v>28</v>
      </c>
      <c r="E524" s="773" t="str">
        <f>CONCATENATE('Смета ЕР (общ) '!$A524,".",'Смета ЕР (общ) '!$B524,".",'Смета ЕР (общ) '!$D524)</f>
        <v>Р3.7.28</v>
      </c>
      <c r="F524" s="773">
        <f t="shared" si="72"/>
        <v>1</v>
      </c>
      <c r="G524" s="774" t="s">
        <v>497</v>
      </c>
      <c r="H524" s="642" t="s">
        <v>336</v>
      </c>
      <c r="I524" s="657"/>
      <c r="J524" s="644">
        <v>13154.4</v>
      </c>
      <c r="K524" s="644">
        <v>152449.26999999999</v>
      </c>
      <c r="L524" s="658">
        <f t="shared" si="75"/>
        <v>13154.4</v>
      </c>
      <c r="M524" s="658">
        <f t="shared" ref="M524:M529" si="76">ROUND(K524-K524*$R$3,2)</f>
        <v>152449.26999999999</v>
      </c>
      <c r="N524" s="658">
        <f>ROUND('Смета ЕР (общ) '!$I524*'Смета ЕР (общ) '!$L524,2)</f>
        <v>0</v>
      </c>
      <c r="O524" s="658">
        <f>ROUND('Смета ЕР (общ) '!$I524*'Смета ЕР (общ) '!$M524,2)</f>
        <v>0</v>
      </c>
      <c r="P524" s="774"/>
      <c r="Q524" s="774"/>
    </row>
    <row r="525" spans="1:21" ht="14.4">
      <c r="A525" s="640" t="s">
        <v>16</v>
      </c>
      <c r="B525" s="640">
        <v>7</v>
      </c>
      <c r="C525" s="640"/>
      <c r="D525" s="640">
        <v>4</v>
      </c>
      <c r="E525" s="640" t="str">
        <f>CONCATENATE('Смета ЕР (общ) '!$A525,".",'Смета ЕР (общ) '!$B525,".",'Смета ЕР (общ) '!$D525)</f>
        <v>Р3.7.4</v>
      </c>
      <c r="F525" s="640">
        <f t="shared" si="72"/>
        <v>1</v>
      </c>
      <c r="G525" s="652" t="s">
        <v>44</v>
      </c>
      <c r="H525" s="642" t="s">
        <v>336</v>
      </c>
      <c r="I525" s="645"/>
      <c r="J525" s="644">
        <v>1879.2</v>
      </c>
      <c r="K525" s="644">
        <v>6029.99</v>
      </c>
      <c r="L525" s="644">
        <f t="shared" si="75"/>
        <v>1879.2</v>
      </c>
      <c r="M525" s="644">
        <f t="shared" si="76"/>
        <v>6029.99</v>
      </c>
      <c r="N525" s="644">
        <f>ROUND('Смета ЕР (общ) '!$I525*'Смета ЕР (общ) '!$L525,2)</f>
        <v>0</v>
      </c>
      <c r="O525" s="644">
        <f>ROUND('Смета ЕР (общ) '!$I525*'Смета ЕР (общ) '!$M525,2)</f>
        <v>0</v>
      </c>
      <c r="P525" s="652"/>
      <c r="Q525" s="652" t="s">
        <v>846</v>
      </c>
      <c r="U525" s="617">
        <v>1</v>
      </c>
    </row>
    <row r="526" spans="1:21" ht="24">
      <c r="A526" s="640" t="s">
        <v>16</v>
      </c>
      <c r="B526" s="640">
        <v>7</v>
      </c>
      <c r="C526" s="640"/>
      <c r="D526" s="640">
        <v>29</v>
      </c>
      <c r="E526" s="640" t="str">
        <f>CONCATENATE('Смета ЕР (общ) '!$A526,".",'Смета ЕР (общ) '!$B526,".",'Смета ЕР (общ) '!$D526)</f>
        <v>Р3.7.29</v>
      </c>
      <c r="F526" s="640">
        <f t="shared" si="72"/>
        <v>1</v>
      </c>
      <c r="G526" s="641" t="s">
        <v>2042</v>
      </c>
      <c r="H526" s="653" t="s">
        <v>15</v>
      </c>
      <c r="I526" s="643"/>
      <c r="J526" s="644">
        <v>600.5</v>
      </c>
      <c r="K526" s="644">
        <v>1227.8699999999999</v>
      </c>
      <c r="L526" s="644">
        <f t="shared" si="75"/>
        <v>600.5</v>
      </c>
      <c r="M526" s="644">
        <f t="shared" si="76"/>
        <v>1227.8699999999999</v>
      </c>
      <c r="N526" s="644">
        <f>ROUND('Смета ЕР (общ) '!$I526*'Смета ЕР (общ) '!$L526,2)</f>
        <v>0</v>
      </c>
      <c r="O526" s="644">
        <f>ROUND('Смета ЕР (общ) '!$I526*'Смета ЕР (общ) '!$M526,2)</f>
        <v>0</v>
      </c>
      <c r="P526" s="641"/>
      <c r="Q526" s="641"/>
    </row>
    <row r="527" spans="1:21" ht="24">
      <c r="A527" s="640" t="s">
        <v>16</v>
      </c>
      <c r="B527" s="640">
        <v>7</v>
      </c>
      <c r="C527" s="640"/>
      <c r="D527" s="640">
        <v>30</v>
      </c>
      <c r="E527" s="640" t="str">
        <f>CONCATENATE('Смета ЕР (общ) '!$A527,".",'Смета ЕР (общ) '!$B527,".",'Смета ЕР (общ) '!$D527)</f>
        <v>Р3.7.30</v>
      </c>
      <c r="F527" s="640">
        <f t="shared" si="72"/>
        <v>1</v>
      </c>
      <c r="G527" s="641" t="s">
        <v>2043</v>
      </c>
      <c r="H527" s="653" t="s">
        <v>15</v>
      </c>
      <c r="I527" s="643"/>
      <c r="J527" s="644">
        <v>814.32</v>
      </c>
      <c r="K527" s="644">
        <v>1725.94</v>
      </c>
      <c r="L527" s="644">
        <f t="shared" si="75"/>
        <v>814.32</v>
      </c>
      <c r="M527" s="644">
        <f t="shared" si="76"/>
        <v>1725.94</v>
      </c>
      <c r="N527" s="644">
        <f>ROUND('Смета ЕР (общ) '!$I527*'Смета ЕР (общ) '!$L527,2)</f>
        <v>0</v>
      </c>
      <c r="O527" s="644">
        <f>ROUND('Смета ЕР (общ) '!$I527*'Смета ЕР (общ) '!$M527,2)</f>
        <v>0</v>
      </c>
      <c r="P527" s="641"/>
      <c r="Q527" s="641"/>
    </row>
    <row r="528" spans="1:21" ht="24">
      <c r="A528" s="640" t="s">
        <v>16</v>
      </c>
      <c r="B528" s="640">
        <v>7</v>
      </c>
      <c r="C528" s="640"/>
      <c r="D528" s="640">
        <v>31</v>
      </c>
      <c r="E528" s="640" t="str">
        <f>CONCATENATE('Смета ЕР (общ) '!$A528,".",'Смета ЕР (общ) '!$B528,".",'Смета ЕР (общ) '!$D528)</f>
        <v>Р3.7.31</v>
      </c>
      <c r="F528" s="640">
        <f t="shared" si="72"/>
        <v>1</v>
      </c>
      <c r="G528" s="641" t="s">
        <v>2044</v>
      </c>
      <c r="H528" s="653" t="s">
        <v>15</v>
      </c>
      <c r="I528" s="643"/>
      <c r="J528" s="644">
        <v>597.11</v>
      </c>
      <c r="K528" s="644">
        <v>1378.37</v>
      </c>
      <c r="L528" s="644">
        <f t="shared" si="75"/>
        <v>597.11</v>
      </c>
      <c r="M528" s="644">
        <f t="shared" si="76"/>
        <v>1378.37</v>
      </c>
      <c r="N528" s="644">
        <f>ROUND('Смета ЕР (общ) '!$I528*'Смета ЕР (общ) '!$L528,2)</f>
        <v>0</v>
      </c>
      <c r="O528" s="644">
        <f>ROUND('Смета ЕР (общ) '!$I528*'Смета ЕР (общ) '!$M528,2)</f>
        <v>0</v>
      </c>
      <c r="P528" s="641"/>
      <c r="Q528" s="641"/>
      <c r="U528" s="617">
        <v>20</v>
      </c>
    </row>
    <row r="529" spans="1:21" ht="36">
      <c r="A529" s="640" t="s">
        <v>16</v>
      </c>
      <c r="B529" s="640">
        <v>7</v>
      </c>
      <c r="C529" s="640"/>
      <c r="D529" s="640">
        <v>5</v>
      </c>
      <c r="E529" s="640" t="str">
        <f>CONCATENATE('Смета ЕР (общ) '!$A529,".",'Смета ЕР (общ) '!$B529,".",'Смета ЕР (общ) '!$D529)</f>
        <v>Р3.7.5</v>
      </c>
      <c r="F529" s="640">
        <f t="shared" si="72"/>
        <v>1</v>
      </c>
      <c r="G529" s="641" t="s">
        <v>2045</v>
      </c>
      <c r="H529" s="653" t="s">
        <v>15</v>
      </c>
      <c r="I529" s="645"/>
      <c r="J529" s="644">
        <v>583.73</v>
      </c>
      <c r="K529" s="644">
        <v>1148.4100000000001</v>
      </c>
      <c r="L529" s="644">
        <f t="shared" si="75"/>
        <v>583.73</v>
      </c>
      <c r="M529" s="644">
        <f t="shared" si="76"/>
        <v>1148.4100000000001</v>
      </c>
      <c r="N529" s="644">
        <f>ROUND('Смета ЕР (общ) '!$I529*'Смета ЕР (общ) '!$L529,2)</f>
        <v>0</v>
      </c>
      <c r="O529" s="644">
        <f>ROUND('Смета ЕР (общ) '!$I529*'Смета ЕР (общ) '!$M529,2)</f>
        <v>0</v>
      </c>
      <c r="P529" s="641"/>
      <c r="Q529" s="641"/>
    </row>
    <row r="530" spans="1:21" ht="24">
      <c r="A530" s="704" t="s">
        <v>16</v>
      </c>
      <c r="B530" s="704">
        <v>7</v>
      </c>
      <c r="C530" s="704"/>
      <c r="D530" s="704">
        <v>33</v>
      </c>
      <c r="E530" s="704" t="str">
        <f>CONCATENATE('Смета ЕР (общ) '!$A530,".",'Смета ЕР (общ) '!$B530,".",'Смета ЕР (общ) '!$D530)</f>
        <v>Р3.7.33</v>
      </c>
      <c r="F530" s="704">
        <f t="shared" si="72"/>
        <v>1</v>
      </c>
      <c r="G530" s="705" t="s">
        <v>2202</v>
      </c>
      <c r="H530" s="642" t="s">
        <v>336</v>
      </c>
      <c r="I530" s="645"/>
      <c r="J530" s="669">
        <v>6890.4</v>
      </c>
      <c r="K530" s="669">
        <f>Броня!F7</f>
        <v>52500</v>
      </c>
      <c r="L530" s="669">
        <f t="shared" ref="L530:L535" si="77">ROUND(J530-J530*$R$3,2)</f>
        <v>6890.4</v>
      </c>
      <c r="M530" s="662">
        <f>K530</f>
        <v>52500</v>
      </c>
      <c r="N530" s="669">
        <f>ROUND('Смета ЕР (общ) '!$I530*'Смета ЕР (общ) '!$L530,2)</f>
        <v>0</v>
      </c>
      <c r="O530" s="669">
        <f>ROUND('Смета ЕР (общ) '!$I530*'Смета ЕР (общ) '!$M530,2)</f>
        <v>0</v>
      </c>
      <c r="P530" s="705" t="s">
        <v>2205</v>
      </c>
      <c r="Q530" s="705" t="s">
        <v>846</v>
      </c>
      <c r="R530" s="1035"/>
      <c r="U530" s="617">
        <v>1</v>
      </c>
    </row>
    <row r="531" spans="1:21" ht="60">
      <c r="A531" s="706" t="s">
        <v>16</v>
      </c>
      <c r="B531" s="706">
        <v>7</v>
      </c>
      <c r="C531" s="706"/>
      <c r="D531" s="706">
        <v>34</v>
      </c>
      <c r="E531" s="706" t="str">
        <f>CONCATENATE('Смета ЕР (общ) '!$A531,".",'Смета ЕР (общ) '!$B531,".",'Смета ЕР (общ) '!$D531)</f>
        <v>Р3.7.34</v>
      </c>
      <c r="F531" s="706">
        <f t="shared" si="72"/>
        <v>1</v>
      </c>
      <c r="G531" s="707" t="s">
        <v>2203</v>
      </c>
      <c r="H531" s="642" t="s">
        <v>336</v>
      </c>
      <c r="I531" s="645"/>
      <c r="J531" s="669">
        <v>4384.8</v>
      </c>
      <c r="K531" s="669">
        <f>Броня!F8</f>
        <v>39900</v>
      </c>
      <c r="L531" s="669">
        <f t="shared" si="77"/>
        <v>4384.8</v>
      </c>
      <c r="M531" s="662">
        <f>K531</f>
        <v>39900</v>
      </c>
      <c r="N531" s="669">
        <f>ROUND('Смета ЕР (общ) '!$I531*'Смета ЕР (общ) '!$L531,2)</f>
        <v>0</v>
      </c>
      <c r="O531" s="669">
        <f>ROUND('Смета ЕР (общ) '!$I531*'Смета ЕР (общ) '!$M531,2)</f>
        <v>0</v>
      </c>
      <c r="P531" s="707" t="s">
        <v>2205</v>
      </c>
      <c r="Q531" s="707" t="s">
        <v>6226</v>
      </c>
      <c r="R531" s="1035"/>
      <c r="U531" s="617">
        <v>1</v>
      </c>
    </row>
    <row r="532" spans="1:21" ht="72">
      <c r="A532" s="775" t="s">
        <v>16</v>
      </c>
      <c r="B532" s="775">
        <v>7</v>
      </c>
      <c r="C532" s="775"/>
      <c r="D532" s="775">
        <v>7</v>
      </c>
      <c r="E532" s="775" t="str">
        <f>CONCATENATE('Смета ЕР (общ) '!$A532,".",'Смета ЕР (общ) '!$B532,".",'Смета ЕР (общ) '!$D532)</f>
        <v>Р3.7.7</v>
      </c>
      <c r="F532" s="775">
        <f t="shared" si="72"/>
        <v>1</v>
      </c>
      <c r="G532" s="776" t="s">
        <v>2204</v>
      </c>
      <c r="H532" s="646"/>
      <c r="I532" s="645"/>
      <c r="J532" s="669">
        <v>8207.6610000000001</v>
      </c>
      <c r="K532" s="669">
        <f>Броня!F9</f>
        <v>105000</v>
      </c>
      <c r="L532" s="669">
        <f t="shared" si="77"/>
        <v>8207.66</v>
      </c>
      <c r="M532" s="662">
        <f t="shared" ref="M532:M534" si="78">K532</f>
        <v>105000</v>
      </c>
      <c r="N532" s="669">
        <f>ROUND('Смета ЕР (общ) '!$I532*'Смета ЕР (общ) '!$L532,2)</f>
        <v>0</v>
      </c>
      <c r="O532" s="669">
        <f>ROUND('Смета ЕР (общ) '!$I532*'Смета ЕР (общ) '!$M532,2)</f>
        <v>0</v>
      </c>
      <c r="P532" s="776" t="s">
        <v>2205</v>
      </c>
      <c r="Q532" s="776" t="s">
        <v>846</v>
      </c>
      <c r="R532" s="1035"/>
    </row>
    <row r="533" spans="1:21" ht="48">
      <c r="A533" s="706" t="s">
        <v>16</v>
      </c>
      <c r="B533" s="706">
        <v>7</v>
      </c>
      <c r="C533" s="706"/>
      <c r="D533" s="706">
        <v>35</v>
      </c>
      <c r="E533" s="706" t="str">
        <f>CONCATENATE('Смета ЕР (общ) '!$A533,".",'Смета ЕР (общ) '!$B533,".",'Смета ЕР (общ) '!$D533)</f>
        <v>Р3.7.35</v>
      </c>
      <c r="F533" s="706">
        <f t="shared" si="72"/>
        <v>1</v>
      </c>
      <c r="G533" s="707" t="s">
        <v>2181</v>
      </c>
      <c r="H533" s="642" t="s">
        <v>336</v>
      </c>
      <c r="I533" s="645"/>
      <c r="J533" s="669">
        <v>9396</v>
      </c>
      <c r="K533" s="669">
        <f>Броня!F10</f>
        <v>99750</v>
      </c>
      <c r="L533" s="669">
        <f t="shared" si="77"/>
        <v>9396</v>
      </c>
      <c r="M533" s="662">
        <f t="shared" si="78"/>
        <v>99750</v>
      </c>
      <c r="N533" s="669">
        <f>ROUND('Смета ЕР (общ) '!$I533*'Смета ЕР (общ) '!$L533,2)</f>
        <v>0</v>
      </c>
      <c r="O533" s="669">
        <f>ROUND('Смета ЕР (общ) '!$I533*'Смета ЕР (общ) '!$M533,2)</f>
        <v>0</v>
      </c>
      <c r="P533" s="707" t="s">
        <v>2205</v>
      </c>
      <c r="Q533" s="707" t="s">
        <v>846</v>
      </c>
      <c r="R533" s="1035"/>
      <c r="U533" s="617">
        <v>1</v>
      </c>
    </row>
    <row r="534" spans="1:21" ht="60">
      <c r="A534" s="706" t="s">
        <v>16</v>
      </c>
      <c r="B534" s="706">
        <v>7</v>
      </c>
      <c r="C534" s="706"/>
      <c r="D534" s="706">
        <v>8</v>
      </c>
      <c r="E534" s="706" t="str">
        <f>CONCATENATE('Смета ЕР (общ) '!$A534,".",'Смета ЕР (общ) '!$B534,".",'Смета ЕР (общ) '!$D534)</f>
        <v>Р3.7.8</v>
      </c>
      <c r="F534" s="706">
        <f t="shared" si="72"/>
        <v>1</v>
      </c>
      <c r="G534" s="707" t="s">
        <v>2177</v>
      </c>
      <c r="H534" s="646"/>
      <c r="I534" s="645"/>
      <c r="J534" s="669">
        <v>8769.6</v>
      </c>
      <c r="K534" s="669">
        <f>Броня!F13</f>
        <v>78750</v>
      </c>
      <c r="L534" s="669">
        <f t="shared" si="77"/>
        <v>8769.6</v>
      </c>
      <c r="M534" s="662">
        <f t="shared" si="78"/>
        <v>78750</v>
      </c>
      <c r="N534" s="669">
        <f>ROUND('Смета ЕР (общ) '!$I534*'Смета ЕР (общ) '!$L534,2)</f>
        <v>0</v>
      </c>
      <c r="O534" s="669">
        <f>ROUND('Смета ЕР (общ) '!$I534*'Смета ЕР (общ) '!$M534,2)</f>
        <v>0</v>
      </c>
      <c r="P534" s="707" t="s">
        <v>2205</v>
      </c>
      <c r="Q534" s="707" t="s">
        <v>846</v>
      </c>
      <c r="R534" s="1035"/>
    </row>
    <row r="535" spans="1:21" ht="14.4">
      <c r="A535" s="667" t="s">
        <v>16</v>
      </c>
      <c r="B535" s="667">
        <v>7</v>
      </c>
      <c r="C535" s="667"/>
      <c r="D535" s="667">
        <v>9</v>
      </c>
      <c r="E535" s="667" t="str">
        <f>CONCATENATE('Смета ЕР (общ) '!$A535,".",'Смета ЕР (общ) '!$B535,".",'Смета ЕР (общ) '!$D535)</f>
        <v>Р3.7.9</v>
      </c>
      <c r="F535" s="667">
        <f t="shared" si="72"/>
        <v>1</v>
      </c>
      <c r="G535" s="682" t="s">
        <v>45</v>
      </c>
      <c r="H535" s="642" t="s">
        <v>336</v>
      </c>
      <c r="I535" s="645"/>
      <c r="J535" s="669">
        <v>1711.97</v>
      </c>
      <c r="K535" s="669">
        <v>7308</v>
      </c>
      <c r="L535" s="669">
        <f t="shared" si="77"/>
        <v>1711.97</v>
      </c>
      <c r="M535" s="662">
        <f>K535</f>
        <v>7308</v>
      </c>
      <c r="N535" s="669">
        <f>ROUND('Смета ЕР (общ) '!$I535*'Смета ЕР (общ) '!$L535,2)</f>
        <v>0</v>
      </c>
      <c r="O535" s="669">
        <f>ROUND('Смета ЕР (общ) '!$I535*'Смета ЕР (общ) '!$M535,2)</f>
        <v>0</v>
      </c>
      <c r="P535" s="682" t="s">
        <v>2205</v>
      </c>
      <c r="Q535" s="682" t="s">
        <v>846</v>
      </c>
      <c r="R535" s="1035"/>
      <c r="U535" s="617">
        <v>1</v>
      </c>
    </row>
    <row r="536" spans="1:21" ht="24">
      <c r="A536" s="708" t="s">
        <v>16</v>
      </c>
      <c r="B536" s="708">
        <v>7</v>
      </c>
      <c r="C536" s="708"/>
      <c r="D536" s="708">
        <v>12</v>
      </c>
      <c r="E536" s="708" t="str">
        <f>CONCATENATE('Смета ЕР (общ) '!$A536,".",'Смета ЕР (общ) '!$B536,".",'Смета ЕР (общ) '!$D536)</f>
        <v>Р3.7.12</v>
      </c>
      <c r="F536" s="708">
        <f t="shared" si="72"/>
        <v>1</v>
      </c>
      <c r="G536" s="709" t="s">
        <v>1677</v>
      </c>
      <c r="H536" s="642" t="s">
        <v>15</v>
      </c>
      <c r="I536" s="645"/>
      <c r="J536" s="644">
        <v>3908.74</v>
      </c>
      <c r="K536" s="669">
        <f>Броня!F16</f>
        <v>14700</v>
      </c>
      <c r="L536" s="644">
        <f t="shared" ref="L536:L538" si="79">ROUND(J536-J536*$R$3,2)</f>
        <v>3908.74</v>
      </c>
      <c r="M536" s="662">
        <f>K536</f>
        <v>14700</v>
      </c>
      <c r="N536" s="644">
        <f>ROUND('Смета ЕР (общ) '!$I536*'Смета ЕР (общ) '!$L536,2)</f>
        <v>0</v>
      </c>
      <c r="O536" s="644">
        <f>ROUND('Смета ЕР (общ) '!$I536*'Смета ЕР (общ) '!$M536,2)</f>
        <v>0</v>
      </c>
      <c r="P536" s="709" t="s">
        <v>2205</v>
      </c>
      <c r="Q536" s="709" t="s">
        <v>6226</v>
      </c>
      <c r="R536" s="1035"/>
    </row>
    <row r="537" spans="1:21" ht="24">
      <c r="A537" s="708" t="s">
        <v>16</v>
      </c>
      <c r="B537" s="708">
        <v>7</v>
      </c>
      <c r="C537" s="708"/>
      <c r="D537" s="708">
        <v>16</v>
      </c>
      <c r="E537" s="708" t="str">
        <f>CONCATENATE('Смета ЕР (общ) '!$A537,".",'Смета ЕР (общ) '!$B537,".",'Смета ЕР (общ) '!$D537)</f>
        <v>Р3.7.16</v>
      </c>
      <c r="F537" s="708">
        <f t="shared" si="72"/>
        <v>1</v>
      </c>
      <c r="G537" s="709" t="s">
        <v>1679</v>
      </c>
      <c r="H537" s="642" t="s">
        <v>15</v>
      </c>
      <c r="I537" s="645"/>
      <c r="J537" s="644">
        <v>3908.74</v>
      </c>
      <c r="K537" s="669">
        <f>Броня!F18</f>
        <v>17535</v>
      </c>
      <c r="L537" s="644">
        <f t="shared" si="79"/>
        <v>3908.74</v>
      </c>
      <c r="M537" s="662">
        <f t="shared" ref="M537:M538" si="80">K537</f>
        <v>17535</v>
      </c>
      <c r="N537" s="644">
        <f>ROUND('Смета ЕР (общ) '!$I537*'Смета ЕР (общ) '!$L537,2)</f>
        <v>0</v>
      </c>
      <c r="O537" s="644">
        <f>ROUND('Смета ЕР (общ) '!$I537*'Смета ЕР (общ) '!$M537,2)</f>
        <v>0</v>
      </c>
      <c r="P537" s="709" t="s">
        <v>2205</v>
      </c>
      <c r="Q537" s="709" t="s">
        <v>6226</v>
      </c>
      <c r="R537" s="1035"/>
    </row>
    <row r="538" spans="1:21" ht="24">
      <c r="A538" s="708" t="s">
        <v>16</v>
      </c>
      <c r="B538" s="708">
        <v>7</v>
      </c>
      <c r="C538" s="708"/>
      <c r="D538" s="708">
        <v>13</v>
      </c>
      <c r="E538" s="708" t="str">
        <f>CONCATENATE('Смета ЕР (общ) '!$A538,".",'Смета ЕР (общ) '!$B538,".",'Смета ЕР (общ) '!$D538)</f>
        <v>Р3.7.13</v>
      </c>
      <c r="F538" s="708">
        <f t="shared" si="72"/>
        <v>1</v>
      </c>
      <c r="G538" s="709" t="s">
        <v>2174</v>
      </c>
      <c r="H538" s="642" t="s">
        <v>15</v>
      </c>
      <c r="I538" s="657"/>
      <c r="J538" s="644">
        <v>5345.28</v>
      </c>
      <c r="K538" s="669">
        <f>Броня!F20</f>
        <v>15750</v>
      </c>
      <c r="L538" s="644">
        <f t="shared" si="79"/>
        <v>5345.28</v>
      </c>
      <c r="M538" s="662">
        <f t="shared" si="80"/>
        <v>15750</v>
      </c>
      <c r="N538" s="644">
        <f>ROUND('Смета ЕР (общ) '!$I538*'Смета ЕР (общ) '!$L538,2)</f>
        <v>0</v>
      </c>
      <c r="O538" s="644">
        <f>ROUND('Смета ЕР (общ) '!$I538*'Смета ЕР (общ) '!$M538,2)</f>
        <v>0</v>
      </c>
      <c r="P538" s="709" t="s">
        <v>2205</v>
      </c>
      <c r="Q538" s="709" t="s">
        <v>6226</v>
      </c>
      <c r="R538" s="1035"/>
    </row>
    <row r="539" spans="1:21" ht="14.4">
      <c r="A539" s="648" t="s">
        <v>16</v>
      </c>
      <c r="B539" s="648">
        <v>8</v>
      </c>
      <c r="C539" s="648"/>
      <c r="D539" s="648">
        <v>0</v>
      </c>
      <c r="E539" s="648" t="str">
        <f>CONCATENATE('Смета ЕР (общ) '!$A539,".",'Смета ЕР (общ) '!$B539,".",'Смета ЕР (общ) '!$D539)</f>
        <v>Р3.8.0</v>
      </c>
      <c r="F539" s="648">
        <f t="shared" si="72"/>
        <v>1</v>
      </c>
      <c r="G539" s="649" t="s">
        <v>668</v>
      </c>
      <c r="H539" s="634"/>
      <c r="I539" s="635">
        <f>N539</f>
        <v>0</v>
      </c>
      <c r="J539" s="647"/>
      <c r="K539" s="647"/>
      <c r="L539" s="637"/>
      <c r="M539" s="637"/>
      <c r="N539" s="637">
        <f>SUM(N540:N572)</f>
        <v>0</v>
      </c>
      <c r="O539" s="637">
        <f>SUM(O540:O572)</f>
        <v>0</v>
      </c>
      <c r="P539" s="649"/>
      <c r="Q539" s="649"/>
      <c r="U539" s="617">
        <v>0</v>
      </c>
    </row>
    <row r="540" spans="1:21" ht="14.4">
      <c r="A540" s="640" t="s">
        <v>16</v>
      </c>
      <c r="B540" s="640">
        <v>8</v>
      </c>
      <c r="C540" s="640"/>
      <c r="D540" s="640">
        <v>1</v>
      </c>
      <c r="E540" s="640" t="str">
        <f>CONCATENATE('Смета ЕР (общ) '!$A540,".",'Смета ЕР (общ) '!$B540,".",'Смета ЕР (общ) '!$D540)</f>
        <v>Р3.8.1</v>
      </c>
      <c r="F540" s="640">
        <f t="shared" si="72"/>
        <v>1</v>
      </c>
      <c r="G540" s="652" t="s">
        <v>2107</v>
      </c>
      <c r="H540" s="642" t="s">
        <v>46</v>
      </c>
      <c r="I540" s="643"/>
      <c r="J540" s="644">
        <v>0</v>
      </c>
      <c r="K540" s="644">
        <v>92562.12</v>
      </c>
      <c r="L540" s="644">
        <f>ROUND(J540-J540*$R$3,2)</f>
        <v>0</v>
      </c>
      <c r="M540" s="644">
        <f>ROUND(K540-K540*$R$3,2)</f>
        <v>92562.12</v>
      </c>
      <c r="N540" s="644">
        <f>ROUND('Смета ЕР (общ) '!$I540*'Смета ЕР (общ) '!$L540,2)</f>
        <v>0</v>
      </c>
      <c r="O540" s="644">
        <f>ROUND('Смета ЕР (общ) '!$I540*'Смета ЕР (общ) '!$M540,2)</f>
        <v>0</v>
      </c>
      <c r="P540" s="652"/>
      <c r="Q540" s="652"/>
      <c r="U540" s="617">
        <v>1</v>
      </c>
    </row>
    <row r="541" spans="1:21" ht="14.4">
      <c r="A541" s="640" t="s">
        <v>16</v>
      </c>
      <c r="B541" s="640">
        <v>8</v>
      </c>
      <c r="C541" s="640"/>
      <c r="D541" s="640">
        <v>7</v>
      </c>
      <c r="E541" s="640" t="str">
        <f>CONCATENATE('Смета ЕР (общ) '!$A541,".",'Смета ЕР (общ) '!$B541,".",'Смета ЕР (общ) '!$D541)</f>
        <v>Р3.8.7</v>
      </c>
      <c r="F541" s="640">
        <f t="shared" si="72"/>
        <v>1</v>
      </c>
      <c r="G541" s="652" t="s">
        <v>2108</v>
      </c>
      <c r="H541" s="642" t="s">
        <v>46</v>
      </c>
      <c r="I541" s="643"/>
      <c r="J541" s="644">
        <v>0</v>
      </c>
      <c r="K541" s="644">
        <v>29764.55</v>
      </c>
      <c r="L541" s="644">
        <v>0</v>
      </c>
      <c r="M541" s="644">
        <v>0</v>
      </c>
      <c r="N541" s="644">
        <v>0</v>
      </c>
      <c r="O541" s="644">
        <v>0</v>
      </c>
      <c r="P541" s="652"/>
      <c r="Q541" s="652"/>
      <c r="U541" s="617">
        <v>1</v>
      </c>
    </row>
    <row r="542" spans="1:21" ht="36">
      <c r="A542" s="640" t="s">
        <v>16</v>
      </c>
      <c r="B542" s="640">
        <v>8</v>
      </c>
      <c r="C542" s="640"/>
      <c r="D542" s="640">
        <v>2</v>
      </c>
      <c r="E542" s="640" t="str">
        <f>CONCATENATE('Смета ЕР (общ) '!$A542,".",'Смета ЕР (общ) '!$B542,".",'Смета ЕР (общ) '!$D542)</f>
        <v>Р3.8.2</v>
      </c>
      <c r="F542" s="640">
        <f t="shared" si="72"/>
        <v>1</v>
      </c>
      <c r="G542" s="641" t="s">
        <v>1117</v>
      </c>
      <c r="H542" s="642" t="s">
        <v>15</v>
      </c>
      <c r="I542" s="643"/>
      <c r="J542" s="644">
        <v>718.58</v>
      </c>
      <c r="K542" s="644">
        <v>1089.81</v>
      </c>
      <c r="L542" s="644">
        <f t="shared" ref="L542:L561" si="81">ROUND(J542-J542*$R$3,2)</f>
        <v>718.58</v>
      </c>
      <c r="M542" s="644">
        <f t="shared" ref="M542:M561" si="82">ROUND(K542-K542*$R$3,2)</f>
        <v>1089.81</v>
      </c>
      <c r="N542" s="644">
        <f>ROUND('Смета ЕР (общ) '!$I542*'Смета ЕР (общ) '!$L542,2)</f>
        <v>0</v>
      </c>
      <c r="O542" s="644">
        <f>ROUND('Смета ЕР (общ) '!$I542*'Смета ЕР (общ) '!$M542,2)</f>
        <v>0</v>
      </c>
      <c r="P542" s="641"/>
      <c r="Q542" s="641"/>
    </row>
    <row r="543" spans="1:21" ht="61.5" customHeight="1">
      <c r="A543" s="640" t="s">
        <v>16</v>
      </c>
      <c r="B543" s="640">
        <v>8</v>
      </c>
      <c r="C543" s="640"/>
      <c r="D543" s="640">
        <v>8</v>
      </c>
      <c r="E543" s="640" t="str">
        <f>CONCATENATE('Смета ЕР (общ) '!$A543,".",'Смета ЕР (общ) '!$B543,".",'Смета ЕР (общ) '!$D543)</f>
        <v>Р3.8.8</v>
      </c>
      <c r="F543" s="640">
        <f t="shared" si="72"/>
        <v>1</v>
      </c>
      <c r="G543" s="641" t="s">
        <v>1594</v>
      </c>
      <c r="H543" s="642" t="s">
        <v>15</v>
      </c>
      <c r="I543" s="643"/>
      <c r="J543" s="644">
        <v>1503.36</v>
      </c>
      <c r="K543" s="644">
        <v>1578.25</v>
      </c>
      <c r="L543" s="644">
        <f t="shared" si="81"/>
        <v>1503.36</v>
      </c>
      <c r="M543" s="644">
        <f t="shared" si="82"/>
        <v>1578.25</v>
      </c>
      <c r="N543" s="644">
        <f>ROUND('Смета ЕР (общ) '!$I543*'Смета ЕР (общ) '!$L543,2)</f>
        <v>0</v>
      </c>
      <c r="O543" s="644">
        <f>ROUND('Смета ЕР (общ) '!$I543*'Смета ЕР (общ) '!$M543,2)</f>
        <v>0</v>
      </c>
      <c r="P543" s="641" t="s">
        <v>1595</v>
      </c>
      <c r="Q543" s="641"/>
    </row>
    <row r="544" spans="1:21" ht="61.5" customHeight="1">
      <c r="A544" s="640" t="s">
        <v>16</v>
      </c>
      <c r="B544" s="640">
        <v>8</v>
      </c>
      <c r="C544" s="663"/>
      <c r="D544" s="663">
        <v>53</v>
      </c>
      <c r="E544" s="640" t="str">
        <f>CONCATENATE('Смета ЕР (общ) '!$A544,".",'Смета ЕР (общ) '!$B544,".",'Смета ЕР (общ) '!$D544)</f>
        <v>Р3.8.53</v>
      </c>
      <c r="F544" s="640">
        <f t="shared" si="72"/>
        <v>1</v>
      </c>
      <c r="G544" s="693" t="s">
        <v>3636</v>
      </c>
      <c r="H544" s="777" t="s">
        <v>15</v>
      </c>
      <c r="I544" s="665"/>
      <c r="J544" s="666">
        <v>1503.36</v>
      </c>
      <c r="K544" s="666">
        <v>1578.25</v>
      </c>
      <c r="L544" s="644">
        <f t="shared" ref="L544:L545" si="83">ROUND(J544-J544*$R$3,2)</f>
        <v>1503.36</v>
      </c>
      <c r="M544" s="644">
        <f t="shared" ref="M544:M545" si="84">ROUND(K544-K544*$R$3,2)</f>
        <v>1578.25</v>
      </c>
      <c r="N544" s="644">
        <f>ROUND('Смета ЕР (общ) '!$I544*'Смета ЕР (общ) '!$L544,2)</f>
        <v>0</v>
      </c>
      <c r="O544" s="644">
        <f>ROUND('Смета ЕР (общ) '!$I544*'Смета ЕР (общ) '!$M544,2)</f>
        <v>0</v>
      </c>
      <c r="P544" s="693" t="s">
        <v>3638</v>
      </c>
      <c r="Q544" s="693"/>
    </row>
    <row r="545" spans="1:17" ht="61.5" customHeight="1">
      <c r="A545" s="640" t="s">
        <v>16</v>
      </c>
      <c r="B545" s="640">
        <v>8</v>
      </c>
      <c r="C545" s="663"/>
      <c r="D545" s="663">
        <v>54</v>
      </c>
      <c r="E545" s="640" t="str">
        <f>CONCATENATE('Смета ЕР (общ) '!$A545,".",'Смета ЕР (общ) '!$B545,".",'Смета ЕР (общ) '!$D545)</f>
        <v>Р3.8.54</v>
      </c>
      <c r="F545" s="640">
        <f t="shared" si="72"/>
        <v>1</v>
      </c>
      <c r="G545" s="693" t="s">
        <v>3637</v>
      </c>
      <c r="H545" s="777" t="s">
        <v>15</v>
      </c>
      <c r="I545" s="665"/>
      <c r="J545" s="666">
        <v>2100</v>
      </c>
      <c r="K545" s="666">
        <v>4323.04</v>
      </c>
      <c r="L545" s="644">
        <f t="shared" si="83"/>
        <v>2100</v>
      </c>
      <c r="M545" s="644">
        <f t="shared" si="84"/>
        <v>4323.04</v>
      </c>
      <c r="N545" s="644">
        <f>ROUND('Смета ЕР (общ) '!$I545*'Смета ЕР (общ) '!$L545,2)</f>
        <v>0</v>
      </c>
      <c r="O545" s="644">
        <f>ROUND('Смета ЕР (общ) '!$I545*'Смета ЕР (общ) '!$M545,2)</f>
        <v>0</v>
      </c>
      <c r="P545" s="693" t="s">
        <v>3638</v>
      </c>
      <c r="Q545" s="693"/>
    </row>
    <row r="546" spans="1:17" ht="14.4">
      <c r="A546" s="640" t="s">
        <v>16</v>
      </c>
      <c r="B546" s="640">
        <v>8</v>
      </c>
      <c r="C546" s="640"/>
      <c r="D546" s="640">
        <v>3</v>
      </c>
      <c r="E546" s="640" t="str">
        <f>CONCATENATE('Смета ЕР (общ) '!$A546,".",'Смета ЕР (общ) '!$B546,".",'Смета ЕР (общ) '!$D546)</f>
        <v>Р3.8.3</v>
      </c>
      <c r="F546" s="640">
        <f>IF(I546&gt;0,F543+1,F543)</f>
        <v>1</v>
      </c>
      <c r="G546" s="641" t="s">
        <v>47</v>
      </c>
      <c r="H546" s="642" t="s">
        <v>15</v>
      </c>
      <c r="I546" s="643"/>
      <c r="J546" s="644">
        <v>382.8</v>
      </c>
      <c r="K546" s="644">
        <v>465.84</v>
      </c>
      <c r="L546" s="644">
        <f t="shared" si="81"/>
        <v>382.8</v>
      </c>
      <c r="M546" s="644">
        <f t="shared" si="82"/>
        <v>465.84</v>
      </c>
      <c r="N546" s="644">
        <f>ROUND('Смета ЕР (общ) '!$I546*'Смета ЕР (общ) '!$L546,2)</f>
        <v>0</v>
      </c>
      <c r="O546" s="644">
        <f>ROUND('Смета ЕР (общ) '!$I546*'Смета ЕР (общ) '!$M546,2)</f>
        <v>0</v>
      </c>
      <c r="P546" s="641"/>
      <c r="Q546" s="641"/>
    </row>
    <row r="547" spans="1:17" ht="14.4">
      <c r="A547" s="640" t="s">
        <v>16</v>
      </c>
      <c r="B547" s="640">
        <v>8</v>
      </c>
      <c r="C547" s="640"/>
      <c r="D547" s="640">
        <v>4</v>
      </c>
      <c r="E547" s="640" t="str">
        <f>CONCATENATE('Смета ЕР (общ) '!$A547,".",'Смета ЕР (общ) '!$B547,".",'Смета ЕР (общ) '!$D547)</f>
        <v>Р3.8.4</v>
      </c>
      <c r="F547" s="640">
        <f t="shared" si="72"/>
        <v>1</v>
      </c>
      <c r="G547" s="641" t="s">
        <v>48</v>
      </c>
      <c r="H547" s="642" t="s">
        <v>27</v>
      </c>
      <c r="I547" s="643"/>
      <c r="J547" s="644">
        <v>2612.5</v>
      </c>
      <c r="K547" s="644">
        <v>13880.9</v>
      </c>
      <c r="L547" s="644">
        <f t="shared" si="81"/>
        <v>2612.5</v>
      </c>
      <c r="M547" s="644">
        <f t="shared" si="82"/>
        <v>13880.9</v>
      </c>
      <c r="N547" s="644">
        <f>ROUND('Смета ЕР (общ) '!$I547*'Смета ЕР (общ) '!$L547,2)</f>
        <v>0</v>
      </c>
      <c r="O547" s="644">
        <f>ROUND('Смета ЕР (общ) '!$I547*'Смета ЕР (общ) '!$M547,2)</f>
        <v>0</v>
      </c>
      <c r="P547" s="641"/>
      <c r="Q547" s="641"/>
    </row>
    <row r="548" spans="1:17" ht="14.4">
      <c r="A548" s="640" t="s">
        <v>16</v>
      </c>
      <c r="B548" s="640">
        <v>8</v>
      </c>
      <c r="C548" s="640"/>
      <c r="D548" s="640">
        <v>5</v>
      </c>
      <c r="E548" s="640" t="str">
        <f>CONCATENATE('Смета ЕР (общ) '!$A548,".",'Смета ЕР (общ) '!$B548,".",'Смета ЕР (общ) '!$D548)</f>
        <v>Р3.8.5</v>
      </c>
      <c r="F548" s="640">
        <f t="shared" si="72"/>
        <v>1</v>
      </c>
      <c r="G548" s="641" t="s">
        <v>49</v>
      </c>
      <c r="H548" s="642" t="s">
        <v>27</v>
      </c>
      <c r="I548" s="643"/>
      <c r="J548" s="644">
        <v>670.77</v>
      </c>
      <c r="K548" s="644">
        <v>1272.1099999999999</v>
      </c>
      <c r="L548" s="644">
        <f t="shared" si="81"/>
        <v>670.77</v>
      </c>
      <c r="M548" s="644">
        <f t="shared" si="82"/>
        <v>1272.1099999999999</v>
      </c>
      <c r="N548" s="644">
        <f>ROUND('Смета ЕР (общ) '!$I548*'Смета ЕР (общ) '!$L548,2)</f>
        <v>0</v>
      </c>
      <c r="O548" s="644">
        <f>ROUND('Смета ЕР (общ) '!$I548*'Смета ЕР (общ) '!$M548,2)</f>
        <v>0</v>
      </c>
      <c r="P548" s="641"/>
      <c r="Q548" s="641"/>
    </row>
    <row r="549" spans="1:17" ht="14.4">
      <c r="A549" s="640" t="s">
        <v>16</v>
      </c>
      <c r="B549" s="640">
        <v>8</v>
      </c>
      <c r="C549" s="640"/>
      <c r="D549" s="640">
        <v>6</v>
      </c>
      <c r="E549" s="640" t="str">
        <f>CONCATENATE('Смета ЕР (общ) '!$A549,".",'Смета ЕР (общ) '!$B549,".",'Смета ЕР (общ) '!$D549)</f>
        <v>Р3.8.6</v>
      </c>
      <c r="F549" s="640">
        <f t="shared" si="72"/>
        <v>1</v>
      </c>
      <c r="G549" s="652" t="s">
        <v>493</v>
      </c>
      <c r="H549" s="642" t="s">
        <v>15</v>
      </c>
      <c r="I549" s="643"/>
      <c r="J549" s="644">
        <v>2505.6</v>
      </c>
      <c r="K549" s="644">
        <v>23254.16</v>
      </c>
      <c r="L549" s="644">
        <f t="shared" si="81"/>
        <v>2505.6</v>
      </c>
      <c r="M549" s="644">
        <f t="shared" si="82"/>
        <v>23254.16</v>
      </c>
      <c r="N549" s="644">
        <f>ROUND('Смета ЕР (общ) '!$I549*'Смета ЕР (общ) '!$L549,2)</f>
        <v>0</v>
      </c>
      <c r="O549" s="644">
        <f>ROUND('Смета ЕР (общ) '!$I549*'Смета ЕР (общ) '!$M549,2)</f>
        <v>0</v>
      </c>
      <c r="P549" s="652"/>
      <c r="Q549" s="652"/>
    </row>
    <row r="550" spans="1:17" ht="14.4">
      <c r="A550" s="687" t="s">
        <v>16</v>
      </c>
      <c r="B550" s="687">
        <v>8</v>
      </c>
      <c r="C550" s="687"/>
      <c r="D550" s="687">
        <v>29</v>
      </c>
      <c r="E550" s="687" t="str">
        <f>CONCATENATE('Смета ЕР (общ) '!$A550,".",'Смета ЕР (общ) '!$B550,".",'Смета ЕР (общ) '!$D550)</f>
        <v>Р3.8.29</v>
      </c>
      <c r="F550" s="687">
        <f t="shared" si="72"/>
        <v>1</v>
      </c>
      <c r="G550" s="688" t="s">
        <v>347</v>
      </c>
      <c r="H550" s="701" t="s">
        <v>15</v>
      </c>
      <c r="I550" s="643"/>
      <c r="J550" s="644">
        <v>1879.2</v>
      </c>
      <c r="K550" s="644">
        <v>15451.76</v>
      </c>
      <c r="L550" s="644">
        <f t="shared" si="81"/>
        <v>1879.2</v>
      </c>
      <c r="M550" s="644">
        <f t="shared" si="82"/>
        <v>15451.76</v>
      </c>
      <c r="N550" s="644">
        <f>ROUND('Смета ЕР (общ) '!$I550*'Смета ЕР (общ) '!$L550,2)</f>
        <v>0</v>
      </c>
      <c r="O550" s="644">
        <f>ROUND('Смета ЕР (общ) '!$I550*'Смета ЕР (общ) '!$M550,2)</f>
        <v>0</v>
      </c>
      <c r="P550" s="688"/>
      <c r="Q550" s="688"/>
    </row>
    <row r="551" spans="1:17" ht="14.4">
      <c r="A551" s="640" t="s">
        <v>16</v>
      </c>
      <c r="B551" s="640">
        <v>8</v>
      </c>
      <c r="C551" s="640"/>
      <c r="D551" s="640">
        <v>9</v>
      </c>
      <c r="E551" s="640" t="str">
        <f>CONCATENATE('Смета ЕР (общ) '!$A551,".",'Смета ЕР (общ) '!$B551,".",'Смета ЕР (общ) '!$D551)</f>
        <v>Р3.8.9</v>
      </c>
      <c r="F551" s="640">
        <f t="shared" si="72"/>
        <v>1</v>
      </c>
      <c r="G551" s="652" t="s">
        <v>50</v>
      </c>
      <c r="H551" s="642" t="s">
        <v>18</v>
      </c>
      <c r="I551" s="643"/>
      <c r="J551" s="644">
        <v>2035.2</v>
      </c>
      <c r="K551" s="644">
        <v>4215</v>
      </c>
      <c r="L551" s="644">
        <f t="shared" si="81"/>
        <v>2035.2</v>
      </c>
      <c r="M551" s="644">
        <f t="shared" si="82"/>
        <v>4215</v>
      </c>
      <c r="N551" s="644">
        <f>ROUND('Смета ЕР (общ) '!$I551*'Смета ЕР (общ) '!$L551,2)</f>
        <v>0</v>
      </c>
      <c r="O551" s="644">
        <f>ROUND('Смета ЕР (общ) '!$I551*'Смета ЕР (общ) '!$M551,2)</f>
        <v>0</v>
      </c>
      <c r="P551" s="652"/>
      <c r="Q551" s="652"/>
    </row>
    <row r="552" spans="1:17" ht="14.4">
      <c r="A552" s="640" t="s">
        <v>16</v>
      </c>
      <c r="B552" s="640">
        <v>8</v>
      </c>
      <c r="C552" s="640"/>
      <c r="D552" s="640">
        <v>10</v>
      </c>
      <c r="E552" s="640" t="str">
        <f>CONCATENATE('Смета ЕР (общ) '!$A552,".",'Смета ЕР (общ) '!$B552,".",'Смета ЕР (общ) '!$D552)</f>
        <v>Р3.8.10</v>
      </c>
      <c r="F552" s="640">
        <f t="shared" si="72"/>
        <v>1</v>
      </c>
      <c r="G552" s="652" t="s">
        <v>171</v>
      </c>
      <c r="H552" s="642" t="s">
        <v>15</v>
      </c>
      <c r="I552" s="643"/>
      <c r="J552" s="644">
        <v>962.5</v>
      </c>
      <c r="K552" s="644">
        <v>6451.01</v>
      </c>
      <c r="L552" s="644">
        <f t="shared" si="81"/>
        <v>962.5</v>
      </c>
      <c r="M552" s="644">
        <f t="shared" si="82"/>
        <v>6451.01</v>
      </c>
      <c r="N552" s="644">
        <f>ROUND('Смета ЕР (общ) '!$I552*'Смета ЕР (общ) '!$L552,2)</f>
        <v>0</v>
      </c>
      <c r="O552" s="644">
        <f>ROUND('Смета ЕР (общ) '!$I552*'Смета ЕР (общ) '!$M552,2)</f>
        <v>0</v>
      </c>
      <c r="P552" s="652"/>
      <c r="Q552" s="652"/>
    </row>
    <row r="553" spans="1:17" ht="14.4">
      <c r="A553" s="640" t="s">
        <v>16</v>
      </c>
      <c r="B553" s="640">
        <v>8</v>
      </c>
      <c r="C553" s="640"/>
      <c r="D553" s="640">
        <v>11</v>
      </c>
      <c r="E553" s="640" t="str">
        <f>CONCATENATE('Смета ЕР (общ) '!$A553,".",'Смета ЕР (общ) '!$B553,".",'Смета ЕР (общ) '!$D553)</f>
        <v>Р3.8.11</v>
      </c>
      <c r="F553" s="640">
        <f t="shared" si="72"/>
        <v>1</v>
      </c>
      <c r="G553" s="652" t="s">
        <v>2063</v>
      </c>
      <c r="H553" s="642" t="s">
        <v>6223</v>
      </c>
      <c r="I553" s="643"/>
      <c r="J553" s="644">
        <v>125280</v>
      </c>
      <c r="K553" s="644">
        <v>160671.6</v>
      </c>
      <c r="L553" s="644">
        <f t="shared" si="81"/>
        <v>125280</v>
      </c>
      <c r="M553" s="644">
        <f t="shared" si="82"/>
        <v>160671.6</v>
      </c>
      <c r="N553" s="644">
        <f>ROUND('Смета ЕР (общ) '!$I553*'Смета ЕР (общ) '!$L553,2)</f>
        <v>0</v>
      </c>
      <c r="O553" s="644">
        <f>ROUND('Смета ЕР (общ) '!$I553*'Смета ЕР (общ) '!$M553,2)</f>
        <v>0</v>
      </c>
      <c r="P553" s="652"/>
      <c r="Q553" s="652"/>
    </row>
    <row r="554" spans="1:17" ht="24">
      <c r="A554" s="654" t="s">
        <v>16</v>
      </c>
      <c r="B554" s="654">
        <v>8</v>
      </c>
      <c r="C554" s="654"/>
      <c r="D554" s="654">
        <v>19</v>
      </c>
      <c r="E554" s="654" t="str">
        <f>CONCATENATE('Смета ЕР (общ) '!$A554,".",'Смета ЕР (общ) '!$B554,".",'Смета ЕР (общ) '!$D554)</f>
        <v>Р3.8.19</v>
      </c>
      <c r="F554" s="654">
        <f t="shared" si="72"/>
        <v>1</v>
      </c>
      <c r="G554" s="710" t="s">
        <v>1553</v>
      </c>
      <c r="H554" s="711" t="s">
        <v>15</v>
      </c>
      <c r="I554" s="657"/>
      <c r="J554" s="644">
        <v>2860</v>
      </c>
      <c r="K554" s="644">
        <v>8487.4</v>
      </c>
      <c r="L554" s="658">
        <f t="shared" si="81"/>
        <v>2860</v>
      </c>
      <c r="M554" s="658">
        <f t="shared" si="82"/>
        <v>8487.4</v>
      </c>
      <c r="N554" s="658">
        <f>ROUND('Смета ЕР (общ) '!$I554*'Смета ЕР (общ) '!$L554,2)</f>
        <v>0</v>
      </c>
      <c r="O554" s="658">
        <f>ROUND('Смета ЕР (общ) '!$I554*'Смета ЕР (общ) '!$M554,2)</f>
        <v>0</v>
      </c>
      <c r="P554" s="710"/>
      <c r="Q554" s="710"/>
    </row>
    <row r="555" spans="1:17" ht="14.4">
      <c r="A555" s="640" t="s">
        <v>16</v>
      </c>
      <c r="B555" s="640">
        <v>8</v>
      </c>
      <c r="C555" s="640"/>
      <c r="D555" s="640">
        <v>12</v>
      </c>
      <c r="E555" s="640" t="str">
        <f>CONCATENATE('Смета ЕР (общ) '!$A555,".",'Смета ЕР (общ) '!$B555,".",'Смета ЕР (общ) '!$D555)</f>
        <v>Р3.8.12</v>
      </c>
      <c r="F555" s="640">
        <f t="shared" si="72"/>
        <v>1</v>
      </c>
      <c r="G555" s="652" t="s">
        <v>710</v>
      </c>
      <c r="H555" s="642" t="s">
        <v>15</v>
      </c>
      <c r="I555" s="643"/>
      <c r="J555" s="644">
        <v>371.49</v>
      </c>
      <c r="K555" s="644">
        <v>0</v>
      </c>
      <c r="L555" s="644">
        <f t="shared" si="81"/>
        <v>371.49</v>
      </c>
      <c r="M555" s="644">
        <f t="shared" si="82"/>
        <v>0</v>
      </c>
      <c r="N555" s="644">
        <f>ROUND('Смета ЕР (общ) '!$I555*'Смета ЕР (общ) '!$L555,2)</f>
        <v>0</v>
      </c>
      <c r="O555" s="644">
        <f>ROUND('Смета ЕР (общ) '!$I555*'Смета ЕР (общ) '!$M555,2)</f>
        <v>0</v>
      </c>
      <c r="P555" s="652"/>
      <c r="Q555" s="652"/>
    </row>
    <row r="556" spans="1:17" ht="24">
      <c r="A556" s="640" t="s">
        <v>16</v>
      </c>
      <c r="B556" s="640">
        <v>8</v>
      </c>
      <c r="C556" s="640"/>
      <c r="D556" s="640">
        <v>13</v>
      </c>
      <c r="E556" s="640" t="str">
        <f>CONCATENATE('Смета ЕР (общ) '!$A556,".",'Смета ЕР (общ) '!$B556,".",'Смета ЕР (общ) '!$D556)</f>
        <v>Р3.8.13</v>
      </c>
      <c r="F556" s="640">
        <f t="shared" si="72"/>
        <v>1</v>
      </c>
      <c r="G556" s="652" t="s">
        <v>494</v>
      </c>
      <c r="H556" s="642" t="s">
        <v>15</v>
      </c>
      <c r="I556" s="643"/>
      <c r="J556" s="644">
        <v>63.95</v>
      </c>
      <c r="K556" s="644">
        <v>40.43</v>
      </c>
      <c r="L556" s="644">
        <f t="shared" si="81"/>
        <v>63.95</v>
      </c>
      <c r="M556" s="644">
        <f t="shared" si="82"/>
        <v>40.43</v>
      </c>
      <c r="N556" s="644">
        <f>ROUND('Смета ЕР (общ) '!$I556*'Смета ЕР (общ) '!$L556,2)</f>
        <v>0</v>
      </c>
      <c r="O556" s="644">
        <f>ROUND('Смета ЕР (общ) '!$I556*'Смета ЕР (общ) '!$M556,2)</f>
        <v>0</v>
      </c>
      <c r="P556" s="652"/>
      <c r="Q556" s="652"/>
    </row>
    <row r="557" spans="1:17" ht="14.4">
      <c r="A557" s="640" t="s">
        <v>16</v>
      </c>
      <c r="B557" s="640">
        <v>8</v>
      </c>
      <c r="C557" s="640"/>
      <c r="D557" s="640">
        <v>14</v>
      </c>
      <c r="E557" s="640" t="str">
        <f>CONCATENATE('Смета ЕР (общ) '!$A557,".",'Смета ЕР (общ) '!$B557,".",'Смета ЕР (общ) '!$D557)</f>
        <v>Р3.8.14</v>
      </c>
      <c r="F557" s="640">
        <f t="shared" si="72"/>
        <v>1</v>
      </c>
      <c r="G557" s="652" t="s">
        <v>495</v>
      </c>
      <c r="H557" s="642" t="s">
        <v>15</v>
      </c>
      <c r="I557" s="643"/>
      <c r="J557" s="644">
        <v>626.4</v>
      </c>
      <c r="K557" s="644">
        <v>3260.62</v>
      </c>
      <c r="L557" s="644">
        <f t="shared" si="81"/>
        <v>626.4</v>
      </c>
      <c r="M557" s="644">
        <f t="shared" si="82"/>
        <v>3260.62</v>
      </c>
      <c r="N557" s="644">
        <f>ROUND('Смета ЕР (общ) '!$I557*'Смета ЕР (общ) '!$L557,2)</f>
        <v>0</v>
      </c>
      <c r="O557" s="644">
        <f>ROUND('Смета ЕР (общ) '!$I557*'Смета ЕР (общ) '!$M557,2)</f>
        <v>0</v>
      </c>
      <c r="P557" s="652"/>
      <c r="Q557" s="652"/>
    </row>
    <row r="558" spans="1:17" ht="14.4">
      <c r="A558" s="640" t="s">
        <v>16</v>
      </c>
      <c r="B558" s="640">
        <v>8</v>
      </c>
      <c r="C558" s="640"/>
      <c r="D558" s="640">
        <v>15</v>
      </c>
      <c r="E558" s="640" t="str">
        <f>CONCATENATE('Смета ЕР (общ) '!$A558,".",'Смета ЕР (общ) '!$B558,".",'Смета ЕР (общ) '!$D558)</f>
        <v>Р3.8.15</v>
      </c>
      <c r="F558" s="640">
        <f t="shared" si="72"/>
        <v>1</v>
      </c>
      <c r="G558" s="652" t="s">
        <v>247</v>
      </c>
      <c r="H558" s="642" t="s">
        <v>336</v>
      </c>
      <c r="I558" s="643"/>
      <c r="J558" s="644">
        <v>730.76</v>
      </c>
      <c r="K558" s="644">
        <v>895.47</v>
      </c>
      <c r="L558" s="644">
        <f t="shared" si="81"/>
        <v>730.76</v>
      </c>
      <c r="M558" s="644">
        <f t="shared" si="82"/>
        <v>895.47</v>
      </c>
      <c r="N558" s="644">
        <f>ROUND('Смета ЕР (общ) '!$I558*'Смета ЕР (общ) '!$L558,2)</f>
        <v>0</v>
      </c>
      <c r="O558" s="644">
        <f>ROUND('Смета ЕР (общ) '!$I558*'Смета ЕР (общ) '!$M558,2)</f>
        <v>0</v>
      </c>
      <c r="P558" s="652"/>
      <c r="Q558" s="652"/>
    </row>
    <row r="559" spans="1:17" ht="14.4">
      <c r="A559" s="640" t="s">
        <v>16</v>
      </c>
      <c r="B559" s="640">
        <v>8</v>
      </c>
      <c r="C559" s="640"/>
      <c r="D559" s="640">
        <v>16</v>
      </c>
      <c r="E559" s="640" t="str">
        <f>CONCATENATE('Смета ЕР (общ) '!$A559,".",'Смета ЕР (общ) '!$B559,".",'Смета ЕР (общ) '!$D559)</f>
        <v>Р3.8.16</v>
      </c>
      <c r="F559" s="640">
        <f t="shared" si="72"/>
        <v>1</v>
      </c>
      <c r="G559" s="652" t="s">
        <v>711</v>
      </c>
      <c r="H559" s="642" t="s">
        <v>15</v>
      </c>
      <c r="I559" s="643"/>
      <c r="J559" s="644">
        <v>381.78</v>
      </c>
      <c r="K559" s="644">
        <v>180.06</v>
      </c>
      <c r="L559" s="644">
        <f t="shared" si="81"/>
        <v>381.78</v>
      </c>
      <c r="M559" s="644">
        <f t="shared" si="82"/>
        <v>180.06</v>
      </c>
      <c r="N559" s="644">
        <f>ROUND('Смета ЕР (общ) '!$I559*'Смета ЕР (общ) '!$L559,2)</f>
        <v>0</v>
      </c>
      <c r="O559" s="644">
        <f>ROUND('Смета ЕР (общ) '!$I559*'Смета ЕР (общ) '!$M559,2)</f>
        <v>0</v>
      </c>
      <c r="P559" s="652"/>
      <c r="Q559" s="652"/>
    </row>
    <row r="560" spans="1:17" ht="14.4">
      <c r="A560" s="640" t="s">
        <v>16</v>
      </c>
      <c r="B560" s="640">
        <v>8</v>
      </c>
      <c r="C560" s="640"/>
      <c r="D560" s="640">
        <v>17</v>
      </c>
      <c r="E560" s="640" t="str">
        <f>CONCATENATE('Смета ЕР (общ) '!$A560,".",'Смета ЕР (общ) '!$B560,".",'Смета ЕР (общ) '!$D560)</f>
        <v>Р3.8.17</v>
      </c>
      <c r="F560" s="640">
        <f t="shared" si="72"/>
        <v>1</v>
      </c>
      <c r="G560" s="652" t="s">
        <v>51</v>
      </c>
      <c r="H560" s="642" t="s">
        <v>15</v>
      </c>
      <c r="I560" s="643"/>
      <c r="J560" s="644">
        <v>11400.52</v>
      </c>
      <c r="K560" s="644">
        <v>15763.83</v>
      </c>
      <c r="L560" s="644">
        <f t="shared" si="81"/>
        <v>11400.52</v>
      </c>
      <c r="M560" s="644">
        <f t="shared" si="82"/>
        <v>15763.83</v>
      </c>
      <c r="N560" s="644">
        <f>ROUND('Смета ЕР (общ) '!$I560*'Смета ЕР (общ) '!$L560,2)</f>
        <v>0</v>
      </c>
      <c r="O560" s="644">
        <f>ROUND('Смета ЕР (общ) '!$I560*'Смета ЕР (общ) '!$M560,2)</f>
        <v>0</v>
      </c>
      <c r="P560" s="652"/>
      <c r="Q560" s="652"/>
    </row>
    <row r="561" spans="1:21" ht="14.4">
      <c r="A561" s="640" t="s">
        <v>16</v>
      </c>
      <c r="B561" s="640">
        <v>8</v>
      </c>
      <c r="C561" s="640"/>
      <c r="D561" s="640">
        <v>18</v>
      </c>
      <c r="E561" s="640" t="str">
        <f>CONCATENATE('Смета ЕР (общ) '!$A561,".",'Смета ЕР (общ) '!$B561,".",'Смета ЕР (общ) '!$D561)</f>
        <v>Р3.8.18</v>
      </c>
      <c r="F561" s="640">
        <f t="shared" si="72"/>
        <v>1</v>
      </c>
      <c r="G561" s="652" t="s">
        <v>380</v>
      </c>
      <c r="H561" s="642" t="s">
        <v>15</v>
      </c>
      <c r="I561" s="643"/>
      <c r="J561" s="644">
        <v>669.87</v>
      </c>
      <c r="K561" s="644">
        <v>5216.53</v>
      </c>
      <c r="L561" s="644">
        <f t="shared" si="81"/>
        <v>669.87</v>
      </c>
      <c r="M561" s="644">
        <f t="shared" si="82"/>
        <v>5216.53</v>
      </c>
      <c r="N561" s="644">
        <f>ROUND('Смета ЕР (общ) '!$I561*'Смета ЕР (общ) '!$L561,2)</f>
        <v>0</v>
      </c>
      <c r="O561" s="644">
        <f>ROUND('Смета ЕР (общ) '!$I561*'Смета ЕР (общ) '!$M561,2)</f>
        <v>0</v>
      </c>
      <c r="P561" s="652"/>
      <c r="Q561" s="652"/>
    </row>
    <row r="562" spans="1:21" ht="14.4">
      <c r="A562" s="640" t="s">
        <v>16</v>
      </c>
      <c r="B562" s="640">
        <v>8</v>
      </c>
      <c r="C562" s="640"/>
      <c r="D562" s="640">
        <v>22</v>
      </c>
      <c r="E562" s="640" t="str">
        <f>CONCATENATE('Смета ЕР (общ) '!$A562,".",'Смета ЕР (общ) '!$B562,".",'Смета ЕР (общ) '!$D562)</f>
        <v>Р3.8.22</v>
      </c>
      <c r="F562" s="640">
        <f t="shared" si="72"/>
        <v>1</v>
      </c>
      <c r="G562" s="641" t="s">
        <v>52</v>
      </c>
      <c r="H562" s="642" t="s">
        <v>15</v>
      </c>
      <c r="I562" s="643"/>
      <c r="J562" s="644">
        <v>736.85</v>
      </c>
      <c r="K562" s="644">
        <v>824.35</v>
      </c>
      <c r="L562" s="644">
        <f t="shared" ref="L562:L572" si="85">ROUND(J562-J562*$R$3,2)</f>
        <v>736.85</v>
      </c>
      <c r="M562" s="644">
        <f t="shared" ref="M562:M572" si="86">ROUND(K562-K562*$R$3,2)</f>
        <v>824.35</v>
      </c>
      <c r="N562" s="644">
        <f>ROUND('Смета ЕР (общ) '!$I562*'Смета ЕР (общ) '!$L562,2)</f>
        <v>0</v>
      </c>
      <c r="O562" s="644">
        <f>ROUND('Смета ЕР (общ) '!$I562*'Смета ЕР (общ) '!$M562,2)</f>
        <v>0</v>
      </c>
      <c r="P562" s="641"/>
      <c r="Q562" s="641"/>
    </row>
    <row r="563" spans="1:21" ht="24">
      <c r="A563" s="640" t="s">
        <v>16</v>
      </c>
      <c r="B563" s="640">
        <v>8</v>
      </c>
      <c r="C563" s="640"/>
      <c r="D563" s="640">
        <v>23</v>
      </c>
      <c r="E563" s="640" t="str">
        <f>CONCATENATE('Смета ЕР (общ) '!$A563,".",'Смета ЕР (общ) '!$B563,".",'Смета ЕР (общ) '!$D563)</f>
        <v>Р3.8.23</v>
      </c>
      <c r="F563" s="640">
        <f t="shared" si="72"/>
        <v>1</v>
      </c>
      <c r="G563" s="641" t="s">
        <v>418</v>
      </c>
      <c r="H563" s="642" t="s">
        <v>6223</v>
      </c>
      <c r="I563" s="643"/>
      <c r="J563" s="644">
        <v>93960</v>
      </c>
      <c r="K563" s="644">
        <v>102312.64</v>
      </c>
      <c r="L563" s="644">
        <f t="shared" si="85"/>
        <v>93960</v>
      </c>
      <c r="M563" s="644">
        <f t="shared" si="86"/>
        <v>102312.64</v>
      </c>
      <c r="N563" s="644">
        <f>ROUND('Смета ЕР (общ) '!$I563*'Смета ЕР (общ) '!$L563,2)</f>
        <v>0</v>
      </c>
      <c r="O563" s="644">
        <f>ROUND('Смета ЕР (общ) '!$I563*'Смета ЕР (общ) '!$M563,2)</f>
        <v>0</v>
      </c>
      <c r="P563" s="641"/>
      <c r="Q563" s="641"/>
    </row>
    <row r="564" spans="1:21" ht="14.4">
      <c r="A564" s="640" t="s">
        <v>16</v>
      </c>
      <c r="B564" s="640">
        <v>8</v>
      </c>
      <c r="C564" s="640"/>
      <c r="D564" s="640">
        <v>24</v>
      </c>
      <c r="E564" s="640" t="str">
        <f>CONCATENATE('Смета ЕР (общ) '!$A564,".",'Смета ЕР (общ) '!$B564,".",'Смета ЕР (общ) '!$D564)</f>
        <v>Р3.8.24</v>
      </c>
      <c r="F564" s="640">
        <f t="shared" si="72"/>
        <v>1</v>
      </c>
      <c r="G564" s="641" t="s">
        <v>496</v>
      </c>
      <c r="H564" s="642" t="s">
        <v>15</v>
      </c>
      <c r="I564" s="643"/>
      <c r="J564" s="644">
        <v>738.59</v>
      </c>
      <c r="K564" s="644">
        <v>7288.42</v>
      </c>
      <c r="L564" s="644">
        <f t="shared" si="85"/>
        <v>738.59</v>
      </c>
      <c r="M564" s="644">
        <f t="shared" si="86"/>
        <v>7288.42</v>
      </c>
      <c r="N564" s="644">
        <f>ROUND('Смета ЕР (общ) '!$I564*'Смета ЕР (общ) '!$L564,2)</f>
        <v>0</v>
      </c>
      <c r="O564" s="644">
        <f>ROUND('Смета ЕР (общ) '!$I564*'Смета ЕР (общ) '!$M564,2)</f>
        <v>0</v>
      </c>
      <c r="P564" s="641"/>
      <c r="Q564" s="641"/>
    </row>
    <row r="565" spans="1:21" ht="24">
      <c r="A565" s="687" t="s">
        <v>16</v>
      </c>
      <c r="B565" s="687">
        <v>8</v>
      </c>
      <c r="C565" s="687"/>
      <c r="D565" s="687">
        <v>31</v>
      </c>
      <c r="E565" s="687" t="str">
        <f>CONCATENATE('Смета ЕР (общ) '!$A565,".",'Смета ЕР (общ) '!$B565,".",'Смета ЕР (общ) '!$D565)</f>
        <v>Р3.8.31</v>
      </c>
      <c r="F565" s="687">
        <f t="shared" si="72"/>
        <v>1</v>
      </c>
      <c r="G565" s="688" t="s">
        <v>498</v>
      </c>
      <c r="H565" s="642" t="s">
        <v>27</v>
      </c>
      <c r="I565" s="643"/>
      <c r="J565" s="644">
        <v>281.88</v>
      </c>
      <c r="K565" s="644">
        <v>590.46</v>
      </c>
      <c r="L565" s="644">
        <f t="shared" si="85"/>
        <v>281.88</v>
      </c>
      <c r="M565" s="644">
        <f t="shared" si="86"/>
        <v>590.46</v>
      </c>
      <c r="N565" s="644">
        <f>ROUND('Смета ЕР (общ) '!$I565*'Смета ЕР (общ) '!$L565,2)</f>
        <v>0</v>
      </c>
      <c r="O565" s="644">
        <f>ROUND('Смета ЕР (общ) '!$I565*'Смета ЕР (общ) '!$M565,2)</f>
        <v>0</v>
      </c>
      <c r="P565" s="688"/>
      <c r="Q565" s="688"/>
    </row>
    <row r="566" spans="1:21" ht="14.4">
      <c r="A566" s="687" t="s">
        <v>16</v>
      </c>
      <c r="B566" s="687">
        <v>8</v>
      </c>
      <c r="C566" s="687"/>
      <c r="D566" s="687">
        <v>32</v>
      </c>
      <c r="E566" s="687" t="str">
        <f>CONCATENATE('Смета ЕР (общ) '!$A566,".",'Смета ЕР (общ) '!$B566,".",'Смета ЕР (общ) '!$D566)</f>
        <v>Р3.8.32</v>
      </c>
      <c r="F566" s="687">
        <f t="shared" si="72"/>
        <v>1</v>
      </c>
      <c r="G566" s="688" t="s">
        <v>499</v>
      </c>
      <c r="H566" s="701" t="s">
        <v>15</v>
      </c>
      <c r="I566" s="643"/>
      <c r="J566" s="644">
        <v>516.26</v>
      </c>
      <c r="K566" s="644">
        <v>568.29999999999995</v>
      </c>
      <c r="L566" s="644">
        <f t="shared" si="85"/>
        <v>516.26</v>
      </c>
      <c r="M566" s="644">
        <f t="shared" si="86"/>
        <v>568.29999999999995</v>
      </c>
      <c r="N566" s="644">
        <f>ROUND('Смета ЕР (общ) '!$I566*'Смета ЕР (общ) '!$L566,2)</f>
        <v>0</v>
      </c>
      <c r="O566" s="644">
        <f>ROUND('Смета ЕР (общ) '!$I566*'Смета ЕР (общ) '!$M566,2)</f>
        <v>0</v>
      </c>
      <c r="P566" s="688"/>
      <c r="Q566" s="688"/>
    </row>
    <row r="567" spans="1:21" ht="14.4">
      <c r="A567" s="687" t="s">
        <v>16</v>
      </c>
      <c r="B567" s="687">
        <v>8</v>
      </c>
      <c r="C567" s="687"/>
      <c r="D567" s="687">
        <v>38</v>
      </c>
      <c r="E567" s="687" t="str">
        <f>CONCATENATE('Смета ЕР (общ) '!$A567,".",'Смета ЕР (общ) '!$B567,".",'Смета ЕР (общ) '!$D567)</f>
        <v>Р3.8.38</v>
      </c>
      <c r="F567" s="687">
        <f t="shared" si="72"/>
        <v>1</v>
      </c>
      <c r="G567" s="688" t="s">
        <v>404</v>
      </c>
      <c r="H567" s="642" t="s">
        <v>336</v>
      </c>
      <c r="I567" s="643"/>
      <c r="J567" s="644">
        <v>741.2</v>
      </c>
      <c r="K567" s="644">
        <v>2900.67</v>
      </c>
      <c r="L567" s="644">
        <f t="shared" si="85"/>
        <v>741.2</v>
      </c>
      <c r="M567" s="644">
        <f t="shared" si="86"/>
        <v>2900.67</v>
      </c>
      <c r="N567" s="644">
        <f>ROUND('Смета ЕР (общ) '!$I567*'Смета ЕР (общ) '!$L567,2)</f>
        <v>0</v>
      </c>
      <c r="O567" s="644">
        <f>ROUND('Смета ЕР (общ) '!$I567*'Смета ЕР (общ) '!$M567,2)</f>
        <v>0</v>
      </c>
      <c r="P567" s="688"/>
      <c r="Q567" s="688"/>
    </row>
    <row r="568" spans="1:21" ht="14.4">
      <c r="A568" s="687" t="s">
        <v>16</v>
      </c>
      <c r="B568" s="687">
        <v>8</v>
      </c>
      <c r="C568" s="687"/>
      <c r="D568" s="687">
        <v>48</v>
      </c>
      <c r="E568" s="687" t="str">
        <f>CONCATENATE('Смета ЕР (общ) '!$A568,".",'Смета ЕР (общ) '!$B568,".",'Смета ЕР (общ) '!$D568)</f>
        <v>Р3.8.48</v>
      </c>
      <c r="F568" s="687">
        <f t="shared" ref="F568:F631" si="87">IF(I568&gt;0,F567+1,F567)</f>
        <v>1</v>
      </c>
      <c r="G568" s="688" t="s">
        <v>312</v>
      </c>
      <c r="H568" s="642" t="s">
        <v>6223</v>
      </c>
      <c r="I568" s="643"/>
      <c r="J568" s="644">
        <v>125280</v>
      </c>
      <c r="K568" s="644">
        <v>100414.14</v>
      </c>
      <c r="L568" s="644">
        <f t="shared" si="85"/>
        <v>125280</v>
      </c>
      <c r="M568" s="644">
        <f t="shared" si="86"/>
        <v>100414.14</v>
      </c>
      <c r="N568" s="644">
        <f>ROUND('Смета ЕР (общ) '!$I568*'Смета ЕР (общ) '!$L568,2)</f>
        <v>0</v>
      </c>
      <c r="O568" s="644">
        <f>ROUND('Смета ЕР (общ) '!$I568*'Смета ЕР (общ) '!$M568,2)</f>
        <v>0</v>
      </c>
      <c r="P568" s="688"/>
      <c r="Q568" s="688"/>
    </row>
    <row r="569" spans="1:21" ht="14.4">
      <c r="A569" s="687" t="s">
        <v>16</v>
      </c>
      <c r="B569" s="687">
        <v>8</v>
      </c>
      <c r="C569" s="687"/>
      <c r="D569" s="687">
        <v>49</v>
      </c>
      <c r="E569" s="687" t="str">
        <f>CONCATENATE('Смета ЕР (общ) '!$A569,".",'Смета ЕР (общ) '!$B569,".",'Смета ЕР (общ) '!$D569)</f>
        <v>Р3.8.49</v>
      </c>
      <c r="F569" s="687">
        <f t="shared" si="87"/>
        <v>1</v>
      </c>
      <c r="G569" s="688" t="s">
        <v>1165</v>
      </c>
      <c r="H569" s="642" t="s">
        <v>6223</v>
      </c>
      <c r="I569" s="643"/>
      <c r="J569" s="644">
        <v>10875.13</v>
      </c>
      <c r="K569" s="644">
        <v>58325.41</v>
      </c>
      <c r="L569" s="644">
        <f t="shared" si="85"/>
        <v>10875.13</v>
      </c>
      <c r="M569" s="644">
        <f t="shared" si="86"/>
        <v>58325.41</v>
      </c>
      <c r="N569" s="644">
        <f>ROUND('Смета ЕР (общ) '!$I569*'Смета ЕР (общ) '!$L569,2)</f>
        <v>0</v>
      </c>
      <c r="O569" s="644">
        <f>ROUND('Смета ЕР (общ) '!$I569*'Смета ЕР (общ) '!$M569,2)</f>
        <v>0</v>
      </c>
      <c r="P569" s="688"/>
      <c r="Q569" s="688"/>
    </row>
    <row r="570" spans="1:21" ht="14.4">
      <c r="A570" s="687" t="s">
        <v>16</v>
      </c>
      <c r="B570" s="687">
        <v>8</v>
      </c>
      <c r="C570" s="687"/>
      <c r="D570" s="687">
        <v>50</v>
      </c>
      <c r="E570" s="687" t="str">
        <f>CONCATENATE('Смета ЕР (общ) '!$A570,".",'Смета ЕР (общ) '!$B570,".",'Смета ЕР (общ) '!$D570)</f>
        <v>Р3.8.50</v>
      </c>
      <c r="F570" s="687">
        <f t="shared" si="87"/>
        <v>1</v>
      </c>
      <c r="G570" s="688" t="s">
        <v>311</v>
      </c>
      <c r="H570" s="642" t="s">
        <v>336</v>
      </c>
      <c r="I570" s="643"/>
      <c r="J570" s="644">
        <v>1127.52</v>
      </c>
      <c r="K570" s="644">
        <v>3390.51</v>
      </c>
      <c r="L570" s="644">
        <f t="shared" si="85"/>
        <v>1127.52</v>
      </c>
      <c r="M570" s="644">
        <f t="shared" si="86"/>
        <v>3390.51</v>
      </c>
      <c r="N570" s="644">
        <f>ROUND('Смета ЕР (общ) '!$I570*'Смета ЕР (общ) '!$L570,2)</f>
        <v>0</v>
      </c>
      <c r="O570" s="644">
        <f>ROUND('Смета ЕР (общ) '!$I570*'Смета ЕР (общ) '!$M570,2)</f>
        <v>0</v>
      </c>
      <c r="P570" s="688"/>
      <c r="Q570" s="688"/>
    </row>
    <row r="571" spans="1:21" ht="36">
      <c r="A571" s="687" t="s">
        <v>16</v>
      </c>
      <c r="B571" s="687">
        <v>8</v>
      </c>
      <c r="C571" s="687"/>
      <c r="D571" s="687">
        <v>51</v>
      </c>
      <c r="E571" s="687" t="str">
        <f>CONCATENATE('Смета ЕР (общ) '!$A571,".",'Смета ЕР (общ) '!$B571,".",'Смета ЕР (общ) '!$D571)</f>
        <v>Р3.8.51</v>
      </c>
      <c r="F571" s="687">
        <f t="shared" si="87"/>
        <v>1</v>
      </c>
      <c r="G571" s="688" t="s">
        <v>381</v>
      </c>
      <c r="H571" s="642" t="s">
        <v>27</v>
      </c>
      <c r="I571" s="643"/>
      <c r="J571" s="644">
        <v>1697</v>
      </c>
      <c r="K571" s="644">
        <v>14759.7</v>
      </c>
      <c r="L571" s="644">
        <f t="shared" si="85"/>
        <v>1697</v>
      </c>
      <c r="M571" s="644">
        <f t="shared" si="86"/>
        <v>14759.7</v>
      </c>
      <c r="N571" s="644">
        <f>ROUND('Смета ЕР (общ) '!$I571*'Смета ЕР (общ) '!$L571,2)</f>
        <v>0</v>
      </c>
      <c r="O571" s="644">
        <f>ROUND('Смета ЕР (общ) '!$I571*'Смета ЕР (общ) '!$M571,2)</f>
        <v>0</v>
      </c>
      <c r="P571" s="688"/>
      <c r="Q571" s="688"/>
    </row>
    <row r="572" spans="1:21" ht="24">
      <c r="A572" s="687" t="s">
        <v>16</v>
      </c>
      <c r="B572" s="687">
        <v>8</v>
      </c>
      <c r="C572" s="687"/>
      <c r="D572" s="687">
        <v>52</v>
      </c>
      <c r="E572" s="687" t="str">
        <f>CONCATENATE('Смета ЕР (общ) '!$A572,".",'Смета ЕР (общ) '!$B572,".",'Смета ЕР (общ) '!$D572)</f>
        <v>Р3.8.52</v>
      </c>
      <c r="F572" s="687">
        <f t="shared" si="87"/>
        <v>1</v>
      </c>
      <c r="G572" s="688" t="s">
        <v>670</v>
      </c>
      <c r="H572" s="642" t="s">
        <v>336</v>
      </c>
      <c r="I572" s="643"/>
      <c r="J572" s="644">
        <v>20044.8</v>
      </c>
      <c r="K572" s="644">
        <v>162424.10999999999</v>
      </c>
      <c r="L572" s="644">
        <f t="shared" si="85"/>
        <v>20044.8</v>
      </c>
      <c r="M572" s="644">
        <f t="shared" si="86"/>
        <v>162424.10999999999</v>
      </c>
      <c r="N572" s="644">
        <f>ROUND('Смета ЕР (общ) '!$I572*'Смета ЕР (общ) '!$L572,2)</f>
        <v>0</v>
      </c>
      <c r="O572" s="644">
        <f>ROUND('Смета ЕР (общ) '!$I572*'Смета ЕР (общ) '!$M572,2)</f>
        <v>0</v>
      </c>
      <c r="P572" s="688"/>
      <c r="Q572" s="688"/>
    </row>
    <row r="573" spans="1:21" ht="14.4">
      <c r="A573" s="632" t="s">
        <v>54</v>
      </c>
      <c r="B573" s="632">
        <v>0</v>
      </c>
      <c r="C573" s="632"/>
      <c r="D573" s="632">
        <v>0</v>
      </c>
      <c r="E573" s="632" t="str">
        <f>CONCATENATE('Смета ЕР (общ) '!$A573,".",'Смета ЕР (общ) '!$B573,".",'Смета ЕР (общ) '!$D573)</f>
        <v>Р4.0.0</v>
      </c>
      <c r="F573" s="632">
        <f t="shared" si="87"/>
        <v>1</v>
      </c>
      <c r="G573" s="633" t="s">
        <v>671</v>
      </c>
      <c r="H573" s="634"/>
      <c r="I573" s="635">
        <f>N573</f>
        <v>0</v>
      </c>
      <c r="J573" s="647"/>
      <c r="K573" s="647"/>
      <c r="L573" s="637"/>
      <c r="M573" s="637"/>
      <c r="N573" s="637">
        <f>ROUND(N574+N587+N614+N621,2)</f>
        <v>0</v>
      </c>
      <c r="O573" s="637">
        <f>ROUND(O574+O587+O614+O621,2)</f>
        <v>0</v>
      </c>
      <c r="P573" s="633"/>
      <c r="Q573" s="633"/>
      <c r="U573" s="617">
        <v>52510.06</v>
      </c>
    </row>
    <row r="574" spans="1:21" ht="14.4">
      <c r="A574" s="712" t="s">
        <v>54</v>
      </c>
      <c r="B574" s="712">
        <v>1</v>
      </c>
      <c r="C574" s="712"/>
      <c r="D574" s="712">
        <v>0</v>
      </c>
      <c r="E574" s="712" t="str">
        <f>CONCATENATE('Смета ЕР (общ) '!$A574,".",'Смета ЕР (общ) '!$B574,".",'Смета ЕР (общ) '!$D574)</f>
        <v>Р4.1.0</v>
      </c>
      <c r="F574" s="712">
        <f t="shared" si="87"/>
        <v>1</v>
      </c>
      <c r="G574" s="713" t="s">
        <v>672</v>
      </c>
      <c r="H574" s="634"/>
      <c r="I574" s="635">
        <f>N574</f>
        <v>0</v>
      </c>
      <c r="J574" s="647"/>
      <c r="K574" s="647"/>
      <c r="L574" s="637"/>
      <c r="M574" s="637"/>
      <c r="N574" s="637">
        <f>SUM(N575:N586)</f>
        <v>0</v>
      </c>
      <c r="O574" s="637">
        <f>SUM(O575:O586)</f>
        <v>0</v>
      </c>
      <c r="P574" s="713"/>
      <c r="Q574" s="713"/>
      <c r="U574" s="617">
        <v>0</v>
      </c>
    </row>
    <row r="575" spans="1:21" ht="24">
      <c r="A575" s="640" t="s">
        <v>54</v>
      </c>
      <c r="B575" s="640">
        <v>1</v>
      </c>
      <c r="C575" s="640"/>
      <c r="D575" s="640">
        <v>1</v>
      </c>
      <c r="E575" s="640" t="str">
        <f>CONCATENATE('Смета ЕР (общ) '!$A575,".",'Смета ЕР (общ) '!$B575,".",'Смета ЕР (общ) '!$D575)</f>
        <v>Р4.1.1</v>
      </c>
      <c r="F575" s="640">
        <f t="shared" si="87"/>
        <v>1</v>
      </c>
      <c r="G575" s="641" t="s">
        <v>249</v>
      </c>
      <c r="H575" s="642" t="s">
        <v>15</v>
      </c>
      <c r="I575" s="643"/>
      <c r="J575" s="644">
        <v>365.88</v>
      </c>
      <c r="K575" s="644">
        <v>1012.98</v>
      </c>
      <c r="L575" s="644">
        <f t="shared" ref="L575:L586" si="88">ROUND(J575-J575*$R$3,2)</f>
        <v>365.88</v>
      </c>
      <c r="M575" s="644">
        <f t="shared" ref="M575:M586" si="89">ROUND(K575-K575*$R$3,2)</f>
        <v>1012.98</v>
      </c>
      <c r="N575" s="644">
        <f>ROUND('Смета ЕР (общ) '!$I575*'Смета ЕР (общ) '!$L575,2)</f>
        <v>0</v>
      </c>
      <c r="O575" s="644">
        <f>ROUND('Смета ЕР (общ) '!$I575*'Смета ЕР (общ) '!$M575,2)</f>
        <v>0</v>
      </c>
      <c r="P575" s="641"/>
      <c r="Q575" s="641"/>
    </row>
    <row r="576" spans="1:21" ht="24">
      <c r="A576" s="640" t="s">
        <v>54</v>
      </c>
      <c r="B576" s="640">
        <v>1</v>
      </c>
      <c r="C576" s="640"/>
      <c r="D576" s="640">
        <v>2</v>
      </c>
      <c r="E576" s="640" t="str">
        <f>CONCATENATE('Смета ЕР (общ) '!$A576,".",'Смета ЕР (общ) '!$B576,".",'Смета ЕР (общ) '!$D576)</f>
        <v>Р4.1.2</v>
      </c>
      <c r="F576" s="640">
        <f t="shared" si="87"/>
        <v>1</v>
      </c>
      <c r="G576" s="641" t="s">
        <v>55</v>
      </c>
      <c r="H576" s="642" t="s">
        <v>15</v>
      </c>
      <c r="I576" s="643"/>
      <c r="J576" s="669">
        <v>1000</v>
      </c>
      <c r="K576" s="644">
        <v>1333.58</v>
      </c>
      <c r="L576" s="644">
        <f t="shared" si="88"/>
        <v>1000</v>
      </c>
      <c r="M576" s="644">
        <f t="shared" si="89"/>
        <v>1333.58</v>
      </c>
      <c r="N576" s="644">
        <f>ROUND('Смета ЕР (общ) '!$I576*'Смета ЕР (общ) '!$L576,2)</f>
        <v>0</v>
      </c>
      <c r="O576" s="644">
        <f>ROUND('Смета ЕР (общ) '!$I576*'Смета ЕР (общ) '!$M576,2)</f>
        <v>0</v>
      </c>
      <c r="P576" s="641"/>
      <c r="Q576" s="641"/>
    </row>
    <row r="577" spans="1:21" ht="14.4">
      <c r="A577" s="640" t="s">
        <v>54</v>
      </c>
      <c r="B577" s="640">
        <v>1</v>
      </c>
      <c r="C577" s="640"/>
      <c r="D577" s="640">
        <v>3</v>
      </c>
      <c r="E577" s="640" t="str">
        <f>CONCATENATE('Смета ЕР (общ) '!$A577,".",'Смета ЕР (общ) '!$B577,".",'Смета ЕР (общ) '!$D577)</f>
        <v>Р4.1.3</v>
      </c>
      <c r="F577" s="640">
        <f t="shared" si="87"/>
        <v>1</v>
      </c>
      <c r="G577" s="641" t="s">
        <v>56</v>
      </c>
      <c r="H577" s="642" t="s">
        <v>27</v>
      </c>
      <c r="I577" s="643"/>
      <c r="J577" s="669">
        <v>640</v>
      </c>
      <c r="K577" s="644">
        <v>964.32</v>
      </c>
      <c r="L577" s="644">
        <f t="shared" si="88"/>
        <v>640</v>
      </c>
      <c r="M577" s="644">
        <f t="shared" si="89"/>
        <v>964.32</v>
      </c>
      <c r="N577" s="644">
        <f>ROUND('Смета ЕР (общ) '!$I577*'Смета ЕР (общ) '!$L577,2)</f>
        <v>0</v>
      </c>
      <c r="O577" s="644">
        <f>ROUND('Смета ЕР (общ) '!$I577*'Смета ЕР (общ) '!$M577,2)</f>
        <v>0</v>
      </c>
      <c r="P577" s="641"/>
      <c r="Q577" s="641"/>
    </row>
    <row r="578" spans="1:21" ht="24">
      <c r="A578" s="640" t="s">
        <v>54</v>
      </c>
      <c r="B578" s="640">
        <v>1</v>
      </c>
      <c r="C578" s="640"/>
      <c r="D578" s="640">
        <v>4</v>
      </c>
      <c r="E578" s="640" t="str">
        <f>CONCATENATE('Смета ЕР (общ) '!$A578,".",'Смета ЕР (общ) '!$B578,".",'Смета ЕР (общ) '!$D578)</f>
        <v>Р4.1.4</v>
      </c>
      <c r="F578" s="640">
        <f t="shared" si="87"/>
        <v>1</v>
      </c>
      <c r="G578" s="641" t="s">
        <v>419</v>
      </c>
      <c r="H578" s="642" t="s">
        <v>15</v>
      </c>
      <c r="I578" s="643"/>
      <c r="J578" s="644">
        <v>1289.3399999999999</v>
      </c>
      <c r="K578" s="644">
        <v>5618.09</v>
      </c>
      <c r="L578" s="644">
        <f t="shared" si="88"/>
        <v>1289.3399999999999</v>
      </c>
      <c r="M578" s="644">
        <f t="shared" si="89"/>
        <v>5618.09</v>
      </c>
      <c r="N578" s="644">
        <f>ROUND('Смета ЕР (общ) '!$I578*'Смета ЕР (общ) '!$L578,2)</f>
        <v>0</v>
      </c>
      <c r="O578" s="644">
        <f>ROUND('Смета ЕР (общ) '!$I578*'Смета ЕР (общ) '!$M578,2)</f>
        <v>0</v>
      </c>
      <c r="P578" s="641"/>
      <c r="Q578" s="641"/>
    </row>
    <row r="579" spans="1:21" ht="24">
      <c r="A579" s="640" t="s">
        <v>54</v>
      </c>
      <c r="B579" s="640">
        <v>1</v>
      </c>
      <c r="C579" s="640"/>
      <c r="D579" s="640">
        <v>5</v>
      </c>
      <c r="E579" s="640" t="str">
        <f>CONCATENATE('Смета ЕР (общ) '!$A579,".",'Смета ЕР (общ) '!$B579,".",'Смета ЕР (общ) '!$D579)</f>
        <v>Р4.1.5</v>
      </c>
      <c r="F579" s="640">
        <f t="shared" si="87"/>
        <v>1</v>
      </c>
      <c r="G579" s="641" t="s">
        <v>57</v>
      </c>
      <c r="H579" s="642" t="s">
        <v>15</v>
      </c>
      <c r="I579" s="643"/>
      <c r="J579" s="644">
        <v>547.04999999999995</v>
      </c>
      <c r="K579" s="644">
        <v>133.91</v>
      </c>
      <c r="L579" s="644">
        <f t="shared" si="88"/>
        <v>547.04999999999995</v>
      </c>
      <c r="M579" s="644">
        <f t="shared" si="89"/>
        <v>133.91</v>
      </c>
      <c r="N579" s="644">
        <f>ROUND('Смета ЕР (общ) '!$I579*'Смета ЕР (общ) '!$L579,2)</f>
        <v>0</v>
      </c>
      <c r="O579" s="644">
        <f>ROUND('Смета ЕР (общ) '!$I579*'Смета ЕР (общ) '!$M579,2)</f>
        <v>0</v>
      </c>
      <c r="P579" s="641"/>
      <c r="Q579" s="641"/>
    </row>
    <row r="580" spans="1:21" ht="14.4">
      <c r="A580" s="640" t="s">
        <v>54</v>
      </c>
      <c r="B580" s="640">
        <v>1</v>
      </c>
      <c r="C580" s="640"/>
      <c r="D580" s="640">
        <v>6</v>
      </c>
      <c r="E580" s="640" t="str">
        <f>CONCATENATE('Смета ЕР (общ) '!$A580,".",'Смета ЕР (общ) '!$B580,".",'Смета ЕР (общ) '!$D580)</f>
        <v>Р4.1.6</v>
      </c>
      <c r="F580" s="640">
        <f t="shared" si="87"/>
        <v>1</v>
      </c>
      <c r="G580" s="641" t="s">
        <v>250</v>
      </c>
      <c r="H580" s="642" t="s">
        <v>336</v>
      </c>
      <c r="I580" s="643"/>
      <c r="J580" s="644">
        <v>752.51</v>
      </c>
      <c r="K580" s="644">
        <v>3487.78</v>
      </c>
      <c r="L580" s="644">
        <f t="shared" si="88"/>
        <v>752.51</v>
      </c>
      <c r="M580" s="644">
        <f t="shared" si="89"/>
        <v>3487.78</v>
      </c>
      <c r="N580" s="644">
        <f>ROUND('Смета ЕР (общ) '!$I580*'Смета ЕР (общ) '!$L580,2)</f>
        <v>0</v>
      </c>
      <c r="O580" s="644">
        <f>ROUND('Смета ЕР (общ) '!$I580*'Смета ЕР (общ) '!$M580,2)</f>
        <v>0</v>
      </c>
      <c r="P580" s="641"/>
      <c r="Q580" s="641"/>
    </row>
    <row r="581" spans="1:21" ht="14.4">
      <c r="A581" s="640" t="s">
        <v>54</v>
      </c>
      <c r="B581" s="640">
        <v>1</v>
      </c>
      <c r="C581" s="640"/>
      <c r="D581" s="640">
        <v>7</v>
      </c>
      <c r="E581" s="640" t="str">
        <f>CONCATENATE('Смета ЕР (общ) '!$A581,".",'Смета ЕР (общ) '!$B581,".",'Смета ЕР (общ) '!$D581)</f>
        <v>Р4.1.7</v>
      </c>
      <c r="F581" s="640">
        <f t="shared" si="87"/>
        <v>1</v>
      </c>
      <c r="G581" s="641" t="s">
        <v>58</v>
      </c>
      <c r="H581" s="642" t="s">
        <v>27</v>
      </c>
      <c r="I581" s="643"/>
      <c r="J581" s="644">
        <v>203.58</v>
      </c>
      <c r="K581" s="644">
        <v>337.62</v>
      </c>
      <c r="L581" s="644">
        <f t="shared" si="88"/>
        <v>203.58</v>
      </c>
      <c r="M581" s="644">
        <f t="shared" si="89"/>
        <v>337.62</v>
      </c>
      <c r="N581" s="644">
        <f>ROUND('Смета ЕР (общ) '!$I581*'Смета ЕР (общ) '!$L581,2)</f>
        <v>0</v>
      </c>
      <c r="O581" s="644">
        <f>ROUND('Смета ЕР (общ) '!$I581*'Смета ЕР (общ) '!$M581,2)</f>
        <v>0</v>
      </c>
      <c r="P581" s="641"/>
      <c r="Q581" s="641"/>
    </row>
    <row r="582" spans="1:21" ht="14.4">
      <c r="A582" s="640" t="s">
        <v>54</v>
      </c>
      <c r="B582" s="640">
        <v>1</v>
      </c>
      <c r="C582" s="640"/>
      <c r="D582" s="640">
        <v>8</v>
      </c>
      <c r="E582" s="640" t="str">
        <f>CONCATENATE('Смета ЕР (общ) '!$A582,".",'Смета ЕР (общ) '!$B582,".",'Смета ЕР (общ) '!$D582)</f>
        <v>Р4.1.8</v>
      </c>
      <c r="F582" s="640">
        <f t="shared" si="87"/>
        <v>1</v>
      </c>
      <c r="G582" s="641" t="s">
        <v>390</v>
      </c>
      <c r="H582" s="642" t="s">
        <v>15</v>
      </c>
      <c r="I582" s="643"/>
      <c r="J582" s="644">
        <v>135.72</v>
      </c>
      <c r="K582" s="644">
        <v>0</v>
      </c>
      <c r="L582" s="644">
        <f t="shared" si="88"/>
        <v>135.72</v>
      </c>
      <c r="M582" s="644">
        <f t="shared" si="89"/>
        <v>0</v>
      </c>
      <c r="N582" s="644">
        <f>ROUND('Смета ЕР (общ) '!$I582*'Смета ЕР (общ) '!$L582,2)</f>
        <v>0</v>
      </c>
      <c r="O582" s="644">
        <f>ROUND('Смета ЕР (общ) '!$I582*'Смета ЕР (общ) '!$M582,2)</f>
        <v>0</v>
      </c>
      <c r="P582" s="641"/>
      <c r="Q582" s="641"/>
    </row>
    <row r="583" spans="1:21" ht="24">
      <c r="A583" s="640" t="s">
        <v>54</v>
      </c>
      <c r="B583" s="640">
        <v>1</v>
      </c>
      <c r="C583" s="640"/>
      <c r="D583" s="640">
        <v>9</v>
      </c>
      <c r="E583" s="640" t="str">
        <f>CONCATENATE('Смета ЕР (общ) '!$A583,".",'Смета ЕР (общ) '!$B583,".",'Смета ЕР (общ) '!$D583)</f>
        <v>Р4.1.9</v>
      </c>
      <c r="F583" s="640">
        <f t="shared" si="87"/>
        <v>1</v>
      </c>
      <c r="G583" s="652" t="s">
        <v>313</v>
      </c>
      <c r="H583" s="642" t="s">
        <v>15</v>
      </c>
      <c r="I583" s="643"/>
      <c r="J583" s="644">
        <v>755.12</v>
      </c>
      <c r="K583" s="644">
        <v>2578.46</v>
      </c>
      <c r="L583" s="644">
        <f t="shared" si="88"/>
        <v>755.12</v>
      </c>
      <c r="M583" s="644">
        <f t="shared" si="89"/>
        <v>2578.46</v>
      </c>
      <c r="N583" s="644">
        <f>ROUND('Смета ЕР (общ) '!$I583*'Смета ЕР (общ) '!$L583,2)</f>
        <v>0</v>
      </c>
      <c r="O583" s="644">
        <f>ROUND('Смета ЕР (общ) '!$I583*'Смета ЕР (общ) '!$M583,2)</f>
        <v>0</v>
      </c>
      <c r="P583" s="652"/>
      <c r="Q583" s="652"/>
    </row>
    <row r="584" spans="1:21" ht="14.4">
      <c r="A584" s="687" t="s">
        <v>54</v>
      </c>
      <c r="B584" s="687">
        <v>1</v>
      </c>
      <c r="C584" s="687"/>
      <c r="D584" s="687">
        <v>13</v>
      </c>
      <c r="E584" s="687" t="str">
        <f>CONCATENATE('Смета ЕР (общ) '!$A584,".",'Смета ЕР (общ) '!$B584,".",'Смета ЕР (общ) '!$D584)</f>
        <v>Р4.1.13</v>
      </c>
      <c r="F584" s="687">
        <f t="shared" si="87"/>
        <v>1</v>
      </c>
      <c r="G584" s="714" t="s">
        <v>69</v>
      </c>
      <c r="H584" s="642" t="s">
        <v>6223</v>
      </c>
      <c r="I584" s="643"/>
      <c r="J584" s="644">
        <v>11296.84</v>
      </c>
      <c r="K584" s="644">
        <v>56029.75</v>
      </c>
      <c r="L584" s="644">
        <f t="shared" si="88"/>
        <v>11296.84</v>
      </c>
      <c r="M584" s="644">
        <f t="shared" si="89"/>
        <v>56029.75</v>
      </c>
      <c r="N584" s="644">
        <f>ROUND('Смета ЕР (общ) '!$I584*'Смета ЕР (общ) '!$L584,2)</f>
        <v>0</v>
      </c>
      <c r="O584" s="644">
        <f>ROUND('Смета ЕР (общ) '!$I584*'Смета ЕР (общ) '!$M584,2)</f>
        <v>0</v>
      </c>
      <c r="P584" s="714"/>
      <c r="Q584" s="714"/>
    </row>
    <row r="585" spans="1:21" ht="14.4">
      <c r="A585" s="687" t="s">
        <v>54</v>
      </c>
      <c r="B585" s="687">
        <v>1</v>
      </c>
      <c r="C585" s="687"/>
      <c r="D585" s="687">
        <v>15</v>
      </c>
      <c r="E585" s="687" t="str">
        <f>CONCATENATE('Смета ЕР (общ) '!$A585,".",'Смета ЕР (общ) '!$B585,".",'Смета ЕР (общ) '!$D585)</f>
        <v>Р4.1.15</v>
      </c>
      <c r="F585" s="687">
        <f t="shared" si="87"/>
        <v>1</v>
      </c>
      <c r="G585" s="714" t="s">
        <v>515</v>
      </c>
      <c r="H585" s="642" t="s">
        <v>27</v>
      </c>
      <c r="I585" s="643"/>
      <c r="J585" s="644">
        <v>610.74</v>
      </c>
      <c r="K585" s="644">
        <v>1187.8900000000001</v>
      </c>
      <c r="L585" s="644">
        <f t="shared" si="88"/>
        <v>610.74</v>
      </c>
      <c r="M585" s="644">
        <f t="shared" si="89"/>
        <v>1187.8900000000001</v>
      </c>
      <c r="N585" s="644">
        <f>ROUND('Смета ЕР (общ) '!$I585*'Смета ЕР (общ) '!$L585,2)</f>
        <v>0</v>
      </c>
      <c r="O585" s="644">
        <f>ROUND('Смета ЕР (общ) '!$I585*'Смета ЕР (общ) '!$M585,2)</f>
        <v>0</v>
      </c>
      <c r="P585" s="714"/>
      <c r="Q585" s="714"/>
    </row>
    <row r="586" spans="1:21" ht="24">
      <c r="A586" s="687" t="s">
        <v>54</v>
      </c>
      <c r="B586" s="687">
        <v>1</v>
      </c>
      <c r="C586" s="687"/>
      <c r="D586" s="687">
        <v>16</v>
      </c>
      <c r="E586" s="687" t="str">
        <f>CONCATENATE('Смета ЕР (общ) '!$A586,".",'Смета ЕР (общ) '!$B586,".",'Смета ЕР (общ) '!$D586)</f>
        <v>Р4.1.16</v>
      </c>
      <c r="F586" s="687">
        <f t="shared" si="87"/>
        <v>1</v>
      </c>
      <c r="G586" s="714" t="s">
        <v>70</v>
      </c>
      <c r="H586" s="642" t="s">
        <v>1146</v>
      </c>
      <c r="I586" s="643"/>
      <c r="J586" s="644">
        <v>12325.63</v>
      </c>
      <c r="K586" s="644">
        <v>28897.22</v>
      </c>
      <c r="L586" s="644">
        <f t="shared" si="88"/>
        <v>12325.63</v>
      </c>
      <c r="M586" s="644">
        <f t="shared" si="89"/>
        <v>28897.22</v>
      </c>
      <c r="N586" s="644">
        <f>ROUND('Смета ЕР (общ) '!$I586*'Смета ЕР (общ) '!$L586,2)</f>
        <v>0</v>
      </c>
      <c r="O586" s="644">
        <f>ROUND('Смета ЕР (общ) '!$I586*'Смета ЕР (общ) '!$M586,2)</f>
        <v>0</v>
      </c>
      <c r="P586" s="714"/>
      <c r="Q586" s="714"/>
    </row>
    <row r="587" spans="1:21" ht="14.4">
      <c r="A587" s="648" t="s">
        <v>54</v>
      </c>
      <c r="B587" s="648">
        <v>2</v>
      </c>
      <c r="C587" s="648"/>
      <c r="D587" s="648">
        <v>0</v>
      </c>
      <c r="E587" s="648" t="str">
        <f>CONCATENATE('Смета ЕР (общ) '!$A587,".",'Смета ЕР (общ) '!$B587,".",'Смета ЕР (общ) '!$D587)</f>
        <v>Р4.2.0</v>
      </c>
      <c r="F587" s="648">
        <f t="shared" si="87"/>
        <v>1</v>
      </c>
      <c r="G587" s="649" t="s">
        <v>673</v>
      </c>
      <c r="H587" s="634"/>
      <c r="I587" s="635">
        <f>N587</f>
        <v>0</v>
      </c>
      <c r="J587" s="647"/>
      <c r="K587" s="647"/>
      <c r="L587" s="637"/>
      <c r="M587" s="637"/>
      <c r="N587" s="637">
        <f>SUM(N588:N613)</f>
        <v>0</v>
      </c>
      <c r="O587" s="637">
        <f>SUM(O588:O613)</f>
        <v>0</v>
      </c>
      <c r="P587" s="649"/>
      <c r="Q587" s="649"/>
      <c r="U587" s="617">
        <v>28160.280000000002</v>
      </c>
    </row>
    <row r="588" spans="1:21" ht="24">
      <c r="A588" s="640" t="s">
        <v>54</v>
      </c>
      <c r="B588" s="640">
        <v>2</v>
      </c>
      <c r="C588" s="640"/>
      <c r="D588" s="640">
        <v>1</v>
      </c>
      <c r="E588" s="640" t="str">
        <f>CONCATENATE('Смета ЕР (общ) '!$A588,".",'Смета ЕР (общ) '!$B588,".",'Смета ЕР (общ) '!$D588)</f>
        <v>Р4.2.1</v>
      </c>
      <c r="F588" s="640">
        <f t="shared" si="87"/>
        <v>1</v>
      </c>
      <c r="G588" s="641" t="s">
        <v>314</v>
      </c>
      <c r="H588" s="642" t="s">
        <v>15</v>
      </c>
      <c r="I588" s="643"/>
      <c r="J588" s="644">
        <v>339.3</v>
      </c>
      <c r="K588" s="644">
        <v>647.29999999999995</v>
      </c>
      <c r="L588" s="644">
        <f t="shared" ref="L588:L613" si="90">ROUND(J588-J588*$R$3,2)</f>
        <v>339.3</v>
      </c>
      <c r="M588" s="644">
        <f t="shared" ref="M588:M613" si="91">ROUND(K588-K588*$R$3,2)</f>
        <v>647.29999999999995</v>
      </c>
      <c r="N588" s="644">
        <f>ROUND('Смета ЕР (общ) '!$I588*'Смета ЕР (общ) '!$L588,2)</f>
        <v>0</v>
      </c>
      <c r="O588" s="644">
        <f>ROUND('Смета ЕР (общ) '!$I588*'Смета ЕР (общ) '!$M588,2)</f>
        <v>0</v>
      </c>
      <c r="P588" s="641"/>
      <c r="Q588" s="641"/>
    </row>
    <row r="589" spans="1:21" ht="24">
      <c r="A589" s="640" t="s">
        <v>54</v>
      </c>
      <c r="B589" s="640">
        <v>2</v>
      </c>
      <c r="C589" s="640"/>
      <c r="D589" s="640">
        <v>2</v>
      </c>
      <c r="E589" s="640" t="str">
        <f>CONCATENATE('Смета ЕР (общ) '!$A589,".",'Смета ЕР (общ) '!$B589,".",'Смета ЕР (общ) '!$D589)</f>
        <v>Р4.2.2</v>
      </c>
      <c r="F589" s="640">
        <f t="shared" si="87"/>
        <v>1</v>
      </c>
      <c r="G589" s="641" t="s">
        <v>315</v>
      </c>
      <c r="H589" s="642" t="s">
        <v>15</v>
      </c>
      <c r="I589" s="643"/>
      <c r="J589" s="669">
        <v>1000</v>
      </c>
      <c r="K589" s="669">
        <v>857.59</v>
      </c>
      <c r="L589" s="644">
        <f t="shared" si="90"/>
        <v>1000</v>
      </c>
      <c r="M589" s="644">
        <f t="shared" si="91"/>
        <v>857.59</v>
      </c>
      <c r="N589" s="644">
        <f>ROUND('Смета ЕР (общ) '!$I589*'Смета ЕР (общ) '!$L589,2)</f>
        <v>0</v>
      </c>
      <c r="O589" s="644">
        <f>ROUND('Смета ЕР (общ) '!$I589*'Смета ЕР (общ) '!$M589,2)</f>
        <v>0</v>
      </c>
      <c r="P589" s="641"/>
      <c r="Q589" s="641"/>
    </row>
    <row r="590" spans="1:21" ht="24">
      <c r="A590" s="640" t="s">
        <v>54</v>
      </c>
      <c r="B590" s="640">
        <v>2</v>
      </c>
      <c r="C590" s="640"/>
      <c r="D590" s="640">
        <v>3</v>
      </c>
      <c r="E590" s="640" t="str">
        <f>CONCATENATE('Смета ЕР (общ) '!$A590,".",'Смета ЕР (общ) '!$B590,".",'Смета ЕР (общ) '!$D590)</f>
        <v>Р4.2.3</v>
      </c>
      <c r="F590" s="640">
        <f t="shared" si="87"/>
        <v>1</v>
      </c>
      <c r="G590" s="641" t="s">
        <v>504</v>
      </c>
      <c r="H590" s="642" t="s">
        <v>15</v>
      </c>
      <c r="I590" s="643"/>
      <c r="J590" s="669">
        <v>761.21</v>
      </c>
      <c r="K590" s="669">
        <v>479.91</v>
      </c>
      <c r="L590" s="644">
        <f t="shared" si="90"/>
        <v>761.21</v>
      </c>
      <c r="M590" s="644">
        <f t="shared" si="91"/>
        <v>479.91</v>
      </c>
      <c r="N590" s="644">
        <f>ROUND('Смета ЕР (общ) '!$I590*'Смета ЕР (общ) '!$L590,2)</f>
        <v>0</v>
      </c>
      <c r="O590" s="644">
        <f>ROUND('Смета ЕР (общ) '!$I590*'Смета ЕР (общ) '!$M590,2)</f>
        <v>0</v>
      </c>
      <c r="P590" s="641"/>
      <c r="Q590" s="641"/>
      <c r="U590" s="617">
        <v>12</v>
      </c>
    </row>
    <row r="591" spans="1:21" ht="24">
      <c r="A591" s="640" t="s">
        <v>54</v>
      </c>
      <c r="B591" s="640">
        <v>2</v>
      </c>
      <c r="C591" s="640"/>
      <c r="D591" s="640">
        <v>4</v>
      </c>
      <c r="E591" s="640" t="str">
        <f>CONCATENATE('Смета ЕР (общ) '!$A591,".",'Смета ЕР (общ) '!$B591,".",'Смета ЕР (общ) '!$D591)</f>
        <v>Р4.2.4</v>
      </c>
      <c r="F591" s="640">
        <f t="shared" si="87"/>
        <v>1</v>
      </c>
      <c r="G591" s="641" t="s">
        <v>172</v>
      </c>
      <c r="H591" s="642" t="s">
        <v>15</v>
      </c>
      <c r="I591" s="643"/>
      <c r="J591" s="669">
        <v>762.08</v>
      </c>
      <c r="K591" s="669">
        <v>367.63</v>
      </c>
      <c r="L591" s="644">
        <f t="shared" si="90"/>
        <v>762.08</v>
      </c>
      <c r="M591" s="644">
        <f t="shared" si="91"/>
        <v>367.63</v>
      </c>
      <c r="N591" s="644">
        <f>ROUND('Смета ЕР (общ) '!$I591*'Смета ЕР (общ) '!$L591,2)</f>
        <v>0</v>
      </c>
      <c r="O591" s="644">
        <f>ROUND('Смета ЕР (общ) '!$I591*'Смета ЕР (общ) '!$M591,2)</f>
        <v>0</v>
      </c>
      <c r="P591" s="641"/>
      <c r="Q591" s="641"/>
    </row>
    <row r="592" spans="1:21" ht="14.4">
      <c r="A592" s="640" t="s">
        <v>54</v>
      </c>
      <c r="B592" s="640">
        <v>2</v>
      </c>
      <c r="C592" s="640"/>
      <c r="D592" s="640">
        <v>5</v>
      </c>
      <c r="E592" s="640" t="str">
        <f>CONCATENATE('Смета ЕР (общ) '!$A592,".",'Смета ЕР (общ) '!$B592,".",'Смета ЕР (общ) '!$D592)</f>
        <v>Р4.2.5</v>
      </c>
      <c r="F592" s="640">
        <f t="shared" si="87"/>
        <v>1</v>
      </c>
      <c r="G592" s="641" t="s">
        <v>2495</v>
      </c>
      <c r="H592" s="642" t="s">
        <v>15</v>
      </c>
      <c r="I592" s="643"/>
      <c r="J592" s="669">
        <v>75.199999999999989</v>
      </c>
      <c r="K592" s="669">
        <v>50</v>
      </c>
      <c r="L592" s="644">
        <f t="shared" si="90"/>
        <v>75.2</v>
      </c>
      <c r="M592" s="644">
        <f t="shared" si="91"/>
        <v>50</v>
      </c>
      <c r="N592" s="644">
        <f>ROUND('Смета ЕР (общ) '!$I592*'Смета ЕР (общ) '!$L592,2)</f>
        <v>0</v>
      </c>
      <c r="O592" s="644">
        <f>ROUND('Смета ЕР (общ) '!$I592*'Смета ЕР (общ) '!$M592,2)</f>
        <v>0</v>
      </c>
      <c r="P592" s="641"/>
      <c r="Q592" s="641"/>
      <c r="U592" s="617">
        <v>12</v>
      </c>
    </row>
    <row r="593" spans="1:21" ht="14.4">
      <c r="A593" s="640" t="s">
        <v>54</v>
      </c>
      <c r="B593" s="640">
        <v>2</v>
      </c>
      <c r="C593" s="640"/>
      <c r="D593" s="640">
        <v>6</v>
      </c>
      <c r="E593" s="640" t="str">
        <f>CONCATENATE('Смета ЕР (общ) '!$A593,".",'Смета ЕР (общ) '!$B593,".",'Смета ЕР (общ) '!$D593)</f>
        <v>Р4.2.6</v>
      </c>
      <c r="F593" s="640">
        <f t="shared" si="87"/>
        <v>1</v>
      </c>
      <c r="G593" s="641" t="s">
        <v>59</v>
      </c>
      <c r="H593" s="642" t="s">
        <v>15</v>
      </c>
      <c r="I593" s="643"/>
      <c r="J593" s="669">
        <v>763.82</v>
      </c>
      <c r="K593" s="669">
        <v>429.94</v>
      </c>
      <c r="L593" s="644">
        <f t="shared" si="90"/>
        <v>763.82</v>
      </c>
      <c r="M593" s="644">
        <f t="shared" si="91"/>
        <v>429.94</v>
      </c>
      <c r="N593" s="644">
        <f>ROUND('Смета ЕР (общ) '!$I593*'Смета ЕР (общ) '!$L593,2)</f>
        <v>0</v>
      </c>
      <c r="O593" s="644">
        <f>ROUND('Смета ЕР (общ) '!$I593*'Смета ЕР (общ) '!$M593,2)</f>
        <v>0</v>
      </c>
      <c r="P593" s="641"/>
      <c r="Q593" s="641"/>
      <c r="U593" s="617">
        <v>12</v>
      </c>
    </row>
    <row r="594" spans="1:21" ht="24">
      <c r="A594" s="640" t="s">
        <v>54</v>
      </c>
      <c r="B594" s="640">
        <v>2</v>
      </c>
      <c r="C594" s="640"/>
      <c r="D594" s="640">
        <v>7</v>
      </c>
      <c r="E594" s="640" t="str">
        <f>CONCATENATE('Смета ЕР (общ) '!$A594,".",'Смета ЕР (общ) '!$B594,".",'Смета ЕР (общ) '!$D594)</f>
        <v>Р4.2.7</v>
      </c>
      <c r="F594" s="640">
        <f t="shared" si="87"/>
        <v>1</v>
      </c>
      <c r="G594" s="641" t="s">
        <v>60</v>
      </c>
      <c r="H594" s="642" t="s">
        <v>15</v>
      </c>
      <c r="I594" s="643"/>
      <c r="J594" s="669">
        <v>746.46</v>
      </c>
      <c r="K594" s="669">
        <v>364.26</v>
      </c>
      <c r="L594" s="644">
        <f t="shared" si="90"/>
        <v>746.46</v>
      </c>
      <c r="M594" s="644">
        <f t="shared" si="91"/>
        <v>364.26</v>
      </c>
      <c r="N594" s="644">
        <f>ROUND('Смета ЕР (общ) '!$I594*'Смета ЕР (общ) '!$L594,2)</f>
        <v>0</v>
      </c>
      <c r="O594" s="644">
        <f>ROUND('Смета ЕР (общ) '!$I594*'Смета ЕР (общ) '!$M594,2)</f>
        <v>0</v>
      </c>
      <c r="P594" s="641"/>
      <c r="Q594" s="641"/>
      <c r="U594" s="617">
        <v>12</v>
      </c>
    </row>
    <row r="595" spans="1:21" ht="14.4">
      <c r="A595" s="640" t="s">
        <v>54</v>
      </c>
      <c r="B595" s="640">
        <v>2</v>
      </c>
      <c r="C595" s="640"/>
      <c r="D595" s="640">
        <v>8</v>
      </c>
      <c r="E595" s="640" t="str">
        <f>CONCATENATE('Смета ЕР (общ) '!$A595,".",'Смета ЕР (общ) '!$B595,".",'Смета ЕР (общ) '!$D595)</f>
        <v>Р4.2.8</v>
      </c>
      <c r="F595" s="640">
        <f t="shared" si="87"/>
        <v>1</v>
      </c>
      <c r="G595" s="652" t="s">
        <v>61</v>
      </c>
      <c r="H595" s="642" t="s">
        <v>15</v>
      </c>
      <c r="I595" s="643"/>
      <c r="J595" s="669">
        <v>475.02</v>
      </c>
      <c r="K595" s="669">
        <v>0</v>
      </c>
      <c r="L595" s="644">
        <f t="shared" si="90"/>
        <v>475.02</v>
      </c>
      <c r="M595" s="644">
        <f t="shared" si="91"/>
        <v>0</v>
      </c>
      <c r="N595" s="644">
        <f>ROUND('Смета ЕР (общ) '!$I595*'Смета ЕР (общ) '!$L595,2)</f>
        <v>0</v>
      </c>
      <c r="O595" s="644">
        <f>ROUND('Смета ЕР (общ) '!$I595*'Смета ЕР (общ) '!$M595,2)</f>
        <v>0</v>
      </c>
      <c r="P595" s="652"/>
      <c r="Q595" s="652"/>
    </row>
    <row r="596" spans="1:21" ht="24">
      <c r="A596" s="640" t="s">
        <v>54</v>
      </c>
      <c r="B596" s="640">
        <v>2</v>
      </c>
      <c r="C596" s="640"/>
      <c r="D596" s="640">
        <v>9</v>
      </c>
      <c r="E596" s="640" t="str">
        <f>CONCATENATE('Смета ЕР (общ) '!$A596,".",'Смета ЕР (общ) '!$B596,".",'Смета ЕР (общ) '!$D596)</f>
        <v>Р4.2.9</v>
      </c>
      <c r="F596" s="640">
        <f t="shared" si="87"/>
        <v>1</v>
      </c>
      <c r="G596" s="652" t="s">
        <v>505</v>
      </c>
      <c r="H596" s="642" t="s">
        <v>15</v>
      </c>
      <c r="I596" s="643"/>
      <c r="J596" s="669">
        <v>4500</v>
      </c>
      <c r="K596" s="669">
        <v>7500</v>
      </c>
      <c r="L596" s="644">
        <f t="shared" si="90"/>
        <v>4500</v>
      </c>
      <c r="M596" s="644">
        <f t="shared" si="91"/>
        <v>7500</v>
      </c>
      <c r="N596" s="644">
        <f>ROUND('Смета ЕР (общ) '!$I596*'Смета ЕР (общ) '!$L596,2)</f>
        <v>0</v>
      </c>
      <c r="O596" s="644">
        <f>ROUND('Смета ЕР (общ) '!$I596*'Смета ЕР (общ) '!$M596,2)</f>
        <v>0</v>
      </c>
      <c r="P596" s="652"/>
      <c r="Q596" s="652"/>
    </row>
    <row r="597" spans="1:21" ht="24">
      <c r="A597" s="640" t="s">
        <v>54</v>
      </c>
      <c r="B597" s="640">
        <v>2</v>
      </c>
      <c r="C597" s="640"/>
      <c r="D597" s="640">
        <v>10</v>
      </c>
      <c r="E597" s="640" t="str">
        <f>CONCATENATE('Смета ЕР (общ) '!$A597,".",'Смета ЕР (общ) '!$B597,".",'Смета ЕР (общ) '!$D597)</f>
        <v>Р4.2.10</v>
      </c>
      <c r="F597" s="640">
        <f t="shared" si="87"/>
        <v>1</v>
      </c>
      <c r="G597" s="652" t="s">
        <v>2496</v>
      </c>
      <c r="H597" s="642" t="s">
        <v>15</v>
      </c>
      <c r="I597" s="643"/>
      <c r="J597" s="669">
        <v>5500</v>
      </c>
      <c r="K597" s="669">
        <v>8500</v>
      </c>
      <c r="L597" s="644">
        <f t="shared" si="90"/>
        <v>5500</v>
      </c>
      <c r="M597" s="644">
        <f t="shared" si="91"/>
        <v>8500</v>
      </c>
      <c r="N597" s="644">
        <f>ROUND('Смета ЕР (общ) '!$I597*'Смета ЕР (общ) '!$L597,2)</f>
        <v>0</v>
      </c>
      <c r="O597" s="644">
        <f>ROUND('Смета ЕР (общ) '!$I597*'Смета ЕР (общ) '!$M597,2)</f>
        <v>0</v>
      </c>
      <c r="P597" s="652"/>
      <c r="Q597" s="652"/>
    </row>
    <row r="598" spans="1:21" ht="24">
      <c r="A598" s="640" t="s">
        <v>54</v>
      </c>
      <c r="B598" s="640">
        <v>2</v>
      </c>
      <c r="C598" s="640"/>
      <c r="D598" s="640">
        <v>11</v>
      </c>
      <c r="E598" s="640" t="str">
        <f>CONCATENATE('Смета ЕР (общ) '!$A598,".",'Смета ЕР (общ) '!$B598,".",'Смета ЕР (общ) '!$D598)</f>
        <v>Р4.2.11</v>
      </c>
      <c r="F598" s="640">
        <f t="shared" si="87"/>
        <v>1</v>
      </c>
      <c r="G598" s="652" t="s">
        <v>251</v>
      </c>
      <c r="H598" s="642" t="s">
        <v>15</v>
      </c>
      <c r="I598" s="643"/>
      <c r="J598" s="644">
        <v>3393</v>
      </c>
      <c r="K598" s="644">
        <v>5691.12</v>
      </c>
      <c r="L598" s="644">
        <f t="shared" si="90"/>
        <v>3393</v>
      </c>
      <c r="M598" s="644">
        <f t="shared" si="91"/>
        <v>5691.12</v>
      </c>
      <c r="N598" s="644">
        <f>ROUND('Смета ЕР (общ) '!$I598*'Смета ЕР (общ) '!$L598,2)</f>
        <v>0</v>
      </c>
      <c r="O598" s="644">
        <f>ROUND('Смета ЕР (общ) '!$I598*'Смета ЕР (общ) '!$M598,2)</f>
        <v>0</v>
      </c>
      <c r="P598" s="652"/>
      <c r="Q598" s="652"/>
    </row>
    <row r="599" spans="1:21" ht="24">
      <c r="A599" s="640" t="s">
        <v>54</v>
      </c>
      <c r="B599" s="640">
        <v>2</v>
      </c>
      <c r="C599" s="640"/>
      <c r="D599" s="640">
        <v>12</v>
      </c>
      <c r="E599" s="640" t="str">
        <f>CONCATENATE('Смета ЕР (общ) '!$A599,".",'Смета ЕР (общ) '!$B599,".",'Смета ЕР (общ) '!$D599)</f>
        <v>Р4.2.12</v>
      </c>
      <c r="F599" s="640">
        <f t="shared" si="87"/>
        <v>1</v>
      </c>
      <c r="G599" s="652" t="s">
        <v>506</v>
      </c>
      <c r="H599" s="642" t="s">
        <v>15</v>
      </c>
      <c r="I599" s="643"/>
      <c r="J599" s="644">
        <v>4071.6</v>
      </c>
      <c r="K599" s="644">
        <v>6154.8</v>
      </c>
      <c r="L599" s="644">
        <f t="shared" si="90"/>
        <v>4071.6</v>
      </c>
      <c r="M599" s="644">
        <f t="shared" si="91"/>
        <v>6154.8</v>
      </c>
      <c r="N599" s="644">
        <f>ROUND('Смета ЕР (общ) '!$I599*'Смета ЕР (общ) '!$L599,2)</f>
        <v>0</v>
      </c>
      <c r="O599" s="644">
        <f>ROUND('Смета ЕР (общ) '!$I599*'Смета ЕР (общ) '!$M599,2)</f>
        <v>0</v>
      </c>
      <c r="P599" s="652"/>
      <c r="Q599" s="652"/>
    </row>
    <row r="600" spans="1:21" ht="14.4">
      <c r="A600" s="640" t="s">
        <v>54</v>
      </c>
      <c r="B600" s="640">
        <v>2</v>
      </c>
      <c r="C600" s="640"/>
      <c r="D600" s="640">
        <v>14</v>
      </c>
      <c r="E600" s="640" t="str">
        <f>CONCATENATE('Смета ЕР (общ) '!$A600,".",'Смета ЕР (общ) '!$B600,".",'Смета ЕР (общ) '!$D600)</f>
        <v>Р4.2.14</v>
      </c>
      <c r="F600" s="640">
        <f t="shared" si="87"/>
        <v>1</v>
      </c>
      <c r="G600" s="652" t="s">
        <v>674</v>
      </c>
      <c r="H600" s="642" t="s">
        <v>18</v>
      </c>
      <c r="I600" s="643"/>
      <c r="J600" s="644">
        <v>3725.76</v>
      </c>
      <c r="K600" s="644">
        <v>9444.19</v>
      </c>
      <c r="L600" s="644">
        <f t="shared" si="90"/>
        <v>3725.76</v>
      </c>
      <c r="M600" s="644">
        <f t="shared" si="91"/>
        <v>9444.19</v>
      </c>
      <c r="N600" s="644">
        <f>ROUND('Смета ЕР (общ) '!$I600*'Смета ЕР (общ) '!$L600,2)</f>
        <v>0</v>
      </c>
      <c r="O600" s="644">
        <f>ROUND('Смета ЕР (общ) '!$I600*'Смета ЕР (общ) '!$M600,2)</f>
        <v>0</v>
      </c>
      <c r="P600" s="652"/>
      <c r="Q600" s="652"/>
    </row>
    <row r="601" spans="1:21" ht="36">
      <c r="A601" s="640" t="s">
        <v>54</v>
      </c>
      <c r="B601" s="640">
        <v>2</v>
      </c>
      <c r="C601" s="640"/>
      <c r="D601" s="640">
        <v>15</v>
      </c>
      <c r="E601" s="640" t="str">
        <f>CONCATENATE('Смета ЕР (общ) '!$A601,".",'Смета ЕР (общ) '!$B601,".",'Смета ЕР (общ) '!$D601)</f>
        <v>Р4.2.15</v>
      </c>
      <c r="F601" s="640">
        <f t="shared" si="87"/>
        <v>1</v>
      </c>
      <c r="G601" s="652" t="s">
        <v>420</v>
      </c>
      <c r="H601" s="642" t="s">
        <v>15</v>
      </c>
      <c r="I601" s="643"/>
      <c r="J601" s="669">
        <v>3500</v>
      </c>
      <c r="K601" s="669">
        <v>5464.97</v>
      </c>
      <c r="L601" s="644">
        <f t="shared" si="90"/>
        <v>3500</v>
      </c>
      <c r="M601" s="644">
        <f t="shared" si="91"/>
        <v>5464.97</v>
      </c>
      <c r="N601" s="644">
        <f>ROUND('Смета ЕР (общ) '!$I601*'Смета ЕР (общ) '!$L601,2)</f>
        <v>0</v>
      </c>
      <c r="O601" s="644">
        <f>ROUND('Смета ЕР (общ) '!$I601*'Смета ЕР (общ) '!$M601,2)</f>
        <v>0</v>
      </c>
      <c r="P601" s="652"/>
      <c r="Q601" s="652"/>
    </row>
    <row r="602" spans="1:21" ht="24">
      <c r="A602" s="640" t="s">
        <v>54</v>
      </c>
      <c r="B602" s="640">
        <v>2</v>
      </c>
      <c r="C602" s="640"/>
      <c r="D602" s="640">
        <v>16</v>
      </c>
      <c r="E602" s="640" t="str">
        <f>CONCATENATE('Смета ЕР (общ) '!$A602,".",'Смета ЕР (общ) '!$B602,".",'Смета ЕР (общ) '!$D602)</f>
        <v>Р4.2.16</v>
      </c>
      <c r="F602" s="640">
        <f t="shared" si="87"/>
        <v>1</v>
      </c>
      <c r="G602" s="652" t="s">
        <v>421</v>
      </c>
      <c r="H602" s="642" t="s">
        <v>15</v>
      </c>
      <c r="I602" s="643"/>
      <c r="J602" s="669">
        <v>771.65</v>
      </c>
      <c r="K602" s="669">
        <v>3620.34</v>
      </c>
      <c r="L602" s="644">
        <f t="shared" si="90"/>
        <v>771.65</v>
      </c>
      <c r="M602" s="644">
        <f t="shared" si="91"/>
        <v>3620.34</v>
      </c>
      <c r="N602" s="644">
        <f>ROUND('Смета ЕР (общ) '!$I602*'Смета ЕР (общ) '!$L602,2)</f>
        <v>0</v>
      </c>
      <c r="O602" s="644">
        <f>ROUND('Смета ЕР (общ) '!$I602*'Смета ЕР (общ) '!$M602,2)</f>
        <v>0</v>
      </c>
      <c r="P602" s="652"/>
      <c r="Q602" s="652"/>
    </row>
    <row r="603" spans="1:21" ht="14.4">
      <c r="A603" s="687" t="s">
        <v>54</v>
      </c>
      <c r="B603" s="687">
        <v>2</v>
      </c>
      <c r="C603" s="687"/>
      <c r="D603" s="687">
        <v>24</v>
      </c>
      <c r="E603" s="687" t="str">
        <f>CONCATENATE('Смета ЕР (общ) '!$A603,".",'Смета ЕР (общ) '!$B603,".",'Смета ЕР (общ) '!$D603)</f>
        <v>Р4.2.24</v>
      </c>
      <c r="F603" s="687">
        <f t="shared" si="87"/>
        <v>1</v>
      </c>
      <c r="G603" s="714" t="s">
        <v>514</v>
      </c>
      <c r="H603" s="715" t="s">
        <v>15</v>
      </c>
      <c r="I603" s="643"/>
      <c r="J603" s="669">
        <v>350</v>
      </c>
      <c r="K603" s="669">
        <v>439.86</v>
      </c>
      <c r="L603" s="644">
        <f t="shared" si="90"/>
        <v>350</v>
      </c>
      <c r="M603" s="644">
        <f t="shared" si="91"/>
        <v>439.86</v>
      </c>
      <c r="N603" s="644">
        <f>ROUND('Смета ЕР (общ) '!$I603*'Смета ЕР (общ) '!$L603,2)</f>
        <v>0</v>
      </c>
      <c r="O603" s="644">
        <f>ROUND('Смета ЕР (общ) '!$I603*'Смета ЕР (общ) '!$M603,2)</f>
        <v>0</v>
      </c>
      <c r="P603" s="714"/>
      <c r="Q603" s="714"/>
    </row>
    <row r="604" spans="1:21" ht="14.4">
      <c r="A604" s="687" t="s">
        <v>54</v>
      </c>
      <c r="B604" s="687">
        <v>2</v>
      </c>
      <c r="C604" s="687"/>
      <c r="D604" s="687">
        <v>18</v>
      </c>
      <c r="E604" s="687" t="str">
        <f>CONCATENATE('Смета ЕР (общ) '!$A604,".",'Смета ЕР (общ) '!$B604,".",'Смета ЕР (общ) '!$D604)</f>
        <v>Р4.2.18</v>
      </c>
      <c r="F604" s="687">
        <f t="shared" si="87"/>
        <v>1</v>
      </c>
      <c r="G604" s="714" t="s">
        <v>71</v>
      </c>
      <c r="H604" s="642" t="s">
        <v>1146</v>
      </c>
      <c r="I604" s="643"/>
      <c r="J604" s="669">
        <v>36442.949999999997</v>
      </c>
      <c r="K604" s="669">
        <v>27833.37</v>
      </c>
      <c r="L604" s="644">
        <f t="shared" si="90"/>
        <v>36442.949999999997</v>
      </c>
      <c r="M604" s="644">
        <f t="shared" si="91"/>
        <v>27833.37</v>
      </c>
      <c r="N604" s="644">
        <f>ROUND('Смета ЕР (общ) '!$I604*'Смета ЕР (общ) '!$L604,2)</f>
        <v>0</v>
      </c>
      <c r="O604" s="644">
        <f>ROUND('Смета ЕР (общ) '!$I604*'Смета ЕР (общ) '!$M604,2)</f>
        <v>0</v>
      </c>
      <c r="P604" s="714"/>
      <c r="Q604" s="714"/>
    </row>
    <row r="605" spans="1:21" ht="14.4">
      <c r="A605" s="640" t="s">
        <v>54</v>
      </c>
      <c r="B605" s="640">
        <v>2</v>
      </c>
      <c r="C605" s="640"/>
      <c r="D605" s="640">
        <v>19</v>
      </c>
      <c r="E605" s="640" t="str">
        <f>CONCATENATE('Смета ЕР (общ) '!$A605,".",'Смета ЕР (общ) '!$B605,".",'Смета ЕР (общ) '!$D605)</f>
        <v>Р4.2.19</v>
      </c>
      <c r="F605" s="640">
        <f t="shared" si="87"/>
        <v>1</v>
      </c>
      <c r="G605" s="682" t="s">
        <v>348</v>
      </c>
      <c r="H605" s="670" t="s">
        <v>15</v>
      </c>
      <c r="I605" s="645"/>
      <c r="J605" s="669">
        <v>3048.05</v>
      </c>
      <c r="K605" s="669">
        <v>1852.48</v>
      </c>
      <c r="L605" s="669">
        <f t="shared" si="90"/>
        <v>3048.05</v>
      </c>
      <c r="M605" s="669">
        <f t="shared" si="91"/>
        <v>1852.48</v>
      </c>
      <c r="N605" s="669">
        <f>ROUND('Смета ЕР (общ) '!$I605*'Смета ЕР (общ) '!$L605,2)</f>
        <v>0</v>
      </c>
      <c r="O605" s="669">
        <f>ROUND('Смета ЕР (общ) '!$I605*'Смета ЕР (общ) '!$M605,2)</f>
        <v>0</v>
      </c>
      <c r="P605" s="682"/>
      <c r="Q605" s="682"/>
    </row>
    <row r="606" spans="1:21" ht="14.4">
      <c r="A606" s="640" t="s">
        <v>54</v>
      </c>
      <c r="B606" s="640">
        <v>2</v>
      </c>
      <c r="C606" s="640"/>
      <c r="D606" s="640">
        <v>20</v>
      </c>
      <c r="E606" s="640" t="str">
        <f>CONCATENATE('Смета ЕР (общ) '!$A606,".",'Смета ЕР (общ) '!$B606,".",'Смета ЕР (общ) '!$D606)</f>
        <v>Р4.2.20</v>
      </c>
      <c r="F606" s="640">
        <f t="shared" si="87"/>
        <v>1</v>
      </c>
      <c r="G606" s="641" t="s">
        <v>1231</v>
      </c>
      <c r="H606" s="653" t="s">
        <v>15</v>
      </c>
      <c r="I606" s="643"/>
      <c r="J606" s="669">
        <v>3048</v>
      </c>
      <c r="K606" s="669">
        <v>17816.16</v>
      </c>
      <c r="L606" s="644">
        <f t="shared" si="90"/>
        <v>3048</v>
      </c>
      <c r="M606" s="644">
        <f t="shared" si="91"/>
        <v>17816.16</v>
      </c>
      <c r="N606" s="644">
        <f>ROUND('Смета ЕР (общ) '!$I606*'Смета ЕР (общ) '!$L606,2)</f>
        <v>0</v>
      </c>
      <c r="O606" s="644">
        <f>ROUND('Смета ЕР (общ) '!$I606*'Смета ЕР (общ) '!$M606,2)</f>
        <v>0</v>
      </c>
      <c r="P606" s="641"/>
      <c r="Q606" s="641"/>
    </row>
    <row r="607" spans="1:21" ht="24">
      <c r="A607" s="640" t="s">
        <v>54</v>
      </c>
      <c r="B607" s="640">
        <v>2</v>
      </c>
      <c r="C607" s="640"/>
      <c r="D607" s="640">
        <v>21</v>
      </c>
      <c r="E607" s="640" t="str">
        <f>CONCATENATE('Смета ЕР (общ) '!$A607,".",'Смета ЕР (общ) '!$B607,".",'Смета ЕР (общ) '!$D607)</f>
        <v>Р4.2.21</v>
      </c>
      <c r="F607" s="640">
        <f t="shared" si="87"/>
        <v>1</v>
      </c>
      <c r="G607" s="641" t="s">
        <v>316</v>
      </c>
      <c r="H607" s="642" t="s">
        <v>27</v>
      </c>
      <c r="I607" s="643"/>
      <c r="J607" s="669">
        <v>451.35</v>
      </c>
      <c r="K607" s="669">
        <v>1328.55</v>
      </c>
      <c r="L607" s="644">
        <f t="shared" si="90"/>
        <v>451.35</v>
      </c>
      <c r="M607" s="644">
        <f t="shared" si="91"/>
        <v>1328.55</v>
      </c>
      <c r="N607" s="644">
        <f>ROUND('Смета ЕР (общ) '!$I607*'Смета ЕР (общ) '!$L607,2)</f>
        <v>0</v>
      </c>
      <c r="O607" s="644">
        <f>ROUND('Смета ЕР (общ) '!$I607*'Смета ЕР (общ) '!$M607,2)</f>
        <v>0</v>
      </c>
      <c r="P607" s="641"/>
      <c r="Q607" s="641"/>
    </row>
    <row r="608" spans="1:21" ht="24">
      <c r="A608" s="640" t="s">
        <v>54</v>
      </c>
      <c r="B608" s="640">
        <v>2</v>
      </c>
      <c r="C608" s="640"/>
      <c r="D608" s="640">
        <v>22</v>
      </c>
      <c r="E608" s="640" t="str">
        <f>CONCATENATE('Смета ЕР (общ) '!$A608,".",'Смета ЕР (общ) '!$B608,".",'Смета ЕР (общ) '!$D608)</f>
        <v>Р4.2.22</v>
      </c>
      <c r="F608" s="640">
        <f t="shared" si="87"/>
        <v>1</v>
      </c>
      <c r="G608" s="641" t="s">
        <v>72</v>
      </c>
      <c r="H608" s="642" t="s">
        <v>15</v>
      </c>
      <c r="I608" s="643"/>
      <c r="J608" s="669">
        <v>746.46</v>
      </c>
      <c r="K608" s="669">
        <v>705.44</v>
      </c>
      <c r="L608" s="644">
        <f t="shared" si="90"/>
        <v>746.46</v>
      </c>
      <c r="M608" s="644">
        <f t="shared" si="91"/>
        <v>705.44</v>
      </c>
      <c r="N608" s="644">
        <f>ROUND('Смета ЕР (общ) '!$I608*'Смета ЕР (общ) '!$L608,2)</f>
        <v>0</v>
      </c>
      <c r="O608" s="644">
        <f>ROUND('Смета ЕР (общ) '!$I608*'Смета ЕР (общ) '!$M608,2)</f>
        <v>0</v>
      </c>
      <c r="P608" s="641"/>
      <c r="Q608" s="641"/>
    </row>
    <row r="609" spans="1:21" ht="24">
      <c r="A609" s="687" t="s">
        <v>54</v>
      </c>
      <c r="B609" s="687">
        <v>2</v>
      </c>
      <c r="C609" s="687"/>
      <c r="D609" s="687">
        <v>23</v>
      </c>
      <c r="E609" s="687" t="str">
        <f>CONCATENATE('Смета ЕР (общ) '!$A609,".",'Смета ЕР (общ) '!$B609,".",'Смета ЕР (общ) '!$D609)</f>
        <v>Р4.2.23</v>
      </c>
      <c r="F609" s="687">
        <f t="shared" si="87"/>
        <v>1</v>
      </c>
      <c r="G609" s="714" t="s">
        <v>712</v>
      </c>
      <c r="H609" s="715" t="s">
        <v>15</v>
      </c>
      <c r="I609" s="643"/>
      <c r="J609" s="669">
        <v>2035.8</v>
      </c>
      <c r="K609" s="669">
        <v>9132.4500000000007</v>
      </c>
      <c r="L609" s="644">
        <f t="shared" si="90"/>
        <v>2035.8</v>
      </c>
      <c r="M609" s="644">
        <f t="shared" si="91"/>
        <v>9132.4500000000007</v>
      </c>
      <c r="N609" s="644">
        <f>ROUND('Смета ЕР (общ) '!$I609*'Смета ЕР (общ) '!$L609,2)</f>
        <v>0</v>
      </c>
      <c r="O609" s="644">
        <f>ROUND('Смета ЕР (общ) '!$I609*'Смета ЕР (общ) '!$M609,2)</f>
        <v>0</v>
      </c>
      <c r="P609" s="714"/>
      <c r="Q609" s="714"/>
    </row>
    <row r="610" spans="1:21" ht="14.4">
      <c r="A610" s="687" t="s">
        <v>54</v>
      </c>
      <c r="B610" s="687">
        <v>2</v>
      </c>
      <c r="C610" s="687"/>
      <c r="D610" s="687">
        <v>25</v>
      </c>
      <c r="E610" s="687" t="str">
        <f>CONCATENATE('Смета ЕР (общ) '!$A610,".",'Смета ЕР (общ) '!$B610,".",'Смета ЕР (общ) '!$D610)</f>
        <v>Р4.2.25</v>
      </c>
      <c r="F610" s="687">
        <f t="shared" si="87"/>
        <v>1</v>
      </c>
      <c r="G610" s="714" t="s">
        <v>2051</v>
      </c>
      <c r="H610" s="715" t="s">
        <v>27</v>
      </c>
      <c r="I610" s="643"/>
      <c r="J610" s="669">
        <v>217.5</v>
      </c>
      <c r="K610" s="669">
        <v>250</v>
      </c>
      <c r="L610" s="644">
        <f t="shared" si="90"/>
        <v>217.5</v>
      </c>
      <c r="M610" s="644">
        <f t="shared" si="91"/>
        <v>250</v>
      </c>
      <c r="N610" s="644">
        <f>ROUND('Смета ЕР (общ) '!$I610*'Смета ЕР (общ) '!$L610,2)</f>
        <v>0</v>
      </c>
      <c r="O610" s="644">
        <f>ROUND('Смета ЕР (общ) '!$I610*'Смета ЕР (общ) '!$M610,2)</f>
        <v>0</v>
      </c>
      <c r="P610" s="714"/>
      <c r="Q610" s="714"/>
    </row>
    <row r="611" spans="1:21" ht="14.4">
      <c r="A611" s="687" t="s">
        <v>54</v>
      </c>
      <c r="B611" s="687">
        <v>2</v>
      </c>
      <c r="C611" s="687"/>
      <c r="D611" s="687">
        <v>26</v>
      </c>
      <c r="E611" s="687" t="str">
        <f>CONCATENATE('Смета ЕР (общ) '!$A611,".",'Смета ЕР (общ) '!$B611,".",'Смета ЕР (общ) '!$D611)</f>
        <v>Р4.2.26</v>
      </c>
      <c r="F611" s="687">
        <f t="shared" si="87"/>
        <v>1</v>
      </c>
      <c r="G611" s="714" t="s">
        <v>2052</v>
      </c>
      <c r="H611" s="642" t="s">
        <v>336</v>
      </c>
      <c r="I611" s="643"/>
      <c r="J611" s="669">
        <v>45000</v>
      </c>
      <c r="K611" s="669">
        <v>130000</v>
      </c>
      <c r="L611" s="644">
        <f t="shared" si="90"/>
        <v>45000</v>
      </c>
      <c r="M611" s="644">
        <f t="shared" si="91"/>
        <v>130000</v>
      </c>
      <c r="N611" s="644">
        <f>ROUND('Смета ЕР (общ) '!$I611*'Смета ЕР (общ) '!$L611,2)</f>
        <v>0</v>
      </c>
      <c r="O611" s="644">
        <f>ROUND('Смета ЕР (общ) '!$I611*'Смета ЕР (общ) '!$M611,2)</f>
        <v>0</v>
      </c>
      <c r="P611" s="714"/>
      <c r="Q611" s="714"/>
    </row>
    <row r="612" spans="1:21" ht="14.4">
      <c r="A612" s="687" t="s">
        <v>54</v>
      </c>
      <c r="B612" s="687">
        <v>2</v>
      </c>
      <c r="C612" s="687"/>
      <c r="D612" s="687">
        <v>27</v>
      </c>
      <c r="E612" s="687" t="str">
        <f>CONCATENATE('Смета ЕР (общ) '!$A612,".",'Смета ЕР (общ) '!$B612,".",'Смета ЕР (общ) '!$D612)</f>
        <v>Р4.2.27</v>
      </c>
      <c r="F612" s="687">
        <f t="shared" si="87"/>
        <v>1</v>
      </c>
      <c r="G612" s="714" t="s">
        <v>2053</v>
      </c>
      <c r="H612" s="642" t="s">
        <v>336</v>
      </c>
      <c r="I612" s="643"/>
      <c r="J612" s="669">
        <v>53000</v>
      </c>
      <c r="K612" s="669">
        <v>170000</v>
      </c>
      <c r="L612" s="644">
        <f t="shared" si="90"/>
        <v>53000</v>
      </c>
      <c r="M612" s="644">
        <f t="shared" si="91"/>
        <v>170000</v>
      </c>
      <c r="N612" s="644">
        <f>ROUND('Смета ЕР (общ) '!$I612*'Смета ЕР (общ) '!$L612,2)</f>
        <v>0</v>
      </c>
      <c r="O612" s="644">
        <f>ROUND('Смета ЕР (общ) '!$I612*'Смета ЕР (общ) '!$M612,2)</f>
        <v>0</v>
      </c>
      <c r="P612" s="714"/>
      <c r="Q612" s="714"/>
    </row>
    <row r="613" spans="1:21" ht="14.4">
      <c r="A613" s="687" t="s">
        <v>54</v>
      </c>
      <c r="B613" s="687">
        <v>2</v>
      </c>
      <c r="C613" s="687"/>
      <c r="D613" s="687">
        <v>28</v>
      </c>
      <c r="E613" s="687" t="str">
        <f>CONCATENATE('Смета ЕР (общ) '!$A613,".",'Смета ЕР (общ) '!$B613,".",'Смета ЕР (общ) '!$D613)</f>
        <v>Р4.2.28</v>
      </c>
      <c r="F613" s="687">
        <f t="shared" si="87"/>
        <v>1</v>
      </c>
      <c r="G613" s="714" t="s">
        <v>2054</v>
      </c>
      <c r="H613" s="642" t="s">
        <v>336</v>
      </c>
      <c r="I613" s="643"/>
      <c r="J613" s="778">
        <v>30000</v>
      </c>
      <c r="K613" s="778">
        <v>90000</v>
      </c>
      <c r="L613" s="644">
        <f t="shared" si="90"/>
        <v>30000</v>
      </c>
      <c r="M613" s="644">
        <f t="shared" si="91"/>
        <v>90000</v>
      </c>
      <c r="N613" s="644">
        <f>ROUND('Смета ЕР (общ) '!$I613*'Смета ЕР (общ) '!$L613,2)</f>
        <v>0</v>
      </c>
      <c r="O613" s="644">
        <f>ROUND('Смета ЕР (общ) '!$I613*'Смета ЕР (общ) '!$M613,2)</f>
        <v>0</v>
      </c>
      <c r="P613" s="714"/>
      <c r="Q613" s="714"/>
    </row>
    <row r="614" spans="1:21" ht="24">
      <c r="A614" s="648" t="s">
        <v>54</v>
      </c>
      <c r="B614" s="648">
        <v>3</v>
      </c>
      <c r="C614" s="648"/>
      <c r="D614" s="648">
        <v>0</v>
      </c>
      <c r="E614" s="648" t="str">
        <f>CONCATENATE('Смета ЕР (общ) '!$A614,".",'Смета ЕР (общ) '!$B614,".",'Смета ЕР (общ) '!$D614)</f>
        <v>Р4.3.0</v>
      </c>
      <c r="F614" s="648">
        <f t="shared" si="87"/>
        <v>1</v>
      </c>
      <c r="G614" s="649" t="s">
        <v>675</v>
      </c>
      <c r="H614" s="634"/>
      <c r="I614" s="635">
        <f>N614</f>
        <v>0</v>
      </c>
      <c r="J614" s="647"/>
      <c r="K614" s="647"/>
      <c r="L614" s="637"/>
      <c r="M614" s="637"/>
      <c r="N614" s="637">
        <f>SUM(N615:N620)</f>
        <v>0</v>
      </c>
      <c r="O614" s="637">
        <f>SUM(O615:O620)</f>
        <v>0</v>
      </c>
      <c r="P614" s="649"/>
      <c r="Q614" s="649"/>
      <c r="U614" s="617">
        <v>24349.78</v>
      </c>
    </row>
    <row r="615" spans="1:21" ht="24">
      <c r="A615" s="640" t="s">
        <v>54</v>
      </c>
      <c r="B615" s="640">
        <v>3</v>
      </c>
      <c r="C615" s="640"/>
      <c r="D615" s="640">
        <v>1</v>
      </c>
      <c r="E615" s="640" t="str">
        <f>CONCATENATE('Смета ЕР (общ) '!$A615,".",'Смета ЕР (общ) '!$B615,".",'Смета ЕР (общ) '!$D615)</f>
        <v>Р4.3.1</v>
      </c>
      <c r="F615" s="640">
        <f t="shared" si="87"/>
        <v>1</v>
      </c>
      <c r="G615" s="641" t="s">
        <v>173</v>
      </c>
      <c r="H615" s="642" t="s">
        <v>18</v>
      </c>
      <c r="I615" s="643"/>
      <c r="J615" s="644">
        <v>4853.8500000000004</v>
      </c>
      <c r="K615" s="644">
        <v>15289.44</v>
      </c>
      <c r="L615" s="644">
        <f t="shared" ref="L615:M620" si="92">ROUND(J615-J615*$R$3,2)</f>
        <v>4853.8500000000004</v>
      </c>
      <c r="M615" s="644">
        <f t="shared" si="92"/>
        <v>15289.44</v>
      </c>
      <c r="N615" s="644">
        <f>ROUND('Смета ЕР (общ) '!$I615*'Смета ЕР (общ) '!$L615,2)</f>
        <v>0</v>
      </c>
      <c r="O615" s="644">
        <f>ROUND('Смета ЕР (общ) '!$I615*'Смета ЕР (общ) '!$M615,2)</f>
        <v>0</v>
      </c>
      <c r="P615" s="641"/>
      <c r="Q615" s="641"/>
      <c r="U615" s="617">
        <v>1.5</v>
      </c>
    </row>
    <row r="616" spans="1:21" ht="24">
      <c r="A616" s="640" t="s">
        <v>54</v>
      </c>
      <c r="B616" s="640">
        <v>3</v>
      </c>
      <c r="C616" s="640"/>
      <c r="D616" s="640">
        <v>2</v>
      </c>
      <c r="E616" s="640" t="str">
        <f>CONCATENATE('Смета ЕР (общ) '!$A616,".",'Смета ЕР (общ) '!$B616,".",'Смета ЕР (общ) '!$D616)</f>
        <v>Р4.3.2</v>
      </c>
      <c r="F616" s="640">
        <f t="shared" si="87"/>
        <v>1</v>
      </c>
      <c r="G616" s="641" t="s">
        <v>62</v>
      </c>
      <c r="H616" s="642" t="s">
        <v>15</v>
      </c>
      <c r="I616" s="643"/>
      <c r="J616" s="644">
        <v>788.18</v>
      </c>
      <c r="K616" s="644">
        <v>473.36</v>
      </c>
      <c r="L616" s="644">
        <f t="shared" si="92"/>
        <v>788.18</v>
      </c>
      <c r="M616" s="644">
        <f t="shared" si="92"/>
        <v>473.36</v>
      </c>
      <c r="N616" s="644">
        <f>ROUND('Смета ЕР (общ) '!$I616*'Смета ЕР (общ) '!$L616,2)</f>
        <v>0</v>
      </c>
      <c r="O616" s="644">
        <f>ROUND('Смета ЕР (общ) '!$I616*'Смета ЕР (общ) '!$M616,2)</f>
        <v>0</v>
      </c>
      <c r="P616" s="641"/>
      <c r="Q616" s="641"/>
      <c r="U616" s="617">
        <v>10</v>
      </c>
    </row>
    <row r="617" spans="1:21" ht="24">
      <c r="A617" s="640" t="s">
        <v>54</v>
      </c>
      <c r="B617" s="640">
        <v>3</v>
      </c>
      <c r="C617" s="640"/>
      <c r="D617" s="640">
        <v>3</v>
      </c>
      <c r="E617" s="640" t="str">
        <f>CONCATENATE('Смета ЕР (общ) '!$A617,".",'Смета ЕР (общ) '!$B617,".",'Смета ЕР (общ) '!$D617)</f>
        <v>Р4.3.3</v>
      </c>
      <c r="F617" s="640">
        <f t="shared" si="87"/>
        <v>1</v>
      </c>
      <c r="G617" s="641" t="s">
        <v>507</v>
      </c>
      <c r="H617" s="642" t="s">
        <v>15</v>
      </c>
      <c r="I617" s="643"/>
      <c r="J617" s="644">
        <v>522.34</v>
      </c>
      <c r="K617" s="644">
        <v>575.07000000000005</v>
      </c>
      <c r="L617" s="644">
        <f t="shared" si="92"/>
        <v>522.34</v>
      </c>
      <c r="M617" s="644">
        <f t="shared" si="92"/>
        <v>575.07000000000005</v>
      </c>
      <c r="N617" s="644">
        <f>ROUND('Смета ЕР (общ) '!$I617*'Смета ЕР (общ) '!$L617,2)</f>
        <v>0</v>
      </c>
      <c r="O617" s="644">
        <f>ROUND('Смета ЕР (общ) '!$I617*'Смета ЕР (общ) '!$M617,2)</f>
        <v>0</v>
      </c>
      <c r="P617" s="641"/>
      <c r="Q617" s="641"/>
    </row>
    <row r="618" spans="1:21" ht="14.4">
      <c r="A618" s="640" t="s">
        <v>54</v>
      </c>
      <c r="B618" s="640">
        <v>3</v>
      </c>
      <c r="C618" s="640"/>
      <c r="D618" s="640">
        <v>4</v>
      </c>
      <c r="E618" s="640" t="str">
        <f>CONCATENATE('Смета ЕР (общ) '!$A618,".",'Смета ЕР (общ) '!$B618,".",'Смета ЕР (общ) '!$D618)</f>
        <v>Р4.3.4</v>
      </c>
      <c r="F618" s="640">
        <f t="shared" si="87"/>
        <v>1</v>
      </c>
      <c r="G618" s="641" t="s">
        <v>63</v>
      </c>
      <c r="H618" s="642" t="s">
        <v>64</v>
      </c>
      <c r="I618" s="643"/>
      <c r="J618" s="644">
        <v>95.7</v>
      </c>
      <c r="K618" s="644">
        <v>1173.73</v>
      </c>
      <c r="L618" s="644">
        <f t="shared" si="92"/>
        <v>95.7</v>
      </c>
      <c r="M618" s="644">
        <f t="shared" si="92"/>
        <v>1173.73</v>
      </c>
      <c r="N618" s="644">
        <f>ROUND('Смета ЕР (общ) '!$I618*'Смета ЕР (общ) '!$L618,2)</f>
        <v>0</v>
      </c>
      <c r="O618" s="644">
        <f>ROUND('Смета ЕР (общ) '!$I618*'Смета ЕР (общ) '!$M618,2)</f>
        <v>0</v>
      </c>
      <c r="P618" s="641"/>
      <c r="Q618" s="641"/>
      <c r="U618" s="617">
        <v>96</v>
      </c>
    </row>
    <row r="619" spans="1:21" ht="14.4">
      <c r="A619" s="640" t="s">
        <v>54</v>
      </c>
      <c r="B619" s="640">
        <v>3</v>
      </c>
      <c r="C619" s="640"/>
      <c r="D619" s="640">
        <v>5</v>
      </c>
      <c r="E619" s="640" t="str">
        <f>CONCATENATE('Смета ЕР (общ) '!$A619,".",'Смета ЕР (общ) '!$B619,".",'Смета ЕР (общ) '!$D619)</f>
        <v>Р4.3.5</v>
      </c>
      <c r="F619" s="640">
        <f t="shared" si="87"/>
        <v>1</v>
      </c>
      <c r="G619" s="641" t="s">
        <v>508</v>
      </c>
      <c r="H619" s="642" t="s">
        <v>64</v>
      </c>
      <c r="I619" s="643"/>
      <c r="J619" s="644">
        <v>169.65</v>
      </c>
      <c r="K619" s="644">
        <v>1644.04</v>
      </c>
      <c r="L619" s="644">
        <f t="shared" si="92"/>
        <v>169.65</v>
      </c>
      <c r="M619" s="644">
        <f t="shared" si="92"/>
        <v>1644.04</v>
      </c>
      <c r="N619" s="644">
        <f>ROUND('Смета ЕР (общ) '!$I619*'Смета ЕР (общ) '!$L619,2)</f>
        <v>0</v>
      </c>
      <c r="O619" s="644">
        <f>ROUND('Смета ЕР (общ) '!$I619*'Смета ЕР (общ) '!$M619,2)</f>
        <v>0</v>
      </c>
      <c r="P619" s="641"/>
      <c r="Q619" s="641"/>
    </row>
    <row r="620" spans="1:21" ht="14.4">
      <c r="A620" s="640" t="s">
        <v>54</v>
      </c>
      <c r="B620" s="640">
        <v>3</v>
      </c>
      <c r="C620" s="640"/>
      <c r="D620" s="640">
        <v>6</v>
      </c>
      <c r="E620" s="640" t="str">
        <f>CONCATENATE('Смета ЕР (общ) '!$A620,".",'Смета ЕР (общ) '!$B620,".",'Смета ЕР (общ) '!$D620)</f>
        <v>Р4.3.6</v>
      </c>
      <c r="F620" s="640">
        <f t="shared" si="87"/>
        <v>1</v>
      </c>
      <c r="G620" s="641" t="s">
        <v>509</v>
      </c>
      <c r="H620" s="642" t="s">
        <v>64</v>
      </c>
      <c r="I620" s="643"/>
      <c r="J620" s="644">
        <v>140.35</v>
      </c>
      <c r="K620" s="644">
        <v>2010.87</v>
      </c>
      <c r="L620" s="644">
        <f t="shared" si="92"/>
        <v>140.35</v>
      </c>
      <c r="M620" s="644">
        <f t="shared" si="92"/>
        <v>2010.87</v>
      </c>
      <c r="N620" s="644">
        <f>ROUND('Смета ЕР (общ) '!$I620*'Смета ЕР (общ) '!$L620,2)</f>
        <v>0</v>
      </c>
      <c r="O620" s="644">
        <f>ROUND('Смета ЕР (общ) '!$I620*'Смета ЕР (общ) '!$M620,2)</f>
        <v>0</v>
      </c>
      <c r="P620" s="641"/>
      <c r="Q620" s="641"/>
    </row>
    <row r="621" spans="1:21" ht="14.4">
      <c r="A621" s="648" t="s">
        <v>54</v>
      </c>
      <c r="B621" s="648">
        <v>5</v>
      </c>
      <c r="C621" s="648"/>
      <c r="D621" s="648">
        <v>0</v>
      </c>
      <c r="E621" s="648" t="str">
        <f>CONCATENATE('Смета ЕР (общ) '!$A621,".",'Смета ЕР (общ) '!$B621,".",'Смета ЕР (общ) '!$D621)</f>
        <v>Р4.5.0</v>
      </c>
      <c r="F621" s="648">
        <f t="shared" si="87"/>
        <v>1</v>
      </c>
      <c r="G621" s="649" t="s">
        <v>2672</v>
      </c>
      <c r="H621" s="634"/>
      <c r="I621" s="635">
        <f>N621</f>
        <v>0</v>
      </c>
      <c r="J621" s="647"/>
      <c r="K621" s="647"/>
      <c r="L621" s="637"/>
      <c r="M621" s="637"/>
      <c r="N621" s="637">
        <f>SUM(N622:N638)</f>
        <v>0</v>
      </c>
      <c r="O621" s="637">
        <f>SUM(O622:O638)</f>
        <v>0</v>
      </c>
      <c r="P621" s="649"/>
      <c r="Q621" s="649"/>
      <c r="U621" s="617">
        <v>0</v>
      </c>
    </row>
    <row r="622" spans="1:21" ht="14.4">
      <c r="A622" s="640" t="s">
        <v>54</v>
      </c>
      <c r="B622" s="640">
        <v>5</v>
      </c>
      <c r="C622" s="640"/>
      <c r="D622" s="640">
        <v>1</v>
      </c>
      <c r="E622" s="640" t="str">
        <f>CONCATENATE('Смета ЕР (общ) '!$A622,".",'Смета ЕР (общ) '!$B622,".",'Смета ЕР (общ) '!$D622)</f>
        <v>Р4.5.1</v>
      </c>
      <c r="F622" s="640">
        <f t="shared" si="87"/>
        <v>1</v>
      </c>
      <c r="G622" s="641" t="s">
        <v>65</v>
      </c>
      <c r="H622" s="642" t="s">
        <v>18</v>
      </c>
      <c r="I622" s="643"/>
      <c r="J622" s="644">
        <v>2035.8</v>
      </c>
      <c r="K622" s="644">
        <v>0</v>
      </c>
      <c r="L622" s="644">
        <f t="shared" ref="L622:L638" si="93">ROUND(J622-J622*$R$3,2)</f>
        <v>2035.8</v>
      </c>
      <c r="M622" s="644">
        <f t="shared" ref="M622:M638" si="94">ROUND(K622-K622*$R$3,2)</f>
        <v>0</v>
      </c>
      <c r="N622" s="644">
        <f>ROUND('Смета ЕР (общ) '!$I622*'Смета ЕР (общ) '!$L622,2)</f>
        <v>0</v>
      </c>
      <c r="O622" s="644">
        <f>ROUND('Смета ЕР (общ) '!$I622*'Смета ЕР (общ) '!$M622,2)</f>
        <v>0</v>
      </c>
      <c r="P622" s="641"/>
      <c r="Q622" s="641"/>
    </row>
    <row r="623" spans="1:21" ht="14.4">
      <c r="A623" s="640" t="s">
        <v>54</v>
      </c>
      <c r="B623" s="640">
        <v>5</v>
      </c>
      <c r="C623" s="640"/>
      <c r="D623" s="640">
        <v>2</v>
      </c>
      <c r="E623" s="640" t="str">
        <f>CONCATENATE('Смета ЕР (общ) '!$A623,".",'Смета ЕР (общ) '!$B623,".",'Смета ЕР (общ) '!$D623)</f>
        <v>Р4.5.2</v>
      </c>
      <c r="F623" s="640">
        <f t="shared" si="87"/>
        <v>1</v>
      </c>
      <c r="G623" s="641" t="s">
        <v>66</v>
      </c>
      <c r="H623" s="642" t="s">
        <v>18</v>
      </c>
      <c r="I623" s="643"/>
      <c r="J623" s="644">
        <v>1173.8699999999999</v>
      </c>
      <c r="K623" s="644">
        <v>0</v>
      </c>
      <c r="L623" s="644">
        <f t="shared" si="93"/>
        <v>1173.8699999999999</v>
      </c>
      <c r="M623" s="644">
        <f t="shared" si="94"/>
        <v>0</v>
      </c>
      <c r="N623" s="644">
        <f>ROUND('Смета ЕР (общ) '!$I623*'Смета ЕР (общ) '!$L623,2)</f>
        <v>0</v>
      </c>
      <c r="O623" s="644">
        <f>ROUND('Смета ЕР (общ) '!$I623*'Смета ЕР (общ) '!$M623,2)</f>
        <v>0</v>
      </c>
      <c r="P623" s="641"/>
      <c r="Q623" s="641"/>
    </row>
    <row r="624" spans="1:21" ht="14.4">
      <c r="A624" s="640" t="s">
        <v>54</v>
      </c>
      <c r="B624" s="640">
        <v>5</v>
      </c>
      <c r="C624" s="640"/>
      <c r="D624" s="640">
        <v>3</v>
      </c>
      <c r="E624" s="640" t="str">
        <f>CONCATENATE('Смета ЕР (общ) '!$A624,".",'Смета ЕР (общ) '!$B624,".",'Смета ЕР (общ) '!$D624)</f>
        <v>Р4.5.3</v>
      </c>
      <c r="F624" s="640">
        <f t="shared" si="87"/>
        <v>1</v>
      </c>
      <c r="G624" s="641" t="s">
        <v>714</v>
      </c>
      <c r="H624" s="642" t="s">
        <v>18</v>
      </c>
      <c r="I624" s="643"/>
      <c r="J624" s="644">
        <v>1839.5</v>
      </c>
      <c r="K624" s="644">
        <v>7330.45</v>
      </c>
      <c r="L624" s="644">
        <f t="shared" si="93"/>
        <v>1839.5</v>
      </c>
      <c r="M624" s="644">
        <f t="shared" si="94"/>
        <v>7330.45</v>
      </c>
      <c r="N624" s="644">
        <f>ROUND('Смета ЕР (общ) '!$I624*'Смета ЕР (общ) '!$L624,2)</f>
        <v>0</v>
      </c>
      <c r="O624" s="644">
        <f>ROUND('Смета ЕР (общ) '!$I624*'Смета ЕР (общ) '!$M624,2)</f>
        <v>0</v>
      </c>
      <c r="P624" s="641"/>
      <c r="Q624" s="641"/>
    </row>
    <row r="625" spans="1:21" ht="14.4">
      <c r="A625" s="687" t="s">
        <v>54</v>
      </c>
      <c r="B625" s="687">
        <v>5</v>
      </c>
      <c r="C625" s="687"/>
      <c r="D625" s="687">
        <v>4</v>
      </c>
      <c r="E625" s="687" t="str">
        <f>CONCATENATE('Смета ЕР (общ) '!$A625,".",'Смета ЕР (общ) '!$B625,".",'Смета ЕР (общ) '!$D625)</f>
        <v>Р4.5.4</v>
      </c>
      <c r="F625" s="687">
        <f t="shared" si="87"/>
        <v>1</v>
      </c>
      <c r="G625" s="714" t="s">
        <v>510</v>
      </c>
      <c r="H625" s="642" t="s">
        <v>336</v>
      </c>
      <c r="I625" s="643"/>
      <c r="J625" s="644">
        <v>24429.599999999999</v>
      </c>
      <c r="K625" s="644">
        <v>174719.05</v>
      </c>
      <c r="L625" s="644">
        <f t="shared" si="93"/>
        <v>24429.599999999999</v>
      </c>
      <c r="M625" s="644">
        <f t="shared" si="94"/>
        <v>174719.05</v>
      </c>
      <c r="N625" s="644">
        <f>ROUND('Смета ЕР (общ) '!$I625*'Смета ЕР (общ) '!$L625,2)</f>
        <v>0</v>
      </c>
      <c r="O625" s="644">
        <f>ROUND('Смета ЕР (общ) '!$I625*'Смета ЕР (общ) '!$M625,2)</f>
        <v>0</v>
      </c>
      <c r="P625" s="714"/>
      <c r="Q625" s="714"/>
    </row>
    <row r="626" spans="1:21" ht="14.4">
      <c r="A626" s="687" t="s">
        <v>54</v>
      </c>
      <c r="B626" s="687">
        <v>5</v>
      </c>
      <c r="C626" s="687"/>
      <c r="D626" s="687">
        <v>5</v>
      </c>
      <c r="E626" s="687" t="str">
        <f>CONCATENATE('Смета ЕР (общ) '!$A626,".",'Смета ЕР (общ) '!$B626,".",'Смета ЕР (общ) '!$D626)</f>
        <v>Р4.5.5</v>
      </c>
      <c r="F626" s="687">
        <f t="shared" si="87"/>
        <v>1</v>
      </c>
      <c r="G626" s="714" t="s">
        <v>511</v>
      </c>
      <c r="H626" s="642" t="s">
        <v>336</v>
      </c>
      <c r="I626" s="643"/>
      <c r="J626" s="644">
        <v>28112.05</v>
      </c>
      <c r="K626" s="644">
        <v>211631.98</v>
      </c>
      <c r="L626" s="644">
        <f t="shared" si="93"/>
        <v>28112.05</v>
      </c>
      <c r="M626" s="644">
        <f t="shared" si="94"/>
        <v>211631.98</v>
      </c>
      <c r="N626" s="644">
        <f>ROUND('Смета ЕР (общ) '!$I626*'Смета ЕР (общ) '!$L626,2)</f>
        <v>0</v>
      </c>
      <c r="O626" s="644">
        <f>ROUND('Смета ЕР (общ) '!$I626*'Смета ЕР (общ) '!$M626,2)</f>
        <v>0</v>
      </c>
      <c r="P626" s="714"/>
      <c r="Q626" s="714"/>
    </row>
    <row r="627" spans="1:21" ht="14.4">
      <c r="A627" s="687" t="s">
        <v>54</v>
      </c>
      <c r="B627" s="687">
        <v>5</v>
      </c>
      <c r="C627" s="687"/>
      <c r="D627" s="687">
        <v>6</v>
      </c>
      <c r="E627" s="687" t="str">
        <f>CONCATENATE('Смета ЕР (общ) '!$A627,".",'Смета ЕР (общ) '!$B627,".",'Смета ЕР (общ) '!$D627)</f>
        <v>Р4.5.6</v>
      </c>
      <c r="F627" s="687">
        <f t="shared" si="87"/>
        <v>1</v>
      </c>
      <c r="G627" s="714" t="s">
        <v>67</v>
      </c>
      <c r="H627" s="642" t="s">
        <v>336</v>
      </c>
      <c r="I627" s="643"/>
      <c r="J627" s="644">
        <v>28501.200000000001</v>
      </c>
      <c r="K627" s="644">
        <v>166147.91</v>
      </c>
      <c r="L627" s="644">
        <f t="shared" si="93"/>
        <v>28501.200000000001</v>
      </c>
      <c r="M627" s="644">
        <f t="shared" si="94"/>
        <v>166147.91</v>
      </c>
      <c r="N627" s="644">
        <f>ROUND('Смета ЕР (общ) '!$I627*'Смета ЕР (общ) '!$L627,2)</f>
        <v>0</v>
      </c>
      <c r="O627" s="644">
        <f>ROUND('Смета ЕР (общ) '!$I627*'Смета ЕР (общ) '!$M627,2)</f>
        <v>0</v>
      </c>
      <c r="P627" s="714"/>
      <c r="Q627" s="714"/>
    </row>
    <row r="628" spans="1:21" ht="24">
      <c r="A628" s="687" t="s">
        <v>54</v>
      </c>
      <c r="B628" s="687">
        <v>5</v>
      </c>
      <c r="C628" s="687"/>
      <c r="D628" s="687">
        <v>7</v>
      </c>
      <c r="E628" s="687" t="str">
        <f>CONCATENATE('Смета ЕР (общ) '!$A628,".",'Смета ЕР (общ) '!$B628,".",'Смета ЕР (общ) '!$D628)</f>
        <v>Р4.5.7</v>
      </c>
      <c r="F628" s="687">
        <f t="shared" si="87"/>
        <v>1</v>
      </c>
      <c r="G628" s="714" t="s">
        <v>512</v>
      </c>
      <c r="H628" s="642" t="s">
        <v>27</v>
      </c>
      <c r="I628" s="643"/>
      <c r="J628" s="644">
        <v>6571.11</v>
      </c>
      <c r="K628" s="644">
        <v>33105.06</v>
      </c>
      <c r="L628" s="644">
        <f t="shared" si="93"/>
        <v>6571.11</v>
      </c>
      <c r="M628" s="644">
        <f t="shared" si="94"/>
        <v>33105.06</v>
      </c>
      <c r="N628" s="644">
        <f>ROUND('Смета ЕР (общ) '!$I628*'Смета ЕР (общ) '!$L628,2)</f>
        <v>0</v>
      </c>
      <c r="O628" s="644">
        <f>ROUND('Смета ЕР (общ) '!$I628*'Смета ЕР (общ) '!$M628,2)</f>
        <v>0</v>
      </c>
      <c r="P628" s="714"/>
      <c r="Q628" s="714"/>
    </row>
    <row r="629" spans="1:21" ht="14.4">
      <c r="A629" s="687" t="s">
        <v>54</v>
      </c>
      <c r="B629" s="687">
        <v>5</v>
      </c>
      <c r="C629" s="687"/>
      <c r="D629" s="687">
        <v>8</v>
      </c>
      <c r="E629" s="687" t="str">
        <f>CONCATENATE('Смета ЕР (общ) '!$A629,".",'Смета ЕР (общ) '!$B629,".",'Смета ЕР (общ) '!$D629)</f>
        <v>Р4.5.8</v>
      </c>
      <c r="F629" s="687">
        <f t="shared" si="87"/>
        <v>1</v>
      </c>
      <c r="G629" s="714" t="s">
        <v>382</v>
      </c>
      <c r="H629" s="642" t="s">
        <v>15</v>
      </c>
      <c r="I629" s="643"/>
      <c r="J629" s="644">
        <v>746.46</v>
      </c>
      <c r="K629" s="644">
        <v>750.37</v>
      </c>
      <c r="L629" s="644">
        <f t="shared" si="93"/>
        <v>746.46</v>
      </c>
      <c r="M629" s="644">
        <f t="shared" si="94"/>
        <v>750.37</v>
      </c>
      <c r="N629" s="644">
        <f>ROUND('Смета ЕР (общ) '!$I629*'Смета ЕР (общ) '!$L629,2)</f>
        <v>0</v>
      </c>
      <c r="O629" s="644">
        <f>ROUND('Смета ЕР (общ) '!$I629*'Смета ЕР (общ) '!$M629,2)</f>
        <v>0</v>
      </c>
      <c r="P629" s="714"/>
      <c r="Q629" s="714"/>
    </row>
    <row r="630" spans="1:21" ht="14.4">
      <c r="A630" s="687" t="s">
        <v>54</v>
      </c>
      <c r="B630" s="687">
        <v>5</v>
      </c>
      <c r="C630" s="687"/>
      <c r="D630" s="687">
        <v>9</v>
      </c>
      <c r="E630" s="687" t="str">
        <f>CONCATENATE('Смета ЕР (общ) '!$A630,".",'Смета ЕР (общ) '!$B630,".",'Смета ЕР (общ) '!$D630)</f>
        <v>Р4.5.9</v>
      </c>
      <c r="F630" s="687">
        <f t="shared" si="87"/>
        <v>1</v>
      </c>
      <c r="G630" s="714" t="s">
        <v>513</v>
      </c>
      <c r="H630" s="642" t="s">
        <v>15</v>
      </c>
      <c r="I630" s="643"/>
      <c r="J630" s="644">
        <v>800.36</v>
      </c>
      <c r="K630" s="644">
        <v>1774.08</v>
      </c>
      <c r="L630" s="644">
        <f t="shared" si="93"/>
        <v>800.36</v>
      </c>
      <c r="M630" s="644">
        <f t="shared" si="94"/>
        <v>1774.08</v>
      </c>
      <c r="N630" s="644">
        <f>ROUND('Смета ЕР (общ) '!$I630*'Смета ЕР (общ) '!$L630,2)</f>
        <v>0</v>
      </c>
      <c r="O630" s="644">
        <f>ROUND('Смета ЕР (общ) '!$I630*'Смета ЕР (общ) '!$M630,2)</f>
        <v>0</v>
      </c>
      <c r="P630" s="714"/>
      <c r="Q630" s="714"/>
    </row>
    <row r="631" spans="1:21" ht="14.4">
      <c r="A631" s="687" t="s">
        <v>54</v>
      </c>
      <c r="B631" s="687">
        <v>5</v>
      </c>
      <c r="C631" s="687"/>
      <c r="D631" s="687">
        <v>10</v>
      </c>
      <c r="E631" s="687" t="str">
        <f>CONCATENATE('Смета ЕР (общ) '!$A631,".",'Смета ЕР (общ) '!$B631,".",'Смета ЕР (общ) '!$D631)</f>
        <v>Р4.5.10</v>
      </c>
      <c r="F631" s="687">
        <f t="shared" si="87"/>
        <v>1</v>
      </c>
      <c r="G631" s="714" t="s">
        <v>174</v>
      </c>
      <c r="H631" s="642" t="s">
        <v>15</v>
      </c>
      <c r="I631" s="643"/>
      <c r="J631" s="644">
        <v>2035.8</v>
      </c>
      <c r="K631" s="644">
        <v>2934.09</v>
      </c>
      <c r="L631" s="644">
        <f t="shared" si="93"/>
        <v>2035.8</v>
      </c>
      <c r="M631" s="644">
        <f t="shared" si="94"/>
        <v>2934.09</v>
      </c>
      <c r="N631" s="644">
        <f>ROUND('Смета ЕР (общ) '!$I631*'Смета ЕР (общ) '!$L631,2)</f>
        <v>0</v>
      </c>
      <c r="O631" s="644">
        <f>ROUND('Смета ЕР (общ) '!$I631*'Смета ЕР (общ) '!$M631,2)</f>
        <v>0</v>
      </c>
      <c r="P631" s="714"/>
      <c r="Q631" s="714"/>
    </row>
    <row r="632" spans="1:21" ht="14.4">
      <c r="A632" s="687" t="s">
        <v>54</v>
      </c>
      <c r="B632" s="687">
        <v>5</v>
      </c>
      <c r="C632" s="687"/>
      <c r="D632" s="687">
        <v>11</v>
      </c>
      <c r="E632" s="687" t="str">
        <f>CONCATENATE('Смета ЕР (общ) '!$A632,".",'Смета ЕР (общ) '!$B632,".",'Смета ЕР (общ) '!$D632)</f>
        <v>Р4.5.11</v>
      </c>
      <c r="F632" s="687">
        <f t="shared" ref="F632:F702" si="95">IF(I632&gt;0,F631+1,F631)</f>
        <v>1</v>
      </c>
      <c r="G632" s="714" t="s">
        <v>68</v>
      </c>
      <c r="H632" s="642" t="s">
        <v>336</v>
      </c>
      <c r="I632" s="643"/>
      <c r="J632" s="644">
        <v>1850.12</v>
      </c>
      <c r="K632" s="644">
        <v>1901.09</v>
      </c>
      <c r="L632" s="644">
        <f t="shared" si="93"/>
        <v>1850.12</v>
      </c>
      <c r="M632" s="644">
        <f t="shared" si="94"/>
        <v>1901.09</v>
      </c>
      <c r="N632" s="644">
        <f>ROUND('Смета ЕР (общ) '!$I632*'Смета ЕР (общ) '!$L632,2)</f>
        <v>0</v>
      </c>
      <c r="O632" s="644">
        <f>ROUND('Смета ЕР (общ) '!$I632*'Смета ЕР (общ) '!$M632,2)</f>
        <v>0</v>
      </c>
      <c r="P632" s="714"/>
      <c r="Q632" s="714"/>
    </row>
    <row r="633" spans="1:21" ht="14.4">
      <c r="A633" s="687" t="s">
        <v>54</v>
      </c>
      <c r="B633" s="687">
        <v>5</v>
      </c>
      <c r="C633" s="687"/>
      <c r="D633" s="687">
        <v>12</v>
      </c>
      <c r="E633" s="687" t="str">
        <f>CONCATENATE('Смета ЕР (общ) '!$A633,".",'Смета ЕР (общ) '!$B633,".",'Смета ЕР (общ) '!$D633)</f>
        <v>Р4.5.12</v>
      </c>
      <c r="F633" s="687">
        <f t="shared" si="95"/>
        <v>1</v>
      </c>
      <c r="G633" s="714" t="s">
        <v>713</v>
      </c>
      <c r="H633" s="715" t="s">
        <v>15</v>
      </c>
      <c r="I633" s="643"/>
      <c r="J633" s="644">
        <v>452.96</v>
      </c>
      <c r="K633" s="644">
        <v>3491.76</v>
      </c>
      <c r="L633" s="644">
        <f t="shared" si="93"/>
        <v>452.96</v>
      </c>
      <c r="M633" s="644">
        <f t="shared" si="94"/>
        <v>3491.76</v>
      </c>
      <c r="N633" s="644">
        <f>ROUND('Смета ЕР (общ) '!$I633*'Смета ЕР (общ) '!$L633,2)</f>
        <v>0</v>
      </c>
      <c r="O633" s="644">
        <f>ROUND('Смета ЕР (общ) '!$I633*'Смета ЕР (общ) '!$M633,2)</f>
        <v>0</v>
      </c>
      <c r="P633" s="714"/>
      <c r="Q633" s="714"/>
    </row>
    <row r="634" spans="1:21" ht="14.4">
      <c r="A634" s="640" t="s">
        <v>54</v>
      </c>
      <c r="B634" s="640">
        <v>5</v>
      </c>
      <c r="C634" s="640"/>
      <c r="D634" s="640">
        <v>13</v>
      </c>
      <c r="E634" s="640" t="str">
        <f>CONCATENATE('Смета ЕР (общ) '!$A634,".",'Смета ЕР (общ) '!$B634,".",'Смета ЕР (общ) '!$D634)</f>
        <v>Р4.5.13</v>
      </c>
      <c r="F634" s="640">
        <f t="shared" si="95"/>
        <v>1</v>
      </c>
      <c r="G634" s="641" t="s">
        <v>175</v>
      </c>
      <c r="H634" s="653" t="s">
        <v>15</v>
      </c>
      <c r="I634" s="643"/>
      <c r="J634" s="669">
        <v>3048</v>
      </c>
      <c r="K634" s="644">
        <v>2955.58</v>
      </c>
      <c r="L634" s="644">
        <f t="shared" si="93"/>
        <v>3048</v>
      </c>
      <c r="M634" s="644">
        <f t="shared" si="94"/>
        <v>2955.58</v>
      </c>
      <c r="N634" s="644">
        <f>ROUND('Смета ЕР (общ) '!$I634*'Смета ЕР (общ) '!$L634,2)</f>
        <v>0</v>
      </c>
      <c r="O634" s="644">
        <f>ROUND('Смета ЕР (общ) '!$I634*'Смета ЕР (общ) '!$M634,2)</f>
        <v>0</v>
      </c>
      <c r="P634" s="641"/>
      <c r="Q634" s="641"/>
    </row>
    <row r="635" spans="1:21" ht="14.4">
      <c r="A635" s="640" t="s">
        <v>54</v>
      </c>
      <c r="B635" s="640">
        <v>5</v>
      </c>
      <c r="C635" s="640"/>
      <c r="D635" s="640">
        <v>14</v>
      </c>
      <c r="E635" s="640" t="str">
        <f>CONCATENATE('Смета ЕР (общ) '!$A635,".",'Смета ЕР (общ) '!$B635,".",'Смета ЕР (общ) '!$D635)</f>
        <v>Р4.5.14</v>
      </c>
      <c r="F635" s="640">
        <f t="shared" si="95"/>
        <v>1</v>
      </c>
      <c r="G635" s="641" t="s">
        <v>516</v>
      </c>
      <c r="H635" s="642" t="s">
        <v>27</v>
      </c>
      <c r="I635" s="643"/>
      <c r="J635" s="669">
        <v>1500</v>
      </c>
      <c r="K635" s="644">
        <v>1669.76</v>
      </c>
      <c r="L635" s="644">
        <f t="shared" si="93"/>
        <v>1500</v>
      </c>
      <c r="M635" s="644">
        <f t="shared" si="94"/>
        <v>1669.76</v>
      </c>
      <c r="N635" s="644">
        <f>ROUND('Смета ЕР (общ) '!$I635*'Смета ЕР (общ) '!$L635,2)</f>
        <v>0</v>
      </c>
      <c r="O635" s="644">
        <f>ROUND('Смета ЕР (общ) '!$I635*'Смета ЕР (общ) '!$M635,2)</f>
        <v>0</v>
      </c>
      <c r="P635" s="641"/>
      <c r="Q635" s="641"/>
    </row>
    <row r="636" spans="1:21" ht="14.4">
      <c r="A636" s="640" t="s">
        <v>54</v>
      </c>
      <c r="B636" s="640">
        <v>5</v>
      </c>
      <c r="C636" s="640"/>
      <c r="D636" s="640">
        <v>15</v>
      </c>
      <c r="E636" s="640" t="str">
        <f>CONCATENATE('Смета ЕР (общ) '!$A636,".",'Смета ЕР (общ) '!$B636,".",'Смета ЕР (общ) '!$D636)</f>
        <v>Р4.5.15</v>
      </c>
      <c r="F636" s="640">
        <f t="shared" si="95"/>
        <v>1</v>
      </c>
      <c r="G636" s="641" t="s">
        <v>317</v>
      </c>
      <c r="H636" s="653" t="s">
        <v>15</v>
      </c>
      <c r="I636" s="643"/>
      <c r="J636" s="669">
        <v>2000</v>
      </c>
      <c r="K636" s="644">
        <v>2106.59</v>
      </c>
      <c r="L636" s="644">
        <f t="shared" si="93"/>
        <v>2000</v>
      </c>
      <c r="M636" s="644">
        <f t="shared" si="94"/>
        <v>2106.59</v>
      </c>
      <c r="N636" s="644">
        <f>ROUND('Смета ЕР (общ) '!$I636*'Смета ЕР (общ) '!$L636,2)</f>
        <v>0</v>
      </c>
      <c r="O636" s="644">
        <f>ROUND('Смета ЕР (общ) '!$I636*'Смета ЕР (общ) '!$M636,2)</f>
        <v>0</v>
      </c>
      <c r="P636" s="641"/>
      <c r="Q636" s="641"/>
    </row>
    <row r="637" spans="1:21" ht="14.4">
      <c r="A637" s="640" t="s">
        <v>54</v>
      </c>
      <c r="B637" s="640">
        <v>5</v>
      </c>
      <c r="C637" s="640"/>
      <c r="D637" s="640">
        <v>16</v>
      </c>
      <c r="E637" s="640" t="str">
        <f>CONCATENATE('Смета ЕР (общ) '!$A637,".",'Смета ЕР (общ) '!$B637,".",'Смета ЕР (общ) '!$D637)</f>
        <v>Р4.5.16</v>
      </c>
      <c r="F637" s="640">
        <f t="shared" si="95"/>
        <v>1</v>
      </c>
      <c r="G637" s="641" t="s">
        <v>176</v>
      </c>
      <c r="H637" s="653" t="s">
        <v>15</v>
      </c>
      <c r="I637" s="643"/>
      <c r="J637" s="644">
        <v>2035.8</v>
      </c>
      <c r="K637" s="644">
        <v>7931.84</v>
      </c>
      <c r="L637" s="644">
        <f t="shared" si="93"/>
        <v>2035.8</v>
      </c>
      <c r="M637" s="644">
        <f t="shared" si="94"/>
        <v>7931.84</v>
      </c>
      <c r="N637" s="644">
        <f>ROUND('Смета ЕР (общ) '!$I637*'Смета ЕР (общ) '!$L637,2)</f>
        <v>0</v>
      </c>
      <c r="O637" s="644">
        <f>ROUND('Смета ЕР (общ) '!$I637*'Смета ЕР (общ) '!$M637,2)</f>
        <v>0</v>
      </c>
      <c r="P637" s="641"/>
      <c r="Q637" s="641"/>
    </row>
    <row r="638" spans="1:21" ht="160.5" customHeight="1">
      <c r="A638" s="640" t="s">
        <v>54</v>
      </c>
      <c r="B638" s="640">
        <v>5</v>
      </c>
      <c r="C638" s="640"/>
      <c r="D638" s="640">
        <v>17</v>
      </c>
      <c r="E638" s="640" t="str">
        <f>CONCATENATE('Смета ЕР (общ) '!$A638,".",'Смета ЕР (общ) '!$B638,".",'Смета ЕР (общ) '!$D638)</f>
        <v>Р4.5.17</v>
      </c>
      <c r="F638" s="640">
        <f t="shared" si="95"/>
        <v>1</v>
      </c>
      <c r="G638" s="641" t="s">
        <v>1166</v>
      </c>
      <c r="H638" s="642" t="s">
        <v>27</v>
      </c>
      <c r="I638" s="643"/>
      <c r="J638" s="644">
        <v>16286.4</v>
      </c>
      <c r="K638" s="644">
        <v>66879.460000000006</v>
      </c>
      <c r="L638" s="644">
        <f t="shared" si="93"/>
        <v>16286.4</v>
      </c>
      <c r="M638" s="644">
        <f t="shared" si="94"/>
        <v>66879.460000000006</v>
      </c>
      <c r="N638" s="644">
        <f>ROUND('Смета ЕР (общ) '!$I638*'Смета ЕР (общ) '!$L638,2)</f>
        <v>0</v>
      </c>
      <c r="O638" s="644">
        <f>ROUND('Смета ЕР (общ) '!$I638*'Смета ЕР (общ) '!$M638,2)</f>
        <v>0</v>
      </c>
      <c r="P638" s="641"/>
      <c r="Q638" s="641"/>
    </row>
    <row r="639" spans="1:21" ht="14.4">
      <c r="A639" s="632" t="s">
        <v>73</v>
      </c>
      <c r="B639" s="632">
        <v>0</v>
      </c>
      <c r="C639" s="632"/>
      <c r="D639" s="632">
        <v>0</v>
      </c>
      <c r="E639" s="632" t="str">
        <f>CONCATENATE('Смета ЕР (общ) '!$A639,".",'Смета ЕР (общ) '!$B639,".",'Смета ЕР (общ) '!$D639)</f>
        <v>Р5.0.0</v>
      </c>
      <c r="F639" s="632">
        <f t="shared" si="95"/>
        <v>1</v>
      </c>
      <c r="G639" s="633" t="s">
        <v>676</v>
      </c>
      <c r="H639" s="634"/>
      <c r="I639" s="635">
        <f>N639</f>
        <v>0</v>
      </c>
      <c r="J639" s="647"/>
      <c r="K639" s="647"/>
      <c r="L639" s="637"/>
      <c r="M639" s="637"/>
      <c r="N639" s="637">
        <f>ROUND(N640++N733+N739+N748,2)</f>
        <v>0</v>
      </c>
      <c r="O639" s="637">
        <f>ROUND(O640++O733+O739+O748,2)</f>
        <v>0</v>
      </c>
      <c r="P639" s="633"/>
      <c r="Q639" s="633"/>
      <c r="U639" s="617">
        <v>81579.41</v>
      </c>
    </row>
    <row r="640" spans="1:21" s="716" customFormat="1" ht="14.4">
      <c r="A640" s="632" t="s">
        <v>73</v>
      </c>
      <c r="B640" s="632">
        <v>3</v>
      </c>
      <c r="C640" s="632"/>
      <c r="D640" s="632">
        <v>0</v>
      </c>
      <c r="E640" s="632" t="str">
        <f>CONCATENATE('Смета ЕР (общ) '!$A640,".",'Смета ЕР (общ) '!$B640,".",'Смета ЕР (общ) '!$D640)</f>
        <v>Р5.3.0</v>
      </c>
      <c r="F640" s="632">
        <f t="shared" si="95"/>
        <v>1</v>
      </c>
      <c r="G640" s="633" t="s">
        <v>1170</v>
      </c>
      <c r="H640" s="634"/>
      <c r="I640" s="635">
        <f>N640</f>
        <v>0</v>
      </c>
      <c r="J640" s="647"/>
      <c r="K640" s="647"/>
      <c r="L640" s="637"/>
      <c r="M640" s="637"/>
      <c r="N640" s="637">
        <f>SUM(N641:N732)</f>
        <v>0</v>
      </c>
      <c r="O640" s="637">
        <f>SUM(O641:O732)</f>
        <v>0</v>
      </c>
      <c r="P640" s="633"/>
      <c r="Q640" s="633"/>
      <c r="R640" s="639"/>
      <c r="S640" s="639"/>
      <c r="U640" s="716">
        <v>81579.409999999989</v>
      </c>
    </row>
    <row r="641" spans="1:21" ht="24">
      <c r="A641" s="640" t="s">
        <v>73</v>
      </c>
      <c r="B641" s="640">
        <v>3</v>
      </c>
      <c r="C641" s="640"/>
      <c r="D641" s="640">
        <v>1</v>
      </c>
      <c r="E641" s="640" t="str">
        <f>CONCATENATE('Смета ЕР (общ) '!$A641,".",'Смета ЕР (общ) '!$B641,".",'Смета ЕР (общ) '!$D641)</f>
        <v>Р5.3.1</v>
      </c>
      <c r="F641" s="640">
        <f t="shared" si="95"/>
        <v>1</v>
      </c>
      <c r="G641" s="652" t="s">
        <v>1171</v>
      </c>
      <c r="H641" s="642" t="s">
        <v>336</v>
      </c>
      <c r="I641" s="643"/>
      <c r="J641" s="644">
        <v>4284.5</v>
      </c>
      <c r="K641" s="644">
        <v>11971.52</v>
      </c>
      <c r="L641" s="644">
        <f t="shared" ref="L641:L665" si="96">ROUND(J641-J641*$R$3,2)</f>
        <v>4284.5</v>
      </c>
      <c r="M641" s="644">
        <f t="shared" ref="M641:M649" si="97">ROUND(K641-K641*$R$3,2)</f>
        <v>11971.52</v>
      </c>
      <c r="N641" s="644">
        <f>ROUND('Смета ЕР (общ) '!$I641*'Смета ЕР (общ) '!$L641,2)</f>
        <v>0</v>
      </c>
      <c r="O641" s="644">
        <f>ROUND('Смета ЕР (общ) '!$I641*'Смета ЕР (общ) '!$M641,2)</f>
        <v>0</v>
      </c>
      <c r="P641" s="652"/>
      <c r="Q641" s="652" t="s">
        <v>6226</v>
      </c>
    </row>
    <row r="642" spans="1:21" ht="24">
      <c r="A642" s="640" t="s">
        <v>73</v>
      </c>
      <c r="B642" s="640">
        <v>3</v>
      </c>
      <c r="C642" s="640"/>
      <c r="D642" s="640">
        <v>2</v>
      </c>
      <c r="E642" s="640" t="str">
        <f>CONCATENATE('Смета ЕР (общ) '!$A642,".",'Смета ЕР (общ) '!$B642,".",'Смета ЕР (общ) '!$D642)</f>
        <v>Р5.3.2</v>
      </c>
      <c r="F642" s="640">
        <f t="shared" si="95"/>
        <v>1</v>
      </c>
      <c r="G642" s="652" t="s">
        <v>1172</v>
      </c>
      <c r="H642" s="642" t="s">
        <v>336</v>
      </c>
      <c r="I642" s="643"/>
      <c r="J642" s="644">
        <v>7837.5</v>
      </c>
      <c r="K642" s="644">
        <v>6690.22</v>
      </c>
      <c r="L642" s="644">
        <f t="shared" si="96"/>
        <v>7837.5</v>
      </c>
      <c r="M642" s="644">
        <f t="shared" si="97"/>
        <v>6690.22</v>
      </c>
      <c r="N642" s="644">
        <f>ROUND('Смета ЕР (общ) '!$I642*'Смета ЕР (общ) '!$L642,2)</f>
        <v>0</v>
      </c>
      <c r="O642" s="644">
        <f>ROUND('Смета ЕР (общ) '!$I642*'Смета ЕР (общ) '!$M642,2)</f>
        <v>0</v>
      </c>
      <c r="P642" s="652"/>
      <c r="Q642" s="652" t="s">
        <v>6226</v>
      </c>
    </row>
    <row r="643" spans="1:21" ht="24">
      <c r="A643" s="640" t="s">
        <v>73</v>
      </c>
      <c r="B643" s="640">
        <v>3</v>
      </c>
      <c r="C643" s="640"/>
      <c r="D643" s="640">
        <v>68</v>
      </c>
      <c r="E643" s="640" t="str">
        <f>CONCATENATE('Смета ЕР (общ) '!$A643,".",'Смета ЕР (общ) '!$B643,".",'Смета ЕР (общ) '!$D643)</f>
        <v>Р5.3.68</v>
      </c>
      <c r="F643" s="640">
        <f t="shared" si="95"/>
        <v>1</v>
      </c>
      <c r="G643" s="652" t="s">
        <v>1173</v>
      </c>
      <c r="H643" s="642" t="s">
        <v>336</v>
      </c>
      <c r="I643" s="643"/>
      <c r="J643" s="644">
        <v>4284.5</v>
      </c>
      <c r="K643" s="644">
        <v>55070.06</v>
      </c>
      <c r="L643" s="644">
        <f t="shared" si="96"/>
        <v>4284.5</v>
      </c>
      <c r="M643" s="644">
        <f t="shared" si="97"/>
        <v>55070.06</v>
      </c>
      <c r="N643" s="644">
        <f>ROUND('Смета ЕР (общ) '!$I643*'Смета ЕР (общ) '!$L643,2)</f>
        <v>0</v>
      </c>
      <c r="O643" s="644">
        <f>ROUND('Смета ЕР (общ) '!$I643*'Смета ЕР (общ) '!$M643,2)</f>
        <v>0</v>
      </c>
      <c r="P643" s="652"/>
      <c r="Q643" s="652" t="s">
        <v>6226</v>
      </c>
    </row>
    <row r="644" spans="1:21" ht="24">
      <c r="A644" s="640" t="s">
        <v>73</v>
      </c>
      <c r="B644" s="640">
        <v>3</v>
      </c>
      <c r="C644" s="640"/>
      <c r="D644" s="640">
        <v>69</v>
      </c>
      <c r="E644" s="640" t="str">
        <f>CONCATENATE('Смета ЕР (общ) '!$A644,".",'Смета ЕР (общ) '!$B644,".",'Смета ЕР (общ) '!$D644)</f>
        <v>Р5.3.69</v>
      </c>
      <c r="F644" s="640">
        <f t="shared" si="95"/>
        <v>1</v>
      </c>
      <c r="G644" s="652" t="s">
        <v>1174</v>
      </c>
      <c r="H644" s="642" t="s">
        <v>336</v>
      </c>
      <c r="I644" s="643"/>
      <c r="J644" s="644">
        <v>6688</v>
      </c>
      <c r="K644" s="644">
        <v>29157.16</v>
      </c>
      <c r="L644" s="644">
        <f t="shared" si="96"/>
        <v>6688</v>
      </c>
      <c r="M644" s="644">
        <f t="shared" si="97"/>
        <v>29157.16</v>
      </c>
      <c r="N644" s="644">
        <f>ROUND('Смета ЕР (общ) '!$I644*'Смета ЕР (общ) '!$L644,2)</f>
        <v>0</v>
      </c>
      <c r="O644" s="644">
        <f>ROUND('Смета ЕР (общ) '!$I644*'Смета ЕР (общ) '!$M644,2)</f>
        <v>0</v>
      </c>
      <c r="P644" s="652"/>
      <c r="Q644" s="652" t="s">
        <v>6226</v>
      </c>
    </row>
    <row r="645" spans="1:21" ht="14.4">
      <c r="A645" s="640" t="s">
        <v>73</v>
      </c>
      <c r="B645" s="640">
        <v>3</v>
      </c>
      <c r="C645" s="640"/>
      <c r="D645" s="640">
        <v>62</v>
      </c>
      <c r="E645" s="640" t="str">
        <f>CONCATENATE('Смета ЕР (общ) '!$A645,".",'Смета ЕР (общ) '!$B645,".",'Смета ЕР (общ) '!$D645)</f>
        <v>Р5.3.62</v>
      </c>
      <c r="F645" s="640">
        <f t="shared" si="95"/>
        <v>1</v>
      </c>
      <c r="G645" s="652" t="s">
        <v>1187</v>
      </c>
      <c r="H645" s="642" t="s">
        <v>336</v>
      </c>
      <c r="I645" s="643"/>
      <c r="J645" s="644">
        <v>4186.88</v>
      </c>
      <c r="K645" s="644">
        <v>27305.02</v>
      </c>
      <c r="L645" s="644">
        <f t="shared" si="96"/>
        <v>4186.88</v>
      </c>
      <c r="M645" s="644">
        <f t="shared" si="97"/>
        <v>27305.02</v>
      </c>
      <c r="N645" s="644">
        <f>ROUND('Смета ЕР (общ) '!$I645*'Смета ЕР (общ) '!$L645,2)</f>
        <v>0</v>
      </c>
      <c r="O645" s="644">
        <f>ROUND('Смета ЕР (общ) '!$I645*'Смета ЕР (общ) '!$M645,2)</f>
        <v>0</v>
      </c>
      <c r="P645" s="652"/>
      <c r="Q645" s="652" t="s">
        <v>6226</v>
      </c>
    </row>
    <row r="646" spans="1:21" ht="24">
      <c r="A646" s="640" t="s">
        <v>73</v>
      </c>
      <c r="B646" s="640">
        <v>3</v>
      </c>
      <c r="C646" s="640"/>
      <c r="D646" s="640">
        <v>63</v>
      </c>
      <c r="E646" s="640" t="str">
        <f>CONCATENATE('Смета ЕР (общ) '!$A646,".",'Смета ЕР (общ) '!$B646,".",'Смета ЕР (общ) '!$D646)</f>
        <v>Р5.3.63</v>
      </c>
      <c r="F646" s="640">
        <f t="shared" si="95"/>
        <v>1</v>
      </c>
      <c r="G646" s="641" t="s">
        <v>1239</v>
      </c>
      <c r="H646" s="642" t="s">
        <v>336</v>
      </c>
      <c r="I646" s="643"/>
      <c r="J646" s="644">
        <v>5575.08</v>
      </c>
      <c r="K646" s="644">
        <v>33925.279999999999</v>
      </c>
      <c r="L646" s="644">
        <f t="shared" si="96"/>
        <v>5575.08</v>
      </c>
      <c r="M646" s="644">
        <f t="shared" si="97"/>
        <v>33925.279999999999</v>
      </c>
      <c r="N646" s="644">
        <f>ROUND('Смета ЕР (общ) '!$I646*'Смета ЕР (общ) '!$L646,2)</f>
        <v>0</v>
      </c>
      <c r="O646" s="644">
        <f>ROUND('Смета ЕР (общ) '!$I646*'Смета ЕР (общ) '!$M646,2)</f>
        <v>0</v>
      </c>
      <c r="P646" s="641"/>
      <c r="Q646" s="641" t="s">
        <v>6226</v>
      </c>
    </row>
    <row r="647" spans="1:21" ht="24">
      <c r="A647" s="640" t="s">
        <v>73</v>
      </c>
      <c r="B647" s="640">
        <v>3</v>
      </c>
      <c r="C647" s="640"/>
      <c r="D647" s="640">
        <v>64</v>
      </c>
      <c r="E647" s="640" t="str">
        <f>CONCATENATE('Смета ЕР (общ) '!$A647,".",'Смета ЕР (общ) '!$B647,".",'Смета ЕР (общ) '!$D647)</f>
        <v>Р5.3.64</v>
      </c>
      <c r="F647" s="640">
        <f t="shared" si="95"/>
        <v>1</v>
      </c>
      <c r="G647" s="641" t="s">
        <v>1190</v>
      </c>
      <c r="H647" s="642" t="s">
        <v>336</v>
      </c>
      <c r="I647" s="643"/>
      <c r="J647" s="644">
        <v>6688</v>
      </c>
      <c r="K647" s="644">
        <v>45420.639999999999</v>
      </c>
      <c r="L647" s="644">
        <f t="shared" si="96"/>
        <v>6688</v>
      </c>
      <c r="M647" s="644">
        <f t="shared" si="97"/>
        <v>45420.639999999999</v>
      </c>
      <c r="N647" s="644">
        <f>ROUND('Смета ЕР (общ) '!$I647*'Смета ЕР (общ) '!$L647,2)</f>
        <v>0</v>
      </c>
      <c r="O647" s="644">
        <f>ROUND('Смета ЕР (общ) '!$I647*'Смета ЕР (общ) '!$M647,2)</f>
        <v>0</v>
      </c>
      <c r="P647" s="641"/>
      <c r="Q647" s="641" t="s">
        <v>6226</v>
      </c>
    </row>
    <row r="648" spans="1:21" ht="24">
      <c r="A648" s="640" t="s">
        <v>73</v>
      </c>
      <c r="B648" s="640">
        <v>3</v>
      </c>
      <c r="C648" s="640"/>
      <c r="D648" s="640">
        <v>70</v>
      </c>
      <c r="E648" s="640" t="str">
        <f>CONCATENATE('Смета ЕР (общ) '!$A648,".",'Смета ЕР (общ) '!$B648,".",'Смета ЕР (общ) '!$D648)</f>
        <v>Р5.3.70</v>
      </c>
      <c r="F648" s="640">
        <f t="shared" si="95"/>
        <v>1</v>
      </c>
      <c r="G648" s="641" t="s">
        <v>1491</v>
      </c>
      <c r="H648" s="642" t="s">
        <v>336</v>
      </c>
      <c r="I648" s="643"/>
      <c r="J648" s="644">
        <v>5575.08</v>
      </c>
      <c r="K648" s="644">
        <v>40890.629999999997</v>
      </c>
      <c r="L648" s="644">
        <f t="shared" si="96"/>
        <v>5575.08</v>
      </c>
      <c r="M648" s="644">
        <f t="shared" si="97"/>
        <v>40890.629999999997</v>
      </c>
      <c r="N648" s="644">
        <f>ROUND('Смета ЕР (общ) '!$I648*'Смета ЕР (общ) '!$L648,2)</f>
        <v>0</v>
      </c>
      <c r="O648" s="644">
        <f>ROUND('Смета ЕР (общ) '!$I648*'Смета ЕР (общ) '!$M648,2)</f>
        <v>0</v>
      </c>
      <c r="P648" s="641"/>
      <c r="Q648" s="641" t="s">
        <v>6226</v>
      </c>
    </row>
    <row r="649" spans="1:21" ht="24">
      <c r="A649" s="640" t="s">
        <v>73</v>
      </c>
      <c r="B649" s="640">
        <v>3</v>
      </c>
      <c r="C649" s="640"/>
      <c r="D649" s="640">
        <v>71</v>
      </c>
      <c r="E649" s="640" t="str">
        <f>CONCATENATE('Смета ЕР (общ) '!$A649,".",'Смета ЕР (общ) '!$B649,".",'Смета ЕР (общ) '!$D649)</f>
        <v>Р5.3.71</v>
      </c>
      <c r="F649" s="640">
        <f t="shared" si="95"/>
        <v>1</v>
      </c>
      <c r="G649" s="641" t="s">
        <v>1238</v>
      </c>
      <c r="H649" s="642" t="s">
        <v>336</v>
      </c>
      <c r="I649" s="643"/>
      <c r="J649" s="644">
        <v>6688</v>
      </c>
      <c r="K649" s="644">
        <v>8915.44</v>
      </c>
      <c r="L649" s="644">
        <f t="shared" si="96"/>
        <v>6688</v>
      </c>
      <c r="M649" s="644">
        <f t="shared" si="97"/>
        <v>8915.44</v>
      </c>
      <c r="N649" s="644">
        <f>ROUND('Смета ЕР (общ) '!$I649*'Смета ЕР (общ) '!$L649,2)</f>
        <v>0</v>
      </c>
      <c r="O649" s="644">
        <f>ROUND('Смета ЕР (общ) '!$I649*'Смета ЕР (общ) '!$M649,2)</f>
        <v>0</v>
      </c>
      <c r="P649" s="641"/>
      <c r="Q649" s="641"/>
    </row>
    <row r="650" spans="1:21" ht="14.4">
      <c r="A650" s="663" t="s">
        <v>73</v>
      </c>
      <c r="B650" s="663">
        <v>3</v>
      </c>
      <c r="C650" s="663"/>
      <c r="D650" s="663">
        <v>72</v>
      </c>
      <c r="E650" s="663" t="str">
        <f>CONCATENATE('Смета ЕР (общ) '!$A650,".",'Смета ЕР (общ) '!$B650,".",'Смета ЕР (общ) '!$D650)</f>
        <v>Р5.3.72</v>
      </c>
      <c r="F650" s="640">
        <f t="shared" si="95"/>
        <v>1</v>
      </c>
      <c r="G650" s="693" t="s">
        <v>2317</v>
      </c>
      <c r="H650" s="642" t="s">
        <v>336</v>
      </c>
      <c r="I650" s="665"/>
      <c r="J650" s="644">
        <v>5575.08</v>
      </c>
      <c r="K650" s="694">
        <f>Сантехника!J2</f>
        <v>12789</v>
      </c>
      <c r="L650" s="644">
        <f t="shared" si="96"/>
        <v>5575.08</v>
      </c>
      <c r="M650" s="662">
        <f>K650</f>
        <v>12789</v>
      </c>
      <c r="N650" s="644">
        <f>ROUND('Смета ЕР (общ) '!$I650*'Смета ЕР (общ) '!$L650,2)</f>
        <v>0</v>
      </c>
      <c r="O650" s="644">
        <f>ROUND('Смета ЕР (общ) '!$I650*'Смета ЕР (общ) '!$M650,2)</f>
        <v>0</v>
      </c>
      <c r="P650" s="693" t="s">
        <v>1543</v>
      </c>
      <c r="Q650" s="693" t="s">
        <v>6226</v>
      </c>
      <c r="R650" s="1035"/>
      <c r="U650" s="617">
        <v>1</v>
      </c>
    </row>
    <row r="651" spans="1:21" ht="14.4">
      <c r="A651" s="663" t="s">
        <v>73</v>
      </c>
      <c r="B651" s="663">
        <v>3</v>
      </c>
      <c r="C651" s="853"/>
      <c r="D651" s="853">
        <v>88</v>
      </c>
      <c r="E651" s="663" t="str">
        <f>CONCATENATE('Смета ЕР (общ) '!$A651,".",'Смета ЕР (общ) '!$B651,".",'Смета ЕР (общ) '!$D651)</f>
        <v>Р5.3.88</v>
      </c>
      <c r="F651" s="640">
        <f t="shared" si="95"/>
        <v>1</v>
      </c>
      <c r="G651" s="854" t="s">
        <v>4088</v>
      </c>
      <c r="H651" s="642" t="s">
        <v>336</v>
      </c>
      <c r="I651" s="856"/>
      <c r="J651" s="658">
        <v>1809.6</v>
      </c>
      <c r="K651" s="694">
        <f>Сантехника!J30</f>
        <v>15498</v>
      </c>
      <c r="L651" s="644">
        <f t="shared" ref="L651:L659" si="98">ROUND(J651-J651*$R$3,2)</f>
        <v>1809.6</v>
      </c>
      <c r="M651" s="662">
        <f t="shared" ref="M651:M659" si="99">K651</f>
        <v>15498</v>
      </c>
      <c r="N651" s="644">
        <f>ROUND('Смета ЕР (общ) '!$I651*'Смета ЕР (общ) '!$L651,2)</f>
        <v>0</v>
      </c>
      <c r="O651" s="644">
        <f>ROUND('Смета ЕР (общ) '!$I651*'Смета ЕР (общ) '!$M651,2)</f>
        <v>0</v>
      </c>
      <c r="P651" s="854" t="s">
        <v>1543</v>
      </c>
      <c r="Q651" s="854" t="s">
        <v>6226</v>
      </c>
      <c r="R651" s="1035"/>
    </row>
    <row r="652" spans="1:21" ht="14.4">
      <c r="A652" s="663" t="s">
        <v>73</v>
      </c>
      <c r="B652" s="663">
        <v>3</v>
      </c>
      <c r="C652" s="853"/>
      <c r="D652" s="853">
        <v>89</v>
      </c>
      <c r="E652" s="663" t="str">
        <f>CONCATENATE('Смета ЕР (общ) '!$A652,".",'Смета ЕР (общ) '!$B652,".",'Смета ЕР (общ) '!$D652)</f>
        <v>Р5.3.89</v>
      </c>
      <c r="F652" s="640">
        <f t="shared" si="95"/>
        <v>1</v>
      </c>
      <c r="G652" s="854" t="s">
        <v>4090</v>
      </c>
      <c r="H652" s="642" t="s">
        <v>336</v>
      </c>
      <c r="I652" s="856"/>
      <c r="J652" s="644">
        <v>6688</v>
      </c>
      <c r="K652" s="694">
        <f>Сантехника!J4</f>
        <v>8284.5</v>
      </c>
      <c r="L652" s="644">
        <f t="shared" si="98"/>
        <v>6688</v>
      </c>
      <c r="M652" s="662">
        <f t="shared" si="99"/>
        <v>8284.5</v>
      </c>
      <c r="N652" s="644">
        <f>ROUND('Смета ЕР (общ) '!$I652*'Смета ЕР (общ) '!$L652,2)</f>
        <v>0</v>
      </c>
      <c r="O652" s="644">
        <f>ROUND('Смета ЕР (общ) '!$I652*'Смета ЕР (общ) '!$M652,2)</f>
        <v>0</v>
      </c>
      <c r="P652" s="854" t="s">
        <v>1543</v>
      </c>
      <c r="Q652" s="854" t="s">
        <v>6226</v>
      </c>
      <c r="R652" s="1035"/>
    </row>
    <row r="653" spans="1:21" ht="14.4">
      <c r="A653" s="663" t="s">
        <v>73</v>
      </c>
      <c r="B653" s="663">
        <v>3</v>
      </c>
      <c r="C653" s="853"/>
      <c r="D653" s="853">
        <v>90</v>
      </c>
      <c r="E653" s="663" t="str">
        <f>CONCATENATE('Смета ЕР (общ) '!$A653,".",'Смета ЕР (общ) '!$B653,".",'Смета ЕР (общ) '!$D653)</f>
        <v>Р5.3.90</v>
      </c>
      <c r="F653" s="640">
        <f t="shared" si="95"/>
        <v>1</v>
      </c>
      <c r="G653" s="854" t="s">
        <v>4089</v>
      </c>
      <c r="H653" s="642" t="s">
        <v>336</v>
      </c>
      <c r="I653" s="856"/>
      <c r="J653" s="658">
        <v>1809.6</v>
      </c>
      <c r="K653" s="694">
        <f>Сантехника!J31</f>
        <v>29431.5</v>
      </c>
      <c r="L653" s="644">
        <f t="shared" si="98"/>
        <v>1809.6</v>
      </c>
      <c r="M653" s="662">
        <f t="shared" si="99"/>
        <v>29431.5</v>
      </c>
      <c r="N653" s="644">
        <f>ROUND('Смета ЕР (общ) '!$I653*'Смета ЕР (общ) '!$L653,2)</f>
        <v>0</v>
      </c>
      <c r="O653" s="644">
        <f>ROUND('Смета ЕР (общ) '!$I653*'Смета ЕР (общ) '!$M653,2)</f>
        <v>0</v>
      </c>
      <c r="P653" s="854" t="s">
        <v>1543</v>
      </c>
      <c r="Q653" s="854" t="s">
        <v>6226</v>
      </c>
      <c r="R653" s="1035"/>
    </row>
    <row r="654" spans="1:21" ht="24">
      <c r="A654" s="663" t="s">
        <v>73</v>
      </c>
      <c r="B654" s="663">
        <v>3</v>
      </c>
      <c r="C654" s="853"/>
      <c r="D654" s="853">
        <v>91</v>
      </c>
      <c r="E654" s="663" t="str">
        <f>CONCATENATE('Смета ЕР (общ) '!$A654,".",'Смета ЕР (общ) '!$B654,".",'Смета ЕР (общ) '!$D654)</f>
        <v>Р5.3.91</v>
      </c>
      <c r="F654" s="640">
        <f t="shared" si="95"/>
        <v>1</v>
      </c>
      <c r="G654" s="854" t="s">
        <v>2318</v>
      </c>
      <c r="H654" s="642" t="s">
        <v>336</v>
      </c>
      <c r="I654" s="856"/>
      <c r="J654" s="644">
        <v>6688</v>
      </c>
      <c r="K654" s="694">
        <f>Сантехника!J32</f>
        <v>10909.5</v>
      </c>
      <c r="L654" s="644">
        <f t="shared" si="98"/>
        <v>6688</v>
      </c>
      <c r="M654" s="662">
        <f t="shared" si="99"/>
        <v>10909.5</v>
      </c>
      <c r="N654" s="644">
        <f>ROUND('Смета ЕР (общ) '!$I654*'Смета ЕР (общ) '!$L654,2)</f>
        <v>0</v>
      </c>
      <c r="O654" s="644">
        <f>ROUND('Смета ЕР (общ) '!$I654*'Смета ЕР (общ) '!$M654,2)</f>
        <v>0</v>
      </c>
      <c r="P654" s="854" t="s">
        <v>1543</v>
      </c>
      <c r="Q654" s="854" t="s">
        <v>6226</v>
      </c>
      <c r="R654" s="1035"/>
    </row>
    <row r="655" spans="1:21" ht="14.4">
      <c r="A655" s="663" t="s">
        <v>73</v>
      </c>
      <c r="B655" s="663">
        <v>3</v>
      </c>
      <c r="C655" s="853"/>
      <c r="D655" s="853">
        <v>92</v>
      </c>
      <c r="E655" s="663" t="str">
        <f>CONCATENATE('Смета ЕР (общ) '!$A655,".",'Смета ЕР (общ) '!$B655,".",'Смета ЕР (общ) '!$D655)</f>
        <v>Р5.3.92</v>
      </c>
      <c r="F655" s="640">
        <f t="shared" si="95"/>
        <v>1</v>
      </c>
      <c r="G655" s="854" t="s">
        <v>4092</v>
      </c>
      <c r="H655" s="642" t="s">
        <v>336</v>
      </c>
      <c r="I655" s="856"/>
      <c r="J655" s="1013">
        <v>500</v>
      </c>
      <c r="K655" s="694">
        <f>Сантехника!J34</f>
        <v>1354.5</v>
      </c>
      <c r="L655" s="644">
        <f t="shared" si="98"/>
        <v>500</v>
      </c>
      <c r="M655" s="662">
        <f t="shared" si="99"/>
        <v>1354.5</v>
      </c>
      <c r="N655" s="644">
        <f>ROUND('Смета ЕР (общ) '!$I655*'Смета ЕР (общ) '!$L655,2)</f>
        <v>0</v>
      </c>
      <c r="O655" s="644">
        <f>ROUND('Смета ЕР (общ) '!$I655*'Смета ЕР (общ) '!$M655,2)</f>
        <v>0</v>
      </c>
      <c r="P655" s="854" t="s">
        <v>1543</v>
      </c>
      <c r="Q655" s="854" t="s">
        <v>6226</v>
      </c>
      <c r="R655" s="1035"/>
    </row>
    <row r="656" spans="1:21" ht="14.4">
      <c r="A656" s="663" t="s">
        <v>73</v>
      </c>
      <c r="B656" s="663">
        <v>3</v>
      </c>
      <c r="C656" s="853"/>
      <c r="D656" s="853">
        <v>93</v>
      </c>
      <c r="E656" s="663" t="str">
        <f>CONCATENATE('Смета ЕР (общ) '!$A656,".",'Смета ЕР (общ) '!$B656,".",'Смета ЕР (общ) '!$D656)</f>
        <v>Р5.3.93</v>
      </c>
      <c r="F656" s="640">
        <f t="shared" si="95"/>
        <v>1</v>
      </c>
      <c r="G656" s="854" t="s">
        <v>4091</v>
      </c>
      <c r="H656" s="642" t="s">
        <v>336</v>
      </c>
      <c r="I656" s="856"/>
      <c r="J656" s="1013">
        <v>500</v>
      </c>
      <c r="K656" s="694">
        <f>Сантехника!J33</f>
        <v>1029</v>
      </c>
      <c r="L656" s="644">
        <f t="shared" si="98"/>
        <v>500</v>
      </c>
      <c r="M656" s="662">
        <f t="shared" si="99"/>
        <v>1029</v>
      </c>
      <c r="N656" s="644">
        <f>ROUND('Смета ЕР (общ) '!$I656*'Смета ЕР (общ) '!$L656,2)</f>
        <v>0</v>
      </c>
      <c r="O656" s="644">
        <f>ROUND('Смета ЕР (общ) '!$I656*'Смета ЕР (общ) '!$M656,2)</f>
        <v>0</v>
      </c>
      <c r="P656" s="854" t="s">
        <v>1543</v>
      </c>
      <c r="Q656" s="854" t="s">
        <v>6226</v>
      </c>
      <c r="R656" s="1035"/>
    </row>
    <row r="657" spans="1:21" ht="24">
      <c r="A657" s="663" t="s">
        <v>73</v>
      </c>
      <c r="B657" s="663">
        <v>3</v>
      </c>
      <c r="C657" s="663"/>
      <c r="D657" s="663">
        <v>73</v>
      </c>
      <c r="E657" s="663" t="str">
        <f>CONCATENATE('Смета ЕР (общ) '!$A657,".",'Смета ЕР (общ) '!$B657,".",'Смета ЕР (общ) '!$D657)</f>
        <v>Р5.3.73</v>
      </c>
      <c r="F657" s="640">
        <f t="shared" si="95"/>
        <v>1</v>
      </c>
      <c r="G657" s="693" t="s">
        <v>4094</v>
      </c>
      <c r="H657" s="642" t="s">
        <v>336</v>
      </c>
      <c r="I657" s="665"/>
      <c r="J657" s="665">
        <v>4284.5</v>
      </c>
      <c r="K657" s="694">
        <f>Сантехника!J35</f>
        <v>23478</v>
      </c>
      <c r="L657" s="644">
        <f t="shared" si="98"/>
        <v>4284.5</v>
      </c>
      <c r="M657" s="662">
        <f t="shared" si="99"/>
        <v>23478</v>
      </c>
      <c r="N657" s="644">
        <f>ROUND('Смета ЕР (общ) '!$I657*'Смета ЕР (общ) '!$L657,2)</f>
        <v>0</v>
      </c>
      <c r="O657" s="644">
        <f>ROUND('Смета ЕР (общ) '!$I657*'Смета ЕР (общ) '!$M657,2)</f>
        <v>0</v>
      </c>
      <c r="P657" s="693" t="s">
        <v>1543</v>
      </c>
      <c r="Q657" s="693" t="s">
        <v>6226</v>
      </c>
      <c r="R657" s="1035"/>
      <c r="U657" s="617">
        <v>1</v>
      </c>
    </row>
    <row r="658" spans="1:21" ht="14.4">
      <c r="A658" s="663" t="s">
        <v>73</v>
      </c>
      <c r="B658" s="663">
        <v>3</v>
      </c>
      <c r="C658" s="663"/>
      <c r="D658" s="663">
        <v>74</v>
      </c>
      <c r="E658" s="663" t="str">
        <f>CONCATENATE('Смета ЕР (общ) '!$A658,".",'Смета ЕР (общ) '!$B658,".",'Смета ЕР (общ) '!$D658)</f>
        <v>Р5.3.74</v>
      </c>
      <c r="F658" s="640">
        <f t="shared" si="95"/>
        <v>1</v>
      </c>
      <c r="G658" s="693" t="s">
        <v>4095</v>
      </c>
      <c r="H658" s="642" t="s">
        <v>336</v>
      </c>
      <c r="I658" s="665"/>
      <c r="J658" s="669">
        <v>4186.88</v>
      </c>
      <c r="K658" s="694">
        <f>Сантехника!J10</f>
        <v>20359.5</v>
      </c>
      <c r="L658" s="644">
        <f t="shared" si="98"/>
        <v>4186.88</v>
      </c>
      <c r="M658" s="662">
        <f t="shared" si="99"/>
        <v>20359.5</v>
      </c>
      <c r="N658" s="644">
        <f>ROUND('Смета ЕР (общ) '!$I658*'Смета ЕР (общ) '!$L658,2)</f>
        <v>0</v>
      </c>
      <c r="O658" s="644">
        <f>ROUND('Смета ЕР (общ) '!$I658*'Смета ЕР (общ) '!$M658,2)</f>
        <v>0</v>
      </c>
      <c r="P658" s="693" t="s">
        <v>1543</v>
      </c>
      <c r="Q658" s="693" t="s">
        <v>6226</v>
      </c>
      <c r="R658" s="1035"/>
      <c r="U658" s="617">
        <v>1</v>
      </c>
    </row>
    <row r="659" spans="1:21" ht="24">
      <c r="A659" s="663" t="s">
        <v>73</v>
      </c>
      <c r="B659" s="663">
        <v>3</v>
      </c>
      <c r="C659" s="663"/>
      <c r="D659" s="663">
        <v>75</v>
      </c>
      <c r="E659" s="663" t="str">
        <f>CONCATENATE('Смета ЕР (общ) '!$A659,".",'Смета ЕР (общ) '!$B659,".",'Смета ЕР (общ) '!$D659)</f>
        <v>Р5.3.75</v>
      </c>
      <c r="F659" s="640">
        <f t="shared" si="95"/>
        <v>1</v>
      </c>
      <c r="G659" s="693" t="s">
        <v>4093</v>
      </c>
      <c r="H659" s="642" t="s">
        <v>336</v>
      </c>
      <c r="I659" s="665"/>
      <c r="J659" s="669">
        <v>4186.88</v>
      </c>
      <c r="K659" s="694">
        <f>Сантехника!J7</f>
        <v>13782.3</v>
      </c>
      <c r="L659" s="644">
        <f t="shared" si="98"/>
        <v>4186.88</v>
      </c>
      <c r="M659" s="662">
        <f t="shared" si="99"/>
        <v>13782.3</v>
      </c>
      <c r="N659" s="644">
        <f>ROUND('Смета ЕР (общ) '!$I659*'Смета ЕР (общ) '!$L659,2)</f>
        <v>0</v>
      </c>
      <c r="O659" s="644">
        <f>ROUND('Смета ЕР (общ) '!$I659*'Смета ЕР (общ) '!$M659,2)</f>
        <v>0</v>
      </c>
      <c r="P659" s="693" t="s">
        <v>1543</v>
      </c>
      <c r="Q659" s="693" t="s">
        <v>6226</v>
      </c>
      <c r="R659" s="1035"/>
      <c r="U659" s="617">
        <v>1</v>
      </c>
    </row>
    <row r="660" spans="1:21" ht="24">
      <c r="A660" s="667" t="s">
        <v>73</v>
      </c>
      <c r="B660" s="667">
        <v>3</v>
      </c>
      <c r="C660" s="667"/>
      <c r="D660" s="667">
        <v>78</v>
      </c>
      <c r="E660" s="667" t="str">
        <f>CONCATENATE('Смета ЕР (общ) '!$A660,".",'Смета ЕР (общ) '!$B660,".",'Смета ЕР (общ) '!$D660)</f>
        <v>Р5.3.78</v>
      </c>
      <c r="F660" s="640">
        <f t="shared" si="95"/>
        <v>1</v>
      </c>
      <c r="G660" s="668" t="s">
        <v>1171</v>
      </c>
      <c r="H660" s="642" t="s">
        <v>336</v>
      </c>
      <c r="I660" s="645"/>
      <c r="J660" s="669">
        <v>4284.5</v>
      </c>
      <c r="K660" s="756"/>
      <c r="L660" s="669">
        <f t="shared" si="96"/>
        <v>4284.5</v>
      </c>
      <c r="M660" s="662">
        <f t="shared" ref="M660:M665" si="100">K660</f>
        <v>0</v>
      </c>
      <c r="N660" s="669">
        <f>ROUND('Смета ЕР (общ) '!$I660*'Смета ЕР (общ) '!$L660,2)</f>
        <v>0</v>
      </c>
      <c r="O660" s="669">
        <f>ROUND('Смета ЕР (общ) '!$I660*'Смета ЕР (общ) '!$M660,2)</f>
        <v>0</v>
      </c>
      <c r="P660" s="668" t="s">
        <v>1543</v>
      </c>
      <c r="Q660" s="668" t="s">
        <v>6226</v>
      </c>
      <c r="R660" s="1035"/>
    </row>
    <row r="661" spans="1:21" ht="24">
      <c r="A661" s="667" t="s">
        <v>73</v>
      </c>
      <c r="B661" s="667">
        <v>3</v>
      </c>
      <c r="C661" s="667"/>
      <c r="D661" s="667">
        <v>79</v>
      </c>
      <c r="E661" s="667" t="str">
        <f>CONCATENATE('Смета ЕР (общ) '!$A661,".",'Смета ЕР (общ) '!$B661,".",'Смета ЕР (общ) '!$D661)</f>
        <v>Р5.3.79</v>
      </c>
      <c r="F661" s="640">
        <f t="shared" si="95"/>
        <v>1</v>
      </c>
      <c r="G661" s="682" t="s">
        <v>2226</v>
      </c>
      <c r="H661" s="642" t="s">
        <v>336</v>
      </c>
      <c r="I661" s="645"/>
      <c r="J661" s="669">
        <v>6688</v>
      </c>
      <c r="K661" s="669">
        <f>Сантехника!J3+Сантехника!J6</f>
        <v>10468.5</v>
      </c>
      <c r="L661" s="669">
        <f t="shared" si="96"/>
        <v>6688</v>
      </c>
      <c r="M661" s="662">
        <f t="shared" si="100"/>
        <v>10468.5</v>
      </c>
      <c r="N661" s="669">
        <f>ROUND('Смета ЕР (общ) '!$I661*'Смета ЕР (общ) '!$L661,2)</f>
        <v>0</v>
      </c>
      <c r="O661" s="669">
        <f>ROUND('Смета ЕР (общ) '!$I661*'Смета ЕР (общ) '!$M661,2)</f>
        <v>0</v>
      </c>
      <c r="P661" s="682" t="s">
        <v>1543</v>
      </c>
      <c r="Q661" s="682" t="s">
        <v>6226</v>
      </c>
      <c r="R661" s="1035"/>
      <c r="U661" s="617">
        <v>1</v>
      </c>
    </row>
    <row r="662" spans="1:21" ht="24">
      <c r="A662" s="667" t="s">
        <v>73</v>
      </c>
      <c r="B662" s="667">
        <v>3</v>
      </c>
      <c r="C662" s="667"/>
      <c r="D662" s="667">
        <v>80</v>
      </c>
      <c r="E662" s="667" t="str">
        <f>CONCATENATE('Смета ЕР (общ) '!$A662,".",'Смета ЕР (общ) '!$B662,".",'Смета ЕР (общ) '!$D662)</f>
        <v>Р5.3.80</v>
      </c>
      <c r="F662" s="667">
        <f t="shared" si="95"/>
        <v>1</v>
      </c>
      <c r="G662" s="682" t="s">
        <v>2019</v>
      </c>
      <c r="H662" s="642" t="s">
        <v>336</v>
      </c>
      <c r="I662" s="645"/>
      <c r="J662" s="669">
        <v>1809.6</v>
      </c>
      <c r="K662" s="669">
        <f>Сантехника!J5</f>
        <v>11445</v>
      </c>
      <c r="L662" s="669">
        <f t="shared" si="96"/>
        <v>1809.6</v>
      </c>
      <c r="M662" s="662">
        <f t="shared" si="100"/>
        <v>11445</v>
      </c>
      <c r="N662" s="669">
        <f>ROUND('Смета ЕР (общ) '!$I662*'Смета ЕР (общ) '!$L662,2)</f>
        <v>0</v>
      </c>
      <c r="O662" s="669">
        <f>ROUND('Смета ЕР (общ) '!$I662*'Смета ЕР (общ) '!$M662,2)</f>
        <v>0</v>
      </c>
      <c r="P662" s="682" t="s">
        <v>1543</v>
      </c>
      <c r="Q662" s="682" t="s">
        <v>6226</v>
      </c>
      <c r="R662" s="1035"/>
      <c r="U662" s="617">
        <v>1</v>
      </c>
    </row>
    <row r="663" spans="1:21" ht="24">
      <c r="A663" s="667" t="s">
        <v>73</v>
      </c>
      <c r="B663" s="667">
        <v>3</v>
      </c>
      <c r="C663" s="667"/>
      <c r="D663" s="667">
        <v>81</v>
      </c>
      <c r="E663" s="667" t="str">
        <f>CONCATENATE('Смета ЕР (общ) '!$A663,".",'Смета ЕР (общ) '!$B663,".",'Смета ЕР (общ) '!$D663)</f>
        <v>Р5.3.81</v>
      </c>
      <c r="F663" s="667">
        <f t="shared" si="95"/>
        <v>1</v>
      </c>
      <c r="G663" s="682" t="s">
        <v>2223</v>
      </c>
      <c r="H663" s="642" t="s">
        <v>336</v>
      </c>
      <c r="I663" s="645"/>
      <c r="J663" s="669">
        <v>4186.88</v>
      </c>
      <c r="K663" s="669">
        <f>Сантехника!J7</f>
        <v>13782.3</v>
      </c>
      <c r="L663" s="669">
        <f t="shared" si="96"/>
        <v>4186.88</v>
      </c>
      <c r="M663" s="662">
        <f t="shared" si="100"/>
        <v>13782.3</v>
      </c>
      <c r="N663" s="669">
        <f>ROUND('Смета ЕР (общ) '!$I663*'Смета ЕР (общ) '!$L663,2)</f>
        <v>0</v>
      </c>
      <c r="O663" s="669">
        <f>ROUND('Смета ЕР (общ) '!$I663*'Смета ЕР (общ) '!$M663,2)</f>
        <v>0</v>
      </c>
      <c r="P663" s="682" t="s">
        <v>1543</v>
      </c>
      <c r="Q663" s="682" t="s">
        <v>6226</v>
      </c>
      <c r="R663" s="1035"/>
      <c r="U663" s="617">
        <v>1</v>
      </c>
    </row>
    <row r="664" spans="1:21" s="716" customFormat="1" ht="14.4">
      <c r="A664" s="667" t="s">
        <v>73</v>
      </c>
      <c r="B664" s="667">
        <v>3</v>
      </c>
      <c r="C664" s="667"/>
      <c r="D664" s="667">
        <v>82</v>
      </c>
      <c r="E664" s="667" t="str">
        <f>CONCATENATE('Смета ЕР (общ) '!$A664,".",'Смета ЕР (общ) '!$B664,".",'Смета ЕР (общ) '!$D664)</f>
        <v>Р5.3.82</v>
      </c>
      <c r="F664" s="667">
        <f t="shared" si="95"/>
        <v>1</v>
      </c>
      <c r="G664" s="682" t="s">
        <v>2009</v>
      </c>
      <c r="H664" s="642" t="s">
        <v>336</v>
      </c>
      <c r="I664" s="645"/>
      <c r="J664" s="669">
        <v>1809.6</v>
      </c>
      <c r="K664" s="669">
        <f>Сантехника!J8</f>
        <v>12117</v>
      </c>
      <c r="L664" s="669">
        <f t="shared" si="96"/>
        <v>1809.6</v>
      </c>
      <c r="M664" s="662">
        <f t="shared" si="100"/>
        <v>12117</v>
      </c>
      <c r="N664" s="669">
        <f>ROUND('Смета ЕР (общ) '!$I664*'Смета ЕР (общ) '!$L664,2)</f>
        <v>0</v>
      </c>
      <c r="O664" s="669">
        <f>ROUND('Смета ЕР (общ) '!$I664*'Смета ЕР (общ) '!$M664,2)</f>
        <v>0</v>
      </c>
      <c r="P664" s="682" t="s">
        <v>1543</v>
      </c>
      <c r="Q664" s="682" t="s">
        <v>6226</v>
      </c>
      <c r="R664" s="1035"/>
      <c r="S664" s="639"/>
      <c r="U664" s="716">
        <v>1</v>
      </c>
    </row>
    <row r="665" spans="1:21" ht="24">
      <c r="A665" s="667" t="s">
        <v>73</v>
      </c>
      <c r="B665" s="667">
        <v>3</v>
      </c>
      <c r="C665" s="667"/>
      <c r="D665" s="667">
        <v>83</v>
      </c>
      <c r="E665" s="667" t="str">
        <f>CONCATENATE('Смета ЕР (общ) '!$A665,".",'Смета ЕР (общ) '!$B665,".",'Смета ЕР (общ) '!$D665)</f>
        <v>Р5.3.83</v>
      </c>
      <c r="F665" s="667">
        <f t="shared" si="95"/>
        <v>1</v>
      </c>
      <c r="G665" s="682" t="s">
        <v>2227</v>
      </c>
      <c r="H665" s="642" t="s">
        <v>336</v>
      </c>
      <c r="I665" s="645"/>
      <c r="J665" s="669">
        <v>2035.8</v>
      </c>
      <c r="K665" s="756"/>
      <c r="L665" s="669">
        <f t="shared" si="96"/>
        <v>2035.8</v>
      </c>
      <c r="M665" s="662">
        <f t="shared" si="100"/>
        <v>0</v>
      </c>
      <c r="N665" s="669">
        <f>ROUND('Смета ЕР (общ) '!$I665*'Смета ЕР (общ) '!$L665,2)</f>
        <v>0</v>
      </c>
      <c r="O665" s="669">
        <f>ROUND('Смета ЕР (общ) '!$I665*'Смета ЕР (общ) '!$M665,2)</f>
        <v>0</v>
      </c>
      <c r="P665" s="682" t="s">
        <v>1543</v>
      </c>
      <c r="Q665" s="682" t="s">
        <v>6226</v>
      </c>
      <c r="R665" s="1035"/>
      <c r="U665" s="617">
        <v>1</v>
      </c>
    </row>
    <row r="666" spans="1:21" ht="14.4">
      <c r="A666" s="667" t="s">
        <v>73</v>
      </c>
      <c r="B666" s="667">
        <v>3</v>
      </c>
      <c r="C666" s="696"/>
      <c r="D666" s="696">
        <v>94</v>
      </c>
      <c r="E666" s="667" t="str">
        <f>CONCATENATE('Смета ЕР (общ) '!$A666,".",'Смета ЕР (общ) '!$B666,".",'Смета ЕР (общ) '!$D666)</f>
        <v>Р5.3.94</v>
      </c>
      <c r="F666" s="667">
        <f t="shared" si="95"/>
        <v>1</v>
      </c>
      <c r="G666" s="682" t="s">
        <v>3639</v>
      </c>
      <c r="H666" s="642" t="s">
        <v>336</v>
      </c>
      <c r="I666" s="699"/>
      <c r="J666" s="658">
        <v>1809.6</v>
      </c>
      <c r="K666" s="694">
        <f>Сантехника!J30</f>
        <v>15498</v>
      </c>
      <c r="L666" s="669">
        <f t="shared" ref="L666:L668" si="101">ROUND(J666-J666*$R$3,2)</f>
        <v>1809.6</v>
      </c>
      <c r="M666" s="662">
        <f t="shared" ref="M666:M668" si="102">K666</f>
        <v>15498</v>
      </c>
      <c r="N666" s="669">
        <f>ROUND('Смета ЕР (общ) '!$I666*'Смета ЕР (общ) '!$L666,2)</f>
        <v>0</v>
      </c>
      <c r="O666" s="669">
        <f>ROUND('Смета ЕР (общ) '!$I666*'Смета ЕР (общ) '!$M666,2)</f>
        <v>0</v>
      </c>
      <c r="P666" s="682" t="s">
        <v>1543</v>
      </c>
      <c r="Q666" s="682" t="s">
        <v>6226</v>
      </c>
      <c r="R666" s="1035"/>
    </row>
    <row r="667" spans="1:21" ht="24">
      <c r="A667" s="667" t="s">
        <v>73</v>
      </c>
      <c r="B667" s="667">
        <v>3</v>
      </c>
      <c r="C667" s="696"/>
      <c r="D667" s="696">
        <v>95</v>
      </c>
      <c r="E667" s="667" t="str">
        <f>CONCATENATE('Смета ЕР (общ) '!$A667,".",'Смета ЕР (общ) '!$B667,".",'Смета ЕР (общ) '!$D667)</f>
        <v>Р5.3.95</v>
      </c>
      <c r="F667" s="667">
        <f t="shared" si="95"/>
        <v>1</v>
      </c>
      <c r="G667" s="682" t="s">
        <v>3640</v>
      </c>
      <c r="H667" s="642" t="s">
        <v>336</v>
      </c>
      <c r="I667" s="699"/>
      <c r="J667" s="669">
        <v>4186.88</v>
      </c>
      <c r="K667" s="694">
        <f>Сантехника!J10</f>
        <v>20359.5</v>
      </c>
      <c r="L667" s="669">
        <f t="shared" si="101"/>
        <v>4186.88</v>
      </c>
      <c r="M667" s="662">
        <f t="shared" si="102"/>
        <v>20359.5</v>
      </c>
      <c r="N667" s="669">
        <f>ROUND('Смета ЕР (общ) '!$I667*'Смета ЕР (общ) '!$L667,2)</f>
        <v>0</v>
      </c>
      <c r="O667" s="669">
        <f>ROUND('Смета ЕР (общ) '!$I667*'Смета ЕР (общ) '!$M667,2)</f>
        <v>0</v>
      </c>
      <c r="P667" s="682" t="s">
        <v>1543</v>
      </c>
      <c r="Q667" s="682" t="s">
        <v>6226</v>
      </c>
      <c r="R667" s="1035"/>
    </row>
    <row r="668" spans="1:21" ht="14.4">
      <c r="A668" s="667" t="s">
        <v>73</v>
      </c>
      <c r="B668" s="667">
        <v>3</v>
      </c>
      <c r="C668" s="696"/>
      <c r="D668" s="696">
        <v>96</v>
      </c>
      <c r="E668" s="667" t="str">
        <f>CONCATENATE('Смета ЕР (общ) '!$A668,".",'Смета ЕР (общ) '!$B668,".",'Смета ЕР (общ) '!$D668)</f>
        <v>Р5.3.96</v>
      </c>
      <c r="F668" s="667">
        <f t="shared" si="95"/>
        <v>1</v>
      </c>
      <c r="G668" s="682" t="s">
        <v>3642</v>
      </c>
      <c r="H668" s="642" t="s">
        <v>336</v>
      </c>
      <c r="I668" s="699"/>
      <c r="J668" s="658">
        <v>1809.6</v>
      </c>
      <c r="K668" s="694">
        <f>Сантехника!J11</f>
        <v>15634.5</v>
      </c>
      <c r="L668" s="669">
        <f t="shared" si="101"/>
        <v>1809.6</v>
      </c>
      <c r="M668" s="662">
        <f t="shared" si="102"/>
        <v>15634.5</v>
      </c>
      <c r="N668" s="669">
        <f>ROUND('Смета ЕР (общ) '!$I668*'Смета ЕР (общ) '!$L668,2)</f>
        <v>0</v>
      </c>
      <c r="O668" s="669">
        <f>ROUND('Смета ЕР (общ) '!$I668*'Смета ЕР (общ) '!$M668,2)</f>
        <v>0</v>
      </c>
      <c r="P668" s="682" t="s">
        <v>1543</v>
      </c>
      <c r="Q668" s="682" t="s">
        <v>6226</v>
      </c>
      <c r="R668" s="1035"/>
    </row>
    <row r="669" spans="1:21" ht="14.4">
      <c r="A669" s="640" t="s">
        <v>73</v>
      </c>
      <c r="B669" s="640">
        <v>3</v>
      </c>
      <c r="C669" s="640"/>
      <c r="D669" s="640">
        <v>3</v>
      </c>
      <c r="E669" s="640" t="str">
        <f>CONCATENATE('Смета ЕР (общ) '!$A669,".",'Смета ЕР (общ) '!$B669,".",'Смета ЕР (общ) '!$D669)</f>
        <v>Р5.3.3</v>
      </c>
      <c r="F669" s="667">
        <f t="shared" si="95"/>
        <v>1</v>
      </c>
      <c r="G669" s="652" t="s">
        <v>383</v>
      </c>
      <c r="H669" s="642" t="s">
        <v>336</v>
      </c>
      <c r="I669" s="643"/>
      <c r="J669" s="644">
        <v>6688</v>
      </c>
      <c r="K669" s="644">
        <v>6806.93</v>
      </c>
      <c r="L669" s="644">
        <f t="shared" ref="L669:M675" si="103">ROUND(J669-J669*$R$3,2)</f>
        <v>6688</v>
      </c>
      <c r="M669" s="644">
        <f t="shared" si="103"/>
        <v>6806.93</v>
      </c>
      <c r="N669" s="644">
        <f>ROUND('Смета ЕР (общ) '!$I669*'Смета ЕР (общ) '!$L669,2)</f>
        <v>0</v>
      </c>
      <c r="O669" s="644">
        <f>ROUND('Смета ЕР (общ) '!$I669*'Смета ЕР (общ) '!$M669,2)</f>
        <v>0</v>
      </c>
      <c r="P669" s="652"/>
      <c r="Q669" s="652"/>
    </row>
    <row r="670" spans="1:21" ht="24">
      <c r="A670" s="640" t="s">
        <v>73</v>
      </c>
      <c r="B670" s="640">
        <v>3</v>
      </c>
      <c r="C670" s="640"/>
      <c r="D670" s="640">
        <v>65</v>
      </c>
      <c r="E670" s="640" t="str">
        <f>CONCATENATE('Смета ЕР (общ) '!$A670,".",'Смета ЕР (общ) '!$B670,".",'Смета ЕР (общ) '!$D670)</f>
        <v>Р5.3.65</v>
      </c>
      <c r="F670" s="640">
        <f t="shared" si="95"/>
        <v>1</v>
      </c>
      <c r="G670" s="641" t="s">
        <v>1188</v>
      </c>
      <c r="H670" s="642" t="s">
        <v>336</v>
      </c>
      <c r="I670" s="643"/>
      <c r="J670" s="644">
        <v>2239.38</v>
      </c>
      <c r="K670" s="644">
        <v>26219.43</v>
      </c>
      <c r="L670" s="644">
        <f t="shared" si="103"/>
        <v>2239.38</v>
      </c>
      <c r="M670" s="644">
        <f t="shared" si="103"/>
        <v>26219.43</v>
      </c>
      <c r="N670" s="644">
        <f>ROUND('Смета ЕР (общ) '!$I670*'Смета ЕР (общ) '!$L670,2)</f>
        <v>0</v>
      </c>
      <c r="O670" s="644">
        <f>ROUND('Смета ЕР (общ) '!$I670*'Смета ЕР (общ) '!$M670,2)</f>
        <v>0</v>
      </c>
      <c r="P670" s="641"/>
      <c r="Q670" s="641"/>
    </row>
    <row r="671" spans="1:21" ht="24">
      <c r="A671" s="640" t="s">
        <v>73</v>
      </c>
      <c r="B671" s="640">
        <v>3</v>
      </c>
      <c r="C671" s="640"/>
      <c r="D671" s="640">
        <v>66</v>
      </c>
      <c r="E671" s="640" t="str">
        <f>CONCATENATE('Смета ЕР (общ) '!$A671,".",'Смета ЕР (общ) '!$B671,".",'Смета ЕР (общ) '!$D671)</f>
        <v>Р5.3.66</v>
      </c>
      <c r="F671" s="640">
        <f t="shared" si="95"/>
        <v>1</v>
      </c>
      <c r="G671" s="641" t="s">
        <v>1189</v>
      </c>
      <c r="H671" s="642" t="s">
        <v>336</v>
      </c>
      <c r="I671" s="643"/>
      <c r="J671" s="644">
        <v>2239.38</v>
      </c>
      <c r="K671" s="644">
        <v>12296.84</v>
      </c>
      <c r="L671" s="644">
        <f t="shared" si="103"/>
        <v>2239.38</v>
      </c>
      <c r="M671" s="644">
        <f t="shared" si="103"/>
        <v>12296.84</v>
      </c>
      <c r="N671" s="644">
        <f>ROUND('Смета ЕР (общ) '!$I671*'Смета ЕР (общ) '!$L671,2)</f>
        <v>0</v>
      </c>
      <c r="O671" s="644">
        <f>ROUND('Смета ЕР (общ) '!$I671*'Смета ЕР (общ) '!$M671,2)</f>
        <v>0</v>
      </c>
      <c r="P671" s="641"/>
      <c r="Q671" s="641"/>
    </row>
    <row r="672" spans="1:21" ht="24">
      <c r="A672" s="640" t="s">
        <v>73</v>
      </c>
      <c r="B672" s="640">
        <v>3</v>
      </c>
      <c r="C672" s="640"/>
      <c r="D672" s="640">
        <v>67</v>
      </c>
      <c r="E672" s="640" t="str">
        <f>CONCATENATE('Смета ЕР (общ) '!$A672,".",'Смета ЕР (общ) '!$B672,".",'Смета ЕР (общ) '!$D672)</f>
        <v>Р5.3.67</v>
      </c>
      <c r="F672" s="640">
        <f t="shared" si="95"/>
        <v>1</v>
      </c>
      <c r="G672" s="641" t="s">
        <v>1237</v>
      </c>
      <c r="H672" s="642" t="s">
        <v>336</v>
      </c>
      <c r="I672" s="643"/>
      <c r="J672" s="644">
        <v>1809.6</v>
      </c>
      <c r="K672" s="644">
        <v>2457.7600000000002</v>
      </c>
      <c r="L672" s="644">
        <f t="shared" si="103"/>
        <v>1809.6</v>
      </c>
      <c r="M672" s="644">
        <f t="shared" si="103"/>
        <v>2457.7600000000002</v>
      </c>
      <c r="N672" s="644">
        <f>ROUND('Смета ЕР (общ) '!$I672*'Смета ЕР (общ) '!$L672,2)</f>
        <v>0</v>
      </c>
      <c r="O672" s="644">
        <f>ROUND('Смета ЕР (общ) '!$I672*'Смета ЕР (общ) '!$M672,2)</f>
        <v>0</v>
      </c>
      <c r="P672" s="641"/>
      <c r="Q672" s="641"/>
    </row>
    <row r="673" spans="1:21" ht="14.4">
      <c r="A673" s="640" t="s">
        <v>73</v>
      </c>
      <c r="B673" s="640">
        <v>3</v>
      </c>
      <c r="C673" s="640"/>
      <c r="D673" s="640">
        <v>5</v>
      </c>
      <c r="E673" s="640" t="str">
        <f>CONCATENATE('Смета ЕР (общ) '!$A673,".",'Смета ЕР (общ) '!$B673,".",'Смета ЕР (общ) '!$D673)</f>
        <v>Р5.3.5</v>
      </c>
      <c r="F673" s="640">
        <f t="shared" si="95"/>
        <v>1</v>
      </c>
      <c r="G673" s="652" t="s">
        <v>252</v>
      </c>
      <c r="H673" s="642" t="s">
        <v>336</v>
      </c>
      <c r="I673" s="643"/>
      <c r="J673" s="644">
        <v>1809.6</v>
      </c>
      <c r="K673" s="644">
        <v>12102.87</v>
      </c>
      <c r="L673" s="644">
        <f t="shared" si="103"/>
        <v>1809.6</v>
      </c>
      <c r="M673" s="644">
        <f t="shared" si="103"/>
        <v>12102.87</v>
      </c>
      <c r="N673" s="644">
        <f>ROUND('Смета ЕР (общ) '!$I673*'Смета ЕР (общ) '!$L673,2)</f>
        <v>0</v>
      </c>
      <c r="O673" s="644">
        <f>ROUND('Смета ЕР (общ) '!$I673*'Смета ЕР (общ) '!$M673,2)</f>
        <v>0</v>
      </c>
      <c r="P673" s="652"/>
      <c r="Q673" s="652" t="s">
        <v>6226</v>
      </c>
    </row>
    <row r="674" spans="1:21" ht="14.4">
      <c r="A674" s="640" t="s">
        <v>73</v>
      </c>
      <c r="B674" s="640">
        <v>3</v>
      </c>
      <c r="C674" s="640"/>
      <c r="D674" s="640">
        <v>6</v>
      </c>
      <c r="E674" s="640" t="str">
        <f>CONCATENATE('Смета ЕР (общ) '!$A674,".",'Смета ЕР (общ) '!$B674,".",'Смета ЕР (общ) '!$D674)</f>
        <v>Р5.3.6</v>
      </c>
      <c r="F674" s="640">
        <f t="shared" si="95"/>
        <v>1</v>
      </c>
      <c r="G674" s="652" t="s">
        <v>253</v>
      </c>
      <c r="H674" s="642" t="s">
        <v>336</v>
      </c>
      <c r="I674" s="643"/>
      <c r="J674" s="644">
        <v>1809.6</v>
      </c>
      <c r="K674" s="644">
        <v>5588.18</v>
      </c>
      <c r="L674" s="644">
        <f t="shared" si="103"/>
        <v>1809.6</v>
      </c>
      <c r="M674" s="644">
        <f t="shared" si="103"/>
        <v>5588.18</v>
      </c>
      <c r="N674" s="644">
        <f>ROUND('Смета ЕР (общ) '!$I674*'Смета ЕР (общ) '!$L674,2)</f>
        <v>0</v>
      </c>
      <c r="O674" s="644">
        <f>ROUND('Смета ЕР (общ) '!$I674*'Смета ЕР (общ) '!$M674,2)</f>
        <v>0</v>
      </c>
      <c r="P674" s="652"/>
      <c r="Q674" s="652"/>
    </row>
    <row r="675" spans="1:21" ht="36">
      <c r="A675" s="640" t="s">
        <v>73</v>
      </c>
      <c r="B675" s="640">
        <v>3</v>
      </c>
      <c r="C675" s="640"/>
      <c r="D675" s="640">
        <v>7</v>
      </c>
      <c r="E675" s="640" t="str">
        <f>CONCATENATE('Смета ЕР (общ) '!$A675,".",'Смета ЕР (общ) '!$B675,".",'Смета ЕР (общ) '!$D675)</f>
        <v>Р5.3.7</v>
      </c>
      <c r="F675" s="640">
        <f t="shared" si="95"/>
        <v>1</v>
      </c>
      <c r="G675" s="652" t="s">
        <v>74</v>
      </c>
      <c r="H675" s="642" t="s">
        <v>1146</v>
      </c>
      <c r="I675" s="643"/>
      <c r="J675" s="644">
        <v>7419.36</v>
      </c>
      <c r="K675" s="644">
        <v>17171.41</v>
      </c>
      <c r="L675" s="644">
        <f t="shared" si="103"/>
        <v>7419.36</v>
      </c>
      <c r="M675" s="644">
        <f t="shared" si="103"/>
        <v>17171.41</v>
      </c>
      <c r="N675" s="644">
        <f>ROUND('Смета ЕР (общ) '!$I675*'Смета ЕР (общ) '!$L675,2)</f>
        <v>0</v>
      </c>
      <c r="O675" s="644">
        <f>ROUND('Смета ЕР (общ) '!$I675*'Смета ЕР (общ) '!$M675,2)</f>
        <v>0</v>
      </c>
      <c r="P675" s="652"/>
      <c r="Q675" s="652"/>
      <c r="U675" s="617">
        <v>1</v>
      </c>
    </row>
    <row r="676" spans="1:21" ht="24">
      <c r="A676" s="667" t="s">
        <v>73</v>
      </c>
      <c r="B676" s="667">
        <v>3</v>
      </c>
      <c r="C676" s="667"/>
      <c r="D676" s="667">
        <v>84</v>
      </c>
      <c r="E676" s="667" t="str">
        <f>CONCATENATE('Смета ЕР (общ) '!$A676,".",'Смета ЕР (общ) '!$B676,".",'Смета ЕР (общ) '!$D676)</f>
        <v>Р5.3.84</v>
      </c>
      <c r="F676" s="667">
        <f t="shared" si="95"/>
        <v>1</v>
      </c>
      <c r="G676" s="682" t="s">
        <v>2497</v>
      </c>
      <c r="H676" s="646" t="s">
        <v>27</v>
      </c>
      <c r="I676" s="645"/>
      <c r="J676" s="669">
        <v>551.22</v>
      </c>
      <c r="K676" s="669">
        <v>264.14999999999998</v>
      </c>
      <c r="L676" s="669">
        <f t="shared" ref="L676:L677" si="104">ROUND(J676-J676*$R$3,2)</f>
        <v>551.22</v>
      </c>
      <c r="M676" s="644">
        <f t="shared" ref="M676:M677" si="105">ROUND(K676-K676*$R$3,2)</f>
        <v>264.14999999999998</v>
      </c>
      <c r="N676" s="644">
        <f>ROUND('Смета ЕР (общ) '!$I676*'Смета ЕР (общ) '!$L676,2)</f>
        <v>0</v>
      </c>
      <c r="O676" s="644">
        <f>ROUND('Смета ЕР (общ) '!$I676*'Смета ЕР (общ) '!$M676,2)</f>
        <v>0</v>
      </c>
      <c r="P676" s="682"/>
      <c r="Q676" s="682"/>
      <c r="R676" s="639"/>
    </row>
    <row r="677" spans="1:21" ht="24">
      <c r="A677" s="667" t="s">
        <v>73</v>
      </c>
      <c r="B677" s="667">
        <v>3</v>
      </c>
      <c r="C677" s="667"/>
      <c r="D677" s="667">
        <v>85</v>
      </c>
      <c r="E677" s="667" t="str">
        <f>CONCATENATE('Смета ЕР (общ) '!$A677,".",'Смета ЕР (общ) '!$B677,".",'Смета ЕР (общ) '!$D677)</f>
        <v>Р5.3.85</v>
      </c>
      <c r="F677" s="667">
        <f t="shared" si="95"/>
        <v>1</v>
      </c>
      <c r="G677" s="682" t="s">
        <v>2498</v>
      </c>
      <c r="H677" s="646" t="s">
        <v>27</v>
      </c>
      <c r="I677" s="645"/>
      <c r="J677" s="669">
        <v>551.22</v>
      </c>
      <c r="K677" s="669">
        <v>203.19</v>
      </c>
      <c r="L677" s="669">
        <f t="shared" si="104"/>
        <v>551.22</v>
      </c>
      <c r="M677" s="644">
        <f t="shared" si="105"/>
        <v>203.19</v>
      </c>
      <c r="N677" s="644">
        <f>ROUND('Смета ЕР (общ) '!$I677*'Смета ЕР (общ) '!$L677,2)</f>
        <v>0</v>
      </c>
      <c r="O677" s="644">
        <f>ROUND('Смета ЕР (общ) '!$I677*'Смета ЕР (общ) '!$M677,2)</f>
        <v>0</v>
      </c>
      <c r="P677" s="682"/>
      <c r="Q677" s="682"/>
      <c r="R677" s="639"/>
    </row>
    <row r="678" spans="1:21" ht="24">
      <c r="A678" s="667" t="s">
        <v>73</v>
      </c>
      <c r="B678" s="667">
        <v>3</v>
      </c>
      <c r="C678" s="667"/>
      <c r="D678" s="667">
        <v>8</v>
      </c>
      <c r="E678" s="667" t="str">
        <f>CONCATENATE('Смета ЕР (общ) '!$A678,".",'Смета ЕР (общ) '!$B678,".",'Смета ЕР (общ) '!$D678)</f>
        <v>Р5.3.8</v>
      </c>
      <c r="F678" s="667">
        <f t="shared" si="95"/>
        <v>1</v>
      </c>
      <c r="G678" s="682" t="s">
        <v>75</v>
      </c>
      <c r="H678" s="646" t="s">
        <v>27</v>
      </c>
      <c r="I678" s="645"/>
      <c r="J678" s="669">
        <v>551.22</v>
      </c>
      <c r="K678" s="669">
        <v>156.30000000000001</v>
      </c>
      <c r="L678" s="669">
        <f t="shared" ref="L678:M680" si="106">ROUND(J678-J678*$R$3,2)</f>
        <v>551.22</v>
      </c>
      <c r="M678" s="644">
        <f t="shared" si="106"/>
        <v>156.30000000000001</v>
      </c>
      <c r="N678" s="644">
        <f>ROUND('Смета ЕР (общ) '!$I678*'Смета ЕР (общ) '!$L678,2)</f>
        <v>0</v>
      </c>
      <c r="O678" s="644">
        <f>ROUND('Смета ЕР (общ) '!$I678*'Смета ЕР (общ) '!$M678,2)</f>
        <v>0</v>
      </c>
      <c r="P678" s="682"/>
      <c r="Q678" s="682"/>
    </row>
    <row r="679" spans="1:21" ht="14.4">
      <c r="A679" s="667" t="s">
        <v>73</v>
      </c>
      <c r="B679" s="667">
        <v>3</v>
      </c>
      <c r="C679" s="667"/>
      <c r="D679" s="667">
        <v>9</v>
      </c>
      <c r="E679" s="667" t="str">
        <f>CONCATENATE('Смета ЕР (общ) '!$A679,".",'Смета ЕР (общ) '!$B679,".",'Смета ЕР (общ) '!$D679)</f>
        <v>Р5.3.9</v>
      </c>
      <c r="F679" s="667">
        <f t="shared" si="95"/>
        <v>1</v>
      </c>
      <c r="G679" s="682" t="s">
        <v>254</v>
      </c>
      <c r="H679" s="642" t="s">
        <v>336</v>
      </c>
      <c r="I679" s="645"/>
      <c r="J679" s="669">
        <v>886.23</v>
      </c>
      <c r="K679" s="669">
        <v>1134.08</v>
      </c>
      <c r="L679" s="669">
        <f t="shared" si="106"/>
        <v>886.23</v>
      </c>
      <c r="M679" s="644">
        <f t="shared" si="106"/>
        <v>1134.08</v>
      </c>
      <c r="N679" s="644">
        <f>ROUND('Смета ЕР (общ) '!$I679*'Смета ЕР (общ) '!$L679,2)</f>
        <v>0</v>
      </c>
      <c r="O679" s="644">
        <f>ROUND('Смета ЕР (общ) '!$I679*'Смета ЕР (общ) '!$M679,2)</f>
        <v>0</v>
      </c>
      <c r="P679" s="682"/>
      <c r="Q679" s="682"/>
      <c r="U679" s="617">
        <v>6</v>
      </c>
    </row>
    <row r="680" spans="1:21" ht="14.4">
      <c r="A680" s="667" t="s">
        <v>73</v>
      </c>
      <c r="B680" s="667">
        <v>3</v>
      </c>
      <c r="C680" s="667"/>
      <c r="D680" s="667">
        <v>10</v>
      </c>
      <c r="E680" s="667" t="str">
        <f>CONCATENATE('Смета ЕР (общ) '!$A680,".",'Смета ЕР (общ) '!$B680,".",'Смета ЕР (общ) '!$D680)</f>
        <v>Р5.3.10</v>
      </c>
      <c r="F680" s="667">
        <f t="shared" si="95"/>
        <v>1</v>
      </c>
      <c r="G680" s="668" t="s">
        <v>255</v>
      </c>
      <c r="H680" s="642" t="s">
        <v>336</v>
      </c>
      <c r="I680" s="645"/>
      <c r="J680" s="669">
        <v>886.23</v>
      </c>
      <c r="K680" s="669">
        <v>1685.36</v>
      </c>
      <c r="L680" s="669">
        <f t="shared" si="106"/>
        <v>886.23</v>
      </c>
      <c r="M680" s="644">
        <f t="shared" si="106"/>
        <v>1685.36</v>
      </c>
      <c r="N680" s="644">
        <f>ROUND('Смета ЕР (общ) '!$I680*'Смета ЕР (общ) '!$L680,2)</f>
        <v>0</v>
      </c>
      <c r="O680" s="644">
        <f>ROUND('Смета ЕР (общ) '!$I680*'Смета ЕР (общ) '!$M680,2)</f>
        <v>0</v>
      </c>
      <c r="P680" s="668"/>
      <c r="Q680" s="668"/>
      <c r="U680" s="617">
        <v>2</v>
      </c>
    </row>
    <row r="681" spans="1:21" ht="14.4">
      <c r="A681" s="667" t="s">
        <v>73</v>
      </c>
      <c r="B681" s="667">
        <v>3</v>
      </c>
      <c r="C681" s="667"/>
      <c r="D681" s="667">
        <v>86</v>
      </c>
      <c r="E681" s="667" t="str">
        <f>CONCATENATE('Смета ЕР (общ) '!$A681,".",'Смета ЕР (общ) '!$B681,".",'Смета ЕР (общ) '!$D681)</f>
        <v>Р5.3.86</v>
      </c>
      <c r="F681" s="667">
        <f t="shared" si="95"/>
        <v>1</v>
      </c>
      <c r="G681" s="668" t="s">
        <v>2499</v>
      </c>
      <c r="H681" s="642" t="s">
        <v>336</v>
      </c>
      <c r="I681" s="645"/>
      <c r="J681" s="669">
        <v>886.23</v>
      </c>
      <c r="K681" s="669">
        <v>1976.32</v>
      </c>
      <c r="L681" s="669">
        <f t="shared" ref="L681:L683" si="107">ROUND(J681-J681*$R$3,2)</f>
        <v>886.23</v>
      </c>
      <c r="M681" s="644">
        <f t="shared" ref="M681:M683" si="108">ROUND(K681-K681*$R$3,2)</f>
        <v>1976.32</v>
      </c>
      <c r="N681" s="644">
        <f>ROUND('Смета ЕР (общ) '!$I681*'Смета ЕР (общ) '!$L681,2)</f>
        <v>0</v>
      </c>
      <c r="O681" s="644">
        <f>ROUND('Смета ЕР (общ) '!$I681*'Смета ЕР (общ) '!$M681,2)</f>
        <v>0</v>
      </c>
      <c r="P681" s="668"/>
      <c r="Q681" s="668"/>
      <c r="R681" s="639"/>
    </row>
    <row r="682" spans="1:21" ht="14.4">
      <c r="A682" s="667" t="s">
        <v>73</v>
      </c>
      <c r="B682" s="667">
        <v>3</v>
      </c>
      <c r="C682" s="667"/>
      <c r="D682" s="667">
        <v>87</v>
      </c>
      <c r="E682" s="667" t="str">
        <f>CONCATENATE('Смета ЕР (общ) '!$A682,".",'Смета ЕР (общ) '!$B682,".",'Смета ЕР (общ) '!$D682)</f>
        <v>Р5.3.87</v>
      </c>
      <c r="F682" s="667">
        <f t="shared" si="95"/>
        <v>1</v>
      </c>
      <c r="G682" s="668" t="s">
        <v>2500</v>
      </c>
      <c r="H682" s="642" t="s">
        <v>336</v>
      </c>
      <c r="I682" s="645"/>
      <c r="J682" s="669">
        <v>886.23</v>
      </c>
      <c r="K682" s="669">
        <v>2224.6799999999998</v>
      </c>
      <c r="L682" s="669">
        <f t="shared" si="107"/>
        <v>886.23</v>
      </c>
      <c r="M682" s="644">
        <f t="shared" si="108"/>
        <v>2224.6799999999998</v>
      </c>
      <c r="N682" s="644">
        <f>ROUND('Смета ЕР (общ) '!$I682*'Смета ЕР (общ) '!$L682,2)</f>
        <v>0</v>
      </c>
      <c r="O682" s="644">
        <f>ROUND('Смета ЕР (общ) '!$I682*'Смета ЕР (общ) '!$M682,2)</f>
        <v>0</v>
      </c>
      <c r="P682" s="668"/>
      <c r="Q682" s="668"/>
      <c r="R682" s="639"/>
    </row>
    <row r="683" spans="1:21" ht="14.4">
      <c r="A683" s="667" t="s">
        <v>73</v>
      </c>
      <c r="B683" s="667">
        <v>3</v>
      </c>
      <c r="C683" s="667"/>
      <c r="D683" s="667">
        <v>11</v>
      </c>
      <c r="E683" s="667" t="str">
        <f>CONCATENATE('Смета ЕР (общ) '!$A683,".",'Смета ЕР (общ) '!$B683,".",'Смета ЕР (общ) '!$D683)</f>
        <v>Р5.3.11</v>
      </c>
      <c r="F683" s="667">
        <f t="shared" si="95"/>
        <v>1</v>
      </c>
      <c r="G683" s="668" t="s">
        <v>256</v>
      </c>
      <c r="H683" s="642" t="s">
        <v>336</v>
      </c>
      <c r="I683" s="645"/>
      <c r="J683" s="669">
        <v>886.23</v>
      </c>
      <c r="K683" s="669">
        <v>4366.92</v>
      </c>
      <c r="L683" s="669">
        <f t="shared" si="107"/>
        <v>886.23</v>
      </c>
      <c r="M683" s="644">
        <f t="shared" si="108"/>
        <v>4366.92</v>
      </c>
      <c r="N683" s="644">
        <f>ROUND('Смета ЕР (общ) '!$I683*'Смета ЕР (общ) '!$L683,2)</f>
        <v>0</v>
      </c>
      <c r="O683" s="644">
        <f>ROUND('Смета ЕР (общ) '!$I683*'Смета ЕР (общ) '!$M683,2)</f>
        <v>0</v>
      </c>
      <c r="P683" s="668"/>
      <c r="Q683" s="668"/>
    </row>
    <row r="684" spans="1:21" ht="14.4">
      <c r="A684" s="640" t="s">
        <v>73</v>
      </c>
      <c r="B684" s="640">
        <v>3</v>
      </c>
      <c r="C684" s="640"/>
      <c r="D684" s="640">
        <v>12</v>
      </c>
      <c r="E684" s="640" t="str">
        <f>CONCATENATE('Смета ЕР (общ) '!$A684,".",'Смета ЕР (общ) '!$B684,".",'Смета ЕР (общ) '!$D684)</f>
        <v>Р5.3.12</v>
      </c>
      <c r="F684" s="640">
        <f t="shared" si="95"/>
        <v>1</v>
      </c>
      <c r="G684" s="652" t="s">
        <v>257</v>
      </c>
      <c r="H684" s="642" t="s">
        <v>336</v>
      </c>
      <c r="I684" s="643"/>
      <c r="J684" s="644">
        <v>886.23</v>
      </c>
      <c r="K684" s="644">
        <v>1523.6</v>
      </c>
      <c r="L684" s="644">
        <f t="shared" ref="L684:L692" si="109">ROUND(J684-J684*$R$3,2)</f>
        <v>886.23</v>
      </c>
      <c r="M684" s="644">
        <f t="shared" ref="M684:M692" si="110">ROUND(K684-K684*$R$3,2)</f>
        <v>1523.6</v>
      </c>
      <c r="N684" s="644">
        <f>ROUND('Смета ЕР (общ) '!$I684*'Смета ЕР (общ) '!$L684,2)</f>
        <v>0</v>
      </c>
      <c r="O684" s="644">
        <f>ROUND('Смета ЕР (общ) '!$I684*'Смета ЕР (общ) '!$M684,2)</f>
        <v>0</v>
      </c>
      <c r="P684" s="652"/>
      <c r="Q684" s="652"/>
    </row>
    <row r="685" spans="1:21" ht="24">
      <c r="A685" s="640" t="s">
        <v>73</v>
      </c>
      <c r="B685" s="640">
        <v>3</v>
      </c>
      <c r="C685" s="640"/>
      <c r="D685" s="640">
        <v>13</v>
      </c>
      <c r="E685" s="640" t="str">
        <f>CONCATENATE('Смета ЕР (общ) '!$A685,".",'Смета ЕР (общ) '!$B685,".",'Смета ЕР (общ) '!$D685)</f>
        <v>Р5.3.13</v>
      </c>
      <c r="F685" s="640">
        <f t="shared" si="95"/>
        <v>1</v>
      </c>
      <c r="G685" s="641" t="s">
        <v>258</v>
      </c>
      <c r="H685" s="642" t="s">
        <v>27</v>
      </c>
      <c r="I685" s="643"/>
      <c r="J685" s="644">
        <v>610.74</v>
      </c>
      <c r="K685" s="644">
        <v>378.8</v>
      </c>
      <c r="L685" s="644">
        <f t="shared" si="109"/>
        <v>610.74</v>
      </c>
      <c r="M685" s="644">
        <f t="shared" si="110"/>
        <v>378.8</v>
      </c>
      <c r="N685" s="644">
        <f>ROUND('Смета ЕР (общ) '!$I685*'Смета ЕР (общ) '!$L685,2)</f>
        <v>0</v>
      </c>
      <c r="O685" s="644">
        <f>ROUND('Смета ЕР (общ) '!$I685*'Смета ЕР (общ) '!$M685,2)</f>
        <v>0</v>
      </c>
      <c r="P685" s="641"/>
      <c r="Q685" s="641"/>
      <c r="U685" s="617">
        <v>5</v>
      </c>
    </row>
    <row r="686" spans="1:21" ht="24">
      <c r="A686" s="640" t="s">
        <v>73</v>
      </c>
      <c r="B686" s="640">
        <v>3</v>
      </c>
      <c r="C686" s="640"/>
      <c r="D686" s="640">
        <v>14</v>
      </c>
      <c r="E686" s="640" t="str">
        <f>CONCATENATE('Смета ЕР (общ) '!$A686,".",'Смета ЕР (общ) '!$B686,".",'Смета ЕР (общ) '!$D686)</f>
        <v>Р5.3.14</v>
      </c>
      <c r="F686" s="640">
        <f t="shared" si="95"/>
        <v>1</v>
      </c>
      <c r="G686" s="652" t="s">
        <v>1899</v>
      </c>
      <c r="H686" s="642" t="s">
        <v>27</v>
      </c>
      <c r="I686" s="643"/>
      <c r="J686" s="644">
        <v>2149.84</v>
      </c>
      <c r="K686" s="644">
        <v>2363.17</v>
      </c>
      <c r="L686" s="644">
        <f t="shared" si="109"/>
        <v>2149.84</v>
      </c>
      <c r="M686" s="644">
        <f t="shared" si="110"/>
        <v>2363.17</v>
      </c>
      <c r="N686" s="644">
        <f>ROUND('Смета ЕР (общ) '!$I686*'Смета ЕР (общ) '!$L686,2)</f>
        <v>0</v>
      </c>
      <c r="O686" s="644">
        <f>ROUND('Смета ЕР (общ) '!$I686*'Смета ЕР (общ) '!$M686,2)</f>
        <v>0</v>
      </c>
      <c r="P686" s="652"/>
      <c r="Q686" s="652"/>
    </row>
    <row r="687" spans="1:21" ht="24">
      <c r="A687" s="640" t="s">
        <v>73</v>
      </c>
      <c r="B687" s="640">
        <v>3</v>
      </c>
      <c r="C687" s="640"/>
      <c r="D687" s="640">
        <v>15</v>
      </c>
      <c r="E687" s="640" t="str">
        <f>CONCATENATE('Смета ЕР (общ) '!$A687,".",'Смета ЕР (общ) '!$B687,".",'Смета ЕР (общ) '!$D687)</f>
        <v>Р5.3.15</v>
      </c>
      <c r="F687" s="640">
        <f t="shared" si="95"/>
        <v>1</v>
      </c>
      <c r="G687" s="652" t="s">
        <v>259</v>
      </c>
      <c r="H687" s="642" t="s">
        <v>27</v>
      </c>
      <c r="I687" s="643"/>
      <c r="J687" s="644">
        <v>561.9</v>
      </c>
      <c r="K687" s="644">
        <v>383.13</v>
      </c>
      <c r="L687" s="644">
        <f t="shared" si="109"/>
        <v>561.9</v>
      </c>
      <c r="M687" s="644">
        <f t="shared" si="110"/>
        <v>383.13</v>
      </c>
      <c r="N687" s="644">
        <f>ROUND('Смета ЕР (общ) '!$I687*'Смета ЕР (общ) '!$L687,2)</f>
        <v>0</v>
      </c>
      <c r="O687" s="644">
        <f>ROUND('Смета ЕР (общ) '!$I687*'Смета ЕР (общ) '!$M687,2)</f>
        <v>0</v>
      </c>
      <c r="P687" s="652"/>
      <c r="Q687" s="652"/>
    </row>
    <row r="688" spans="1:21" ht="24">
      <c r="A688" s="640" t="s">
        <v>73</v>
      </c>
      <c r="B688" s="640">
        <v>3</v>
      </c>
      <c r="C688" s="640"/>
      <c r="D688" s="640">
        <v>16</v>
      </c>
      <c r="E688" s="640" t="str">
        <f>CONCATENATE('Смета ЕР (общ) '!$A688,".",'Смета ЕР (общ) '!$B688,".",'Смета ЕР (общ) '!$D688)</f>
        <v>Р5.3.16</v>
      </c>
      <c r="F688" s="640">
        <f t="shared" si="95"/>
        <v>1</v>
      </c>
      <c r="G688" s="641" t="s">
        <v>260</v>
      </c>
      <c r="H688" s="642" t="s">
        <v>27</v>
      </c>
      <c r="I688" s="643"/>
      <c r="J688" s="644">
        <v>746.46</v>
      </c>
      <c r="K688" s="644">
        <v>991.13</v>
      </c>
      <c r="L688" s="644">
        <f t="shared" si="109"/>
        <v>746.46</v>
      </c>
      <c r="M688" s="644">
        <f t="shared" si="110"/>
        <v>991.13</v>
      </c>
      <c r="N688" s="644">
        <f>ROUND('Смета ЕР (общ) '!$I688*'Смета ЕР (общ) '!$L688,2)</f>
        <v>0</v>
      </c>
      <c r="O688" s="644">
        <f>ROUND('Смета ЕР (общ) '!$I688*'Смета ЕР (общ) '!$M688,2)</f>
        <v>0</v>
      </c>
      <c r="P688" s="641"/>
      <c r="Q688" s="641"/>
      <c r="U688" s="617">
        <v>5</v>
      </c>
    </row>
    <row r="689" spans="1:21" ht="24">
      <c r="A689" s="640" t="s">
        <v>73</v>
      </c>
      <c r="B689" s="640">
        <v>3</v>
      </c>
      <c r="C689" s="640"/>
      <c r="D689" s="640">
        <v>17</v>
      </c>
      <c r="E689" s="640" t="str">
        <f>CONCATENATE('Смета ЕР (общ) '!$A689,".",'Смета ЕР (общ) '!$B689,".",'Смета ЕР (общ) '!$D689)</f>
        <v>Р5.3.17</v>
      </c>
      <c r="F689" s="640">
        <f t="shared" si="95"/>
        <v>1</v>
      </c>
      <c r="G689" s="652" t="s">
        <v>318</v>
      </c>
      <c r="H689" s="642" t="s">
        <v>27</v>
      </c>
      <c r="I689" s="643"/>
      <c r="J689" s="644">
        <v>551.22</v>
      </c>
      <c r="K689" s="644">
        <v>301.47000000000003</v>
      </c>
      <c r="L689" s="644">
        <f t="shared" si="109"/>
        <v>551.22</v>
      </c>
      <c r="M689" s="644">
        <f t="shared" si="110"/>
        <v>301.47000000000003</v>
      </c>
      <c r="N689" s="644">
        <f>ROUND('Смета ЕР (общ) '!$I689*'Смета ЕР (общ) '!$L689,2)</f>
        <v>0</v>
      </c>
      <c r="O689" s="644">
        <f>ROUND('Смета ЕР (общ) '!$I689*'Смета ЕР (общ) '!$M689,2)</f>
        <v>0</v>
      </c>
      <c r="P689" s="652"/>
      <c r="Q689" s="652"/>
    </row>
    <row r="690" spans="1:21" ht="14.4">
      <c r="A690" s="640" t="s">
        <v>73</v>
      </c>
      <c r="B690" s="640">
        <v>3</v>
      </c>
      <c r="C690" s="640"/>
      <c r="D690" s="640">
        <v>18</v>
      </c>
      <c r="E690" s="640" t="str">
        <f>CONCATENATE('Смета ЕР (общ) '!$A690,".",'Смета ЕР (общ) '!$B690,".",'Смета ЕР (общ) '!$D690)</f>
        <v>Р5.3.18</v>
      </c>
      <c r="F690" s="640">
        <f t="shared" si="95"/>
        <v>1</v>
      </c>
      <c r="G690" s="652" t="s">
        <v>319</v>
      </c>
      <c r="H690" s="642" t="s">
        <v>336</v>
      </c>
      <c r="I690" s="643"/>
      <c r="J690" s="644">
        <v>539.75</v>
      </c>
      <c r="K690" s="644">
        <v>205.92</v>
      </c>
      <c r="L690" s="644">
        <f t="shared" si="109"/>
        <v>539.75</v>
      </c>
      <c r="M690" s="644">
        <f t="shared" si="110"/>
        <v>205.92</v>
      </c>
      <c r="N690" s="644">
        <f>ROUND('Смета ЕР (общ) '!$I690*'Смета ЕР (общ) '!$L690,2)</f>
        <v>0</v>
      </c>
      <c r="O690" s="644">
        <f>ROUND('Смета ЕР (общ) '!$I690*'Смета ЕР (общ) '!$M690,2)</f>
        <v>0</v>
      </c>
      <c r="P690" s="652"/>
      <c r="Q690" s="652"/>
      <c r="U690" s="617">
        <v>5</v>
      </c>
    </row>
    <row r="691" spans="1:21" ht="14.4">
      <c r="A691" s="640" t="s">
        <v>73</v>
      </c>
      <c r="B691" s="640">
        <v>3</v>
      </c>
      <c r="C691" s="640"/>
      <c r="D691" s="640">
        <v>19</v>
      </c>
      <c r="E691" s="640" t="str">
        <f>CONCATENATE('Смета ЕР (общ) '!$A691,".",'Смета ЕР (общ) '!$B691,".",'Смета ЕР (общ) '!$D691)</f>
        <v>Р5.3.19</v>
      </c>
      <c r="F691" s="640">
        <f t="shared" si="95"/>
        <v>1</v>
      </c>
      <c r="G691" s="652" t="s">
        <v>261</v>
      </c>
      <c r="H691" s="642" t="s">
        <v>27</v>
      </c>
      <c r="I691" s="643"/>
      <c r="J691" s="644">
        <v>551.22</v>
      </c>
      <c r="K691" s="644">
        <v>136.04</v>
      </c>
      <c r="L691" s="644">
        <f t="shared" si="109"/>
        <v>551.22</v>
      </c>
      <c r="M691" s="644">
        <f t="shared" si="110"/>
        <v>136.04</v>
      </c>
      <c r="N691" s="644">
        <f>ROUND('Смета ЕР (общ) '!$I691*'Смета ЕР (общ) '!$L691,2)</f>
        <v>0</v>
      </c>
      <c r="O691" s="644">
        <f>ROUND('Смета ЕР (общ) '!$I691*'Смета ЕР (общ) '!$M691,2)</f>
        <v>0</v>
      </c>
      <c r="P691" s="652"/>
      <c r="Q691" s="652"/>
    </row>
    <row r="692" spans="1:21" ht="24">
      <c r="A692" s="640" t="s">
        <v>73</v>
      </c>
      <c r="B692" s="640">
        <v>3</v>
      </c>
      <c r="C692" s="640"/>
      <c r="D692" s="640">
        <v>20</v>
      </c>
      <c r="E692" s="640" t="str">
        <f>CONCATENATE('Смета ЕР (общ) '!$A692,".",'Смета ЕР (общ) '!$B692,".",'Смета ЕР (общ) '!$D692)</f>
        <v>Р5.3.20</v>
      </c>
      <c r="F692" s="640">
        <f t="shared" si="95"/>
        <v>1</v>
      </c>
      <c r="G692" s="652" t="s">
        <v>320</v>
      </c>
      <c r="H692" s="642" t="s">
        <v>27</v>
      </c>
      <c r="I692" s="643"/>
      <c r="J692" s="644">
        <v>829.44</v>
      </c>
      <c r="K692" s="644">
        <v>333.65</v>
      </c>
      <c r="L692" s="644">
        <f t="shared" si="109"/>
        <v>829.44</v>
      </c>
      <c r="M692" s="644">
        <f t="shared" si="110"/>
        <v>333.65</v>
      </c>
      <c r="N692" s="644">
        <f>ROUND('Смета ЕР (общ) '!$I692*'Смета ЕР (общ) '!$L692,2)</f>
        <v>0</v>
      </c>
      <c r="O692" s="644">
        <f>ROUND('Смета ЕР (общ) '!$I692*'Смета ЕР (общ) '!$M692,2)</f>
        <v>0</v>
      </c>
      <c r="P692" s="652"/>
      <c r="Q692" s="652"/>
      <c r="U692" s="617">
        <v>10</v>
      </c>
    </row>
    <row r="693" spans="1:21" ht="14.4">
      <c r="A693" s="640" t="s">
        <v>73</v>
      </c>
      <c r="B693" s="640">
        <v>3</v>
      </c>
      <c r="C693" s="640"/>
      <c r="D693" s="640">
        <v>32</v>
      </c>
      <c r="E693" s="640" t="str">
        <f>CONCATENATE('Смета ЕР (общ) '!$A693,".",'Смета ЕР (общ) '!$B693,".",'Смета ЕР (общ) '!$D693)</f>
        <v>Р5.3.32</v>
      </c>
      <c r="F693" s="640">
        <f t="shared" si="95"/>
        <v>1</v>
      </c>
      <c r="G693" s="652" t="s">
        <v>2501</v>
      </c>
      <c r="H693" s="642" t="s">
        <v>27</v>
      </c>
      <c r="I693" s="643"/>
      <c r="J693" s="644">
        <v>278.23</v>
      </c>
      <c r="K693" s="644">
        <v>98.1</v>
      </c>
      <c r="L693" s="644">
        <f t="shared" ref="L693:L695" si="111">ROUND(J693-J693*$R$3,2)</f>
        <v>278.23</v>
      </c>
      <c r="M693" s="644">
        <f t="shared" ref="M693:M695" si="112">ROUND(K693-K693*$R$3,2)</f>
        <v>98.1</v>
      </c>
      <c r="N693" s="644">
        <f>ROUND('Смета ЕР (общ) '!$I693*'Смета ЕР (общ) '!$L693,2)</f>
        <v>0</v>
      </c>
      <c r="O693" s="644">
        <f>ROUND('Смета ЕР (общ) '!$I693*'Смета ЕР (общ) '!$M693,2)</f>
        <v>0</v>
      </c>
      <c r="P693" s="652"/>
      <c r="Q693" s="652"/>
      <c r="R693" s="639"/>
    </row>
    <row r="694" spans="1:21" ht="14.4">
      <c r="A694" s="640" t="s">
        <v>73</v>
      </c>
      <c r="B694" s="640">
        <v>3</v>
      </c>
      <c r="C694" s="640"/>
      <c r="D694" s="640">
        <v>33</v>
      </c>
      <c r="E694" s="640" t="str">
        <f>CONCATENATE('Смета ЕР (общ) '!$A694,".",'Смета ЕР (общ) '!$B694,".",'Смета ЕР (общ) '!$D694)</f>
        <v>Р5.3.33</v>
      </c>
      <c r="F694" s="640">
        <f t="shared" si="95"/>
        <v>1</v>
      </c>
      <c r="G694" s="652" t="s">
        <v>2502</v>
      </c>
      <c r="H694" s="642" t="s">
        <v>27</v>
      </c>
      <c r="I694" s="643"/>
      <c r="J694" s="644">
        <v>278.23</v>
      </c>
      <c r="K694" s="644">
        <v>87.2</v>
      </c>
      <c r="L694" s="644">
        <f t="shared" si="111"/>
        <v>278.23</v>
      </c>
      <c r="M694" s="644">
        <f t="shared" si="112"/>
        <v>87.2</v>
      </c>
      <c r="N694" s="644">
        <f>ROUND('Смета ЕР (общ) '!$I694*'Смета ЕР (общ) '!$L694,2)</f>
        <v>0</v>
      </c>
      <c r="O694" s="644">
        <f>ROUND('Смета ЕР (общ) '!$I694*'Смета ЕР (общ) '!$M694,2)</f>
        <v>0</v>
      </c>
      <c r="P694" s="652"/>
      <c r="Q694" s="652"/>
      <c r="R694" s="639"/>
    </row>
    <row r="695" spans="1:21" ht="14.4">
      <c r="A695" s="640" t="s">
        <v>73</v>
      </c>
      <c r="B695" s="640">
        <v>3</v>
      </c>
      <c r="C695" s="640"/>
      <c r="D695" s="640">
        <v>51</v>
      </c>
      <c r="E695" s="640" t="str">
        <f>CONCATENATE('Смета ЕР (общ) '!$A695,".",'Смета ЕР (общ) '!$B695,".",'Смета ЕР (общ) '!$D695)</f>
        <v>Р5.3.51</v>
      </c>
      <c r="F695" s="640">
        <f t="shared" si="95"/>
        <v>1</v>
      </c>
      <c r="G695" s="652" t="s">
        <v>2503</v>
      </c>
      <c r="H695" s="642" t="s">
        <v>27</v>
      </c>
      <c r="I695" s="643"/>
      <c r="J695" s="644">
        <v>278.23</v>
      </c>
      <c r="K695" s="644">
        <v>72</v>
      </c>
      <c r="L695" s="644">
        <f t="shared" si="111"/>
        <v>278.23</v>
      </c>
      <c r="M695" s="644">
        <f t="shared" si="112"/>
        <v>72</v>
      </c>
      <c r="N695" s="644">
        <f>ROUND('Смета ЕР (общ) '!$I695*'Смета ЕР (общ) '!$L695,2)</f>
        <v>0</v>
      </c>
      <c r="O695" s="644">
        <f>ROUND('Смета ЕР (общ) '!$I695*'Смета ЕР (общ) '!$M695,2)</f>
        <v>0</v>
      </c>
      <c r="P695" s="652"/>
      <c r="Q695" s="652"/>
      <c r="R695" s="639"/>
    </row>
    <row r="696" spans="1:21" ht="14.4">
      <c r="A696" s="640" t="s">
        <v>73</v>
      </c>
      <c r="B696" s="640">
        <v>3</v>
      </c>
      <c r="C696" s="640"/>
      <c r="D696" s="640">
        <v>21</v>
      </c>
      <c r="E696" s="640" t="str">
        <f>CONCATENATE('Смета ЕР (общ) '!$A696,".",'Смета ЕР (общ) '!$B696,".",'Смета ЕР (общ) '!$D696)</f>
        <v>Р5.3.21</v>
      </c>
      <c r="F696" s="640">
        <f t="shared" si="95"/>
        <v>1</v>
      </c>
      <c r="G696" s="652" t="s">
        <v>262</v>
      </c>
      <c r="H696" s="642" t="s">
        <v>27</v>
      </c>
      <c r="I696" s="643"/>
      <c r="J696" s="644">
        <v>278.23</v>
      </c>
      <c r="K696" s="644">
        <v>23.26</v>
      </c>
      <c r="L696" s="644">
        <f t="shared" ref="L696:L732" si="113">ROUND(J696-J696*$R$3,2)</f>
        <v>278.23</v>
      </c>
      <c r="M696" s="644">
        <f t="shared" ref="M696:M732" si="114">ROUND(K696-K696*$R$3,2)</f>
        <v>23.26</v>
      </c>
      <c r="N696" s="644">
        <f>ROUND('Смета ЕР (общ) '!$I696*'Смета ЕР (общ) '!$L696,2)</f>
        <v>0</v>
      </c>
      <c r="O696" s="644">
        <f>ROUND('Смета ЕР (общ) '!$I696*'Смета ЕР (общ) '!$M696,2)</f>
        <v>0</v>
      </c>
      <c r="P696" s="652"/>
      <c r="Q696" s="652"/>
    </row>
    <row r="697" spans="1:21" ht="14.4">
      <c r="A697" s="640" t="s">
        <v>73</v>
      </c>
      <c r="B697" s="640">
        <v>3</v>
      </c>
      <c r="C697" s="640"/>
      <c r="D697" s="640">
        <v>22</v>
      </c>
      <c r="E697" s="640" t="str">
        <f>CONCATENATE('Смета ЕР (общ) '!$A697,".",'Смета ЕР (общ) '!$B697,".",'Смета ЕР (общ) '!$D697)</f>
        <v>Р5.3.22</v>
      </c>
      <c r="F697" s="640">
        <f t="shared" si="95"/>
        <v>1</v>
      </c>
      <c r="G697" s="652" t="s">
        <v>517</v>
      </c>
      <c r="H697" s="642" t="s">
        <v>336</v>
      </c>
      <c r="I697" s="643"/>
      <c r="J697" s="644">
        <v>531.71</v>
      </c>
      <c r="K697" s="644">
        <v>756.28</v>
      </c>
      <c r="L697" s="644">
        <f t="shared" si="113"/>
        <v>531.71</v>
      </c>
      <c r="M697" s="644">
        <f t="shared" si="114"/>
        <v>756.28</v>
      </c>
      <c r="N697" s="644">
        <f>ROUND('Смета ЕР (общ) '!$I697*'Смета ЕР (общ) '!$L697,2)</f>
        <v>0</v>
      </c>
      <c r="O697" s="644">
        <f>ROUND('Смета ЕР (общ) '!$I697*'Смета ЕР (общ) '!$M697,2)</f>
        <v>0</v>
      </c>
      <c r="P697" s="652"/>
      <c r="Q697" s="652"/>
    </row>
    <row r="698" spans="1:21" ht="14.4">
      <c r="A698" s="640" t="s">
        <v>73</v>
      </c>
      <c r="B698" s="640">
        <v>3</v>
      </c>
      <c r="C698" s="640"/>
      <c r="D698" s="640">
        <v>23</v>
      </c>
      <c r="E698" s="640" t="str">
        <f>CONCATENATE('Смета ЕР (общ) '!$A698,".",'Смета ЕР (общ) '!$B698,".",'Смета ЕР (общ) '!$D698)</f>
        <v>Р5.3.23</v>
      </c>
      <c r="F698" s="640">
        <f t="shared" si="95"/>
        <v>1</v>
      </c>
      <c r="G698" s="641" t="s">
        <v>349</v>
      </c>
      <c r="H698" s="642" t="s">
        <v>336</v>
      </c>
      <c r="I698" s="643"/>
      <c r="J698" s="644">
        <v>844.73</v>
      </c>
      <c r="K698" s="644">
        <v>2051.66</v>
      </c>
      <c r="L698" s="644">
        <f t="shared" si="113"/>
        <v>844.73</v>
      </c>
      <c r="M698" s="644">
        <f t="shared" si="114"/>
        <v>2051.66</v>
      </c>
      <c r="N698" s="644">
        <f>ROUND('Смета ЕР (общ) '!$I698*'Смета ЕР (общ) '!$L698,2)</f>
        <v>0</v>
      </c>
      <c r="O698" s="644">
        <f>ROUND('Смета ЕР (общ) '!$I698*'Смета ЕР (общ) '!$M698,2)</f>
        <v>0</v>
      </c>
      <c r="P698" s="641"/>
      <c r="Q698" s="641"/>
    </row>
    <row r="699" spans="1:21" ht="14.4">
      <c r="A699" s="640" t="s">
        <v>73</v>
      </c>
      <c r="B699" s="640">
        <v>3</v>
      </c>
      <c r="C699" s="640"/>
      <c r="D699" s="640">
        <v>24</v>
      </c>
      <c r="E699" s="640" t="str">
        <f>CONCATENATE('Смета ЕР (общ) '!$A699,".",'Смета ЕР (общ) '!$B699,".",'Смета ЕР (общ) '!$D699)</f>
        <v>Р5.3.24</v>
      </c>
      <c r="F699" s="640">
        <f t="shared" si="95"/>
        <v>1</v>
      </c>
      <c r="G699" s="641" t="s">
        <v>263</v>
      </c>
      <c r="H699" s="642" t="s">
        <v>1146</v>
      </c>
      <c r="I699" s="643"/>
      <c r="J699" s="644">
        <v>3681.58</v>
      </c>
      <c r="K699" s="644">
        <v>0</v>
      </c>
      <c r="L699" s="644">
        <f t="shared" si="113"/>
        <v>3681.58</v>
      </c>
      <c r="M699" s="644">
        <f t="shared" si="114"/>
        <v>0</v>
      </c>
      <c r="N699" s="644">
        <f>ROUND('Смета ЕР (общ) '!$I699*'Смета ЕР (общ) '!$L699,2)</f>
        <v>0</v>
      </c>
      <c r="O699" s="644">
        <f>ROUND('Смета ЕР (общ) '!$I699*'Смета ЕР (общ) '!$M699,2)</f>
        <v>0</v>
      </c>
      <c r="P699" s="641"/>
      <c r="Q699" s="641"/>
      <c r="U699" s="617">
        <v>1</v>
      </c>
    </row>
    <row r="700" spans="1:21" ht="14.4">
      <c r="A700" s="640" t="s">
        <v>73</v>
      </c>
      <c r="B700" s="640">
        <v>3</v>
      </c>
      <c r="C700" s="640"/>
      <c r="D700" s="640">
        <v>25</v>
      </c>
      <c r="E700" s="640" t="str">
        <f>CONCATENATE('Смета ЕР (общ) '!$A700,".",'Смета ЕР (общ) '!$B700,".",'Смета ЕР (общ) '!$D700)</f>
        <v>Р5.3.25</v>
      </c>
      <c r="F700" s="640">
        <f t="shared" si="95"/>
        <v>1</v>
      </c>
      <c r="G700" s="641" t="s">
        <v>264</v>
      </c>
      <c r="H700" s="642" t="s">
        <v>1146</v>
      </c>
      <c r="I700" s="643"/>
      <c r="J700" s="644">
        <v>5225</v>
      </c>
      <c r="K700" s="644">
        <v>0</v>
      </c>
      <c r="L700" s="644">
        <f t="shared" si="113"/>
        <v>5225</v>
      </c>
      <c r="M700" s="644">
        <f t="shared" si="114"/>
        <v>0</v>
      </c>
      <c r="N700" s="644">
        <f>ROUND('Смета ЕР (общ) '!$I700*'Смета ЕР (общ) '!$L700,2)</f>
        <v>0</v>
      </c>
      <c r="O700" s="644">
        <f>ROUND('Смета ЕР (общ) '!$I700*'Смета ЕР (общ) '!$M700,2)</f>
        <v>0</v>
      </c>
      <c r="P700" s="641"/>
      <c r="Q700" s="641"/>
      <c r="U700" s="617">
        <v>1</v>
      </c>
    </row>
    <row r="701" spans="1:21" ht="24">
      <c r="A701" s="640" t="s">
        <v>73</v>
      </c>
      <c r="B701" s="640">
        <v>3</v>
      </c>
      <c r="C701" s="640"/>
      <c r="D701" s="640">
        <v>26</v>
      </c>
      <c r="E701" s="640" t="str">
        <f>CONCATENATE('Смета ЕР (общ) '!$A701,".",'Смета ЕР (общ) '!$B701,".",'Смета ЕР (общ) '!$D701)</f>
        <v>Р5.3.26</v>
      </c>
      <c r="F701" s="640">
        <f t="shared" si="95"/>
        <v>1</v>
      </c>
      <c r="G701" s="652" t="s">
        <v>518</v>
      </c>
      <c r="H701" s="642" t="s">
        <v>336</v>
      </c>
      <c r="I701" s="643"/>
      <c r="J701" s="644">
        <v>7837.5</v>
      </c>
      <c r="K701" s="644">
        <v>0</v>
      </c>
      <c r="L701" s="644">
        <f t="shared" si="113"/>
        <v>7837.5</v>
      </c>
      <c r="M701" s="644">
        <f t="shared" si="114"/>
        <v>0</v>
      </c>
      <c r="N701" s="644">
        <f>ROUND('Смета ЕР (общ) '!$I701*'Смета ЕР (общ) '!$L701,2)</f>
        <v>0</v>
      </c>
      <c r="O701" s="644">
        <f>ROUND('Смета ЕР (общ) '!$I701*'Смета ЕР (общ) '!$M701,2)</f>
        <v>0</v>
      </c>
      <c r="P701" s="652"/>
      <c r="Q701" s="652"/>
    </row>
    <row r="702" spans="1:21" ht="14.4">
      <c r="A702" s="640" t="s">
        <v>73</v>
      </c>
      <c r="B702" s="640">
        <v>3</v>
      </c>
      <c r="C702" s="640"/>
      <c r="D702" s="640">
        <v>27</v>
      </c>
      <c r="E702" s="640" t="str">
        <f>CONCATENATE('Смета ЕР (общ) '!$A702,".",'Смета ЕР (общ) '!$B702,".",'Смета ЕР (общ) '!$D702)</f>
        <v>Р5.3.27</v>
      </c>
      <c r="F702" s="640">
        <f t="shared" si="95"/>
        <v>1</v>
      </c>
      <c r="G702" s="652" t="s">
        <v>391</v>
      </c>
      <c r="H702" s="642" t="s">
        <v>336</v>
      </c>
      <c r="I702" s="643"/>
      <c r="J702" s="644">
        <v>5225</v>
      </c>
      <c r="K702" s="644">
        <v>0</v>
      </c>
      <c r="L702" s="644">
        <f t="shared" si="113"/>
        <v>5225</v>
      </c>
      <c r="M702" s="644">
        <f t="shared" si="114"/>
        <v>0</v>
      </c>
      <c r="N702" s="644">
        <f>ROUND('Смета ЕР (общ) '!$I702*'Смета ЕР (общ) '!$L702,2)</f>
        <v>0</v>
      </c>
      <c r="O702" s="644">
        <f>ROUND('Смета ЕР (общ) '!$I702*'Смета ЕР (общ) '!$M702,2)</f>
        <v>0</v>
      </c>
      <c r="P702" s="652"/>
      <c r="Q702" s="652"/>
    </row>
    <row r="703" spans="1:21" ht="14.4">
      <c r="A703" s="640" t="s">
        <v>73</v>
      </c>
      <c r="B703" s="640">
        <v>3</v>
      </c>
      <c r="C703" s="640"/>
      <c r="D703" s="640">
        <v>28</v>
      </c>
      <c r="E703" s="640" t="str">
        <f>CONCATENATE('Смета ЕР (общ) '!$A703,".",'Смета ЕР (общ) '!$B703,".",'Смета ЕР (общ) '!$D703)</f>
        <v>Р5.3.28</v>
      </c>
      <c r="F703" s="640">
        <f t="shared" ref="F703:F766" si="115">IF(I703&gt;0,F702+1,F702)</f>
        <v>1</v>
      </c>
      <c r="G703" s="641" t="s">
        <v>422</v>
      </c>
      <c r="H703" s="642" t="s">
        <v>336</v>
      </c>
      <c r="I703" s="643"/>
      <c r="J703" s="644">
        <v>3544.73</v>
      </c>
      <c r="K703" s="644">
        <v>9567.8700000000008</v>
      </c>
      <c r="L703" s="644">
        <f t="shared" si="113"/>
        <v>3544.73</v>
      </c>
      <c r="M703" s="644">
        <f t="shared" si="114"/>
        <v>9567.8700000000008</v>
      </c>
      <c r="N703" s="644">
        <f>ROUND('Смета ЕР (общ) '!$I703*'Смета ЕР (общ) '!$L703,2)</f>
        <v>0</v>
      </c>
      <c r="O703" s="644">
        <f>ROUND('Смета ЕР (общ) '!$I703*'Смета ЕР (общ) '!$M703,2)</f>
        <v>0</v>
      </c>
      <c r="P703" s="641"/>
      <c r="Q703" s="641"/>
    </row>
    <row r="704" spans="1:21" ht="14.4">
      <c r="A704" s="640" t="s">
        <v>73</v>
      </c>
      <c r="B704" s="640">
        <v>3</v>
      </c>
      <c r="C704" s="640"/>
      <c r="D704" s="640">
        <v>29</v>
      </c>
      <c r="E704" s="640" t="str">
        <f>CONCATENATE('Смета ЕР (общ) '!$A704,".",'Смета ЕР (общ) '!$B704,".",'Смета ЕР (общ) '!$D704)</f>
        <v>Р5.3.29</v>
      </c>
      <c r="F704" s="640">
        <f t="shared" si="115"/>
        <v>1</v>
      </c>
      <c r="G704" s="641" t="s">
        <v>76</v>
      </c>
      <c r="H704" s="642" t="s">
        <v>336</v>
      </c>
      <c r="I704" s="643"/>
      <c r="J704" s="644">
        <v>3544.73</v>
      </c>
      <c r="K704" s="644">
        <v>16732.32</v>
      </c>
      <c r="L704" s="644">
        <f t="shared" si="113"/>
        <v>3544.73</v>
      </c>
      <c r="M704" s="644">
        <f t="shared" si="114"/>
        <v>16732.32</v>
      </c>
      <c r="N704" s="644">
        <f>ROUND('Смета ЕР (общ) '!$I704*'Смета ЕР (общ) '!$L704,2)</f>
        <v>0</v>
      </c>
      <c r="O704" s="644">
        <f>ROUND('Смета ЕР (общ) '!$I704*'Смета ЕР (общ) '!$M704,2)</f>
        <v>0</v>
      </c>
      <c r="P704" s="641"/>
      <c r="Q704" s="641"/>
    </row>
    <row r="705" spans="1:17" ht="14.4">
      <c r="A705" s="640" t="s">
        <v>73</v>
      </c>
      <c r="B705" s="640">
        <v>3</v>
      </c>
      <c r="C705" s="640"/>
      <c r="D705" s="640">
        <v>30</v>
      </c>
      <c r="E705" s="640" t="str">
        <f>CONCATENATE('Смета ЕР (общ) '!$A705,".",'Смета ЕР (общ) '!$B705,".",'Смета ЕР (общ) '!$D705)</f>
        <v>Р5.3.30</v>
      </c>
      <c r="F705" s="640">
        <f t="shared" si="115"/>
        <v>1</v>
      </c>
      <c r="G705" s="641" t="s">
        <v>519</v>
      </c>
      <c r="H705" s="642" t="s">
        <v>336</v>
      </c>
      <c r="I705" s="643"/>
      <c r="J705" s="644">
        <v>3544.73</v>
      </c>
      <c r="K705" s="644">
        <v>7727.67</v>
      </c>
      <c r="L705" s="644">
        <f t="shared" si="113"/>
        <v>3544.73</v>
      </c>
      <c r="M705" s="644">
        <f t="shared" si="114"/>
        <v>7727.67</v>
      </c>
      <c r="N705" s="644">
        <f>ROUND('Смета ЕР (общ) '!$I705*'Смета ЕР (общ) '!$L705,2)</f>
        <v>0</v>
      </c>
      <c r="O705" s="644">
        <f>ROUND('Смета ЕР (общ) '!$I705*'Смета ЕР (общ) '!$M705,2)</f>
        <v>0</v>
      </c>
      <c r="P705" s="641"/>
      <c r="Q705" s="641"/>
    </row>
    <row r="706" spans="1:17" ht="14.4">
      <c r="A706" s="659" t="s">
        <v>73</v>
      </c>
      <c r="B706" s="659">
        <v>3</v>
      </c>
      <c r="C706" s="659"/>
      <c r="D706" s="659">
        <v>31</v>
      </c>
      <c r="E706" s="659" t="str">
        <f>CONCATENATE('Смета ЕР (общ) '!$A706,".",'Смета ЕР (общ) '!$B706,".",'Смета ЕР (общ) '!$D706)</f>
        <v>Р5.3.31</v>
      </c>
      <c r="F706" s="659">
        <f t="shared" si="115"/>
        <v>1</v>
      </c>
      <c r="G706" s="660" t="s">
        <v>265</v>
      </c>
      <c r="H706" s="642" t="s">
        <v>336</v>
      </c>
      <c r="I706" s="643"/>
      <c r="J706" s="644">
        <v>678.6</v>
      </c>
      <c r="K706" s="644">
        <v>2599.4699999999998</v>
      </c>
      <c r="L706" s="644">
        <f t="shared" si="113"/>
        <v>678.6</v>
      </c>
      <c r="M706" s="644">
        <f t="shared" si="114"/>
        <v>2599.4699999999998</v>
      </c>
      <c r="N706" s="644">
        <f>ROUND('Смета ЕР (общ) '!$I706*'Смета ЕР (общ) '!$L706,2)</f>
        <v>0</v>
      </c>
      <c r="O706" s="644">
        <f>ROUND('Смета ЕР (общ) '!$I706*'Смета ЕР (общ) '!$M706,2)</f>
        <v>0</v>
      </c>
      <c r="P706" s="660"/>
      <c r="Q706" s="660"/>
    </row>
    <row r="707" spans="1:17" ht="14.4">
      <c r="A707" s="640" t="s">
        <v>73</v>
      </c>
      <c r="B707" s="640">
        <v>3</v>
      </c>
      <c r="C707" s="640"/>
      <c r="D707" s="640">
        <v>34</v>
      </c>
      <c r="E707" s="640" t="str">
        <f>CONCATENATE('Смета ЕР (общ) '!$A707,".",'Смета ЕР (общ) '!$B707,".",'Смета ЕР (общ) '!$D707)</f>
        <v>Р5.3.34</v>
      </c>
      <c r="F707" s="640">
        <f t="shared" si="115"/>
        <v>1</v>
      </c>
      <c r="G707" s="652" t="s">
        <v>266</v>
      </c>
      <c r="H707" s="642" t="s">
        <v>1146</v>
      </c>
      <c r="I707" s="643"/>
      <c r="J707" s="644">
        <v>6457.67</v>
      </c>
      <c r="K707" s="644">
        <v>1430.37</v>
      </c>
      <c r="L707" s="644">
        <f t="shared" si="113"/>
        <v>6457.67</v>
      </c>
      <c r="M707" s="644">
        <f t="shared" si="114"/>
        <v>1430.37</v>
      </c>
      <c r="N707" s="644">
        <f>ROUND('Смета ЕР (общ) '!$I707*'Смета ЕР (общ) '!$L707,2)</f>
        <v>0</v>
      </c>
      <c r="O707" s="644">
        <f>ROUND('Смета ЕР (общ) '!$I707*'Смета ЕР (общ) '!$M707,2)</f>
        <v>0</v>
      </c>
      <c r="P707" s="652"/>
      <c r="Q707" s="652"/>
    </row>
    <row r="708" spans="1:17" ht="24">
      <c r="A708" s="640" t="s">
        <v>73</v>
      </c>
      <c r="B708" s="640">
        <v>3</v>
      </c>
      <c r="C708" s="640"/>
      <c r="D708" s="640">
        <v>35</v>
      </c>
      <c r="E708" s="640" t="str">
        <f>CONCATENATE('Смета ЕР (общ) '!$A708,".",'Смета ЕР (общ) '!$B708,".",'Смета ЕР (общ) '!$D708)</f>
        <v>Р5.3.35</v>
      </c>
      <c r="F708" s="640">
        <f t="shared" si="115"/>
        <v>1</v>
      </c>
      <c r="G708" s="652" t="s">
        <v>520</v>
      </c>
      <c r="H708" s="642" t="s">
        <v>336</v>
      </c>
      <c r="I708" s="643"/>
      <c r="J708" s="644">
        <v>16720</v>
      </c>
      <c r="K708" s="644">
        <v>39197.040000000001</v>
      </c>
      <c r="L708" s="644">
        <f t="shared" si="113"/>
        <v>16720</v>
      </c>
      <c r="M708" s="644">
        <f t="shared" si="114"/>
        <v>39197.040000000001</v>
      </c>
      <c r="N708" s="644">
        <f>ROUND('Смета ЕР (общ) '!$I708*'Смета ЕР (общ) '!$L708,2)</f>
        <v>0</v>
      </c>
      <c r="O708" s="644">
        <f>ROUND('Смета ЕР (общ) '!$I708*'Смета ЕР (общ) '!$M708,2)</f>
        <v>0</v>
      </c>
      <c r="P708" s="652"/>
      <c r="Q708" s="652"/>
    </row>
    <row r="709" spans="1:17" ht="14.4">
      <c r="A709" s="640" t="s">
        <v>73</v>
      </c>
      <c r="B709" s="640">
        <v>3</v>
      </c>
      <c r="C709" s="640"/>
      <c r="D709" s="640">
        <v>36</v>
      </c>
      <c r="E709" s="640" t="str">
        <f>CONCATENATE('Смета ЕР (общ) '!$A709,".",'Смета ЕР (общ) '!$B709,".",'Смета ЕР (общ) '!$D709)</f>
        <v>Р5.3.36</v>
      </c>
      <c r="F709" s="640">
        <f t="shared" si="115"/>
        <v>1</v>
      </c>
      <c r="G709" s="652" t="s">
        <v>77</v>
      </c>
      <c r="H709" s="642" t="s">
        <v>336</v>
      </c>
      <c r="I709" s="643"/>
      <c r="J709" s="644">
        <v>4950</v>
      </c>
      <c r="K709" s="644">
        <v>53089.35</v>
      </c>
      <c r="L709" s="644">
        <f t="shared" si="113"/>
        <v>4950</v>
      </c>
      <c r="M709" s="644">
        <f t="shared" si="114"/>
        <v>53089.35</v>
      </c>
      <c r="N709" s="644">
        <f>ROUND('Смета ЕР (общ) '!$I709*'Смета ЕР (общ) '!$L709,2)</f>
        <v>0</v>
      </c>
      <c r="O709" s="644">
        <f>ROUND('Смета ЕР (общ) '!$I709*'Смета ЕР (общ) '!$M709,2)</f>
        <v>0</v>
      </c>
      <c r="P709" s="652"/>
      <c r="Q709" s="652"/>
    </row>
    <row r="710" spans="1:17" ht="24">
      <c r="A710" s="687" t="s">
        <v>73</v>
      </c>
      <c r="B710" s="687">
        <v>3</v>
      </c>
      <c r="C710" s="687"/>
      <c r="D710" s="687">
        <v>37</v>
      </c>
      <c r="E710" s="687" t="str">
        <f>CONCATENATE('Смета ЕР (общ) '!$A710,".",'Смета ЕР (общ) '!$B710,".",'Смета ЕР (общ) '!$D710)</f>
        <v>Р5.3.37</v>
      </c>
      <c r="F710" s="687">
        <f t="shared" si="115"/>
        <v>1</v>
      </c>
      <c r="G710" s="688" t="s">
        <v>1167</v>
      </c>
      <c r="H710" s="642" t="s">
        <v>336</v>
      </c>
      <c r="I710" s="643"/>
      <c r="J710" s="644">
        <v>4284.5</v>
      </c>
      <c r="K710" s="644">
        <v>63362.37</v>
      </c>
      <c r="L710" s="644">
        <f t="shared" si="113"/>
        <v>4284.5</v>
      </c>
      <c r="M710" s="644">
        <f t="shared" si="114"/>
        <v>63362.37</v>
      </c>
      <c r="N710" s="644">
        <f>ROUND('Смета ЕР (общ) '!$I710*'Смета ЕР (общ) '!$L710,2)</f>
        <v>0</v>
      </c>
      <c r="O710" s="644">
        <f>ROUND('Смета ЕР (общ) '!$I710*'Смета ЕР (общ) '!$M710,2)</f>
        <v>0</v>
      </c>
      <c r="P710" s="688"/>
      <c r="Q710" s="688" t="s">
        <v>6226</v>
      </c>
    </row>
    <row r="711" spans="1:17" ht="24">
      <c r="A711" s="687" t="s">
        <v>73</v>
      </c>
      <c r="B711" s="687">
        <v>3</v>
      </c>
      <c r="C711" s="687"/>
      <c r="D711" s="687">
        <v>60</v>
      </c>
      <c r="E711" s="687" t="str">
        <f>CONCATENATE('Смета ЕР (общ) '!$A711,".",'Смета ЕР (общ) '!$B711,".",'Смета ЕР (общ) '!$D711)</f>
        <v>Р5.3.60</v>
      </c>
      <c r="F711" s="687">
        <f t="shared" si="115"/>
        <v>1</v>
      </c>
      <c r="G711" s="688" t="s">
        <v>1168</v>
      </c>
      <c r="H711" s="642" t="s">
        <v>336</v>
      </c>
      <c r="I711" s="643"/>
      <c r="J711" s="644">
        <v>4284.5</v>
      </c>
      <c r="K711" s="644">
        <v>93495.25</v>
      </c>
      <c r="L711" s="644">
        <f t="shared" si="113"/>
        <v>4284.5</v>
      </c>
      <c r="M711" s="644">
        <f t="shared" si="114"/>
        <v>93495.25</v>
      </c>
      <c r="N711" s="644">
        <f>ROUND('Смета ЕР (общ) '!$I711*'Смета ЕР (общ) '!$L711,2)</f>
        <v>0</v>
      </c>
      <c r="O711" s="644">
        <f>ROUND('Смета ЕР (общ) '!$I711*'Смета ЕР (общ) '!$M711,2)</f>
        <v>0</v>
      </c>
      <c r="P711" s="688"/>
      <c r="Q711" s="688" t="s">
        <v>6226</v>
      </c>
    </row>
    <row r="712" spans="1:17" ht="24">
      <c r="A712" s="687" t="s">
        <v>73</v>
      </c>
      <c r="B712" s="687">
        <v>3</v>
      </c>
      <c r="C712" s="687"/>
      <c r="D712" s="687">
        <v>38</v>
      </c>
      <c r="E712" s="687" t="str">
        <f>CONCATENATE('Смета ЕР (общ) '!$A712,".",'Смета ЕР (общ) '!$B712,".",'Смета ЕР (общ) '!$D712)</f>
        <v>Р5.3.38</v>
      </c>
      <c r="F712" s="687">
        <f t="shared" si="115"/>
        <v>1</v>
      </c>
      <c r="G712" s="688" t="s">
        <v>321</v>
      </c>
      <c r="H712" s="642" t="s">
        <v>336</v>
      </c>
      <c r="I712" s="643"/>
      <c r="J712" s="644">
        <v>6688</v>
      </c>
      <c r="K712" s="644">
        <v>14204.71</v>
      </c>
      <c r="L712" s="644">
        <f t="shared" si="113"/>
        <v>6688</v>
      </c>
      <c r="M712" s="644">
        <f t="shared" si="114"/>
        <v>14204.71</v>
      </c>
      <c r="N712" s="644">
        <f>ROUND('Смета ЕР (общ) '!$I712*'Смета ЕР (общ) '!$L712,2)</f>
        <v>0</v>
      </c>
      <c r="O712" s="644">
        <f>ROUND('Смета ЕР (общ) '!$I712*'Смета ЕР (общ) '!$M712,2)</f>
        <v>0</v>
      </c>
      <c r="P712" s="688"/>
      <c r="Q712" s="688"/>
    </row>
    <row r="713" spans="1:17" ht="24">
      <c r="A713" s="687" t="s">
        <v>73</v>
      </c>
      <c r="B713" s="687">
        <v>3</v>
      </c>
      <c r="C713" s="687"/>
      <c r="D713" s="687">
        <v>61</v>
      </c>
      <c r="E713" s="687" t="str">
        <f>CONCATENATE('Смета ЕР (общ) '!$A713,".",'Смета ЕР (общ) '!$B713,".",'Смета ЕР (общ) '!$D713)</f>
        <v>Р5.3.61</v>
      </c>
      <c r="F713" s="687">
        <f t="shared" si="115"/>
        <v>1</v>
      </c>
      <c r="G713" s="688" t="s">
        <v>1169</v>
      </c>
      <c r="H713" s="642" t="s">
        <v>336</v>
      </c>
      <c r="I713" s="643"/>
      <c r="J713" s="644">
        <v>6688</v>
      </c>
      <c r="K713" s="644">
        <v>8405.31</v>
      </c>
      <c r="L713" s="644">
        <f t="shared" si="113"/>
        <v>6688</v>
      </c>
      <c r="M713" s="644">
        <f t="shared" si="114"/>
        <v>8405.31</v>
      </c>
      <c r="N713" s="644">
        <f>ROUND('Смета ЕР (общ) '!$I713*'Смета ЕР (общ) '!$L713,2)</f>
        <v>0</v>
      </c>
      <c r="O713" s="644">
        <f>ROUND('Смета ЕР (общ) '!$I713*'Смета ЕР (общ) '!$M713,2)</f>
        <v>0</v>
      </c>
      <c r="P713" s="688"/>
      <c r="Q713" s="688" t="s">
        <v>6226</v>
      </c>
    </row>
    <row r="714" spans="1:17" ht="24">
      <c r="A714" s="687" t="s">
        <v>73</v>
      </c>
      <c r="B714" s="687">
        <v>3</v>
      </c>
      <c r="C714" s="687"/>
      <c r="D714" s="687">
        <v>39</v>
      </c>
      <c r="E714" s="687" t="str">
        <f>CONCATENATE('Смета ЕР (общ) '!$A714,".",'Смета ЕР (общ) '!$B714,".",'Смета ЕР (общ) '!$D714)</f>
        <v>Р5.3.39</v>
      </c>
      <c r="F714" s="687">
        <f t="shared" si="115"/>
        <v>1</v>
      </c>
      <c r="G714" s="688" t="s">
        <v>267</v>
      </c>
      <c r="H714" s="642" t="s">
        <v>336</v>
      </c>
      <c r="I714" s="643"/>
      <c r="J714" s="644">
        <v>1809.6</v>
      </c>
      <c r="K714" s="644">
        <v>5290.45</v>
      </c>
      <c r="L714" s="644">
        <f t="shared" si="113"/>
        <v>1809.6</v>
      </c>
      <c r="M714" s="644">
        <f t="shared" si="114"/>
        <v>5290.45</v>
      </c>
      <c r="N714" s="644">
        <f>ROUND('Смета ЕР (общ) '!$I714*'Смета ЕР (общ) '!$L714,2)</f>
        <v>0</v>
      </c>
      <c r="O714" s="644">
        <f>ROUND('Смета ЕР (общ) '!$I714*'Смета ЕР (общ) '!$M714,2)</f>
        <v>0</v>
      </c>
      <c r="P714" s="688"/>
      <c r="Q714" s="688"/>
    </row>
    <row r="715" spans="1:17" ht="24">
      <c r="A715" s="687" t="s">
        <v>73</v>
      </c>
      <c r="B715" s="687">
        <v>3</v>
      </c>
      <c r="C715" s="687"/>
      <c r="D715" s="687">
        <v>40</v>
      </c>
      <c r="E715" s="687" t="str">
        <f>CONCATENATE('Смета ЕР (общ) '!$A715,".",'Смета ЕР (общ) '!$B715,".",'Смета ЕР (общ) '!$D715)</f>
        <v>Р5.3.40</v>
      </c>
      <c r="F715" s="687">
        <f t="shared" si="115"/>
        <v>1</v>
      </c>
      <c r="G715" s="688" t="s">
        <v>268</v>
      </c>
      <c r="H715" s="642" t="s">
        <v>336</v>
      </c>
      <c r="I715" s="643"/>
      <c r="J715" s="644">
        <v>2239.38</v>
      </c>
      <c r="K715" s="644">
        <v>14845.32</v>
      </c>
      <c r="L715" s="644">
        <f t="shared" si="113"/>
        <v>2239.38</v>
      </c>
      <c r="M715" s="644">
        <f t="shared" si="114"/>
        <v>14845.32</v>
      </c>
      <c r="N715" s="644">
        <f>ROUND('Смета ЕР (общ) '!$I715*'Смета ЕР (общ) '!$L715,2)</f>
        <v>0</v>
      </c>
      <c r="O715" s="644">
        <f>ROUND('Смета ЕР (общ) '!$I715*'Смета ЕР (общ) '!$M715,2)</f>
        <v>0</v>
      </c>
      <c r="P715" s="688"/>
      <c r="Q715" s="688" t="s">
        <v>6226</v>
      </c>
    </row>
    <row r="716" spans="1:17" ht="24">
      <c r="A716" s="687" t="s">
        <v>73</v>
      </c>
      <c r="B716" s="687">
        <v>3</v>
      </c>
      <c r="C716" s="687"/>
      <c r="D716" s="687">
        <v>41</v>
      </c>
      <c r="E716" s="687" t="str">
        <f>CONCATENATE('Смета ЕР (общ) '!$A716,".",'Смета ЕР (общ) '!$B716,".",'Смета ЕР (общ) '!$D716)</f>
        <v>Р5.3.41</v>
      </c>
      <c r="F716" s="687">
        <f t="shared" si="115"/>
        <v>1</v>
      </c>
      <c r="G716" s="688" t="s">
        <v>269</v>
      </c>
      <c r="H716" s="642" t="s">
        <v>336</v>
      </c>
      <c r="I716" s="643"/>
      <c r="J716" s="644">
        <v>2714.4</v>
      </c>
      <c r="K716" s="644">
        <v>8102.06</v>
      </c>
      <c r="L716" s="644">
        <f t="shared" si="113"/>
        <v>2714.4</v>
      </c>
      <c r="M716" s="644">
        <f t="shared" si="114"/>
        <v>8102.06</v>
      </c>
      <c r="N716" s="644">
        <f>ROUND('Смета ЕР (общ) '!$I716*'Смета ЕР (общ) '!$L716,2)</f>
        <v>0</v>
      </c>
      <c r="O716" s="644">
        <f>ROUND('Смета ЕР (общ) '!$I716*'Смета ЕР (общ) '!$M716,2)</f>
        <v>0</v>
      </c>
      <c r="P716" s="688"/>
      <c r="Q716" s="688" t="s">
        <v>6226</v>
      </c>
    </row>
    <row r="717" spans="1:17" ht="24">
      <c r="A717" s="640" t="s">
        <v>73</v>
      </c>
      <c r="B717" s="640">
        <v>3</v>
      </c>
      <c r="C717" s="640"/>
      <c r="D717" s="640">
        <v>42</v>
      </c>
      <c r="E717" s="640" t="str">
        <f>CONCATENATE('Смета ЕР (общ) '!$A717,".",'Смета ЕР (общ) '!$B717,".",'Смета ЕР (общ) '!$D717)</f>
        <v>Р5.3.42</v>
      </c>
      <c r="F717" s="640">
        <f t="shared" si="115"/>
        <v>1</v>
      </c>
      <c r="G717" s="652" t="s">
        <v>521</v>
      </c>
      <c r="H717" s="642" t="s">
        <v>336</v>
      </c>
      <c r="I717" s="643"/>
      <c r="J717" s="644">
        <v>4284.5</v>
      </c>
      <c r="K717" s="644">
        <v>50779.69</v>
      </c>
      <c r="L717" s="644">
        <f t="shared" si="113"/>
        <v>4284.5</v>
      </c>
      <c r="M717" s="644">
        <f t="shared" si="114"/>
        <v>50779.69</v>
      </c>
      <c r="N717" s="644">
        <f>ROUND('Смета ЕР (общ) '!$I717*'Смета ЕР (общ) '!$L717,2)</f>
        <v>0</v>
      </c>
      <c r="O717" s="644">
        <f>ROUND('Смета ЕР (общ) '!$I717*'Смета ЕР (общ) '!$M717,2)</f>
        <v>0</v>
      </c>
      <c r="P717" s="652"/>
      <c r="Q717" s="652" t="s">
        <v>6226</v>
      </c>
    </row>
    <row r="718" spans="1:17" ht="14.4">
      <c r="A718" s="640" t="s">
        <v>73</v>
      </c>
      <c r="B718" s="640">
        <v>3</v>
      </c>
      <c r="C718" s="640"/>
      <c r="D718" s="640">
        <v>43</v>
      </c>
      <c r="E718" s="640" t="str">
        <f>CONCATENATE('Смета ЕР (общ) '!$A718,".",'Смета ЕР (общ) '!$B718,".",'Смета ЕР (общ) '!$D718)</f>
        <v>Р5.3.43</v>
      </c>
      <c r="F718" s="640">
        <f t="shared" si="115"/>
        <v>1</v>
      </c>
      <c r="G718" s="652" t="s">
        <v>322</v>
      </c>
      <c r="H718" s="642" t="s">
        <v>336</v>
      </c>
      <c r="I718" s="643"/>
      <c r="J718" s="644">
        <v>6688</v>
      </c>
      <c r="K718" s="644">
        <v>3787.65</v>
      </c>
      <c r="L718" s="644">
        <f t="shared" si="113"/>
        <v>6688</v>
      </c>
      <c r="M718" s="644">
        <f t="shared" si="114"/>
        <v>3787.65</v>
      </c>
      <c r="N718" s="644">
        <f>ROUND('Смета ЕР (общ) '!$I718*'Смета ЕР (общ) '!$L718,2)</f>
        <v>0</v>
      </c>
      <c r="O718" s="644">
        <f>ROUND('Смета ЕР (общ) '!$I718*'Смета ЕР (общ) '!$M718,2)</f>
        <v>0</v>
      </c>
      <c r="P718" s="652"/>
      <c r="Q718" s="652"/>
    </row>
    <row r="719" spans="1:17" ht="24">
      <c r="A719" s="640" t="s">
        <v>73</v>
      </c>
      <c r="B719" s="640">
        <v>3</v>
      </c>
      <c r="C719" s="640"/>
      <c r="D719" s="640">
        <v>44</v>
      </c>
      <c r="E719" s="640" t="str">
        <f>CONCATENATE('Смета ЕР (общ) '!$A719,".",'Смета ЕР (общ) '!$B719,".",'Смета ЕР (общ) '!$D719)</f>
        <v>Р5.3.44</v>
      </c>
      <c r="F719" s="640">
        <f t="shared" si="115"/>
        <v>1</v>
      </c>
      <c r="G719" s="652" t="s">
        <v>522</v>
      </c>
      <c r="H719" s="642" t="s">
        <v>336</v>
      </c>
      <c r="I719" s="643"/>
      <c r="J719" s="644">
        <v>1492.92</v>
      </c>
      <c r="K719" s="644">
        <v>1416</v>
      </c>
      <c r="L719" s="644">
        <f t="shared" si="113"/>
        <v>1492.92</v>
      </c>
      <c r="M719" s="644">
        <f t="shared" si="114"/>
        <v>1416</v>
      </c>
      <c r="N719" s="644">
        <f>ROUND('Смета ЕР (общ) '!$I719*'Смета ЕР (общ) '!$L719,2)</f>
        <v>0</v>
      </c>
      <c r="O719" s="644">
        <f>ROUND('Смета ЕР (общ) '!$I719*'Смета ЕР (общ) '!$M719,2)</f>
        <v>0</v>
      </c>
      <c r="P719" s="652"/>
      <c r="Q719" s="652"/>
    </row>
    <row r="720" spans="1:17" ht="14.4">
      <c r="A720" s="640" t="s">
        <v>73</v>
      </c>
      <c r="B720" s="640">
        <v>3</v>
      </c>
      <c r="C720" s="640"/>
      <c r="D720" s="640">
        <v>45</v>
      </c>
      <c r="E720" s="640" t="str">
        <f>CONCATENATE('Смета ЕР (общ) '!$A720,".",'Смета ЕР (общ) '!$B720,".",'Смета ЕР (общ) '!$D720)</f>
        <v>Р5.3.45</v>
      </c>
      <c r="F720" s="640">
        <f t="shared" si="115"/>
        <v>1</v>
      </c>
      <c r="G720" s="652" t="s">
        <v>523</v>
      </c>
      <c r="H720" s="642" t="s">
        <v>336</v>
      </c>
      <c r="I720" s="643"/>
      <c r="J720" s="644">
        <v>1073.8499999999999</v>
      </c>
      <c r="K720" s="644">
        <v>745.94</v>
      </c>
      <c r="L720" s="644">
        <f t="shared" si="113"/>
        <v>1073.8499999999999</v>
      </c>
      <c r="M720" s="644">
        <f t="shared" si="114"/>
        <v>745.94</v>
      </c>
      <c r="N720" s="644">
        <f>ROUND('Смета ЕР (общ) '!$I720*'Смета ЕР (общ) '!$L720,2)</f>
        <v>0</v>
      </c>
      <c r="O720" s="644">
        <f>ROUND('Смета ЕР (общ) '!$I720*'Смета ЕР (общ) '!$M720,2)</f>
        <v>0</v>
      </c>
      <c r="P720" s="652"/>
      <c r="Q720" s="652"/>
    </row>
    <row r="721" spans="1:21" ht="14.4">
      <c r="A721" s="640" t="s">
        <v>73</v>
      </c>
      <c r="B721" s="640">
        <v>3</v>
      </c>
      <c r="C721" s="640"/>
      <c r="D721" s="640">
        <v>46</v>
      </c>
      <c r="E721" s="640" t="str">
        <f>CONCATENATE('Смета ЕР (общ) '!$A721,".",'Смета ЕР (общ) '!$B721,".",'Смета ЕР (общ) '!$D721)</f>
        <v>Р5.3.46</v>
      </c>
      <c r="F721" s="640">
        <f t="shared" si="115"/>
        <v>1</v>
      </c>
      <c r="G721" s="652" t="s">
        <v>524</v>
      </c>
      <c r="H721" s="642" t="s">
        <v>336</v>
      </c>
      <c r="I721" s="643"/>
      <c r="J721" s="644">
        <v>2612.5</v>
      </c>
      <c r="K721" s="644">
        <v>16205.44</v>
      </c>
      <c r="L721" s="644">
        <f t="shared" si="113"/>
        <v>2612.5</v>
      </c>
      <c r="M721" s="644">
        <f t="shared" si="114"/>
        <v>16205.44</v>
      </c>
      <c r="N721" s="644">
        <f>ROUND('Смета ЕР (общ) '!$I721*'Смета ЕР (общ) '!$L721,2)</f>
        <v>0</v>
      </c>
      <c r="O721" s="644">
        <f>ROUND('Смета ЕР (общ) '!$I721*'Смета ЕР (общ) '!$M721,2)</f>
        <v>0</v>
      </c>
      <c r="P721" s="652"/>
      <c r="Q721" s="652"/>
    </row>
    <row r="722" spans="1:21" ht="14.4">
      <c r="A722" s="640" t="s">
        <v>73</v>
      </c>
      <c r="B722" s="640">
        <v>3</v>
      </c>
      <c r="C722" s="640"/>
      <c r="D722" s="640">
        <v>47</v>
      </c>
      <c r="E722" s="640" t="str">
        <f>CONCATENATE('Смета ЕР (общ) '!$A722,".",'Смета ЕР (общ) '!$B722,".",'Смета ЕР (общ) '!$D722)</f>
        <v>Р5.3.47</v>
      </c>
      <c r="F722" s="640">
        <f t="shared" si="115"/>
        <v>1</v>
      </c>
      <c r="G722" s="652" t="s">
        <v>525</v>
      </c>
      <c r="H722" s="642" t="s">
        <v>336</v>
      </c>
      <c r="I722" s="643"/>
      <c r="J722" s="644">
        <v>1945.32</v>
      </c>
      <c r="K722" s="644">
        <v>8423.2999999999993</v>
      </c>
      <c r="L722" s="644">
        <f t="shared" si="113"/>
        <v>1945.32</v>
      </c>
      <c r="M722" s="644">
        <f t="shared" si="114"/>
        <v>8423.2999999999993</v>
      </c>
      <c r="N722" s="644">
        <f>ROUND('Смета ЕР (общ) '!$I722*'Смета ЕР (общ) '!$L722,2)</f>
        <v>0</v>
      </c>
      <c r="O722" s="644">
        <f>ROUND('Смета ЕР (общ) '!$I722*'Смета ЕР (общ) '!$M722,2)</f>
        <v>0</v>
      </c>
      <c r="P722" s="652"/>
      <c r="Q722" s="652"/>
    </row>
    <row r="723" spans="1:21" ht="14.4">
      <c r="A723" s="640" t="s">
        <v>73</v>
      </c>
      <c r="B723" s="640">
        <v>3</v>
      </c>
      <c r="C723" s="640"/>
      <c r="D723" s="640">
        <v>48</v>
      </c>
      <c r="E723" s="640" t="str">
        <f>CONCATENATE('Смета ЕР (общ) '!$A723,".",'Смета ЕР (общ) '!$B723,".",'Смета ЕР (общ) '!$D723)</f>
        <v>Р5.3.48</v>
      </c>
      <c r="F723" s="640">
        <f t="shared" si="115"/>
        <v>1</v>
      </c>
      <c r="G723" s="652" t="s">
        <v>526</v>
      </c>
      <c r="H723" s="642" t="s">
        <v>336</v>
      </c>
      <c r="I723" s="643"/>
      <c r="J723" s="644">
        <v>886.23</v>
      </c>
      <c r="K723" s="644">
        <v>1337.23</v>
      </c>
      <c r="L723" s="644">
        <f t="shared" si="113"/>
        <v>886.23</v>
      </c>
      <c r="M723" s="644">
        <f t="shared" si="114"/>
        <v>1337.23</v>
      </c>
      <c r="N723" s="644">
        <f>ROUND('Смета ЕР (общ) '!$I723*'Смета ЕР (общ) '!$L723,2)</f>
        <v>0</v>
      </c>
      <c r="O723" s="644">
        <f>ROUND('Смета ЕР (общ) '!$I723*'Смета ЕР (общ) '!$M723,2)</f>
        <v>0</v>
      </c>
      <c r="P723" s="652"/>
      <c r="Q723" s="652"/>
    </row>
    <row r="724" spans="1:21" ht="14.4">
      <c r="A724" s="640" t="s">
        <v>73</v>
      </c>
      <c r="B724" s="640">
        <v>3</v>
      </c>
      <c r="C724" s="640"/>
      <c r="D724" s="640">
        <v>49</v>
      </c>
      <c r="E724" s="640" t="str">
        <f>CONCATENATE('Смета ЕР (общ) '!$A724,".",'Смета ЕР (общ) '!$B724,".",'Смета ЕР (общ) '!$D724)</f>
        <v>Р5.3.49</v>
      </c>
      <c r="F724" s="640">
        <f t="shared" si="115"/>
        <v>1</v>
      </c>
      <c r="G724" s="652" t="s">
        <v>527</v>
      </c>
      <c r="H724" s="642" t="s">
        <v>336</v>
      </c>
      <c r="I724" s="643"/>
      <c r="J724" s="644">
        <v>886.23</v>
      </c>
      <c r="K724" s="644">
        <v>664.81</v>
      </c>
      <c r="L724" s="644">
        <f t="shared" si="113"/>
        <v>886.23</v>
      </c>
      <c r="M724" s="644">
        <f t="shared" si="114"/>
        <v>664.81</v>
      </c>
      <c r="N724" s="644">
        <f>ROUND('Смета ЕР (общ) '!$I724*'Смета ЕР (общ) '!$L724,2)</f>
        <v>0</v>
      </c>
      <c r="O724" s="644">
        <f>ROUND('Смета ЕР (общ) '!$I724*'Смета ЕР (общ) '!$M724,2)</f>
        <v>0</v>
      </c>
      <c r="P724" s="652"/>
      <c r="Q724" s="652"/>
    </row>
    <row r="725" spans="1:21" ht="14.4">
      <c r="A725" s="640" t="s">
        <v>73</v>
      </c>
      <c r="B725" s="640">
        <v>3</v>
      </c>
      <c r="C725" s="640"/>
      <c r="D725" s="640">
        <v>50</v>
      </c>
      <c r="E725" s="640" t="str">
        <f>CONCATENATE('Смета ЕР (общ) '!$A725,".",'Смета ЕР (общ) '!$B725,".",'Смета ЕР (общ) '!$D725)</f>
        <v>Р5.3.50</v>
      </c>
      <c r="F725" s="640">
        <f t="shared" si="115"/>
        <v>1</v>
      </c>
      <c r="G725" s="652" t="s">
        <v>528</v>
      </c>
      <c r="H725" s="642" t="s">
        <v>336</v>
      </c>
      <c r="I725" s="643"/>
      <c r="J725" s="644">
        <v>886.23</v>
      </c>
      <c r="K725" s="644">
        <v>541.80999999999995</v>
      </c>
      <c r="L725" s="644">
        <f t="shared" si="113"/>
        <v>886.23</v>
      </c>
      <c r="M725" s="644">
        <f t="shared" si="114"/>
        <v>541.80999999999995</v>
      </c>
      <c r="N725" s="644">
        <f>ROUND('Смета ЕР (общ) '!$I725*'Смета ЕР (общ) '!$L725,2)</f>
        <v>0</v>
      </c>
      <c r="O725" s="644">
        <f>ROUND('Смета ЕР (общ) '!$I725*'Смета ЕР (общ) '!$M725,2)</f>
        <v>0</v>
      </c>
      <c r="P725" s="652"/>
      <c r="Q725" s="652"/>
    </row>
    <row r="726" spans="1:21" ht="14.4">
      <c r="A726" s="640" t="s">
        <v>73</v>
      </c>
      <c r="B726" s="640">
        <v>3</v>
      </c>
      <c r="C726" s="640"/>
      <c r="D726" s="640">
        <v>52</v>
      </c>
      <c r="E726" s="640" t="str">
        <f>CONCATENATE('Смета ЕР (общ) '!$A726,".",'Смета ЕР (общ) '!$B726,".",'Смета ЕР (общ) '!$D726)</f>
        <v>Р5.3.52</v>
      </c>
      <c r="F726" s="640">
        <f t="shared" si="115"/>
        <v>1</v>
      </c>
      <c r="G726" s="652" t="s">
        <v>405</v>
      </c>
      <c r="H726" s="642" t="s">
        <v>336</v>
      </c>
      <c r="I726" s="643"/>
      <c r="J726" s="644">
        <v>886.23</v>
      </c>
      <c r="K726" s="644">
        <v>1421.97</v>
      </c>
      <c r="L726" s="644">
        <f t="shared" si="113"/>
        <v>886.23</v>
      </c>
      <c r="M726" s="644">
        <f t="shared" si="114"/>
        <v>1421.97</v>
      </c>
      <c r="N726" s="644">
        <f>ROUND('Смета ЕР (общ) '!$I726*'Смета ЕР (общ) '!$L726,2)</f>
        <v>0</v>
      </c>
      <c r="O726" s="644">
        <f>ROUND('Смета ЕР (общ) '!$I726*'Смета ЕР (общ) '!$M726,2)</f>
        <v>0</v>
      </c>
      <c r="P726" s="652"/>
      <c r="Q726" s="652"/>
    </row>
    <row r="727" spans="1:21" ht="14.4">
      <c r="A727" s="640" t="s">
        <v>73</v>
      </c>
      <c r="B727" s="640">
        <v>3</v>
      </c>
      <c r="C727" s="640"/>
      <c r="D727" s="640">
        <v>53</v>
      </c>
      <c r="E727" s="640" t="str">
        <f>CONCATENATE('Смета ЕР (общ) '!$A727,".",'Смета ЕР (общ) '!$B727,".",'Смета ЕР (общ) '!$D727)</f>
        <v>Р5.3.53</v>
      </c>
      <c r="F727" s="640">
        <f t="shared" si="115"/>
        <v>1</v>
      </c>
      <c r="G727" s="652" t="s">
        <v>529</v>
      </c>
      <c r="H727" s="642" t="s">
        <v>336</v>
      </c>
      <c r="I727" s="643"/>
      <c r="J727" s="644">
        <v>1933.25</v>
      </c>
      <c r="K727" s="644">
        <v>6808.91</v>
      </c>
      <c r="L727" s="644">
        <f t="shared" si="113"/>
        <v>1933.25</v>
      </c>
      <c r="M727" s="644">
        <f t="shared" si="114"/>
        <v>6808.91</v>
      </c>
      <c r="N727" s="644">
        <f>ROUND('Смета ЕР (общ) '!$I727*'Смета ЕР (общ) '!$L727,2)</f>
        <v>0</v>
      </c>
      <c r="O727" s="644">
        <f>ROUND('Смета ЕР (общ) '!$I727*'Смета ЕР (общ) '!$M727,2)</f>
        <v>0</v>
      </c>
      <c r="P727" s="652"/>
      <c r="Q727" s="652"/>
    </row>
    <row r="728" spans="1:21" ht="14.4">
      <c r="A728" s="640" t="s">
        <v>73</v>
      </c>
      <c r="B728" s="640">
        <v>3</v>
      </c>
      <c r="C728" s="640"/>
      <c r="D728" s="640">
        <v>54</v>
      </c>
      <c r="E728" s="640" t="str">
        <f>CONCATENATE('Смета ЕР (общ) '!$A728,".",'Смета ЕР (общ) '!$B728,".",'Смета ЕР (общ) '!$D728)</f>
        <v>Р5.3.54</v>
      </c>
      <c r="F728" s="640">
        <f t="shared" si="115"/>
        <v>1</v>
      </c>
      <c r="G728" s="652" t="s">
        <v>530</v>
      </c>
      <c r="H728" s="642" t="s">
        <v>336</v>
      </c>
      <c r="I728" s="643"/>
      <c r="J728" s="644">
        <v>2612.5</v>
      </c>
      <c r="K728" s="644">
        <v>13675.49</v>
      </c>
      <c r="L728" s="644">
        <f t="shared" si="113"/>
        <v>2612.5</v>
      </c>
      <c r="M728" s="644">
        <f t="shared" si="114"/>
        <v>13675.49</v>
      </c>
      <c r="N728" s="644">
        <f>ROUND('Смета ЕР (общ) '!$I728*'Смета ЕР (общ) '!$L728,2)</f>
        <v>0</v>
      </c>
      <c r="O728" s="644">
        <f>ROUND('Смета ЕР (общ) '!$I728*'Смета ЕР (общ) '!$M728,2)</f>
        <v>0</v>
      </c>
      <c r="P728" s="652"/>
      <c r="Q728" s="652"/>
    </row>
    <row r="729" spans="1:21" ht="24">
      <c r="A729" s="640" t="s">
        <v>73</v>
      </c>
      <c r="B729" s="640">
        <v>3</v>
      </c>
      <c r="C729" s="640"/>
      <c r="D729" s="640">
        <v>55</v>
      </c>
      <c r="E729" s="640" t="str">
        <f>CONCATENATE('Смета ЕР (общ) '!$A729,".",'Смета ЕР (общ) '!$B729,".",'Смета ЕР (общ) '!$D729)</f>
        <v>Р5.3.55</v>
      </c>
      <c r="F729" s="640">
        <f t="shared" si="115"/>
        <v>1</v>
      </c>
      <c r="G729" s="652" t="s">
        <v>531</v>
      </c>
      <c r="H729" s="642" t="s">
        <v>27</v>
      </c>
      <c r="I729" s="643"/>
      <c r="J729" s="644">
        <v>791.7</v>
      </c>
      <c r="K729" s="644">
        <v>1264.28</v>
      </c>
      <c r="L729" s="644">
        <f t="shared" si="113"/>
        <v>791.7</v>
      </c>
      <c r="M729" s="644">
        <f t="shared" si="114"/>
        <v>1264.28</v>
      </c>
      <c r="N729" s="644">
        <f>ROUND('Смета ЕР (общ) '!$I729*'Смета ЕР (общ) '!$L729,2)</f>
        <v>0</v>
      </c>
      <c r="O729" s="644">
        <f>ROUND('Смета ЕР (общ) '!$I729*'Смета ЕР (общ) '!$M729,2)</f>
        <v>0</v>
      </c>
      <c r="P729" s="652"/>
      <c r="Q729" s="652"/>
    </row>
    <row r="730" spans="1:21" ht="14.4">
      <c r="A730" s="640" t="s">
        <v>73</v>
      </c>
      <c r="B730" s="640">
        <v>3</v>
      </c>
      <c r="C730" s="640"/>
      <c r="D730" s="640">
        <v>56</v>
      </c>
      <c r="E730" s="640" t="str">
        <f>CONCATENATE('Смета ЕР (общ) '!$A730,".",'Смета ЕР (общ) '!$B730,".",'Смета ЕР (общ) '!$D730)</f>
        <v>Р5.3.56</v>
      </c>
      <c r="F730" s="640">
        <f t="shared" si="115"/>
        <v>1</v>
      </c>
      <c r="G730" s="652" t="s">
        <v>532</v>
      </c>
      <c r="H730" s="642" t="s">
        <v>27</v>
      </c>
      <c r="I730" s="643"/>
      <c r="J730" s="644">
        <v>1073.8499999999999</v>
      </c>
      <c r="K730" s="644">
        <v>630.74</v>
      </c>
      <c r="L730" s="644">
        <f t="shared" si="113"/>
        <v>1073.8499999999999</v>
      </c>
      <c r="M730" s="644">
        <f t="shared" si="114"/>
        <v>630.74</v>
      </c>
      <c r="N730" s="644">
        <f>ROUND('Смета ЕР (общ) '!$I730*'Смета ЕР (общ) '!$L730,2)</f>
        <v>0</v>
      </c>
      <c r="O730" s="644">
        <f>ROUND('Смета ЕР (общ) '!$I730*'Смета ЕР (общ) '!$M730,2)</f>
        <v>0</v>
      </c>
      <c r="P730" s="652"/>
      <c r="Q730" s="652"/>
    </row>
    <row r="731" spans="1:21" ht="14.4">
      <c r="A731" s="640" t="s">
        <v>73</v>
      </c>
      <c r="B731" s="640">
        <v>3</v>
      </c>
      <c r="C731" s="640"/>
      <c r="D731" s="640">
        <v>58</v>
      </c>
      <c r="E731" s="640" t="str">
        <f>CONCATENATE('Смета ЕР (общ) '!$A731,".",'Смета ЕР (общ) '!$B731,".",'Смета ЕР (общ) '!$D731)</f>
        <v>Р5.3.58</v>
      </c>
      <c r="F731" s="640">
        <f t="shared" si="115"/>
        <v>1</v>
      </c>
      <c r="G731" s="652" t="s">
        <v>533</v>
      </c>
      <c r="H731" s="642" t="s">
        <v>336</v>
      </c>
      <c r="I731" s="643"/>
      <c r="J731" s="644">
        <v>2612.5</v>
      </c>
      <c r="K731" s="644">
        <v>20229.57</v>
      </c>
      <c r="L731" s="644">
        <f t="shared" si="113"/>
        <v>2612.5</v>
      </c>
      <c r="M731" s="644">
        <f t="shared" si="114"/>
        <v>20229.57</v>
      </c>
      <c r="N731" s="644">
        <f>ROUND('Смета ЕР (общ) '!$I731*'Смета ЕР (общ) '!$L731,2)</f>
        <v>0</v>
      </c>
      <c r="O731" s="644">
        <f>ROUND('Смета ЕР (общ) '!$I731*'Смета ЕР (общ) '!$M731,2)</f>
        <v>0</v>
      </c>
      <c r="P731" s="652"/>
      <c r="Q731" s="652"/>
    </row>
    <row r="732" spans="1:21" ht="14.4">
      <c r="A732" s="640" t="s">
        <v>73</v>
      </c>
      <c r="B732" s="640">
        <v>3</v>
      </c>
      <c r="C732" s="640"/>
      <c r="D732" s="640">
        <v>59</v>
      </c>
      <c r="E732" s="640" t="str">
        <f>CONCATENATE('Смета ЕР (общ) '!$A732,".",'Смета ЕР (общ) '!$B732,".",'Смета ЕР (общ) '!$D732)</f>
        <v>Р5.3.59</v>
      </c>
      <c r="F732" s="640">
        <f t="shared" si="115"/>
        <v>1</v>
      </c>
      <c r="G732" s="652" t="s">
        <v>534</v>
      </c>
      <c r="H732" s="642" t="s">
        <v>336</v>
      </c>
      <c r="I732" s="643"/>
      <c r="J732" s="644">
        <v>886.23</v>
      </c>
      <c r="K732" s="644">
        <v>1374.43</v>
      </c>
      <c r="L732" s="644">
        <f t="shared" si="113"/>
        <v>886.23</v>
      </c>
      <c r="M732" s="644">
        <f t="shared" si="114"/>
        <v>1374.43</v>
      </c>
      <c r="N732" s="644">
        <f>ROUND('Смета ЕР (общ) '!$I732*'Смета ЕР (общ) '!$L732,2)</f>
        <v>0</v>
      </c>
      <c r="O732" s="644">
        <f>ROUND('Смета ЕР (общ) '!$I732*'Смета ЕР (общ) '!$M732,2)</f>
        <v>0</v>
      </c>
      <c r="P732" s="652"/>
      <c r="Q732" s="652"/>
    </row>
    <row r="733" spans="1:21" ht="14.4">
      <c r="A733" s="648" t="s">
        <v>73</v>
      </c>
      <c r="B733" s="648">
        <v>1</v>
      </c>
      <c r="C733" s="648"/>
      <c r="D733" s="648">
        <v>0</v>
      </c>
      <c r="E733" s="648" t="str">
        <f>CONCATENATE('Смета ЕР (общ) '!$A733,".",'Смета ЕР (общ) '!$B733,".",'Смета ЕР (общ) '!$D733)</f>
        <v>Р5.1.0</v>
      </c>
      <c r="F733" s="648">
        <f t="shared" si="115"/>
        <v>1</v>
      </c>
      <c r="G733" s="717" t="s">
        <v>1101</v>
      </c>
      <c r="H733" s="634"/>
      <c r="I733" s="635">
        <f>N733</f>
        <v>0</v>
      </c>
      <c r="J733" s="647"/>
      <c r="K733" s="647"/>
      <c r="L733" s="637"/>
      <c r="M733" s="637"/>
      <c r="N733" s="637">
        <f>SUM(N734:N738)</f>
        <v>0</v>
      </c>
      <c r="O733" s="637">
        <f>SUM(O734:O738)</f>
        <v>0</v>
      </c>
      <c r="P733" s="717"/>
      <c r="Q733" s="717"/>
      <c r="U733" s="617">
        <v>0</v>
      </c>
    </row>
    <row r="734" spans="1:21" ht="24">
      <c r="A734" s="640" t="s">
        <v>73</v>
      </c>
      <c r="B734" s="640">
        <v>1</v>
      </c>
      <c r="C734" s="640"/>
      <c r="D734" s="640">
        <v>1</v>
      </c>
      <c r="E734" s="640" t="str">
        <f>CONCATENATE('Смета ЕР (общ) '!$A734,".",'Смета ЕР (общ) '!$B734,".",'Смета ЕР (общ) '!$D734)</f>
        <v>Р5.1.1</v>
      </c>
      <c r="F734" s="640">
        <f t="shared" si="115"/>
        <v>1</v>
      </c>
      <c r="G734" s="652" t="s">
        <v>78</v>
      </c>
      <c r="H734" s="642" t="s">
        <v>1146</v>
      </c>
      <c r="I734" s="643"/>
      <c r="J734" s="644">
        <v>6297.41</v>
      </c>
      <c r="K734" s="644">
        <v>9926.5400000000009</v>
      </c>
      <c r="L734" s="644">
        <f t="shared" ref="L734:M737" si="116">ROUND(J734-J734*$R$3,2)</f>
        <v>6297.41</v>
      </c>
      <c r="M734" s="644">
        <f t="shared" si="116"/>
        <v>9926.5400000000009</v>
      </c>
      <c r="N734" s="644">
        <f>ROUND('Смета ЕР (общ) '!$I734*'Смета ЕР (общ) '!$L734,2)</f>
        <v>0</v>
      </c>
      <c r="O734" s="644">
        <f>ROUND('Смета ЕР (общ) '!$I734*'Смета ЕР (общ) '!$M734,2)</f>
        <v>0</v>
      </c>
      <c r="P734" s="652"/>
      <c r="Q734" s="652"/>
    </row>
    <row r="735" spans="1:21" ht="24">
      <c r="A735" s="640" t="s">
        <v>73</v>
      </c>
      <c r="B735" s="640">
        <v>1</v>
      </c>
      <c r="C735" s="640"/>
      <c r="D735" s="640">
        <v>5</v>
      </c>
      <c r="E735" s="640" t="str">
        <f>CONCATENATE('Смета ЕР (общ) '!$A735,".",'Смета ЕР (общ) '!$B735,".",'Смета ЕР (общ) '!$D735)</f>
        <v>Р5.1.5</v>
      </c>
      <c r="F735" s="640">
        <f t="shared" si="115"/>
        <v>1</v>
      </c>
      <c r="G735" s="652" t="s">
        <v>1159</v>
      </c>
      <c r="H735" s="642" t="s">
        <v>1146</v>
      </c>
      <c r="I735" s="643"/>
      <c r="J735" s="644">
        <v>6965.22</v>
      </c>
      <c r="K735" s="644">
        <v>20099.259999999998</v>
      </c>
      <c r="L735" s="644">
        <f t="shared" si="116"/>
        <v>6965.22</v>
      </c>
      <c r="M735" s="644">
        <f t="shared" si="116"/>
        <v>20099.259999999998</v>
      </c>
      <c r="N735" s="644">
        <f>ROUND('Смета ЕР (общ) '!$I735*'Смета ЕР (общ) '!$L735,2)</f>
        <v>0</v>
      </c>
      <c r="O735" s="644">
        <f>ROUND('Смета ЕР (общ) '!$I735*'Смета ЕР (общ) '!$M735,2)</f>
        <v>0</v>
      </c>
      <c r="P735" s="652"/>
      <c r="Q735" s="652"/>
    </row>
    <row r="736" spans="1:21" ht="14.4">
      <c r="A736" s="640" t="s">
        <v>73</v>
      </c>
      <c r="B736" s="640">
        <v>1</v>
      </c>
      <c r="C736" s="640"/>
      <c r="D736" s="640">
        <v>2</v>
      </c>
      <c r="E736" s="640" t="str">
        <f>CONCATENATE('Смета ЕР (общ) '!$A736,".",'Смета ЕР (общ) '!$B736,".",'Смета ЕР (общ) '!$D736)</f>
        <v>Р5.1.2</v>
      </c>
      <c r="F736" s="640">
        <f t="shared" si="115"/>
        <v>1</v>
      </c>
      <c r="G736" s="652" t="s">
        <v>79</v>
      </c>
      <c r="H736" s="642" t="s">
        <v>336</v>
      </c>
      <c r="I736" s="643"/>
      <c r="J736" s="644">
        <v>11629.56</v>
      </c>
      <c r="K736" s="644">
        <v>0</v>
      </c>
      <c r="L736" s="644">
        <f t="shared" si="116"/>
        <v>11629.56</v>
      </c>
      <c r="M736" s="644">
        <f t="shared" si="116"/>
        <v>0</v>
      </c>
      <c r="N736" s="644">
        <f>ROUND('Смета ЕР (общ) '!$I736*'Смета ЕР (общ) '!$L736,2)</f>
        <v>0</v>
      </c>
      <c r="O736" s="644">
        <f>ROUND('Смета ЕР (общ) '!$I736*'Смета ЕР (общ) '!$M736,2)</f>
        <v>0</v>
      </c>
      <c r="P736" s="652"/>
      <c r="Q736" s="652"/>
    </row>
    <row r="737" spans="1:21" ht="14.4">
      <c r="A737" s="640" t="s">
        <v>73</v>
      </c>
      <c r="B737" s="640">
        <v>1</v>
      </c>
      <c r="C737" s="640"/>
      <c r="D737" s="640">
        <v>3</v>
      </c>
      <c r="E737" s="640" t="str">
        <f>CONCATENATE('Смета ЕР (общ) '!$A737,".",'Смета ЕР (общ) '!$B737,".",'Смета ЕР (общ) '!$D737)</f>
        <v>Р5.1.3</v>
      </c>
      <c r="F737" s="640">
        <f t="shared" si="115"/>
        <v>1</v>
      </c>
      <c r="G737" s="652" t="s">
        <v>80</v>
      </c>
      <c r="H737" s="642" t="s">
        <v>336</v>
      </c>
      <c r="I737" s="643"/>
      <c r="J737" s="644">
        <v>2612.5</v>
      </c>
      <c r="K737" s="644">
        <v>12757.59</v>
      </c>
      <c r="L737" s="644">
        <f t="shared" si="116"/>
        <v>2612.5</v>
      </c>
      <c r="M737" s="644">
        <f t="shared" si="116"/>
        <v>12757.59</v>
      </c>
      <c r="N737" s="644">
        <f>ROUND('Смета ЕР (общ) '!$I737*'Смета ЕР (общ) '!$L737,2)</f>
        <v>0</v>
      </c>
      <c r="O737" s="644">
        <f>ROUND('Смета ЕР (общ) '!$I737*'Смета ЕР (общ) '!$M737,2)</f>
        <v>0</v>
      </c>
      <c r="P737" s="652"/>
      <c r="Q737" s="652"/>
    </row>
    <row r="738" spans="1:21" ht="14.4">
      <c r="A738" s="640" t="s">
        <v>73</v>
      </c>
      <c r="B738" s="640">
        <v>1</v>
      </c>
      <c r="C738" s="640"/>
      <c r="D738" s="640">
        <v>4</v>
      </c>
      <c r="E738" s="640" t="str">
        <f>CONCATENATE('Смета ЕР (общ) '!$A738,".",'Смета ЕР (общ) '!$B738,".",'Смета ЕР (общ) '!$D738)</f>
        <v>Р5.1.4</v>
      </c>
      <c r="F738" s="640">
        <f t="shared" si="115"/>
        <v>1</v>
      </c>
      <c r="G738" s="652" t="s">
        <v>177</v>
      </c>
      <c r="H738" s="642" t="s">
        <v>27</v>
      </c>
      <c r="I738" s="643"/>
      <c r="J738" s="644">
        <v>1017.01</v>
      </c>
      <c r="K738" s="644">
        <v>1361.79</v>
      </c>
      <c r="L738" s="644">
        <f>ROUND(J738-J738*$R$3,2)</f>
        <v>1017.01</v>
      </c>
      <c r="M738" s="644">
        <f>ROUND(K738-K738*$R$3,2)</f>
        <v>1361.79</v>
      </c>
      <c r="N738" s="644">
        <f>ROUND('Смета ЕР (общ) '!$I738*'Смета ЕР (общ) '!$L738,2)</f>
        <v>0</v>
      </c>
      <c r="O738" s="644">
        <f>ROUND('Смета ЕР (общ) '!$I738*'Смета ЕР (общ) '!$M738,2)</f>
        <v>0</v>
      </c>
      <c r="P738" s="652"/>
      <c r="Q738" s="652"/>
    </row>
    <row r="739" spans="1:21" ht="14.4">
      <c r="A739" s="648" t="s">
        <v>73</v>
      </c>
      <c r="B739" s="648">
        <v>2</v>
      </c>
      <c r="C739" s="648"/>
      <c r="D739" s="648">
        <v>0</v>
      </c>
      <c r="E739" s="648" t="str">
        <f>CONCATENATE('Смета ЕР (общ) '!$A739,".",'Смета ЕР (общ) '!$B739,".",'Смета ЕР (общ) '!$D739)</f>
        <v>Р5.2.0</v>
      </c>
      <c r="F739" s="648">
        <f t="shared" si="115"/>
        <v>1</v>
      </c>
      <c r="G739" s="717" t="s">
        <v>677</v>
      </c>
      <c r="H739" s="634"/>
      <c r="I739" s="635">
        <f>N739</f>
        <v>0</v>
      </c>
      <c r="J739" s="647"/>
      <c r="K739" s="647"/>
      <c r="L739" s="637"/>
      <c r="M739" s="637"/>
      <c r="N739" s="637">
        <f>SUM(N740:N747)</f>
        <v>0</v>
      </c>
      <c r="O739" s="637">
        <f>SUM(O740:O747)</f>
        <v>0</v>
      </c>
      <c r="P739" s="717"/>
      <c r="Q739" s="717"/>
      <c r="U739" s="617">
        <v>0</v>
      </c>
    </row>
    <row r="740" spans="1:21" ht="14.4">
      <c r="A740" s="640" t="s">
        <v>73</v>
      </c>
      <c r="B740" s="640">
        <v>2</v>
      </c>
      <c r="C740" s="640"/>
      <c r="D740" s="640">
        <v>1</v>
      </c>
      <c r="E740" s="640" t="str">
        <f>CONCATENATE('Смета ЕР (общ) '!$A740,".",'Смета ЕР (общ) '!$B740,".",'Смета ЕР (общ) '!$D740)</f>
        <v>Р5.2.1</v>
      </c>
      <c r="F740" s="640">
        <f t="shared" si="115"/>
        <v>1</v>
      </c>
      <c r="G740" s="652" t="s">
        <v>81</v>
      </c>
      <c r="H740" s="642" t="s">
        <v>336</v>
      </c>
      <c r="I740" s="643"/>
      <c r="J740" s="644">
        <v>574.20000000000005</v>
      </c>
      <c r="K740" s="644">
        <v>3076.95</v>
      </c>
      <c r="L740" s="644">
        <f t="shared" ref="L740:M747" si="117">ROUND(J740-J740*$R$3,2)</f>
        <v>574.20000000000005</v>
      </c>
      <c r="M740" s="644">
        <f t="shared" si="117"/>
        <v>3076.95</v>
      </c>
      <c r="N740" s="644">
        <f>ROUND('Смета ЕР (общ) '!$I740*'Смета ЕР (общ) '!$L740,2)</f>
        <v>0</v>
      </c>
      <c r="O740" s="644">
        <f>ROUND('Смета ЕР (общ) '!$I740*'Смета ЕР (общ) '!$M740,2)</f>
        <v>0</v>
      </c>
      <c r="P740" s="652"/>
      <c r="Q740" s="652"/>
    </row>
    <row r="741" spans="1:21" ht="24">
      <c r="A741" s="640" t="s">
        <v>73</v>
      </c>
      <c r="B741" s="640">
        <v>2</v>
      </c>
      <c r="C741" s="640"/>
      <c r="D741" s="640">
        <v>2</v>
      </c>
      <c r="E741" s="640" t="str">
        <f>CONCATENATE('Смета ЕР (общ) '!$A741,".",'Смета ЕР (общ) '!$B741,".",'Смета ЕР (общ) '!$D741)</f>
        <v>Р5.2.2</v>
      </c>
      <c r="F741" s="640">
        <f t="shared" si="115"/>
        <v>1</v>
      </c>
      <c r="G741" s="652" t="s">
        <v>82</v>
      </c>
      <c r="H741" s="642" t="s">
        <v>336</v>
      </c>
      <c r="I741" s="643"/>
      <c r="J741" s="644">
        <v>543.16</v>
      </c>
      <c r="K741" s="644">
        <v>26118.41</v>
      </c>
      <c r="L741" s="644">
        <f t="shared" si="117"/>
        <v>543.16</v>
      </c>
      <c r="M741" s="644">
        <f t="shared" si="117"/>
        <v>26118.41</v>
      </c>
      <c r="N741" s="644">
        <f>ROUND('Смета ЕР (общ) '!$I741*'Смета ЕР (общ) '!$L741,2)</f>
        <v>0</v>
      </c>
      <c r="O741" s="644">
        <f>ROUND('Смета ЕР (общ) '!$I741*'Смета ЕР (общ) '!$M741,2)</f>
        <v>0</v>
      </c>
      <c r="P741" s="652"/>
      <c r="Q741" s="652"/>
    </row>
    <row r="742" spans="1:21" ht="14.4">
      <c r="A742" s="640" t="s">
        <v>73</v>
      </c>
      <c r="B742" s="640">
        <v>2</v>
      </c>
      <c r="C742" s="640"/>
      <c r="D742" s="640">
        <v>3</v>
      </c>
      <c r="E742" s="640" t="str">
        <f>CONCATENATE('Смета ЕР (общ) '!$A742,".",'Смета ЕР (общ) '!$B742,".",'Смета ЕР (общ) '!$D742)</f>
        <v>Р5.2.3</v>
      </c>
      <c r="F742" s="640">
        <f t="shared" si="115"/>
        <v>1</v>
      </c>
      <c r="G742" s="652" t="s">
        <v>83</v>
      </c>
      <c r="H742" s="642" t="s">
        <v>336</v>
      </c>
      <c r="I742" s="643"/>
      <c r="J742" s="644">
        <v>574.20000000000005</v>
      </c>
      <c r="K742" s="644">
        <v>10489.64</v>
      </c>
      <c r="L742" s="644">
        <f t="shared" si="117"/>
        <v>574.20000000000005</v>
      </c>
      <c r="M742" s="644">
        <f t="shared" si="117"/>
        <v>10489.64</v>
      </c>
      <c r="N742" s="644">
        <f>ROUND('Смета ЕР (общ) '!$I742*'Смета ЕР (общ) '!$L742,2)</f>
        <v>0</v>
      </c>
      <c r="O742" s="644">
        <f>ROUND('Смета ЕР (общ) '!$I742*'Смета ЕР (общ) '!$M742,2)</f>
        <v>0</v>
      </c>
      <c r="P742" s="652"/>
      <c r="Q742" s="652"/>
    </row>
    <row r="743" spans="1:21" ht="24">
      <c r="A743" s="640" t="s">
        <v>73</v>
      </c>
      <c r="B743" s="640">
        <v>2</v>
      </c>
      <c r="C743" s="640"/>
      <c r="D743" s="640">
        <v>4</v>
      </c>
      <c r="E743" s="640" t="str">
        <f>CONCATENATE('Смета ЕР (общ) '!$A743,".",'Смета ЕР (общ) '!$B743,".",'Смета ЕР (общ) '!$D743)</f>
        <v>Р5.2.4</v>
      </c>
      <c r="F743" s="640">
        <f t="shared" si="115"/>
        <v>1</v>
      </c>
      <c r="G743" s="652" t="s">
        <v>84</v>
      </c>
      <c r="H743" s="642" t="s">
        <v>336</v>
      </c>
      <c r="I743" s="643"/>
      <c r="J743" s="644">
        <v>574.20000000000005</v>
      </c>
      <c r="K743" s="644">
        <v>12098.48</v>
      </c>
      <c r="L743" s="644">
        <f t="shared" si="117"/>
        <v>574.20000000000005</v>
      </c>
      <c r="M743" s="644">
        <f t="shared" si="117"/>
        <v>12098.48</v>
      </c>
      <c r="N743" s="644">
        <f>ROUND('Смета ЕР (общ) '!$I743*'Смета ЕР (общ) '!$L743,2)</f>
        <v>0</v>
      </c>
      <c r="O743" s="644">
        <f>ROUND('Смета ЕР (общ) '!$I743*'Смета ЕР (общ) '!$M743,2)</f>
        <v>0</v>
      </c>
      <c r="P743" s="652"/>
      <c r="Q743" s="652"/>
    </row>
    <row r="744" spans="1:21" ht="14.4">
      <c r="A744" s="640" t="s">
        <v>73</v>
      </c>
      <c r="B744" s="640">
        <v>2</v>
      </c>
      <c r="C744" s="640"/>
      <c r="D744" s="640">
        <v>5</v>
      </c>
      <c r="E744" s="640" t="str">
        <f>CONCATENATE('Смета ЕР (общ) '!$A744,".",'Смета ЕР (общ) '!$B744,".",'Смета ЕР (общ) '!$D744)</f>
        <v>Р5.2.5</v>
      </c>
      <c r="F744" s="640">
        <f t="shared" si="115"/>
        <v>1</v>
      </c>
      <c r="G744" s="652" t="s">
        <v>85</v>
      </c>
      <c r="H744" s="642" t="s">
        <v>336</v>
      </c>
      <c r="I744" s="643"/>
      <c r="J744" s="644">
        <v>626.4</v>
      </c>
      <c r="K744" s="644">
        <v>8055.34</v>
      </c>
      <c r="L744" s="644">
        <f t="shared" si="117"/>
        <v>626.4</v>
      </c>
      <c r="M744" s="644">
        <f t="shared" si="117"/>
        <v>8055.34</v>
      </c>
      <c r="N744" s="644">
        <f>ROUND('Смета ЕР (общ) '!$I744*'Смета ЕР (общ) '!$L744,2)</f>
        <v>0</v>
      </c>
      <c r="O744" s="644">
        <f>ROUND('Смета ЕР (общ) '!$I744*'Смета ЕР (общ) '!$M744,2)</f>
        <v>0</v>
      </c>
      <c r="P744" s="652"/>
      <c r="Q744" s="652"/>
    </row>
    <row r="745" spans="1:21" ht="14.4">
      <c r="A745" s="640" t="s">
        <v>73</v>
      </c>
      <c r="B745" s="640">
        <v>2</v>
      </c>
      <c r="C745" s="640"/>
      <c r="D745" s="640">
        <v>6</v>
      </c>
      <c r="E745" s="640" t="str">
        <f>CONCATENATE('Смета ЕР (общ) '!$A745,".",'Смета ЕР (общ) '!$B745,".",'Смета ЕР (общ) '!$D745)</f>
        <v>Р5.2.6</v>
      </c>
      <c r="F745" s="640">
        <f t="shared" si="115"/>
        <v>1</v>
      </c>
      <c r="G745" s="652" t="s">
        <v>86</v>
      </c>
      <c r="H745" s="642" t="s">
        <v>336</v>
      </c>
      <c r="I745" s="643"/>
      <c r="J745" s="644">
        <v>543.16</v>
      </c>
      <c r="K745" s="644">
        <v>6715.96</v>
      </c>
      <c r="L745" s="644">
        <f t="shared" si="117"/>
        <v>543.16</v>
      </c>
      <c r="M745" s="644">
        <f t="shared" si="117"/>
        <v>6715.96</v>
      </c>
      <c r="N745" s="644">
        <f>ROUND('Смета ЕР (общ) '!$I745*'Смета ЕР (общ) '!$L745,2)</f>
        <v>0</v>
      </c>
      <c r="O745" s="644">
        <f>ROUND('Смета ЕР (общ) '!$I745*'Смета ЕР (общ) '!$M745,2)</f>
        <v>0</v>
      </c>
      <c r="P745" s="652"/>
      <c r="Q745" s="652"/>
    </row>
    <row r="746" spans="1:21" ht="14.4">
      <c r="A746" s="640" t="s">
        <v>73</v>
      </c>
      <c r="B746" s="640">
        <v>2</v>
      </c>
      <c r="C746" s="640"/>
      <c r="D746" s="640">
        <v>7</v>
      </c>
      <c r="E746" s="640" t="str">
        <f>CONCATENATE('Смета ЕР (общ) '!$A746,".",'Смета ЕР (общ) '!$B746,".",'Смета ЕР (общ) '!$D746)</f>
        <v>Р5.2.7</v>
      </c>
      <c r="F746" s="640">
        <f t="shared" si="115"/>
        <v>1</v>
      </c>
      <c r="G746" s="652" t="s">
        <v>87</v>
      </c>
      <c r="H746" s="642" t="s">
        <v>336</v>
      </c>
      <c r="I746" s="643"/>
      <c r="J746" s="644">
        <v>574.20000000000005</v>
      </c>
      <c r="K746" s="644">
        <v>9209.36</v>
      </c>
      <c r="L746" s="644">
        <f t="shared" si="117"/>
        <v>574.20000000000005</v>
      </c>
      <c r="M746" s="644">
        <f t="shared" si="117"/>
        <v>9209.36</v>
      </c>
      <c r="N746" s="644">
        <f>ROUND('Смета ЕР (общ) '!$I746*'Смета ЕР (общ) '!$L746,2)</f>
        <v>0</v>
      </c>
      <c r="O746" s="644">
        <f>ROUND('Смета ЕР (общ) '!$I746*'Смета ЕР (общ) '!$M746,2)</f>
        <v>0</v>
      </c>
      <c r="P746" s="652"/>
      <c r="Q746" s="652"/>
    </row>
    <row r="747" spans="1:21" ht="14.4">
      <c r="A747" s="640" t="s">
        <v>73</v>
      </c>
      <c r="B747" s="640">
        <v>2</v>
      </c>
      <c r="C747" s="640"/>
      <c r="D747" s="640">
        <v>8</v>
      </c>
      <c r="E747" s="640" t="str">
        <f>CONCATENATE('Смета ЕР (общ) '!$A747,".",'Смета ЕР (общ) '!$B747,".",'Смета ЕР (общ) '!$D747)</f>
        <v>Р5.2.8</v>
      </c>
      <c r="F747" s="640">
        <f t="shared" si="115"/>
        <v>1</v>
      </c>
      <c r="G747" s="652" t="s">
        <v>535</v>
      </c>
      <c r="H747" s="642" t="s">
        <v>336</v>
      </c>
      <c r="I747" s="643"/>
      <c r="J747" s="644">
        <v>10450</v>
      </c>
      <c r="K747" s="644">
        <v>2341.35</v>
      </c>
      <c r="L747" s="644">
        <f t="shared" si="117"/>
        <v>10450</v>
      </c>
      <c r="M747" s="644">
        <f t="shared" si="117"/>
        <v>2341.35</v>
      </c>
      <c r="N747" s="644">
        <f>ROUND('Смета ЕР (общ) '!$I747*'Смета ЕР (общ) '!$L747,2)</f>
        <v>0</v>
      </c>
      <c r="O747" s="644">
        <f>ROUND('Смета ЕР (общ) '!$I747*'Смета ЕР (общ) '!$M747,2)</f>
        <v>0</v>
      </c>
      <c r="P747" s="652"/>
      <c r="Q747" s="652"/>
    </row>
    <row r="748" spans="1:21" ht="14.4">
      <c r="A748" s="648" t="s">
        <v>73</v>
      </c>
      <c r="B748" s="648">
        <v>4</v>
      </c>
      <c r="C748" s="648"/>
      <c r="D748" s="648">
        <v>0</v>
      </c>
      <c r="E748" s="648" t="str">
        <f>CONCATENATE('Смета ЕР (общ) '!$A748,".",'Смета ЕР (общ) '!$B748,".",'Смета ЕР (общ) '!$D748)</f>
        <v>Р5.4.0</v>
      </c>
      <c r="F748" s="648">
        <f t="shared" si="115"/>
        <v>1</v>
      </c>
      <c r="G748" s="717" t="s">
        <v>1100</v>
      </c>
      <c r="H748" s="634"/>
      <c r="I748" s="635">
        <f>N748</f>
        <v>0</v>
      </c>
      <c r="J748" s="647"/>
      <c r="K748" s="647"/>
      <c r="L748" s="637"/>
      <c r="M748" s="637"/>
      <c r="N748" s="637">
        <f>SUM(N749:N750)</f>
        <v>0</v>
      </c>
      <c r="O748" s="637">
        <f>SUM(O749:O750)</f>
        <v>0</v>
      </c>
      <c r="P748" s="717"/>
      <c r="Q748" s="717"/>
      <c r="U748" s="617">
        <v>0</v>
      </c>
    </row>
    <row r="749" spans="1:21" ht="14.4">
      <c r="A749" s="640" t="s">
        <v>73</v>
      </c>
      <c r="B749" s="640">
        <v>4</v>
      </c>
      <c r="C749" s="640"/>
      <c r="D749" s="640">
        <v>5</v>
      </c>
      <c r="E749" s="640" t="str">
        <f>CONCATENATE('Смета ЕР (общ) '!$A749,".",'Смета ЕР (общ) '!$B749,".",'Смета ЕР (общ) '!$D749)</f>
        <v>Р5.4.5</v>
      </c>
      <c r="F749" s="640">
        <f t="shared" si="115"/>
        <v>1</v>
      </c>
      <c r="G749" s="652" t="s">
        <v>964</v>
      </c>
      <c r="H749" s="642" t="s">
        <v>336</v>
      </c>
      <c r="I749" s="643"/>
      <c r="J749" s="644">
        <v>4180</v>
      </c>
      <c r="K749" s="644">
        <v>0</v>
      </c>
      <c r="L749" s="644">
        <f>ROUND(J749-J749*$R$3,2)</f>
        <v>4180</v>
      </c>
      <c r="M749" s="644">
        <f>ROUND(K749-K749*$R$3,2)</f>
        <v>0</v>
      </c>
      <c r="N749" s="644">
        <f>ROUND('Смета ЕР (общ) '!$I749*'Смета ЕР (общ) '!$L749,2)</f>
        <v>0</v>
      </c>
      <c r="O749" s="644">
        <f>ROUND('Смета ЕР (общ) '!$I749*'Смета ЕР (общ) '!$M749,2)</f>
        <v>0</v>
      </c>
      <c r="P749" s="652"/>
      <c r="Q749" s="652"/>
    </row>
    <row r="750" spans="1:21" ht="24">
      <c r="A750" s="640" t="s">
        <v>73</v>
      </c>
      <c r="B750" s="640">
        <v>4</v>
      </c>
      <c r="C750" s="640"/>
      <c r="D750" s="640">
        <v>1</v>
      </c>
      <c r="E750" s="640" t="str">
        <f>CONCATENATE('Смета ЕР (общ) '!$A750,".",'Смета ЕР (общ) '!$B750,".",'Смета ЕР (общ) '!$D750)</f>
        <v>Р5.4.1</v>
      </c>
      <c r="F750" s="640">
        <f t="shared" si="115"/>
        <v>1</v>
      </c>
      <c r="G750" s="652" t="s">
        <v>1099</v>
      </c>
      <c r="H750" s="642" t="s">
        <v>15</v>
      </c>
      <c r="I750" s="643"/>
      <c r="J750" s="644">
        <v>2714.4</v>
      </c>
      <c r="K750" s="644">
        <v>5834.72</v>
      </c>
      <c r="L750" s="644">
        <f>ROUND(J750-J750*$R$3,2)</f>
        <v>2714.4</v>
      </c>
      <c r="M750" s="644">
        <f>ROUND(K750-K750*$R$3,2)</f>
        <v>5834.72</v>
      </c>
      <c r="N750" s="644">
        <f>ROUND('Смета ЕР (общ) '!$I750*'Смета ЕР (общ) '!$L750,2)</f>
        <v>0</v>
      </c>
      <c r="O750" s="644">
        <f>ROUND('Смета ЕР (общ) '!$I750*'Смета ЕР (общ) '!$M750,2)</f>
        <v>0</v>
      </c>
      <c r="P750" s="652"/>
      <c r="Q750" s="652"/>
    </row>
    <row r="751" spans="1:21" ht="14.4">
      <c r="A751" s="632" t="s">
        <v>88</v>
      </c>
      <c r="B751" s="632">
        <v>0</v>
      </c>
      <c r="C751" s="632"/>
      <c r="D751" s="632">
        <v>0</v>
      </c>
      <c r="E751" s="632" t="str">
        <f>CONCATENATE('Смета ЕР (общ) '!$A751,".",'Смета ЕР (общ) '!$B751,".",'Смета ЕР (общ) '!$D751)</f>
        <v>Р6.0.0</v>
      </c>
      <c r="F751" s="632">
        <f t="shared" si="115"/>
        <v>1</v>
      </c>
      <c r="G751" s="633" t="s">
        <v>678</v>
      </c>
      <c r="H751" s="634"/>
      <c r="I751" s="635">
        <f>N751</f>
        <v>0</v>
      </c>
      <c r="J751" s="647"/>
      <c r="K751" s="647"/>
      <c r="L751" s="637"/>
      <c r="M751" s="637"/>
      <c r="N751" s="637">
        <f>ROUND(N752,2)</f>
        <v>0</v>
      </c>
      <c r="O751" s="637">
        <f>ROUND(O752,2)</f>
        <v>0</v>
      </c>
      <c r="P751" s="633"/>
      <c r="Q751" s="633"/>
      <c r="U751" s="617">
        <v>246510.68</v>
      </c>
    </row>
    <row r="752" spans="1:21" ht="14.4">
      <c r="A752" s="632" t="s">
        <v>88</v>
      </c>
      <c r="B752" s="632">
        <v>1</v>
      </c>
      <c r="C752" s="632"/>
      <c r="D752" s="632">
        <v>0</v>
      </c>
      <c r="E752" s="632" t="str">
        <f>CONCATENATE('Смета ЕР (общ) '!$A752,".",'Смета ЕР (общ) '!$B752,".",'Смета ЕР (общ) '!$D752)</f>
        <v>Р6.1.0</v>
      </c>
      <c r="F752" s="632">
        <f t="shared" si="115"/>
        <v>1</v>
      </c>
      <c r="G752" s="633" t="s">
        <v>2662</v>
      </c>
      <c r="H752" s="634"/>
      <c r="I752" s="635">
        <f>N752</f>
        <v>0</v>
      </c>
      <c r="J752" s="647"/>
      <c r="K752" s="647"/>
      <c r="L752" s="637"/>
      <c r="M752" s="637"/>
      <c r="N752" s="637">
        <f>SUM(N753:N878)</f>
        <v>0</v>
      </c>
      <c r="O752" s="637">
        <f>SUM(O753:O878)</f>
        <v>0</v>
      </c>
      <c r="P752" s="633"/>
      <c r="Q752" s="633"/>
      <c r="U752" s="617">
        <v>246510.68000000002</v>
      </c>
    </row>
    <row r="753" spans="1:21" ht="14.4">
      <c r="A753" s="640" t="s">
        <v>88</v>
      </c>
      <c r="B753" s="640">
        <v>1</v>
      </c>
      <c r="C753" s="640"/>
      <c r="D753" s="640">
        <v>1</v>
      </c>
      <c r="E753" s="640" t="str">
        <f>CONCATENATE('Смета ЕР (общ) '!$A753,".",'Смета ЕР (общ) '!$B753,".",'Смета ЕР (общ) '!$D753)</f>
        <v>Р6.1.1</v>
      </c>
      <c r="F753" s="640">
        <f t="shared" si="115"/>
        <v>1</v>
      </c>
      <c r="G753" s="641" t="s">
        <v>89</v>
      </c>
      <c r="H753" s="642" t="s">
        <v>336</v>
      </c>
      <c r="I753" s="643"/>
      <c r="J753" s="644">
        <v>2090</v>
      </c>
      <c r="K753" s="644">
        <v>0</v>
      </c>
      <c r="L753" s="644">
        <f t="shared" ref="L753:L756" si="118">ROUND(J753-J753*$R$3,2)</f>
        <v>2090</v>
      </c>
      <c r="M753" s="644">
        <f t="shared" ref="M753:M754" si="119">ROUND(K753-K753*$R$3,2)</f>
        <v>0</v>
      </c>
      <c r="N753" s="644">
        <f>ROUND('Смета ЕР (общ) '!$I753*'Смета ЕР (общ) '!$L753,2)</f>
        <v>0</v>
      </c>
      <c r="O753" s="644">
        <f>ROUND('Смета ЕР (общ) '!$I753*'Смета ЕР (общ) '!$M753,2)</f>
        <v>0</v>
      </c>
      <c r="P753" s="641"/>
      <c r="Q753" s="641"/>
      <c r="U753" s="617">
        <v>3</v>
      </c>
    </row>
    <row r="754" spans="1:21" ht="24">
      <c r="A754" s="640" t="s">
        <v>88</v>
      </c>
      <c r="B754" s="640">
        <v>1</v>
      </c>
      <c r="C754" s="640"/>
      <c r="D754" s="640">
        <v>2</v>
      </c>
      <c r="E754" s="640" t="str">
        <f>CONCATENATE('Смета ЕР (общ) '!$A754,".",'Смета ЕР (общ) '!$B754,".",'Смета ЕР (общ) '!$D754)</f>
        <v>Р6.1.2</v>
      </c>
      <c r="F754" s="640">
        <f t="shared" si="115"/>
        <v>1</v>
      </c>
      <c r="G754" s="641" t="s">
        <v>90</v>
      </c>
      <c r="H754" s="642" t="s">
        <v>336</v>
      </c>
      <c r="I754" s="643"/>
      <c r="J754" s="644">
        <v>4702.5</v>
      </c>
      <c r="K754" s="644">
        <v>0</v>
      </c>
      <c r="L754" s="644">
        <f t="shared" si="118"/>
        <v>4702.5</v>
      </c>
      <c r="M754" s="644">
        <f t="shared" si="119"/>
        <v>0</v>
      </c>
      <c r="N754" s="644">
        <f>ROUND('Смета ЕР (общ) '!$I754*'Смета ЕР (общ) '!$L754,2)</f>
        <v>0</v>
      </c>
      <c r="O754" s="644">
        <f>ROUND('Смета ЕР (общ) '!$I754*'Смета ЕР (общ) '!$M754,2)</f>
        <v>0</v>
      </c>
      <c r="P754" s="641"/>
      <c r="Q754" s="641"/>
      <c r="U754" s="617">
        <v>3</v>
      </c>
    </row>
    <row r="755" spans="1:21" ht="14.4">
      <c r="A755" s="640" t="s">
        <v>88</v>
      </c>
      <c r="B755" s="640">
        <v>1</v>
      </c>
      <c r="C755" s="640"/>
      <c r="D755" s="640">
        <v>19</v>
      </c>
      <c r="E755" s="640" t="str">
        <f>CONCATENATE('Смета ЕР (общ) '!$A755,".",'Смета ЕР (общ) '!$B755,".",'Смета ЕР (общ) '!$D755)</f>
        <v>Р6.1.19</v>
      </c>
      <c r="F755" s="640">
        <f t="shared" si="115"/>
        <v>1</v>
      </c>
      <c r="G755" s="641" t="s">
        <v>5681</v>
      </c>
      <c r="H755" s="653" t="s">
        <v>91</v>
      </c>
      <c r="I755" s="643"/>
      <c r="J755" s="644">
        <v>470.25</v>
      </c>
      <c r="K755" s="669">
        <f>Радиаторы!BC32/10</f>
        <v>971.25</v>
      </c>
      <c r="L755" s="644">
        <f>ROUND(J755-J755*$R$3,2)</f>
        <v>470.25</v>
      </c>
      <c r="M755" s="662">
        <f>K755</f>
        <v>971.25</v>
      </c>
      <c r="N755" s="644">
        <f>ROUND('Смета ЕР (общ) '!$I755*'Смета ЕР (общ) '!$L755,2)</f>
        <v>0</v>
      </c>
      <c r="O755" s="644">
        <f>ROUND('Смета ЕР (общ) '!$I755*'Смета ЕР (общ) '!$M755,2)</f>
        <v>0</v>
      </c>
      <c r="P755" s="641" t="s">
        <v>1676</v>
      </c>
      <c r="Q755" s="641" t="s">
        <v>846</v>
      </c>
    </row>
    <row r="756" spans="1:21" ht="18" customHeight="1">
      <c r="A756" s="640" t="s">
        <v>88</v>
      </c>
      <c r="B756" s="640">
        <v>1</v>
      </c>
      <c r="C756" s="640"/>
      <c r="D756" s="640">
        <v>53</v>
      </c>
      <c r="E756" s="640" t="str">
        <f>CONCATENATE('Смета ЕР (общ) '!$A756,".",'Смета ЕР (общ) '!$B756,".",'Смета ЕР (общ) '!$D756)</f>
        <v>Р6.1.53</v>
      </c>
      <c r="F756" s="640">
        <f t="shared" si="115"/>
        <v>1</v>
      </c>
      <c r="G756" s="641" t="s">
        <v>5682</v>
      </c>
      <c r="H756" s="653" t="s">
        <v>91</v>
      </c>
      <c r="I756" s="643"/>
      <c r="J756" s="644">
        <v>470.25</v>
      </c>
      <c r="K756" s="669">
        <f>Радиаторы!BC33/10</f>
        <v>993.3</v>
      </c>
      <c r="L756" s="644">
        <f t="shared" si="118"/>
        <v>470.25</v>
      </c>
      <c r="M756" s="662">
        <f t="shared" ref="M756:M757" si="120">K756</f>
        <v>993.3</v>
      </c>
      <c r="N756" s="644">
        <f>ROUND('Смета ЕР (общ) '!$I756*'Смета ЕР (общ) '!$L756,2)</f>
        <v>0</v>
      </c>
      <c r="O756" s="644">
        <f>ROUND('Смета ЕР (общ) '!$I756*'Смета ЕР (общ) '!$M756,2)</f>
        <v>0</v>
      </c>
      <c r="P756" s="641" t="s">
        <v>1676</v>
      </c>
      <c r="Q756" s="641" t="s">
        <v>846</v>
      </c>
      <c r="R756" s="1035">
        <v>3.7323831515248027E-2</v>
      </c>
    </row>
    <row r="757" spans="1:21" ht="14.4">
      <c r="A757" s="640" t="s">
        <v>88</v>
      </c>
      <c r="B757" s="640">
        <v>1</v>
      </c>
      <c r="C757" s="640"/>
      <c r="D757" s="640">
        <v>3</v>
      </c>
      <c r="E757" s="640" t="str">
        <f>CONCATENATE('Смета ЕР (общ) '!$A757,".",'Смета ЕР (общ) '!$B757,".",'Смета ЕР (общ) '!$D757)</f>
        <v>Р6.1.3</v>
      </c>
      <c r="F757" s="640">
        <f t="shared" si="115"/>
        <v>1</v>
      </c>
      <c r="G757" s="641" t="s">
        <v>5680</v>
      </c>
      <c r="H757" s="653" t="s">
        <v>91</v>
      </c>
      <c r="I757" s="643"/>
      <c r="J757" s="644">
        <v>470.25</v>
      </c>
      <c r="K757" s="669">
        <f>Радиаторы!BC34/10</f>
        <v>1014.3</v>
      </c>
      <c r="L757" s="644">
        <f>ROUND(J757-J757*$R$3,2)</f>
        <v>470.25</v>
      </c>
      <c r="M757" s="662">
        <f t="shared" si="120"/>
        <v>1014.3</v>
      </c>
      <c r="N757" s="644">
        <f>ROUND('Смета ЕР (общ) '!$I757*'Смета ЕР (общ) '!$L757,2)</f>
        <v>0</v>
      </c>
      <c r="O757" s="644">
        <f>ROUND('Смета ЕР (общ) '!$I757*'Смета ЕР (общ) '!$M757,2)</f>
        <v>0</v>
      </c>
      <c r="P757" s="641" t="s">
        <v>1676</v>
      </c>
      <c r="Q757" s="641" t="s">
        <v>846</v>
      </c>
      <c r="R757" s="1035">
        <v>0.57926586511664935</v>
      </c>
      <c r="U757" s="617">
        <v>30</v>
      </c>
    </row>
    <row r="758" spans="1:21" ht="14.4">
      <c r="A758" s="640" t="s">
        <v>88</v>
      </c>
      <c r="B758" s="640">
        <v>1</v>
      </c>
      <c r="C758" s="853"/>
      <c r="D758" s="853">
        <v>81</v>
      </c>
      <c r="E758" s="640" t="str">
        <f>CONCATENATE('Смета ЕР (общ) '!$A758,".",'Смета ЕР (общ) '!$B758,".",'Смета ЕР (общ) '!$D758)</f>
        <v>Р6.1.81</v>
      </c>
      <c r="F758" s="640">
        <f t="shared" si="115"/>
        <v>1</v>
      </c>
      <c r="G758" s="641" t="s">
        <v>5694</v>
      </c>
      <c r="H758" s="653" t="s">
        <v>336</v>
      </c>
      <c r="I758" s="856">
        <f>ROUNDUP(($I$757+$I$755+$I$756)/10,0)</f>
        <v>0</v>
      </c>
      <c r="J758" s="644">
        <v>588.12</v>
      </c>
      <c r="K758" s="1098">
        <f>Радиаторы!BC171</f>
        <v>985.95</v>
      </c>
      <c r="L758" s="644">
        <f t="shared" ref="L758:L812" si="121">ROUND(J758-J758*$R$3,2)</f>
        <v>588.12</v>
      </c>
      <c r="M758" s="1099">
        <f>K758</f>
        <v>985.95</v>
      </c>
      <c r="N758" s="644">
        <f>ROUND('Смета ЕР (общ) '!$I758*'Смета ЕР (общ) '!$L758,2)</f>
        <v>0</v>
      </c>
      <c r="O758" s="644">
        <f>ROUND('Смета ЕР (общ) '!$I758*'Смета ЕР (общ) '!$M758,2)</f>
        <v>0</v>
      </c>
      <c r="P758" s="641" t="s">
        <v>1676</v>
      </c>
      <c r="Q758" s="641" t="s">
        <v>846</v>
      </c>
      <c r="R758" s="1035" t="s">
        <v>5693</v>
      </c>
    </row>
    <row r="759" spans="1:21" ht="14.4">
      <c r="A759" s="640" t="s">
        <v>88</v>
      </c>
      <c r="B759" s="640">
        <v>1</v>
      </c>
      <c r="C759" s="853"/>
      <c r="D759" s="853">
        <v>82</v>
      </c>
      <c r="E759" s="640" t="str">
        <f>CONCATENATE('Смета ЕР (общ) '!$A759,".",'Смета ЕР (общ) '!$B759,".",'Смета ЕР (общ) '!$D759)</f>
        <v>Р6.1.82</v>
      </c>
      <c r="F759" s="640">
        <f t="shared" si="115"/>
        <v>1</v>
      </c>
      <c r="G759" s="641" t="s">
        <v>2215</v>
      </c>
      <c r="H759" s="642" t="s">
        <v>1146</v>
      </c>
      <c r="I759" s="856"/>
      <c r="J759" s="644">
        <v>271.44</v>
      </c>
      <c r="K759" s="1098">
        <f>Радиаторы!BC172</f>
        <v>985.95</v>
      </c>
      <c r="L759" s="644">
        <f t="shared" si="121"/>
        <v>271.44</v>
      </c>
      <c r="M759" s="1099">
        <f t="shared" ref="M759:M812" si="122">K759</f>
        <v>985.95</v>
      </c>
      <c r="N759" s="644">
        <f>ROUND('Смета ЕР (общ) '!$I759*'Смета ЕР (общ) '!$L759,2)</f>
        <v>0</v>
      </c>
      <c r="O759" s="644">
        <f>ROUND('Смета ЕР (общ) '!$I759*'Смета ЕР (общ) '!$M759,2)</f>
        <v>0</v>
      </c>
      <c r="P759" s="641" t="s">
        <v>1676</v>
      </c>
      <c r="Q759" s="641" t="s">
        <v>846</v>
      </c>
      <c r="R759" s="1035" t="s">
        <v>5689</v>
      </c>
    </row>
    <row r="760" spans="1:21" ht="14.4">
      <c r="A760" s="640" t="s">
        <v>88</v>
      </c>
      <c r="B760" s="640">
        <v>1</v>
      </c>
      <c r="C760" s="853"/>
      <c r="D760" s="853">
        <v>83</v>
      </c>
      <c r="E760" s="640" t="str">
        <f>CONCATENATE('Смета ЕР (общ) '!$A760,".",'Смета ЕР (общ) '!$B760,".",'Смета ЕР (общ) '!$D760)</f>
        <v>Р6.1.83</v>
      </c>
      <c r="F760" s="640">
        <f t="shared" si="115"/>
        <v>1</v>
      </c>
      <c r="G760" s="641" t="s">
        <v>2216</v>
      </c>
      <c r="H760" s="642" t="s">
        <v>1146</v>
      </c>
      <c r="I760" s="856"/>
      <c r="J760" s="644">
        <v>271.44</v>
      </c>
      <c r="K760" s="1098">
        <f>Радиаторы!BC173</f>
        <v>1009.05</v>
      </c>
      <c r="L760" s="644">
        <f t="shared" si="121"/>
        <v>271.44</v>
      </c>
      <c r="M760" s="1099">
        <f t="shared" si="122"/>
        <v>1009.05</v>
      </c>
      <c r="N760" s="644">
        <f>ROUND('Смета ЕР (общ) '!$I760*'Смета ЕР (общ) '!$L760,2)</f>
        <v>0</v>
      </c>
      <c r="O760" s="644">
        <f>ROUND('Смета ЕР (общ) '!$I760*'Смета ЕР (общ) '!$M760,2)</f>
        <v>0</v>
      </c>
      <c r="P760" s="641" t="s">
        <v>1676</v>
      </c>
      <c r="Q760" s="641" t="s">
        <v>846</v>
      </c>
      <c r="R760" s="1035" t="s">
        <v>5689</v>
      </c>
    </row>
    <row r="761" spans="1:21" ht="15" customHeight="1">
      <c r="A761" s="640" t="s">
        <v>88</v>
      </c>
      <c r="B761" s="640">
        <v>1</v>
      </c>
      <c r="C761" s="853"/>
      <c r="D761" s="853">
        <v>84</v>
      </c>
      <c r="E761" s="640" t="str">
        <f>CONCATENATE('Смета ЕР (общ) '!$A761,".",'Смета ЕР (общ) '!$B761,".",'Смета ЕР (общ) '!$D761)</f>
        <v>Р6.1.84</v>
      </c>
      <c r="F761" s="640">
        <f t="shared" si="115"/>
        <v>1</v>
      </c>
      <c r="G761" s="641" t="s">
        <v>2210</v>
      </c>
      <c r="H761" s="642" t="s">
        <v>1146</v>
      </c>
      <c r="I761" s="856"/>
      <c r="J761" s="644">
        <v>271.44</v>
      </c>
      <c r="K761" s="1098">
        <f>Радиаторы!BC174</f>
        <v>418.95</v>
      </c>
      <c r="L761" s="644">
        <f t="shared" si="121"/>
        <v>271.44</v>
      </c>
      <c r="M761" s="1099">
        <f t="shared" si="122"/>
        <v>418.95</v>
      </c>
      <c r="N761" s="644">
        <f>ROUND('Смета ЕР (общ) '!$I761*'Смета ЕР (общ) '!$L761,2)</f>
        <v>0</v>
      </c>
      <c r="O761" s="644">
        <f>ROUND('Смета ЕР (общ) '!$I761*'Смета ЕР (общ) '!$M761,2)</f>
        <v>0</v>
      </c>
      <c r="P761" s="641" t="s">
        <v>1676</v>
      </c>
      <c r="Q761" s="641" t="s">
        <v>846</v>
      </c>
      <c r="R761" s="1035"/>
    </row>
    <row r="762" spans="1:21" ht="15" customHeight="1">
      <c r="A762" s="640" t="s">
        <v>88</v>
      </c>
      <c r="B762" s="640">
        <v>1</v>
      </c>
      <c r="C762" s="853"/>
      <c r="D762" s="853">
        <v>85</v>
      </c>
      <c r="E762" s="640" t="str">
        <f>CONCATENATE('Смета ЕР (общ) '!$A762,".",'Смета ЕР (общ) '!$B762,".",'Смета ЕР (общ) '!$D762)</f>
        <v>Р6.1.85</v>
      </c>
      <c r="F762" s="640">
        <f t="shared" si="115"/>
        <v>1</v>
      </c>
      <c r="G762" s="641" t="s">
        <v>2212</v>
      </c>
      <c r="H762" s="642" t="s">
        <v>1146</v>
      </c>
      <c r="I762" s="856"/>
      <c r="J762" s="644">
        <v>271.44</v>
      </c>
      <c r="K762" s="1098">
        <f>Радиаторы!BC175</f>
        <v>515.54999999999995</v>
      </c>
      <c r="L762" s="644">
        <f t="shared" si="121"/>
        <v>271.44</v>
      </c>
      <c r="M762" s="1099">
        <f t="shared" si="122"/>
        <v>515.54999999999995</v>
      </c>
      <c r="N762" s="644">
        <f>ROUND('Смета ЕР (общ) '!$I762*'Смета ЕР (общ) '!$L762,2)</f>
        <v>0</v>
      </c>
      <c r="O762" s="644">
        <f>ROUND('Смета ЕР (общ) '!$I762*'Смета ЕР (общ) '!$M762,2)</f>
        <v>0</v>
      </c>
      <c r="P762" s="641" t="s">
        <v>1676</v>
      </c>
      <c r="Q762" s="641" t="s">
        <v>846</v>
      </c>
      <c r="R762" s="1035"/>
    </row>
    <row r="763" spans="1:21" ht="15" customHeight="1">
      <c r="A763" s="640" t="s">
        <v>88</v>
      </c>
      <c r="B763" s="640">
        <v>1</v>
      </c>
      <c r="C763" s="853"/>
      <c r="D763" s="853">
        <v>86</v>
      </c>
      <c r="E763" s="640" t="str">
        <f>CONCATENATE('Смета ЕР (общ) '!$A763,".",'Смета ЕР (общ) '!$B763,".",'Смета ЕР (общ) '!$D763)</f>
        <v>Р6.1.86</v>
      </c>
      <c r="F763" s="640">
        <f t="shared" si="115"/>
        <v>1</v>
      </c>
      <c r="G763" s="641" t="s">
        <v>5657</v>
      </c>
      <c r="H763" s="642" t="s">
        <v>1146</v>
      </c>
      <c r="I763" s="856"/>
      <c r="J763" s="644">
        <v>271.44</v>
      </c>
      <c r="K763" s="1098">
        <f>Радиаторы!BC176</f>
        <v>1382.85</v>
      </c>
      <c r="L763" s="644">
        <f t="shared" si="121"/>
        <v>271.44</v>
      </c>
      <c r="M763" s="1099">
        <f t="shared" si="122"/>
        <v>1382.85</v>
      </c>
      <c r="N763" s="644">
        <f>ROUND('Смета ЕР (общ) '!$I763*'Смета ЕР (общ) '!$L763,2)</f>
        <v>0</v>
      </c>
      <c r="O763" s="644">
        <f>ROUND('Смета ЕР (общ) '!$I763*'Смета ЕР (общ) '!$M763,2)</f>
        <v>0</v>
      </c>
      <c r="P763" s="641" t="s">
        <v>1676</v>
      </c>
      <c r="Q763" s="641" t="s">
        <v>846</v>
      </c>
      <c r="R763" s="1035" t="s">
        <v>5693</v>
      </c>
    </row>
    <row r="764" spans="1:21" ht="15" customHeight="1">
      <c r="A764" s="640" t="s">
        <v>88</v>
      </c>
      <c r="B764" s="640">
        <v>1</v>
      </c>
      <c r="C764" s="853"/>
      <c r="D764" s="853">
        <v>87</v>
      </c>
      <c r="E764" s="640" t="str">
        <f>CONCATENATE('Смета ЕР (общ) '!$A764,".",'Смета ЕР (общ) '!$B764,".",'Смета ЕР (общ) '!$D764)</f>
        <v>Р6.1.87</v>
      </c>
      <c r="F764" s="640">
        <f t="shared" si="115"/>
        <v>1</v>
      </c>
      <c r="G764" s="641" t="s">
        <v>5659</v>
      </c>
      <c r="H764" s="642" t="s">
        <v>1146</v>
      </c>
      <c r="I764" s="856"/>
      <c r="J764" s="644">
        <v>271.44</v>
      </c>
      <c r="K764" s="1098">
        <f>Радиаторы!BC177</f>
        <v>1442.7</v>
      </c>
      <c r="L764" s="644">
        <f t="shared" si="121"/>
        <v>271.44</v>
      </c>
      <c r="M764" s="1099">
        <f t="shared" si="122"/>
        <v>1442.7</v>
      </c>
      <c r="N764" s="644">
        <f>ROUND('Смета ЕР (общ) '!$I764*'Смета ЕР (общ) '!$L764,2)</f>
        <v>0</v>
      </c>
      <c r="O764" s="644">
        <f>ROUND('Смета ЕР (общ) '!$I764*'Смета ЕР (общ) '!$M764,2)</f>
        <v>0</v>
      </c>
      <c r="P764" s="641" t="s">
        <v>1676</v>
      </c>
      <c r="Q764" s="641" t="s">
        <v>846</v>
      </c>
      <c r="R764" s="1035"/>
    </row>
    <row r="765" spans="1:21" ht="14.4">
      <c r="A765" s="640" t="s">
        <v>88</v>
      </c>
      <c r="B765" s="640">
        <v>1</v>
      </c>
      <c r="C765" s="853"/>
      <c r="D765" s="853">
        <v>88</v>
      </c>
      <c r="E765" s="640" t="str">
        <f>CONCATENATE('Смета ЕР (общ) '!$A765,".",'Смета ЕР (общ) '!$B765,".",'Смета ЕР (общ) '!$D765)</f>
        <v>Р6.1.88</v>
      </c>
      <c r="F765" s="640">
        <f t="shared" si="115"/>
        <v>1</v>
      </c>
      <c r="G765" s="641" t="s">
        <v>2214</v>
      </c>
      <c r="H765" s="642" t="s">
        <v>1146</v>
      </c>
      <c r="I765" s="856">
        <f>ROUNDUP(($I$757+$I$755+$I$756)/10,0)*2</f>
        <v>0</v>
      </c>
      <c r="J765" s="644">
        <v>271.44</v>
      </c>
      <c r="K765" s="1098">
        <f>Радиаторы!BC178</f>
        <v>546</v>
      </c>
      <c r="L765" s="644">
        <f t="shared" si="121"/>
        <v>271.44</v>
      </c>
      <c r="M765" s="1099">
        <f t="shared" si="122"/>
        <v>546</v>
      </c>
      <c r="N765" s="644">
        <f>ROUND('Смета ЕР (общ) '!$I765*'Смета ЕР (общ) '!$L765,2)</f>
        <v>0</v>
      </c>
      <c r="O765" s="644">
        <f>ROUND('Смета ЕР (общ) '!$I765*'Смета ЕР (общ) '!$M765,2)</f>
        <v>0</v>
      </c>
      <c r="P765" s="641" t="s">
        <v>1676</v>
      </c>
      <c r="Q765" s="641" t="s">
        <v>846</v>
      </c>
      <c r="R765" s="1035"/>
    </row>
    <row r="766" spans="1:21" ht="14.4">
      <c r="A766" s="640" t="s">
        <v>88</v>
      </c>
      <c r="B766" s="640">
        <v>1</v>
      </c>
      <c r="C766" s="853"/>
      <c r="D766" s="853">
        <v>89</v>
      </c>
      <c r="E766" s="640" t="str">
        <f>CONCATENATE('Смета ЕР (общ) '!$A766,".",'Смета ЕР (общ) '!$B766,".",'Смета ЕР (общ) '!$D766)</f>
        <v>Р6.1.89</v>
      </c>
      <c r="F766" s="640">
        <f t="shared" si="115"/>
        <v>1</v>
      </c>
      <c r="G766" s="641" t="s">
        <v>2213</v>
      </c>
      <c r="H766" s="642" t="s">
        <v>1146</v>
      </c>
      <c r="I766" s="856"/>
      <c r="J766" s="644">
        <v>271.44</v>
      </c>
      <c r="K766" s="1098">
        <f>Радиаторы!BC179</f>
        <v>1292.55</v>
      </c>
      <c r="L766" s="644">
        <f t="shared" si="121"/>
        <v>271.44</v>
      </c>
      <c r="M766" s="1099">
        <f t="shared" si="122"/>
        <v>1292.55</v>
      </c>
      <c r="N766" s="644">
        <f>ROUND('Смета ЕР (общ) '!$I766*'Смета ЕР (общ) '!$L766,2)</f>
        <v>0</v>
      </c>
      <c r="O766" s="644">
        <f>ROUND('Смета ЕР (общ) '!$I766*'Смета ЕР (общ) '!$M766,2)</f>
        <v>0</v>
      </c>
      <c r="P766" s="641" t="s">
        <v>1676</v>
      </c>
      <c r="Q766" s="641" t="s">
        <v>846</v>
      </c>
      <c r="R766" s="1035"/>
    </row>
    <row r="767" spans="1:21" ht="14.4">
      <c r="A767" s="640" t="s">
        <v>88</v>
      </c>
      <c r="B767" s="640">
        <v>1</v>
      </c>
      <c r="C767" s="853"/>
      <c r="D767" s="853">
        <v>90</v>
      </c>
      <c r="E767" s="640" t="str">
        <f>CONCATENATE('Смета ЕР (общ) '!$A767,".",'Смета ЕР (общ) '!$B767,".",'Смета ЕР (общ) '!$D767)</f>
        <v>Р6.1.90</v>
      </c>
      <c r="F767" s="640">
        <f t="shared" ref="F767:F814" si="123">IF(I767&gt;0,F766+1,F766)</f>
        <v>1</v>
      </c>
      <c r="G767" s="641" t="s">
        <v>5661</v>
      </c>
      <c r="H767" s="642" t="s">
        <v>1146</v>
      </c>
      <c r="I767" s="856"/>
      <c r="J767" s="644">
        <v>305.37</v>
      </c>
      <c r="K767" s="1098">
        <f>Радиаторы!BC180</f>
        <v>400.68</v>
      </c>
      <c r="L767" s="644">
        <f t="shared" si="121"/>
        <v>305.37</v>
      </c>
      <c r="M767" s="1099">
        <f t="shared" si="122"/>
        <v>400.68</v>
      </c>
      <c r="N767" s="644">
        <f>ROUND('Смета ЕР (общ) '!$I767*'Смета ЕР (общ) '!$L767,2)</f>
        <v>0</v>
      </c>
      <c r="O767" s="644">
        <f>ROUND('Смета ЕР (общ) '!$I767*'Смета ЕР (общ) '!$M767,2)</f>
        <v>0</v>
      </c>
      <c r="P767" s="641" t="s">
        <v>1676</v>
      </c>
      <c r="Q767" s="641" t="s">
        <v>846</v>
      </c>
      <c r="R767" s="1035"/>
    </row>
    <row r="768" spans="1:21" ht="14.4">
      <c r="A768" s="640" t="s">
        <v>88</v>
      </c>
      <c r="B768" s="640">
        <v>1</v>
      </c>
      <c r="C768" s="853"/>
      <c r="D768" s="853">
        <v>91</v>
      </c>
      <c r="E768" s="640" t="str">
        <f>CONCATENATE('Смета ЕР (общ) '!$A768,".",'Смета ЕР (общ) '!$B768,".",'Смета ЕР (общ) '!$D768)</f>
        <v>Р6.1.91</v>
      </c>
      <c r="F768" s="640">
        <f t="shared" si="123"/>
        <v>1</v>
      </c>
      <c r="G768" s="641" t="s">
        <v>1667</v>
      </c>
      <c r="H768" s="642" t="s">
        <v>1146</v>
      </c>
      <c r="I768" s="856"/>
      <c r="J768" s="644">
        <v>271.44</v>
      </c>
      <c r="K768" s="1098">
        <f>Радиаторы!BC181</f>
        <v>20.220000000000002</v>
      </c>
      <c r="L768" s="644">
        <f t="shared" si="121"/>
        <v>271.44</v>
      </c>
      <c r="M768" s="1099">
        <f t="shared" si="122"/>
        <v>20.220000000000002</v>
      </c>
      <c r="N768" s="644">
        <f>ROUND('Смета ЕР (общ) '!$I768*'Смета ЕР (общ) '!$L768,2)</f>
        <v>0</v>
      </c>
      <c r="O768" s="644">
        <f>ROUND('Смета ЕР (общ) '!$I768*'Смета ЕР (общ) '!$M768,2)</f>
        <v>0</v>
      </c>
      <c r="P768" s="641" t="s">
        <v>1676</v>
      </c>
      <c r="Q768" s="641" t="s">
        <v>846</v>
      </c>
      <c r="R768" s="1035"/>
    </row>
    <row r="769" spans="1:19" ht="15" customHeight="1">
      <c r="A769" s="640" t="s">
        <v>88</v>
      </c>
      <c r="B769" s="640">
        <v>1</v>
      </c>
      <c r="C769" s="853"/>
      <c r="D769" s="853">
        <v>92</v>
      </c>
      <c r="E769" s="640" t="str">
        <f>CONCATENATE('Смета ЕР (общ) '!$A769,".",'Смета ЕР (общ) '!$B769,".",'Смета ЕР (общ) '!$D769)</f>
        <v>Р6.1.92</v>
      </c>
      <c r="F769" s="640">
        <f t="shared" si="123"/>
        <v>1</v>
      </c>
      <c r="G769" s="641" t="s">
        <v>5663</v>
      </c>
      <c r="H769" s="642" t="s">
        <v>1146</v>
      </c>
      <c r="I769" s="856"/>
      <c r="J769" s="644">
        <v>271.44</v>
      </c>
      <c r="K769" s="1098">
        <f>Радиаторы!BC182</f>
        <v>32.130000000000003</v>
      </c>
      <c r="L769" s="644">
        <f t="shared" si="121"/>
        <v>271.44</v>
      </c>
      <c r="M769" s="1099">
        <f t="shared" si="122"/>
        <v>32.130000000000003</v>
      </c>
      <c r="N769" s="644">
        <f>ROUND('Смета ЕР (общ) '!$I769*'Смета ЕР (общ) '!$L769,2)</f>
        <v>0</v>
      </c>
      <c r="O769" s="644">
        <f>ROUND('Смета ЕР (общ) '!$I769*'Смета ЕР (общ) '!$M769,2)</f>
        <v>0</v>
      </c>
      <c r="P769" s="641" t="s">
        <v>1676</v>
      </c>
      <c r="Q769" s="641" t="s">
        <v>6226</v>
      </c>
      <c r="R769" s="1035"/>
    </row>
    <row r="770" spans="1:19" ht="14.4">
      <c r="A770" s="640" t="s">
        <v>88</v>
      </c>
      <c r="B770" s="640">
        <v>1</v>
      </c>
      <c r="C770" s="853"/>
      <c r="D770" s="853">
        <v>93</v>
      </c>
      <c r="E770" s="640" t="str">
        <f>CONCATENATE('Смета ЕР (общ) '!$A770,".",'Смета ЕР (общ) '!$B770,".",'Смета ЕР (общ) '!$D770)</f>
        <v>Р6.1.93</v>
      </c>
      <c r="F770" s="640">
        <f t="shared" si="123"/>
        <v>1</v>
      </c>
      <c r="G770" s="641" t="s">
        <v>5665</v>
      </c>
      <c r="H770" s="642" t="s">
        <v>1146</v>
      </c>
      <c r="I770" s="856"/>
      <c r="J770" s="644">
        <v>271.44</v>
      </c>
      <c r="K770" s="1098">
        <f>Радиаторы!BC183</f>
        <v>37.489999999999995</v>
      </c>
      <c r="L770" s="644">
        <f t="shared" si="121"/>
        <v>271.44</v>
      </c>
      <c r="M770" s="1099">
        <f t="shared" si="122"/>
        <v>37.489999999999995</v>
      </c>
      <c r="N770" s="644">
        <f>ROUND('Смета ЕР (общ) '!$I770*'Смета ЕР (общ) '!$L770,2)</f>
        <v>0</v>
      </c>
      <c r="O770" s="644">
        <f>ROUND('Смета ЕР (общ) '!$I770*'Смета ЕР (общ) '!$M770,2)</f>
        <v>0</v>
      </c>
      <c r="P770" s="641" t="s">
        <v>1676</v>
      </c>
      <c r="Q770" s="641" t="s">
        <v>6226</v>
      </c>
      <c r="R770" s="1035"/>
    </row>
    <row r="771" spans="1:19" ht="15" customHeight="1">
      <c r="A771" s="640" t="s">
        <v>88</v>
      </c>
      <c r="B771" s="640">
        <v>1</v>
      </c>
      <c r="C771" s="853"/>
      <c r="D771" s="853">
        <v>94</v>
      </c>
      <c r="E771" s="640" t="str">
        <f>CONCATENATE('Смета ЕР (общ) '!$A771,".",'Смета ЕР (общ) '!$B771,".",'Смета ЕР (общ) '!$D771)</f>
        <v>Р6.1.94</v>
      </c>
      <c r="F771" s="640">
        <f t="shared" si="123"/>
        <v>1</v>
      </c>
      <c r="G771" s="641" t="s">
        <v>5667</v>
      </c>
      <c r="H771" s="642" t="s">
        <v>1146</v>
      </c>
      <c r="I771" s="856"/>
      <c r="J771" s="644">
        <v>271.44</v>
      </c>
      <c r="K771" s="1098">
        <f>Радиаторы!BC184</f>
        <v>37.799999999999997</v>
      </c>
      <c r="L771" s="644">
        <f t="shared" si="121"/>
        <v>271.44</v>
      </c>
      <c r="M771" s="1099">
        <f t="shared" si="122"/>
        <v>37.799999999999997</v>
      </c>
      <c r="N771" s="644">
        <f>ROUND('Смета ЕР (общ) '!$I771*'Смета ЕР (общ) '!$L771,2)</f>
        <v>0</v>
      </c>
      <c r="O771" s="644">
        <f>ROUND('Смета ЕР (общ) '!$I771*'Смета ЕР (общ) '!$M771,2)</f>
        <v>0</v>
      </c>
      <c r="P771" s="641" t="s">
        <v>1676</v>
      </c>
      <c r="Q771" s="641" t="s">
        <v>6226</v>
      </c>
      <c r="R771" s="1035"/>
    </row>
    <row r="772" spans="1:19" ht="14.4">
      <c r="A772" s="640" t="s">
        <v>88</v>
      </c>
      <c r="B772" s="640">
        <v>1</v>
      </c>
      <c r="C772" s="853"/>
      <c r="D772" s="853">
        <v>95</v>
      </c>
      <c r="E772" s="640" t="str">
        <f>CONCATENATE('Смета ЕР (общ) '!$A772,".",'Смета ЕР (общ) '!$B772,".",'Смета ЕР (общ) '!$D772)</f>
        <v>Р6.1.95</v>
      </c>
      <c r="F772" s="640">
        <f t="shared" si="123"/>
        <v>1</v>
      </c>
      <c r="G772" s="641" t="s">
        <v>5669</v>
      </c>
      <c r="H772" s="642" t="s">
        <v>1146</v>
      </c>
      <c r="I772" s="856"/>
      <c r="J772" s="644">
        <v>271.44</v>
      </c>
      <c r="K772" s="1098">
        <f>Радиаторы!BC185</f>
        <v>24.950000000000003</v>
      </c>
      <c r="L772" s="644">
        <f t="shared" si="121"/>
        <v>271.44</v>
      </c>
      <c r="M772" s="1099">
        <f t="shared" si="122"/>
        <v>24.950000000000003</v>
      </c>
      <c r="N772" s="644">
        <f>ROUND('Смета ЕР (общ) '!$I772*'Смета ЕР (общ) '!$L772,2)</f>
        <v>0</v>
      </c>
      <c r="O772" s="644">
        <f>ROUND('Смета ЕР (общ) '!$I772*'Смета ЕР (общ) '!$M772,2)</f>
        <v>0</v>
      </c>
      <c r="P772" s="641" t="s">
        <v>1676</v>
      </c>
      <c r="Q772" s="641" t="s">
        <v>6226</v>
      </c>
      <c r="R772" s="1035"/>
    </row>
    <row r="773" spans="1:19" ht="15" customHeight="1">
      <c r="A773" s="640" t="s">
        <v>88</v>
      </c>
      <c r="B773" s="640">
        <v>1</v>
      </c>
      <c r="C773" s="853"/>
      <c r="D773" s="853">
        <v>96</v>
      </c>
      <c r="E773" s="640" t="str">
        <f>CONCATENATE('Смета ЕР (общ) '!$A773,".",'Смета ЕР (общ) '!$B773,".",'Смета ЕР (общ) '!$D773)</f>
        <v>Р6.1.96</v>
      </c>
      <c r="F773" s="640">
        <f t="shared" si="123"/>
        <v>1</v>
      </c>
      <c r="G773" s="641" t="s">
        <v>5671</v>
      </c>
      <c r="H773" s="642" t="s">
        <v>1146</v>
      </c>
      <c r="I773" s="856"/>
      <c r="J773" s="644">
        <v>271.44</v>
      </c>
      <c r="K773" s="1098">
        <f>Радиаторы!BC186</f>
        <v>37.93</v>
      </c>
      <c r="L773" s="644">
        <f t="shared" si="121"/>
        <v>271.44</v>
      </c>
      <c r="M773" s="1099">
        <f t="shared" si="122"/>
        <v>37.93</v>
      </c>
      <c r="N773" s="644">
        <f>ROUND('Смета ЕР (общ) '!$I773*'Смета ЕР (общ) '!$L773,2)</f>
        <v>0</v>
      </c>
      <c r="O773" s="644">
        <f>ROUND('Смета ЕР (общ) '!$I773*'Смета ЕР (общ) '!$M773,2)</f>
        <v>0</v>
      </c>
      <c r="P773" s="641" t="s">
        <v>1676</v>
      </c>
      <c r="Q773" s="641" t="s">
        <v>6226</v>
      </c>
      <c r="R773" s="1035"/>
    </row>
    <row r="774" spans="1:19" ht="15.75" customHeight="1">
      <c r="A774" s="640" t="s">
        <v>88</v>
      </c>
      <c r="B774" s="640">
        <v>1</v>
      </c>
      <c r="C774" s="853"/>
      <c r="D774" s="853">
        <v>97</v>
      </c>
      <c r="E774" s="640" t="str">
        <f>CONCATENATE('Смета ЕР (общ) '!$A774,".",'Смета ЕР (общ) '!$B774,".",'Смета ЕР (общ) '!$D774)</f>
        <v>Р6.1.97</v>
      </c>
      <c r="F774" s="640">
        <f t="shared" si="123"/>
        <v>1</v>
      </c>
      <c r="G774" s="641" t="s">
        <v>1673</v>
      </c>
      <c r="H774" s="642" t="s">
        <v>1146</v>
      </c>
      <c r="I774" s="856">
        <f>ROUNDUP(($I$757+$I$755+$I$756)/10,0)</f>
        <v>0</v>
      </c>
      <c r="J774" s="644">
        <v>271.44</v>
      </c>
      <c r="K774" s="1098">
        <f>Радиаторы!BC187</f>
        <v>712.95</v>
      </c>
      <c r="L774" s="644">
        <f t="shared" si="121"/>
        <v>271.44</v>
      </c>
      <c r="M774" s="1099">
        <f t="shared" si="122"/>
        <v>712.95</v>
      </c>
      <c r="N774" s="644">
        <f>ROUND('Смета ЕР (общ) '!$I774*'Смета ЕР (общ) '!$L774,2)</f>
        <v>0</v>
      </c>
      <c r="O774" s="644">
        <f>ROUND('Смета ЕР (общ) '!$I774*'Смета ЕР (общ) '!$M774,2)</f>
        <v>0</v>
      </c>
      <c r="P774" s="641" t="s">
        <v>1676</v>
      </c>
      <c r="Q774" s="641" t="s">
        <v>6226</v>
      </c>
      <c r="R774" s="1035" t="s">
        <v>5689</v>
      </c>
    </row>
    <row r="775" spans="1:19" ht="14.4">
      <c r="A775" s="640" t="s">
        <v>88</v>
      </c>
      <c r="B775" s="640">
        <v>1</v>
      </c>
      <c r="C775" s="853"/>
      <c r="D775" s="853">
        <v>98</v>
      </c>
      <c r="E775" s="640" t="str">
        <f>CONCATENATE('Смета ЕР (общ) '!$A775,".",'Смета ЕР (общ) '!$B775,".",'Смета ЕР (общ) '!$D775)</f>
        <v>Р6.1.98</v>
      </c>
      <c r="F775" s="640">
        <f t="shared" si="123"/>
        <v>1</v>
      </c>
      <c r="G775" s="641" t="s">
        <v>1675</v>
      </c>
      <c r="H775" s="642" t="s">
        <v>1146</v>
      </c>
      <c r="I775" s="856"/>
      <c r="J775" s="644">
        <v>271.44</v>
      </c>
      <c r="K775" s="1098">
        <f>Радиаторы!BC190</f>
        <v>681.45</v>
      </c>
      <c r="L775" s="644">
        <f t="shared" si="121"/>
        <v>271.44</v>
      </c>
      <c r="M775" s="1099">
        <f t="shared" si="122"/>
        <v>681.45</v>
      </c>
      <c r="N775" s="644">
        <f>ROUND('Смета ЕР (общ) '!$I775*'Смета ЕР (общ) '!$L775,2)</f>
        <v>0</v>
      </c>
      <c r="O775" s="644">
        <f>ROUND('Смета ЕР (общ) '!$I775*'Смета ЕР (общ) '!$M775,2)</f>
        <v>0</v>
      </c>
      <c r="P775" s="641" t="s">
        <v>1676</v>
      </c>
      <c r="Q775" s="641" t="s">
        <v>6226</v>
      </c>
      <c r="R775" s="1035" t="s">
        <v>5689</v>
      </c>
    </row>
    <row r="776" spans="1:19" ht="26.25" customHeight="1">
      <c r="A776" s="640" t="s">
        <v>88</v>
      </c>
      <c r="B776" s="640">
        <v>1</v>
      </c>
      <c r="C776" s="853"/>
      <c r="D776" s="853">
        <v>99</v>
      </c>
      <c r="E776" s="640" t="str">
        <f>CONCATENATE('Смета ЕР (общ) '!$A776,".",'Смета ЕР (общ) '!$B776,".",'Смета ЕР (общ) '!$D776)</f>
        <v>Р6.1.99</v>
      </c>
      <c r="F776" s="640">
        <f t="shared" si="123"/>
        <v>1</v>
      </c>
      <c r="G776" s="682" t="s">
        <v>5683</v>
      </c>
      <c r="H776" s="642" t="s">
        <v>1146</v>
      </c>
      <c r="I776" s="856"/>
      <c r="J776" s="653">
        <v>0</v>
      </c>
      <c r="K776" s="1098">
        <f>Радиаторы!BC191</f>
        <v>1846.95</v>
      </c>
      <c r="L776" s="644">
        <f t="shared" si="121"/>
        <v>0</v>
      </c>
      <c r="M776" s="1099">
        <f t="shared" si="122"/>
        <v>1846.95</v>
      </c>
      <c r="N776" s="644">
        <f>ROUND('Смета ЕР (общ) '!$I776*'Смета ЕР (общ) '!$L776,2)</f>
        <v>0</v>
      </c>
      <c r="O776" s="644">
        <f>ROUND('Смета ЕР (общ) '!$I776*'Смета ЕР (общ) '!$M776,2)</f>
        <v>0</v>
      </c>
      <c r="P776" s="682" t="s">
        <v>1676</v>
      </c>
      <c r="Q776" s="682" t="s">
        <v>6226</v>
      </c>
      <c r="R776" s="1205"/>
      <c r="S776" s="617"/>
    </row>
    <row r="777" spans="1:19" ht="26.25" customHeight="1">
      <c r="A777" s="640" t="s">
        <v>88</v>
      </c>
      <c r="B777" s="640">
        <v>1</v>
      </c>
      <c r="C777" s="853"/>
      <c r="D777" s="853">
        <v>100</v>
      </c>
      <c r="E777" s="640" t="str">
        <f>CONCATENATE('Смета ЕР (общ) '!$A777,".",'Смета ЕР (общ) '!$B777,".",'Смета ЕР (общ) '!$D777)</f>
        <v>Р6.1.100</v>
      </c>
      <c r="F777" s="640">
        <f t="shared" si="123"/>
        <v>1</v>
      </c>
      <c r="G777" s="1207" t="s">
        <v>5690</v>
      </c>
      <c r="H777" s="642" t="s">
        <v>336</v>
      </c>
      <c r="I777" s="856"/>
      <c r="J777" s="644">
        <v>271.44</v>
      </c>
      <c r="K777" s="1098">
        <f>Радиаторы!BC192</f>
        <v>626.85</v>
      </c>
      <c r="L777" s="1097">
        <f t="shared" si="121"/>
        <v>271.44</v>
      </c>
      <c r="M777" s="1099">
        <f t="shared" ref="M777:M779" si="124">K777</f>
        <v>626.85</v>
      </c>
      <c r="N777" s="644">
        <f>ROUND('Смета ЕР (общ) '!$I777*'Смета ЕР (общ) '!$L777,2)</f>
        <v>0</v>
      </c>
      <c r="O777" s="644">
        <f>ROUND('Смета ЕР (общ) '!$I777*'Смета ЕР (общ) '!$M777,2)</f>
        <v>0</v>
      </c>
      <c r="P777" s="1207" t="s">
        <v>1676</v>
      </c>
      <c r="Q777" s="1207" t="s">
        <v>6226</v>
      </c>
      <c r="R777" s="1206" t="s">
        <v>5695</v>
      </c>
      <c r="S777" s="617"/>
    </row>
    <row r="778" spans="1:19" ht="26.25" customHeight="1">
      <c r="A778" s="640" t="s">
        <v>88</v>
      </c>
      <c r="B778" s="640">
        <v>1</v>
      </c>
      <c r="C778" s="853"/>
      <c r="D778" s="853">
        <v>101</v>
      </c>
      <c r="E778" s="640" t="str">
        <f>CONCATENATE('Смета ЕР (общ) '!$A778,".",'Смета ЕР (общ) '!$B778,".",'Смета ЕР (общ) '!$D778)</f>
        <v>Р6.1.101</v>
      </c>
      <c r="F778" s="640">
        <f t="shared" si="123"/>
        <v>1</v>
      </c>
      <c r="G778" s="1207" t="s">
        <v>5691</v>
      </c>
      <c r="H778" s="642" t="s">
        <v>336</v>
      </c>
      <c r="I778" s="856"/>
      <c r="J778" s="644">
        <v>271.44</v>
      </c>
      <c r="K778" s="1098">
        <f>Радиаторы!BC193</f>
        <v>1246.8799999999999</v>
      </c>
      <c r="L778" s="1097">
        <f t="shared" si="121"/>
        <v>271.44</v>
      </c>
      <c r="M778" s="1099">
        <f t="shared" si="124"/>
        <v>1246.8799999999999</v>
      </c>
      <c r="N778" s="644">
        <f>ROUND('Смета ЕР (общ) '!$I778*'Смета ЕР (общ) '!$L778,2)</f>
        <v>0</v>
      </c>
      <c r="O778" s="644">
        <f>ROUND('Смета ЕР (общ) '!$I778*'Смета ЕР (общ) '!$M778,2)</f>
        <v>0</v>
      </c>
      <c r="P778" s="1207" t="s">
        <v>1676</v>
      </c>
      <c r="Q778" s="1207" t="s">
        <v>6226</v>
      </c>
      <c r="R778" s="1206" t="s">
        <v>5696</v>
      </c>
      <c r="S778" s="617"/>
    </row>
    <row r="779" spans="1:19" ht="26.25" customHeight="1">
      <c r="A779" s="640" t="s">
        <v>88</v>
      </c>
      <c r="B779" s="640">
        <v>1</v>
      </c>
      <c r="C779" s="853"/>
      <c r="D779" s="853">
        <v>102</v>
      </c>
      <c r="E779" s="640" t="str">
        <f>CONCATENATE('Смета ЕР (общ) '!$A779,".",'Смета ЕР (общ) '!$B779,".",'Смета ЕР (общ) '!$D779)</f>
        <v>Р6.1.102</v>
      </c>
      <c r="F779" s="640">
        <f t="shared" si="123"/>
        <v>1</v>
      </c>
      <c r="G779" s="1207" t="s">
        <v>5692</v>
      </c>
      <c r="H779" s="642" t="s">
        <v>336</v>
      </c>
      <c r="I779" s="856"/>
      <c r="J779" s="644">
        <v>271.44</v>
      </c>
      <c r="K779" s="1098">
        <f>Радиаторы!BC194</f>
        <v>411.96999999999997</v>
      </c>
      <c r="L779" s="1097">
        <f t="shared" si="121"/>
        <v>271.44</v>
      </c>
      <c r="M779" s="1099">
        <f t="shared" si="124"/>
        <v>411.96999999999997</v>
      </c>
      <c r="N779" s="644">
        <f>ROUND('Смета ЕР (общ) '!$I779*'Смета ЕР (общ) '!$L779,2)</f>
        <v>0</v>
      </c>
      <c r="O779" s="644">
        <f>ROUND('Смета ЕР (общ) '!$I779*'Смета ЕР (общ) '!$M779,2)</f>
        <v>0</v>
      </c>
      <c r="P779" s="1207" t="s">
        <v>1676</v>
      </c>
      <c r="Q779" s="1207" t="s">
        <v>6226</v>
      </c>
      <c r="R779" s="1206" t="s">
        <v>5697</v>
      </c>
      <c r="S779" s="617"/>
    </row>
    <row r="780" spans="1:19" ht="15" customHeight="1">
      <c r="A780" s="640" t="s">
        <v>88</v>
      </c>
      <c r="B780" s="640">
        <v>1</v>
      </c>
      <c r="C780" s="853"/>
      <c r="D780" s="853">
        <v>103</v>
      </c>
      <c r="E780" s="640" t="str">
        <f>CONCATENATE('Смета ЕР (общ) '!$A780,".",'Смета ЕР (общ) '!$B780,".",'Смета ЕР (общ) '!$D780)</f>
        <v>Р6.1.103</v>
      </c>
      <c r="F780" s="640">
        <f>IF(I780&gt;0,F775+1,F775)</f>
        <v>1</v>
      </c>
      <c r="G780" s="641" t="s">
        <v>5525</v>
      </c>
      <c r="H780" s="642" t="s">
        <v>336</v>
      </c>
      <c r="I780" s="856"/>
      <c r="J780" s="1097">
        <f>$J$755*4</f>
        <v>1881</v>
      </c>
      <c r="K780" s="1098">
        <f>Радиаторы!BC103</f>
        <v>6585.6</v>
      </c>
      <c r="L780" s="644">
        <f t="shared" si="121"/>
        <v>1881</v>
      </c>
      <c r="M780" s="1099">
        <f t="shared" si="122"/>
        <v>6585.6</v>
      </c>
      <c r="N780" s="644">
        <f>ROUND('Смета ЕР (общ) '!$I780*'Смета ЕР (общ) '!$L780,2)</f>
        <v>0</v>
      </c>
      <c r="O780" s="644">
        <f>ROUND('Смета ЕР (общ) '!$I780*'Смета ЕР (общ) '!$M780,2)</f>
        <v>0</v>
      </c>
      <c r="P780" s="641" t="s">
        <v>1676</v>
      </c>
      <c r="Q780" s="641" t="s">
        <v>846</v>
      </c>
      <c r="R780" s="1035"/>
    </row>
    <row r="781" spans="1:19" ht="15" customHeight="1">
      <c r="A781" s="640" t="s">
        <v>88</v>
      </c>
      <c r="B781" s="640">
        <v>1</v>
      </c>
      <c r="C781" s="853"/>
      <c r="D781" s="853">
        <v>104</v>
      </c>
      <c r="E781" s="640" t="str">
        <f>CONCATENATE('Смета ЕР (общ) '!$A781,".",'Смета ЕР (общ) '!$B781,".",'Смета ЕР (общ) '!$D781)</f>
        <v>Р6.1.104</v>
      </c>
      <c r="F781" s="640">
        <f t="shared" si="123"/>
        <v>1</v>
      </c>
      <c r="G781" s="641" t="s">
        <v>5527</v>
      </c>
      <c r="H781" s="642" t="s">
        <v>336</v>
      </c>
      <c r="I781" s="856"/>
      <c r="J781" s="1097">
        <f>$J$755*5</f>
        <v>2351.25</v>
      </c>
      <c r="K781" s="1098">
        <f>Радиаторы!BC104</f>
        <v>7695.45</v>
      </c>
      <c r="L781" s="644">
        <f t="shared" si="121"/>
        <v>2351.25</v>
      </c>
      <c r="M781" s="1099">
        <f t="shared" si="122"/>
        <v>7695.45</v>
      </c>
      <c r="N781" s="644">
        <f>ROUND('Смета ЕР (общ) '!$I781*'Смета ЕР (общ) '!$L781,2)</f>
        <v>0</v>
      </c>
      <c r="O781" s="644">
        <f>ROUND('Смета ЕР (общ) '!$I781*'Смета ЕР (общ) '!$M781,2)</f>
        <v>0</v>
      </c>
      <c r="P781" s="641" t="s">
        <v>1676</v>
      </c>
      <c r="Q781" s="641" t="s">
        <v>846</v>
      </c>
      <c r="R781" s="1035"/>
    </row>
    <row r="782" spans="1:19" ht="15" customHeight="1">
      <c r="A782" s="640" t="s">
        <v>88</v>
      </c>
      <c r="B782" s="640">
        <v>1</v>
      </c>
      <c r="C782" s="853"/>
      <c r="D782" s="853">
        <v>105</v>
      </c>
      <c r="E782" s="640" t="str">
        <f>CONCATENATE('Смета ЕР (общ) '!$A782,".",'Смета ЕР (общ) '!$B782,".",'Смета ЕР (общ) '!$D782)</f>
        <v>Р6.1.105</v>
      </c>
      <c r="F782" s="640">
        <f t="shared" si="123"/>
        <v>1</v>
      </c>
      <c r="G782" s="641" t="s">
        <v>5529</v>
      </c>
      <c r="H782" s="642" t="s">
        <v>336</v>
      </c>
      <c r="I782" s="856"/>
      <c r="J782" s="1097">
        <f>$J$755*6</f>
        <v>2821.5</v>
      </c>
      <c r="K782" s="1098">
        <f>Радиаторы!BC105</f>
        <v>8805.2999999999993</v>
      </c>
      <c r="L782" s="644">
        <f t="shared" si="121"/>
        <v>2821.5</v>
      </c>
      <c r="M782" s="1099">
        <f t="shared" si="122"/>
        <v>8805.2999999999993</v>
      </c>
      <c r="N782" s="644">
        <f>ROUND('Смета ЕР (общ) '!$I782*'Смета ЕР (общ) '!$L782,2)</f>
        <v>0</v>
      </c>
      <c r="O782" s="644">
        <f>ROUND('Смета ЕР (общ) '!$I782*'Смета ЕР (общ) '!$M782,2)</f>
        <v>0</v>
      </c>
      <c r="P782" s="641" t="s">
        <v>1676</v>
      </c>
      <c r="Q782" s="641" t="s">
        <v>846</v>
      </c>
      <c r="R782" s="1035"/>
    </row>
    <row r="783" spans="1:19" ht="15" customHeight="1">
      <c r="A783" s="640" t="s">
        <v>88</v>
      </c>
      <c r="B783" s="640">
        <v>1</v>
      </c>
      <c r="C783" s="853"/>
      <c r="D783" s="853">
        <v>106</v>
      </c>
      <c r="E783" s="640" t="str">
        <f>CONCATENATE('Смета ЕР (общ) '!$A783,".",'Смета ЕР (общ) '!$B783,".",'Смета ЕР (общ) '!$D783)</f>
        <v>Р6.1.106</v>
      </c>
      <c r="F783" s="640">
        <f t="shared" si="123"/>
        <v>1</v>
      </c>
      <c r="G783" s="641" t="s">
        <v>5531</v>
      </c>
      <c r="H783" s="642" t="s">
        <v>336</v>
      </c>
      <c r="I783" s="856"/>
      <c r="J783" s="1097">
        <f>$J$755*7</f>
        <v>3291.75</v>
      </c>
      <c r="K783" s="1098">
        <f>Радиаторы!BC106</f>
        <v>9915.15</v>
      </c>
      <c r="L783" s="644">
        <f t="shared" si="121"/>
        <v>3291.75</v>
      </c>
      <c r="M783" s="1099">
        <f t="shared" si="122"/>
        <v>9915.15</v>
      </c>
      <c r="N783" s="644">
        <f>ROUND('Смета ЕР (общ) '!$I783*'Смета ЕР (общ) '!$L783,2)</f>
        <v>0</v>
      </c>
      <c r="O783" s="644">
        <f>ROUND('Смета ЕР (общ) '!$I783*'Смета ЕР (общ) '!$M783,2)</f>
        <v>0</v>
      </c>
      <c r="P783" s="641" t="s">
        <v>1676</v>
      </c>
      <c r="Q783" s="641" t="s">
        <v>846</v>
      </c>
      <c r="R783" s="1035"/>
    </row>
    <row r="784" spans="1:19" ht="15" customHeight="1">
      <c r="A784" s="640" t="s">
        <v>88</v>
      </c>
      <c r="B784" s="640">
        <v>1</v>
      </c>
      <c r="C784" s="853"/>
      <c r="D784" s="853">
        <v>107</v>
      </c>
      <c r="E784" s="640" t="str">
        <f>CONCATENATE('Смета ЕР (общ) '!$A784,".",'Смета ЕР (общ) '!$B784,".",'Смета ЕР (общ) '!$D784)</f>
        <v>Р6.1.107</v>
      </c>
      <c r="F784" s="640">
        <f t="shared" si="123"/>
        <v>1</v>
      </c>
      <c r="G784" s="641" t="s">
        <v>5533</v>
      </c>
      <c r="H784" s="642" t="s">
        <v>336</v>
      </c>
      <c r="I784" s="856"/>
      <c r="J784" s="1097">
        <f>$J$755*8</f>
        <v>3762</v>
      </c>
      <c r="K784" s="1098">
        <f>Радиаторы!BC107</f>
        <v>11025</v>
      </c>
      <c r="L784" s="644">
        <f t="shared" si="121"/>
        <v>3762</v>
      </c>
      <c r="M784" s="1099">
        <f t="shared" si="122"/>
        <v>11025</v>
      </c>
      <c r="N784" s="644">
        <f>ROUND('Смета ЕР (общ) '!$I784*'Смета ЕР (общ) '!$L784,2)</f>
        <v>0</v>
      </c>
      <c r="O784" s="644">
        <f>ROUND('Смета ЕР (общ) '!$I784*'Смета ЕР (общ) '!$M784,2)</f>
        <v>0</v>
      </c>
      <c r="P784" s="641" t="s">
        <v>1676</v>
      </c>
      <c r="Q784" s="641" t="s">
        <v>846</v>
      </c>
      <c r="R784" s="1035"/>
    </row>
    <row r="785" spans="1:18" ht="15" customHeight="1">
      <c r="A785" s="640" t="s">
        <v>88</v>
      </c>
      <c r="B785" s="640">
        <v>1</v>
      </c>
      <c r="C785" s="853"/>
      <c r="D785" s="853">
        <v>108</v>
      </c>
      <c r="E785" s="640" t="str">
        <f>CONCATENATE('Смета ЕР (общ) '!$A785,".",'Смета ЕР (общ) '!$B785,".",'Смета ЕР (общ) '!$D785)</f>
        <v>Р6.1.108</v>
      </c>
      <c r="F785" s="640">
        <f t="shared" si="123"/>
        <v>1</v>
      </c>
      <c r="G785" s="641" t="s">
        <v>5535</v>
      </c>
      <c r="H785" s="642" t="s">
        <v>336</v>
      </c>
      <c r="I785" s="856"/>
      <c r="J785" s="1097">
        <f>$J$755*9</f>
        <v>4232.25</v>
      </c>
      <c r="K785" s="1098">
        <f>Радиаторы!BC108</f>
        <v>12134.85</v>
      </c>
      <c r="L785" s="644">
        <f t="shared" si="121"/>
        <v>4232.25</v>
      </c>
      <c r="M785" s="1099">
        <f t="shared" si="122"/>
        <v>12134.85</v>
      </c>
      <c r="N785" s="644">
        <f>ROUND('Смета ЕР (общ) '!$I785*'Смета ЕР (общ) '!$L785,2)</f>
        <v>0</v>
      </c>
      <c r="O785" s="644">
        <f>ROUND('Смета ЕР (общ) '!$I785*'Смета ЕР (общ) '!$M785,2)</f>
        <v>0</v>
      </c>
      <c r="P785" s="641" t="s">
        <v>1676</v>
      </c>
      <c r="Q785" s="641" t="s">
        <v>846</v>
      </c>
      <c r="R785" s="1035"/>
    </row>
    <row r="786" spans="1:18" ht="15" customHeight="1">
      <c r="A786" s="640" t="s">
        <v>88</v>
      </c>
      <c r="B786" s="640">
        <v>1</v>
      </c>
      <c r="C786" s="853"/>
      <c r="D786" s="853">
        <v>109</v>
      </c>
      <c r="E786" s="640" t="str">
        <f>CONCATENATE('Смета ЕР (общ) '!$A786,".",'Смета ЕР (общ) '!$B786,".",'Смета ЕР (общ) '!$D786)</f>
        <v>Р6.1.109</v>
      </c>
      <c r="F786" s="640">
        <f t="shared" si="123"/>
        <v>1</v>
      </c>
      <c r="G786" s="641" t="s">
        <v>5537</v>
      </c>
      <c r="H786" s="642" t="s">
        <v>336</v>
      </c>
      <c r="I786" s="856"/>
      <c r="J786" s="1097">
        <f>$J$755*10</f>
        <v>4702.5</v>
      </c>
      <c r="K786" s="1098">
        <f>Радиаторы!BC109</f>
        <v>13244.7</v>
      </c>
      <c r="L786" s="644">
        <f t="shared" si="121"/>
        <v>4702.5</v>
      </c>
      <c r="M786" s="1099">
        <f t="shared" si="122"/>
        <v>13244.7</v>
      </c>
      <c r="N786" s="644">
        <f>ROUND('Смета ЕР (общ) '!$I786*'Смета ЕР (общ) '!$L786,2)</f>
        <v>0</v>
      </c>
      <c r="O786" s="644">
        <f>ROUND('Смета ЕР (общ) '!$I786*'Смета ЕР (общ) '!$M786,2)</f>
        <v>0</v>
      </c>
      <c r="P786" s="641" t="s">
        <v>1676</v>
      </c>
      <c r="Q786" s="641" t="s">
        <v>846</v>
      </c>
      <c r="R786" s="1035"/>
    </row>
    <row r="787" spans="1:18" ht="15" customHeight="1">
      <c r="A787" s="640" t="s">
        <v>88</v>
      </c>
      <c r="B787" s="640">
        <v>1</v>
      </c>
      <c r="C787" s="853"/>
      <c r="D787" s="853">
        <v>110</v>
      </c>
      <c r="E787" s="640" t="str">
        <f>CONCATENATE('Смета ЕР (общ) '!$A787,".",'Смета ЕР (общ) '!$B787,".",'Смета ЕР (общ) '!$D787)</f>
        <v>Р6.1.110</v>
      </c>
      <c r="F787" s="640">
        <f t="shared" si="123"/>
        <v>1</v>
      </c>
      <c r="G787" s="641" t="s">
        <v>5539</v>
      </c>
      <c r="H787" s="642" t="s">
        <v>336</v>
      </c>
      <c r="I787" s="856"/>
      <c r="J787" s="1097">
        <f>$J$755*11</f>
        <v>5172.75</v>
      </c>
      <c r="K787" s="1098">
        <f>Радиаторы!BC110</f>
        <v>14354.55</v>
      </c>
      <c r="L787" s="644">
        <f t="shared" si="121"/>
        <v>5172.75</v>
      </c>
      <c r="M787" s="1099">
        <f t="shared" si="122"/>
        <v>14354.55</v>
      </c>
      <c r="N787" s="644">
        <f>ROUND('Смета ЕР (общ) '!$I787*'Смета ЕР (общ) '!$L787,2)</f>
        <v>0</v>
      </c>
      <c r="O787" s="644">
        <f>ROUND('Смета ЕР (общ) '!$I787*'Смета ЕР (общ) '!$M787,2)</f>
        <v>0</v>
      </c>
      <c r="P787" s="641" t="s">
        <v>1676</v>
      </c>
      <c r="Q787" s="641" t="s">
        <v>846</v>
      </c>
      <c r="R787" s="1035"/>
    </row>
    <row r="788" spans="1:18" ht="15" customHeight="1">
      <c r="A788" s="640" t="s">
        <v>88</v>
      </c>
      <c r="B788" s="640">
        <v>1</v>
      </c>
      <c r="C788" s="853"/>
      <c r="D788" s="853">
        <v>111</v>
      </c>
      <c r="E788" s="640" t="str">
        <f>CONCATENATE('Смета ЕР (общ) '!$A788,".",'Смета ЕР (общ) '!$B788,".",'Смета ЕР (общ) '!$D788)</f>
        <v>Р6.1.111</v>
      </c>
      <c r="F788" s="640">
        <f t="shared" si="123"/>
        <v>1</v>
      </c>
      <c r="G788" s="641" t="s">
        <v>5541</v>
      </c>
      <c r="H788" s="642" t="s">
        <v>336</v>
      </c>
      <c r="I788" s="856"/>
      <c r="J788" s="1097">
        <f>$J$755*12</f>
        <v>5643</v>
      </c>
      <c r="K788" s="1098">
        <f>Радиаторы!BC111</f>
        <v>15464.4</v>
      </c>
      <c r="L788" s="644">
        <f t="shared" si="121"/>
        <v>5643</v>
      </c>
      <c r="M788" s="1099">
        <f t="shared" si="122"/>
        <v>15464.4</v>
      </c>
      <c r="N788" s="644">
        <f>ROUND('Смета ЕР (общ) '!$I788*'Смета ЕР (общ) '!$L788,2)</f>
        <v>0</v>
      </c>
      <c r="O788" s="644">
        <f>ROUND('Смета ЕР (общ) '!$I788*'Смета ЕР (общ) '!$M788,2)</f>
        <v>0</v>
      </c>
      <c r="P788" s="641" t="s">
        <v>1676</v>
      </c>
      <c r="Q788" s="641" t="s">
        <v>846</v>
      </c>
      <c r="R788" s="1035"/>
    </row>
    <row r="789" spans="1:18" ht="15" customHeight="1">
      <c r="A789" s="640" t="s">
        <v>88</v>
      </c>
      <c r="B789" s="640">
        <v>1</v>
      </c>
      <c r="C789" s="853"/>
      <c r="D789" s="853">
        <v>112</v>
      </c>
      <c r="E789" s="640" t="str">
        <f>CONCATENATE('Смета ЕР (общ) '!$A789,".",'Смета ЕР (общ) '!$B789,".",'Смета ЕР (общ) '!$D789)</f>
        <v>Р6.1.112</v>
      </c>
      <c r="F789" s="640">
        <f t="shared" si="123"/>
        <v>1</v>
      </c>
      <c r="G789" s="641" t="s">
        <v>5543</v>
      </c>
      <c r="H789" s="642" t="s">
        <v>336</v>
      </c>
      <c r="I789" s="856"/>
      <c r="J789" s="1097">
        <f>$J$755*13</f>
        <v>6113.25</v>
      </c>
      <c r="K789" s="1098">
        <f>Радиаторы!BC112</f>
        <v>16574.25</v>
      </c>
      <c r="L789" s="644">
        <f t="shared" si="121"/>
        <v>6113.25</v>
      </c>
      <c r="M789" s="1099">
        <f t="shared" si="122"/>
        <v>16574.25</v>
      </c>
      <c r="N789" s="644">
        <f>ROUND('Смета ЕР (общ) '!$I789*'Смета ЕР (общ) '!$L789,2)</f>
        <v>0</v>
      </c>
      <c r="O789" s="644">
        <f>ROUND('Смета ЕР (общ) '!$I789*'Смета ЕР (общ) '!$M789,2)</f>
        <v>0</v>
      </c>
      <c r="P789" s="641" t="s">
        <v>1676</v>
      </c>
      <c r="Q789" s="641" t="s">
        <v>846</v>
      </c>
      <c r="R789" s="1035"/>
    </row>
    <row r="790" spans="1:18" ht="15" customHeight="1">
      <c r="A790" s="640" t="s">
        <v>88</v>
      </c>
      <c r="B790" s="640">
        <v>1</v>
      </c>
      <c r="C790" s="853"/>
      <c r="D790" s="853">
        <v>113</v>
      </c>
      <c r="E790" s="640" t="str">
        <f>CONCATENATE('Смета ЕР (общ) '!$A790,".",'Смета ЕР (общ) '!$B790,".",'Смета ЕР (общ) '!$D790)</f>
        <v>Р6.1.113</v>
      </c>
      <c r="F790" s="640">
        <f t="shared" si="123"/>
        <v>1</v>
      </c>
      <c r="G790" s="641" t="s">
        <v>5545</v>
      </c>
      <c r="H790" s="642" t="s">
        <v>336</v>
      </c>
      <c r="I790" s="856"/>
      <c r="J790" s="1097">
        <f>$J$755*14</f>
        <v>6583.5</v>
      </c>
      <c r="K790" s="1098">
        <f>Радиаторы!BC113</f>
        <v>17684.099999999999</v>
      </c>
      <c r="L790" s="644">
        <f t="shared" si="121"/>
        <v>6583.5</v>
      </c>
      <c r="M790" s="1099">
        <f t="shared" si="122"/>
        <v>17684.099999999999</v>
      </c>
      <c r="N790" s="644">
        <f>ROUND('Смета ЕР (общ) '!$I790*'Смета ЕР (общ) '!$L790,2)</f>
        <v>0</v>
      </c>
      <c r="O790" s="644">
        <f>ROUND('Смета ЕР (общ) '!$I790*'Смета ЕР (общ) '!$M790,2)</f>
        <v>0</v>
      </c>
      <c r="P790" s="641" t="s">
        <v>1676</v>
      </c>
      <c r="Q790" s="641" t="s">
        <v>846</v>
      </c>
      <c r="R790" s="1035"/>
    </row>
    <row r="791" spans="1:18" ht="15" customHeight="1">
      <c r="A791" s="640" t="s">
        <v>88</v>
      </c>
      <c r="B791" s="640">
        <v>1</v>
      </c>
      <c r="C791" s="853"/>
      <c r="D791" s="853">
        <v>114</v>
      </c>
      <c r="E791" s="640" t="str">
        <f>CONCATENATE('Смета ЕР (общ) '!$A791,".",'Смета ЕР (общ) '!$B791,".",'Смета ЕР (общ) '!$D791)</f>
        <v>Р6.1.114</v>
      </c>
      <c r="F791" s="640">
        <f t="shared" si="123"/>
        <v>1</v>
      </c>
      <c r="G791" s="641" t="s">
        <v>5547</v>
      </c>
      <c r="H791" s="642" t="s">
        <v>336</v>
      </c>
      <c r="I791" s="856"/>
      <c r="J791" s="1097">
        <f>$J$755*4</f>
        <v>1881</v>
      </c>
      <c r="K791" s="1098">
        <f>Радиаторы!BC114</f>
        <v>6673.8</v>
      </c>
      <c r="L791" s="644">
        <f t="shared" si="121"/>
        <v>1881</v>
      </c>
      <c r="M791" s="1099">
        <f t="shared" si="122"/>
        <v>6673.8</v>
      </c>
      <c r="N791" s="644">
        <f>ROUND('Смета ЕР (общ) '!$I791*'Смета ЕР (общ) '!$L791,2)</f>
        <v>0</v>
      </c>
      <c r="O791" s="644">
        <f>ROUND('Смета ЕР (общ) '!$I791*'Смета ЕР (общ) '!$M791,2)</f>
        <v>0</v>
      </c>
      <c r="P791" s="641" t="s">
        <v>1676</v>
      </c>
      <c r="Q791" s="641" t="s">
        <v>846</v>
      </c>
      <c r="R791" s="1035"/>
    </row>
    <row r="792" spans="1:18" ht="15" customHeight="1">
      <c r="A792" s="640" t="s">
        <v>88</v>
      </c>
      <c r="B792" s="640">
        <v>1</v>
      </c>
      <c r="C792" s="853"/>
      <c r="D792" s="853">
        <v>115</v>
      </c>
      <c r="E792" s="640" t="str">
        <f>CONCATENATE('Смета ЕР (общ) '!$A792,".",'Смета ЕР (общ) '!$B792,".",'Смета ЕР (общ) '!$D792)</f>
        <v>Р6.1.115</v>
      </c>
      <c r="F792" s="640">
        <f t="shared" si="123"/>
        <v>1</v>
      </c>
      <c r="G792" s="641" t="s">
        <v>5549</v>
      </c>
      <c r="H792" s="642" t="s">
        <v>336</v>
      </c>
      <c r="I792" s="856"/>
      <c r="J792" s="1097">
        <f>$J$755*5</f>
        <v>2351.25</v>
      </c>
      <c r="K792" s="1098">
        <f>Радиаторы!BC115</f>
        <v>7805.7</v>
      </c>
      <c r="L792" s="644">
        <f t="shared" si="121"/>
        <v>2351.25</v>
      </c>
      <c r="M792" s="1099">
        <f t="shared" si="122"/>
        <v>7805.7</v>
      </c>
      <c r="N792" s="644">
        <f>ROUND('Смета ЕР (общ) '!$I792*'Смета ЕР (общ) '!$L792,2)</f>
        <v>0</v>
      </c>
      <c r="O792" s="644">
        <f>ROUND('Смета ЕР (общ) '!$I792*'Смета ЕР (общ) '!$M792,2)</f>
        <v>0</v>
      </c>
      <c r="P792" s="641" t="s">
        <v>1676</v>
      </c>
      <c r="Q792" s="641" t="s">
        <v>846</v>
      </c>
      <c r="R792" s="1035"/>
    </row>
    <row r="793" spans="1:18" ht="15" customHeight="1">
      <c r="A793" s="640" t="s">
        <v>88</v>
      </c>
      <c r="B793" s="640">
        <v>1</v>
      </c>
      <c r="C793" s="853"/>
      <c r="D793" s="853">
        <v>116</v>
      </c>
      <c r="E793" s="640" t="str">
        <f>CONCATENATE('Смета ЕР (общ) '!$A793,".",'Смета ЕР (общ) '!$B793,".",'Смета ЕР (общ) '!$D793)</f>
        <v>Р6.1.116</v>
      </c>
      <c r="F793" s="640">
        <f t="shared" si="123"/>
        <v>1</v>
      </c>
      <c r="G793" s="641" t="s">
        <v>5551</v>
      </c>
      <c r="H793" s="642" t="s">
        <v>336</v>
      </c>
      <c r="I793" s="856"/>
      <c r="J793" s="1097">
        <f>$J$755*6</f>
        <v>2821.5</v>
      </c>
      <c r="K793" s="1098">
        <f>Радиаторы!BC116</f>
        <v>8937.6</v>
      </c>
      <c r="L793" s="644">
        <f t="shared" si="121"/>
        <v>2821.5</v>
      </c>
      <c r="M793" s="1099">
        <f t="shared" si="122"/>
        <v>8937.6</v>
      </c>
      <c r="N793" s="644">
        <f>ROUND('Смета ЕР (общ) '!$I793*'Смета ЕР (общ) '!$L793,2)</f>
        <v>0</v>
      </c>
      <c r="O793" s="644">
        <f>ROUND('Смета ЕР (общ) '!$I793*'Смета ЕР (общ) '!$M793,2)</f>
        <v>0</v>
      </c>
      <c r="P793" s="641" t="s">
        <v>1676</v>
      </c>
      <c r="Q793" s="641" t="s">
        <v>846</v>
      </c>
      <c r="R793" s="1035"/>
    </row>
    <row r="794" spans="1:18" ht="15" customHeight="1">
      <c r="A794" s="640" t="s">
        <v>88</v>
      </c>
      <c r="B794" s="640">
        <v>1</v>
      </c>
      <c r="C794" s="853"/>
      <c r="D794" s="853">
        <v>117</v>
      </c>
      <c r="E794" s="640" t="str">
        <f>CONCATENATE('Смета ЕР (общ) '!$A794,".",'Смета ЕР (общ) '!$B794,".",'Смета ЕР (общ) '!$D794)</f>
        <v>Р6.1.117</v>
      </c>
      <c r="F794" s="640">
        <f t="shared" si="123"/>
        <v>1</v>
      </c>
      <c r="G794" s="641" t="s">
        <v>5553</v>
      </c>
      <c r="H794" s="642" t="s">
        <v>336</v>
      </c>
      <c r="I794" s="856"/>
      <c r="J794" s="1097">
        <f>$J$755*7</f>
        <v>3291.75</v>
      </c>
      <c r="K794" s="1098">
        <f>Радиаторы!BC117</f>
        <v>10069.5</v>
      </c>
      <c r="L794" s="644">
        <f t="shared" si="121"/>
        <v>3291.75</v>
      </c>
      <c r="M794" s="1099">
        <f t="shared" si="122"/>
        <v>10069.5</v>
      </c>
      <c r="N794" s="644">
        <f>ROUND('Смета ЕР (общ) '!$I794*'Смета ЕР (общ) '!$L794,2)</f>
        <v>0</v>
      </c>
      <c r="O794" s="644">
        <f>ROUND('Смета ЕР (общ) '!$I794*'Смета ЕР (общ) '!$M794,2)</f>
        <v>0</v>
      </c>
      <c r="P794" s="641" t="s">
        <v>1676</v>
      </c>
      <c r="Q794" s="641" t="s">
        <v>846</v>
      </c>
      <c r="R794" s="1035"/>
    </row>
    <row r="795" spans="1:18" ht="15" customHeight="1">
      <c r="A795" s="640" t="s">
        <v>88</v>
      </c>
      <c r="B795" s="640">
        <v>1</v>
      </c>
      <c r="C795" s="853"/>
      <c r="D795" s="853">
        <v>118</v>
      </c>
      <c r="E795" s="640" t="str">
        <f>CONCATENATE('Смета ЕР (общ) '!$A795,".",'Смета ЕР (общ) '!$B795,".",'Смета ЕР (общ) '!$D795)</f>
        <v>Р6.1.118</v>
      </c>
      <c r="F795" s="640">
        <f t="shared" si="123"/>
        <v>1</v>
      </c>
      <c r="G795" s="641" t="s">
        <v>5555</v>
      </c>
      <c r="H795" s="642" t="s">
        <v>336</v>
      </c>
      <c r="I795" s="856"/>
      <c r="J795" s="1097">
        <f>$J$755*8</f>
        <v>3762</v>
      </c>
      <c r="K795" s="1098">
        <f>Радиаторы!BC118</f>
        <v>11201.4</v>
      </c>
      <c r="L795" s="644">
        <f t="shared" si="121"/>
        <v>3762</v>
      </c>
      <c r="M795" s="1099">
        <f t="shared" si="122"/>
        <v>11201.4</v>
      </c>
      <c r="N795" s="644">
        <f>ROUND('Смета ЕР (общ) '!$I795*'Смета ЕР (общ) '!$L795,2)</f>
        <v>0</v>
      </c>
      <c r="O795" s="644">
        <f>ROUND('Смета ЕР (общ) '!$I795*'Смета ЕР (общ) '!$M795,2)</f>
        <v>0</v>
      </c>
      <c r="P795" s="641" t="s">
        <v>1676</v>
      </c>
      <c r="Q795" s="641" t="s">
        <v>846</v>
      </c>
      <c r="R795" s="1035"/>
    </row>
    <row r="796" spans="1:18" ht="15" customHeight="1">
      <c r="A796" s="640" t="s">
        <v>88</v>
      </c>
      <c r="B796" s="640">
        <v>1</v>
      </c>
      <c r="C796" s="853"/>
      <c r="D796" s="853">
        <v>119</v>
      </c>
      <c r="E796" s="640" t="str">
        <f>CONCATENATE('Смета ЕР (общ) '!$A796,".",'Смета ЕР (общ) '!$B796,".",'Смета ЕР (общ) '!$D796)</f>
        <v>Р6.1.119</v>
      </c>
      <c r="F796" s="640">
        <f t="shared" si="123"/>
        <v>1</v>
      </c>
      <c r="G796" s="641" t="s">
        <v>5557</v>
      </c>
      <c r="H796" s="642" t="s">
        <v>336</v>
      </c>
      <c r="I796" s="856"/>
      <c r="J796" s="1097">
        <f>$J$755*9</f>
        <v>4232.25</v>
      </c>
      <c r="K796" s="1098">
        <f>Радиаторы!BC119</f>
        <v>12333.3</v>
      </c>
      <c r="L796" s="644">
        <f t="shared" si="121"/>
        <v>4232.25</v>
      </c>
      <c r="M796" s="1099">
        <f t="shared" si="122"/>
        <v>12333.3</v>
      </c>
      <c r="N796" s="644">
        <f>ROUND('Смета ЕР (общ) '!$I796*'Смета ЕР (общ) '!$L796,2)</f>
        <v>0</v>
      </c>
      <c r="O796" s="644">
        <f>ROUND('Смета ЕР (общ) '!$I796*'Смета ЕР (общ) '!$M796,2)</f>
        <v>0</v>
      </c>
      <c r="P796" s="641" t="s">
        <v>1676</v>
      </c>
      <c r="Q796" s="641" t="s">
        <v>846</v>
      </c>
      <c r="R796" s="1035"/>
    </row>
    <row r="797" spans="1:18" ht="15" customHeight="1">
      <c r="A797" s="640" t="s">
        <v>88</v>
      </c>
      <c r="B797" s="640">
        <v>1</v>
      </c>
      <c r="C797" s="853"/>
      <c r="D797" s="853">
        <v>120</v>
      </c>
      <c r="E797" s="640" t="str">
        <f>CONCATENATE('Смета ЕР (общ) '!$A797,".",'Смета ЕР (общ) '!$B797,".",'Смета ЕР (общ) '!$D797)</f>
        <v>Р6.1.120</v>
      </c>
      <c r="F797" s="640">
        <f t="shared" si="123"/>
        <v>1</v>
      </c>
      <c r="G797" s="641" t="s">
        <v>5559</v>
      </c>
      <c r="H797" s="642" t="s">
        <v>336</v>
      </c>
      <c r="I797" s="856"/>
      <c r="J797" s="1097">
        <f>$J$755*10</f>
        <v>4702.5</v>
      </c>
      <c r="K797" s="1098">
        <f>Радиаторы!BC120</f>
        <v>13465.2</v>
      </c>
      <c r="L797" s="644">
        <f t="shared" si="121"/>
        <v>4702.5</v>
      </c>
      <c r="M797" s="1099">
        <f t="shared" si="122"/>
        <v>13465.2</v>
      </c>
      <c r="N797" s="644">
        <f>ROUND('Смета ЕР (общ) '!$I797*'Смета ЕР (общ) '!$L797,2)</f>
        <v>0</v>
      </c>
      <c r="O797" s="644">
        <f>ROUND('Смета ЕР (общ) '!$I797*'Смета ЕР (общ) '!$M797,2)</f>
        <v>0</v>
      </c>
      <c r="P797" s="641" t="s">
        <v>1676</v>
      </c>
      <c r="Q797" s="641" t="s">
        <v>846</v>
      </c>
      <c r="R797" s="1035"/>
    </row>
    <row r="798" spans="1:18" ht="15" customHeight="1">
      <c r="A798" s="640" t="s">
        <v>88</v>
      </c>
      <c r="B798" s="640">
        <v>1</v>
      </c>
      <c r="C798" s="853"/>
      <c r="D798" s="853">
        <v>121</v>
      </c>
      <c r="E798" s="640" t="str">
        <f>CONCATENATE('Смета ЕР (общ) '!$A798,".",'Смета ЕР (общ) '!$B798,".",'Смета ЕР (общ) '!$D798)</f>
        <v>Р6.1.121</v>
      </c>
      <c r="F798" s="640">
        <f t="shared" si="123"/>
        <v>1</v>
      </c>
      <c r="G798" s="641" t="s">
        <v>5561</v>
      </c>
      <c r="H798" s="642" t="s">
        <v>336</v>
      </c>
      <c r="I798" s="856"/>
      <c r="J798" s="1097">
        <f>$J$755*11</f>
        <v>5172.75</v>
      </c>
      <c r="K798" s="1098">
        <f>Радиаторы!BC121</f>
        <v>14597.1</v>
      </c>
      <c r="L798" s="644">
        <f t="shared" si="121"/>
        <v>5172.75</v>
      </c>
      <c r="M798" s="1099">
        <f t="shared" si="122"/>
        <v>14597.1</v>
      </c>
      <c r="N798" s="644">
        <f>ROUND('Смета ЕР (общ) '!$I798*'Смета ЕР (общ) '!$L798,2)</f>
        <v>0</v>
      </c>
      <c r="O798" s="644">
        <f>ROUND('Смета ЕР (общ) '!$I798*'Смета ЕР (общ) '!$M798,2)</f>
        <v>0</v>
      </c>
      <c r="P798" s="641" t="s">
        <v>1676</v>
      </c>
      <c r="Q798" s="641" t="s">
        <v>846</v>
      </c>
      <c r="R798" s="1035"/>
    </row>
    <row r="799" spans="1:18" ht="15" customHeight="1">
      <c r="A799" s="640" t="s">
        <v>88</v>
      </c>
      <c r="B799" s="640">
        <v>1</v>
      </c>
      <c r="C799" s="853"/>
      <c r="D799" s="853">
        <v>122</v>
      </c>
      <c r="E799" s="640" t="str">
        <f>CONCATENATE('Смета ЕР (общ) '!$A799,".",'Смета ЕР (общ) '!$B799,".",'Смета ЕР (общ) '!$D799)</f>
        <v>Р6.1.122</v>
      </c>
      <c r="F799" s="640">
        <f t="shared" si="123"/>
        <v>1</v>
      </c>
      <c r="G799" s="641" t="s">
        <v>5563</v>
      </c>
      <c r="H799" s="642" t="s">
        <v>336</v>
      </c>
      <c r="I799" s="856"/>
      <c r="J799" s="1097">
        <f>$J$755*12</f>
        <v>5643</v>
      </c>
      <c r="K799" s="1098">
        <f>Радиаторы!BC122</f>
        <v>15729</v>
      </c>
      <c r="L799" s="644">
        <f t="shared" si="121"/>
        <v>5643</v>
      </c>
      <c r="M799" s="1099">
        <f t="shared" si="122"/>
        <v>15729</v>
      </c>
      <c r="N799" s="644">
        <f>ROUND('Смета ЕР (общ) '!$I799*'Смета ЕР (общ) '!$L799,2)</f>
        <v>0</v>
      </c>
      <c r="O799" s="644">
        <f>ROUND('Смета ЕР (общ) '!$I799*'Смета ЕР (общ) '!$M799,2)</f>
        <v>0</v>
      </c>
      <c r="P799" s="641" t="s">
        <v>1676</v>
      </c>
      <c r="Q799" s="641" t="s">
        <v>846</v>
      </c>
      <c r="R799" s="1035"/>
    </row>
    <row r="800" spans="1:18" ht="15" customHeight="1">
      <c r="A800" s="640" t="s">
        <v>88</v>
      </c>
      <c r="B800" s="640">
        <v>1</v>
      </c>
      <c r="C800" s="853"/>
      <c r="D800" s="853">
        <v>123</v>
      </c>
      <c r="E800" s="640" t="str">
        <f>CONCATENATE('Смета ЕР (общ) '!$A800,".",'Смета ЕР (общ) '!$B800,".",'Смета ЕР (общ) '!$D800)</f>
        <v>Р6.1.123</v>
      </c>
      <c r="F800" s="640">
        <f t="shared" si="123"/>
        <v>1</v>
      </c>
      <c r="G800" s="641" t="s">
        <v>5565</v>
      </c>
      <c r="H800" s="642" t="s">
        <v>336</v>
      </c>
      <c r="I800" s="856"/>
      <c r="J800" s="1097">
        <f>$J$755*13</f>
        <v>6113.25</v>
      </c>
      <c r="K800" s="1098">
        <f>Радиаторы!BC123</f>
        <v>16860.900000000001</v>
      </c>
      <c r="L800" s="644">
        <f t="shared" si="121"/>
        <v>6113.25</v>
      </c>
      <c r="M800" s="1099">
        <f t="shared" si="122"/>
        <v>16860.900000000001</v>
      </c>
      <c r="N800" s="644">
        <f>ROUND('Смета ЕР (общ) '!$I800*'Смета ЕР (общ) '!$L800,2)</f>
        <v>0</v>
      </c>
      <c r="O800" s="644">
        <f>ROUND('Смета ЕР (общ) '!$I800*'Смета ЕР (общ) '!$M800,2)</f>
        <v>0</v>
      </c>
      <c r="P800" s="641" t="s">
        <v>1676</v>
      </c>
      <c r="Q800" s="641" t="s">
        <v>846</v>
      </c>
      <c r="R800" s="1035"/>
    </row>
    <row r="801" spans="1:18" ht="15" customHeight="1">
      <c r="A801" s="640" t="s">
        <v>88</v>
      </c>
      <c r="B801" s="640">
        <v>1</v>
      </c>
      <c r="C801" s="853"/>
      <c r="D801" s="853">
        <v>124</v>
      </c>
      <c r="E801" s="640" t="str">
        <f>CONCATENATE('Смета ЕР (общ) '!$A801,".",'Смета ЕР (общ) '!$B801,".",'Смета ЕР (общ) '!$D801)</f>
        <v>Р6.1.124</v>
      </c>
      <c r="F801" s="640">
        <f t="shared" si="123"/>
        <v>1</v>
      </c>
      <c r="G801" s="641" t="s">
        <v>5567</v>
      </c>
      <c r="H801" s="642" t="s">
        <v>336</v>
      </c>
      <c r="I801" s="856"/>
      <c r="J801" s="1097">
        <f>$J$755*14</f>
        <v>6583.5</v>
      </c>
      <c r="K801" s="1098">
        <f>Радиаторы!BC124</f>
        <v>17992.8</v>
      </c>
      <c r="L801" s="644">
        <f t="shared" si="121"/>
        <v>6583.5</v>
      </c>
      <c r="M801" s="1099">
        <f t="shared" si="122"/>
        <v>17992.8</v>
      </c>
      <c r="N801" s="644">
        <f>ROUND('Смета ЕР (общ) '!$I801*'Смета ЕР (общ) '!$L801,2)</f>
        <v>0</v>
      </c>
      <c r="O801" s="644">
        <f>ROUND('Смета ЕР (общ) '!$I801*'Смета ЕР (общ) '!$M801,2)</f>
        <v>0</v>
      </c>
      <c r="P801" s="641" t="s">
        <v>1676</v>
      </c>
      <c r="Q801" s="641" t="s">
        <v>846</v>
      </c>
      <c r="R801" s="1035"/>
    </row>
    <row r="802" spans="1:18" ht="15" customHeight="1">
      <c r="A802" s="640" t="s">
        <v>88</v>
      </c>
      <c r="B802" s="640">
        <v>1</v>
      </c>
      <c r="C802" s="853"/>
      <c r="D802" s="853">
        <v>125</v>
      </c>
      <c r="E802" s="640" t="str">
        <f>CONCATENATE('Смета ЕР (общ) '!$A802,".",'Смета ЕР (общ) '!$B802,".",'Смета ЕР (общ) '!$D802)</f>
        <v>Р6.1.125</v>
      </c>
      <c r="F802" s="640">
        <f t="shared" si="123"/>
        <v>1</v>
      </c>
      <c r="G802" s="641" t="s">
        <v>5569</v>
      </c>
      <c r="H802" s="642" t="s">
        <v>336</v>
      </c>
      <c r="I802" s="856"/>
      <c r="J802" s="1097">
        <f>$J$755*4</f>
        <v>1881</v>
      </c>
      <c r="K802" s="1098">
        <f>Радиаторы!BC125</f>
        <v>6757.8</v>
      </c>
      <c r="L802" s="644">
        <f t="shared" si="121"/>
        <v>1881</v>
      </c>
      <c r="M802" s="1099">
        <f t="shared" si="122"/>
        <v>6757.8</v>
      </c>
      <c r="N802" s="644">
        <f>ROUND('Смета ЕР (общ) '!$I802*'Смета ЕР (общ) '!$L802,2)</f>
        <v>0</v>
      </c>
      <c r="O802" s="644">
        <f>ROUND('Смета ЕР (общ) '!$I802*'Смета ЕР (общ) '!$M802,2)</f>
        <v>0</v>
      </c>
      <c r="P802" s="641" t="s">
        <v>1676</v>
      </c>
      <c r="Q802" s="641" t="s">
        <v>846</v>
      </c>
      <c r="R802" s="1035"/>
    </row>
    <row r="803" spans="1:18" ht="15" customHeight="1">
      <c r="A803" s="640" t="s">
        <v>88</v>
      </c>
      <c r="B803" s="640">
        <v>1</v>
      </c>
      <c r="C803" s="853"/>
      <c r="D803" s="853">
        <v>126</v>
      </c>
      <c r="E803" s="640" t="str">
        <f>CONCATENATE('Смета ЕР (общ) '!$A803,".",'Смета ЕР (общ) '!$B803,".",'Смета ЕР (общ) '!$D803)</f>
        <v>Р6.1.126</v>
      </c>
      <c r="F803" s="640">
        <f t="shared" si="123"/>
        <v>1</v>
      </c>
      <c r="G803" s="641" t="s">
        <v>5571</v>
      </c>
      <c r="H803" s="642" t="s">
        <v>336</v>
      </c>
      <c r="I803" s="856"/>
      <c r="J803" s="1097">
        <f>$J$755*5</f>
        <v>2351.25</v>
      </c>
      <c r="K803" s="1098">
        <f>Радиаторы!BC126</f>
        <v>7910.7</v>
      </c>
      <c r="L803" s="644">
        <f t="shared" si="121"/>
        <v>2351.25</v>
      </c>
      <c r="M803" s="1099">
        <f t="shared" si="122"/>
        <v>7910.7</v>
      </c>
      <c r="N803" s="644">
        <f>ROUND('Смета ЕР (общ) '!$I803*'Смета ЕР (общ) '!$L803,2)</f>
        <v>0</v>
      </c>
      <c r="O803" s="644">
        <f>ROUND('Смета ЕР (общ) '!$I803*'Смета ЕР (общ) '!$M803,2)</f>
        <v>0</v>
      </c>
      <c r="P803" s="641" t="s">
        <v>1676</v>
      </c>
      <c r="Q803" s="641" t="s">
        <v>846</v>
      </c>
      <c r="R803" s="1035"/>
    </row>
    <row r="804" spans="1:18" ht="15" customHeight="1">
      <c r="A804" s="640" t="s">
        <v>88</v>
      </c>
      <c r="B804" s="640">
        <v>1</v>
      </c>
      <c r="C804" s="853"/>
      <c r="D804" s="853">
        <v>127</v>
      </c>
      <c r="E804" s="640" t="str">
        <f>CONCATENATE('Смета ЕР (общ) '!$A804,".",'Смета ЕР (общ) '!$B804,".",'Смета ЕР (общ) '!$D804)</f>
        <v>Р6.1.127</v>
      </c>
      <c r="F804" s="640">
        <f t="shared" si="123"/>
        <v>1</v>
      </c>
      <c r="G804" s="641" t="s">
        <v>5573</v>
      </c>
      <c r="H804" s="642" t="s">
        <v>336</v>
      </c>
      <c r="I804" s="856"/>
      <c r="J804" s="1097">
        <f>$J$755*6</f>
        <v>2821.5</v>
      </c>
      <c r="K804" s="1098">
        <f>Радиаторы!BC127</f>
        <v>9063.6</v>
      </c>
      <c r="L804" s="644">
        <f t="shared" si="121"/>
        <v>2821.5</v>
      </c>
      <c r="M804" s="1099">
        <f t="shared" si="122"/>
        <v>9063.6</v>
      </c>
      <c r="N804" s="644">
        <f>ROUND('Смета ЕР (общ) '!$I804*'Смета ЕР (общ) '!$L804,2)</f>
        <v>0</v>
      </c>
      <c r="O804" s="644">
        <f>ROUND('Смета ЕР (общ) '!$I804*'Смета ЕР (общ) '!$M804,2)</f>
        <v>0</v>
      </c>
      <c r="P804" s="641" t="s">
        <v>1676</v>
      </c>
      <c r="Q804" s="641" t="s">
        <v>846</v>
      </c>
      <c r="R804" s="1035"/>
    </row>
    <row r="805" spans="1:18" ht="15" customHeight="1">
      <c r="A805" s="640" t="s">
        <v>88</v>
      </c>
      <c r="B805" s="640">
        <v>1</v>
      </c>
      <c r="C805" s="853"/>
      <c r="D805" s="853">
        <v>128</v>
      </c>
      <c r="E805" s="640" t="str">
        <f>CONCATENATE('Смета ЕР (общ) '!$A805,".",'Смета ЕР (общ) '!$B805,".",'Смета ЕР (общ) '!$D805)</f>
        <v>Р6.1.128</v>
      </c>
      <c r="F805" s="640">
        <f t="shared" si="123"/>
        <v>1</v>
      </c>
      <c r="G805" s="641" t="s">
        <v>5575</v>
      </c>
      <c r="H805" s="642" t="s">
        <v>336</v>
      </c>
      <c r="I805" s="856"/>
      <c r="J805" s="1097">
        <f>$J$755*7</f>
        <v>3291.75</v>
      </c>
      <c r="K805" s="1098">
        <f>Радиаторы!BC128</f>
        <v>10216.5</v>
      </c>
      <c r="L805" s="644">
        <f t="shared" si="121"/>
        <v>3291.75</v>
      </c>
      <c r="M805" s="1099">
        <f t="shared" si="122"/>
        <v>10216.5</v>
      </c>
      <c r="N805" s="644">
        <f>ROUND('Смета ЕР (общ) '!$I805*'Смета ЕР (общ) '!$L805,2)</f>
        <v>0</v>
      </c>
      <c r="O805" s="644">
        <f>ROUND('Смета ЕР (общ) '!$I805*'Смета ЕР (общ) '!$M805,2)</f>
        <v>0</v>
      </c>
      <c r="P805" s="641" t="s">
        <v>1676</v>
      </c>
      <c r="Q805" s="641" t="s">
        <v>846</v>
      </c>
      <c r="R805" s="1035"/>
    </row>
    <row r="806" spans="1:18" ht="15" customHeight="1">
      <c r="A806" s="640" t="s">
        <v>88</v>
      </c>
      <c r="B806" s="640">
        <v>1</v>
      </c>
      <c r="C806" s="853"/>
      <c r="D806" s="853">
        <v>129</v>
      </c>
      <c r="E806" s="640" t="str">
        <f>CONCATENATE('Смета ЕР (общ) '!$A806,".",'Смета ЕР (общ) '!$B806,".",'Смета ЕР (общ) '!$D806)</f>
        <v>Р6.1.129</v>
      </c>
      <c r="F806" s="640">
        <f t="shared" si="123"/>
        <v>1</v>
      </c>
      <c r="G806" s="641" t="s">
        <v>5577</v>
      </c>
      <c r="H806" s="642" t="s">
        <v>336</v>
      </c>
      <c r="I806" s="856"/>
      <c r="J806" s="1097">
        <f>$J$755*8</f>
        <v>3762</v>
      </c>
      <c r="K806" s="1098">
        <f>Радиаторы!BC129</f>
        <v>11369.4</v>
      </c>
      <c r="L806" s="644">
        <f t="shared" si="121"/>
        <v>3762</v>
      </c>
      <c r="M806" s="1099">
        <f t="shared" si="122"/>
        <v>11369.4</v>
      </c>
      <c r="N806" s="644">
        <f>ROUND('Смета ЕР (общ) '!$I806*'Смета ЕР (общ) '!$L806,2)</f>
        <v>0</v>
      </c>
      <c r="O806" s="644">
        <f>ROUND('Смета ЕР (общ) '!$I806*'Смета ЕР (общ) '!$M806,2)</f>
        <v>0</v>
      </c>
      <c r="P806" s="641" t="s">
        <v>1676</v>
      </c>
      <c r="Q806" s="641" t="s">
        <v>846</v>
      </c>
      <c r="R806" s="1035"/>
    </row>
    <row r="807" spans="1:18" ht="15" customHeight="1">
      <c r="A807" s="640" t="s">
        <v>88</v>
      </c>
      <c r="B807" s="640">
        <v>1</v>
      </c>
      <c r="C807" s="853"/>
      <c r="D807" s="853">
        <v>130</v>
      </c>
      <c r="E807" s="640" t="str">
        <f>CONCATENATE('Смета ЕР (общ) '!$A807,".",'Смета ЕР (общ) '!$B807,".",'Смета ЕР (общ) '!$D807)</f>
        <v>Р6.1.130</v>
      </c>
      <c r="F807" s="640">
        <f t="shared" si="123"/>
        <v>1</v>
      </c>
      <c r="G807" s="641" t="s">
        <v>5579</v>
      </c>
      <c r="H807" s="642" t="s">
        <v>336</v>
      </c>
      <c r="I807" s="856"/>
      <c r="J807" s="1097">
        <f>$J$755*9</f>
        <v>4232.25</v>
      </c>
      <c r="K807" s="1098">
        <f>Радиаторы!BC130</f>
        <v>12522.3</v>
      </c>
      <c r="L807" s="644">
        <f t="shared" si="121"/>
        <v>4232.25</v>
      </c>
      <c r="M807" s="1099">
        <f t="shared" si="122"/>
        <v>12522.3</v>
      </c>
      <c r="N807" s="644">
        <f>ROUND('Смета ЕР (общ) '!$I807*'Смета ЕР (общ) '!$L807,2)</f>
        <v>0</v>
      </c>
      <c r="O807" s="644">
        <f>ROUND('Смета ЕР (общ) '!$I807*'Смета ЕР (общ) '!$M807,2)</f>
        <v>0</v>
      </c>
      <c r="P807" s="641" t="s">
        <v>1676</v>
      </c>
      <c r="Q807" s="641" t="s">
        <v>846</v>
      </c>
      <c r="R807" s="1035"/>
    </row>
    <row r="808" spans="1:18" ht="15" customHeight="1">
      <c r="A808" s="640" t="s">
        <v>88</v>
      </c>
      <c r="B808" s="640">
        <v>1</v>
      </c>
      <c r="C808" s="853"/>
      <c r="D808" s="853">
        <v>131</v>
      </c>
      <c r="E808" s="640" t="str">
        <f>CONCATENATE('Смета ЕР (общ) '!$A808,".",'Смета ЕР (общ) '!$B808,".",'Смета ЕР (общ) '!$D808)</f>
        <v>Р6.1.131</v>
      </c>
      <c r="F808" s="640">
        <f t="shared" si="123"/>
        <v>1</v>
      </c>
      <c r="G808" s="641" t="s">
        <v>5581</v>
      </c>
      <c r="H808" s="642" t="s">
        <v>336</v>
      </c>
      <c r="I808" s="856"/>
      <c r="J808" s="1097">
        <f>$J$755*10</f>
        <v>4702.5</v>
      </c>
      <c r="K808" s="1098">
        <f>Радиаторы!BC131</f>
        <v>13675.2</v>
      </c>
      <c r="L808" s="644">
        <f t="shared" si="121"/>
        <v>4702.5</v>
      </c>
      <c r="M808" s="1099">
        <f t="shared" si="122"/>
        <v>13675.2</v>
      </c>
      <c r="N808" s="644">
        <f>ROUND('Смета ЕР (общ) '!$I808*'Смета ЕР (общ) '!$L808,2)</f>
        <v>0</v>
      </c>
      <c r="O808" s="644">
        <f>ROUND('Смета ЕР (общ) '!$I808*'Смета ЕР (общ) '!$M808,2)</f>
        <v>0</v>
      </c>
      <c r="P808" s="641" t="s">
        <v>1676</v>
      </c>
      <c r="Q808" s="641" t="s">
        <v>846</v>
      </c>
      <c r="R808" s="1035"/>
    </row>
    <row r="809" spans="1:18" ht="15" customHeight="1">
      <c r="A809" s="640" t="s">
        <v>88</v>
      </c>
      <c r="B809" s="640">
        <v>1</v>
      </c>
      <c r="C809" s="853"/>
      <c r="D809" s="853">
        <v>132</v>
      </c>
      <c r="E809" s="640" t="str">
        <f>CONCATENATE('Смета ЕР (общ) '!$A809,".",'Смета ЕР (общ) '!$B809,".",'Смета ЕР (общ) '!$D809)</f>
        <v>Р6.1.132</v>
      </c>
      <c r="F809" s="640">
        <f t="shared" si="123"/>
        <v>1</v>
      </c>
      <c r="G809" s="641" t="s">
        <v>5583</v>
      </c>
      <c r="H809" s="642" t="s">
        <v>336</v>
      </c>
      <c r="I809" s="856"/>
      <c r="J809" s="1097">
        <f>$J$755*11</f>
        <v>5172.75</v>
      </c>
      <c r="K809" s="1098">
        <f>Радиаторы!BC132</f>
        <v>14828.1</v>
      </c>
      <c r="L809" s="644">
        <f t="shared" si="121"/>
        <v>5172.75</v>
      </c>
      <c r="M809" s="1099">
        <f t="shared" si="122"/>
        <v>14828.1</v>
      </c>
      <c r="N809" s="644">
        <f>ROUND('Смета ЕР (общ) '!$I809*'Смета ЕР (общ) '!$L809,2)</f>
        <v>0</v>
      </c>
      <c r="O809" s="644">
        <f>ROUND('Смета ЕР (общ) '!$I809*'Смета ЕР (общ) '!$M809,2)</f>
        <v>0</v>
      </c>
      <c r="P809" s="641" t="s">
        <v>1676</v>
      </c>
      <c r="Q809" s="641" t="s">
        <v>846</v>
      </c>
      <c r="R809" s="1035"/>
    </row>
    <row r="810" spans="1:18" ht="15" customHeight="1">
      <c r="A810" s="640" t="s">
        <v>88</v>
      </c>
      <c r="B810" s="640">
        <v>1</v>
      </c>
      <c r="C810" s="853"/>
      <c r="D810" s="853">
        <v>133</v>
      </c>
      <c r="E810" s="640" t="str">
        <f>CONCATENATE('Смета ЕР (общ) '!$A810,".",'Смета ЕР (общ) '!$B810,".",'Смета ЕР (общ) '!$D810)</f>
        <v>Р6.1.133</v>
      </c>
      <c r="F810" s="640">
        <f t="shared" si="123"/>
        <v>1</v>
      </c>
      <c r="G810" s="641" t="s">
        <v>5585</v>
      </c>
      <c r="H810" s="642" t="s">
        <v>336</v>
      </c>
      <c r="I810" s="856"/>
      <c r="J810" s="1097">
        <f>$J$755*12</f>
        <v>5643</v>
      </c>
      <c r="K810" s="1098">
        <f>Радиаторы!BC133</f>
        <v>15981</v>
      </c>
      <c r="L810" s="644">
        <f t="shared" si="121"/>
        <v>5643</v>
      </c>
      <c r="M810" s="1099">
        <f t="shared" si="122"/>
        <v>15981</v>
      </c>
      <c r="N810" s="644">
        <f>ROUND('Смета ЕР (общ) '!$I810*'Смета ЕР (общ) '!$L810,2)</f>
        <v>0</v>
      </c>
      <c r="O810" s="644">
        <f>ROUND('Смета ЕР (общ) '!$I810*'Смета ЕР (общ) '!$M810,2)</f>
        <v>0</v>
      </c>
      <c r="P810" s="641" t="s">
        <v>1676</v>
      </c>
      <c r="Q810" s="641" t="s">
        <v>846</v>
      </c>
      <c r="R810" s="1035"/>
    </row>
    <row r="811" spans="1:18" ht="14.4">
      <c r="A811" s="640" t="s">
        <v>88</v>
      </c>
      <c r="B811" s="640">
        <v>1</v>
      </c>
      <c r="C811" s="853"/>
      <c r="D811" s="853">
        <v>134</v>
      </c>
      <c r="E811" s="640" t="str">
        <f>CONCATENATE('Смета ЕР (общ) '!$A811,".",'Смета ЕР (общ) '!$B811,".",'Смета ЕР (общ) '!$D811)</f>
        <v>Р6.1.134</v>
      </c>
      <c r="F811" s="640">
        <f t="shared" si="123"/>
        <v>1</v>
      </c>
      <c r="G811" s="641" t="s">
        <v>5587</v>
      </c>
      <c r="H811" s="642" t="s">
        <v>336</v>
      </c>
      <c r="I811" s="856"/>
      <c r="J811" s="1097">
        <f>$J$755*13</f>
        <v>6113.25</v>
      </c>
      <c r="K811" s="1098">
        <f>Радиаторы!BC134</f>
        <v>17133.900000000001</v>
      </c>
      <c r="L811" s="644">
        <f t="shared" si="121"/>
        <v>6113.25</v>
      </c>
      <c r="M811" s="1099">
        <f t="shared" si="122"/>
        <v>17133.900000000001</v>
      </c>
      <c r="N811" s="644">
        <f>ROUND('Смета ЕР (общ) '!$I811*'Смета ЕР (общ) '!$L811,2)</f>
        <v>0</v>
      </c>
      <c r="O811" s="644">
        <f>ROUND('Смета ЕР (общ) '!$I811*'Смета ЕР (общ) '!$M811,2)</f>
        <v>0</v>
      </c>
      <c r="P811" s="641" t="s">
        <v>1676</v>
      </c>
      <c r="Q811" s="641" t="s">
        <v>846</v>
      </c>
      <c r="R811" s="1035"/>
    </row>
    <row r="812" spans="1:18" ht="14.4">
      <c r="A812" s="640" t="s">
        <v>88</v>
      </c>
      <c r="B812" s="640">
        <v>1</v>
      </c>
      <c r="C812" s="853"/>
      <c r="D812" s="853">
        <v>135</v>
      </c>
      <c r="E812" s="640" t="str">
        <f>CONCATENATE('Смета ЕР (общ) '!$A812,".",'Смета ЕР (общ) '!$B812,".",'Смета ЕР (общ) '!$D812)</f>
        <v>Р6.1.135</v>
      </c>
      <c r="F812" s="640">
        <f t="shared" si="123"/>
        <v>1</v>
      </c>
      <c r="G812" s="641" t="s">
        <v>5589</v>
      </c>
      <c r="H812" s="642" t="s">
        <v>336</v>
      </c>
      <c r="I812" s="856"/>
      <c r="J812" s="1097">
        <f>$J$755*14</f>
        <v>6583.5</v>
      </c>
      <c r="K812" s="1098">
        <f>Радиаторы!BC135</f>
        <v>18286.8</v>
      </c>
      <c r="L812" s="644">
        <f t="shared" si="121"/>
        <v>6583.5</v>
      </c>
      <c r="M812" s="1099">
        <f t="shared" si="122"/>
        <v>18286.8</v>
      </c>
      <c r="N812" s="644">
        <f>ROUND('Смета ЕР (общ) '!$I812*'Смета ЕР (общ) '!$L812,2)</f>
        <v>0</v>
      </c>
      <c r="O812" s="644">
        <f>ROUND('Смета ЕР (общ) '!$I812*'Смета ЕР (общ) '!$M812,2)</f>
        <v>0</v>
      </c>
      <c r="P812" s="641" t="s">
        <v>1676</v>
      </c>
      <c r="Q812" s="641" t="s">
        <v>846</v>
      </c>
      <c r="R812" s="1035"/>
    </row>
    <row r="813" spans="1:18" ht="14.4">
      <c r="A813" s="667" t="s">
        <v>88</v>
      </c>
      <c r="B813" s="667">
        <v>1</v>
      </c>
      <c r="C813" s="667"/>
      <c r="D813" s="667">
        <v>62</v>
      </c>
      <c r="E813" s="667" t="str">
        <f>CONCATENATE('Смета ЕР (общ) '!$A813,".",'Смета ЕР (общ) '!$B813,".",'Смета ЕР (общ) '!$D813)</f>
        <v>Р6.1.62</v>
      </c>
      <c r="F813" s="640">
        <f t="shared" si="123"/>
        <v>1</v>
      </c>
      <c r="G813" s="682" t="s">
        <v>2076</v>
      </c>
      <c r="H813" s="653" t="s">
        <v>336</v>
      </c>
      <c r="I813" s="643"/>
      <c r="J813" s="644">
        <v>3175.5</v>
      </c>
      <c r="K813" s="644">
        <v>4115.97</v>
      </c>
      <c r="L813" s="644">
        <f t="shared" ref="L813:L832" si="125">ROUND(J813-J813*$R$3,2)</f>
        <v>3175.5</v>
      </c>
      <c r="M813" s="644">
        <f t="shared" ref="M813:M832" si="126">ROUND(K813-K813*$R$3,2)</f>
        <v>4115.97</v>
      </c>
      <c r="N813" s="644">
        <f>ROUND('Смета ЕР (общ) '!$I813*'Смета ЕР (общ) '!$L813,2)</f>
        <v>0</v>
      </c>
      <c r="O813" s="644">
        <f>ROUND('Смета ЕР (общ) '!$I813*'Смета ЕР (общ) '!$M813,2)</f>
        <v>0</v>
      </c>
      <c r="P813" s="682"/>
      <c r="Q813" s="682"/>
    </row>
    <row r="814" spans="1:18" ht="14.4">
      <c r="A814" s="640" t="s">
        <v>88</v>
      </c>
      <c r="B814" s="640">
        <v>1</v>
      </c>
      <c r="C814" s="640"/>
      <c r="D814" s="640">
        <v>63</v>
      </c>
      <c r="E814" s="640" t="str">
        <f>CONCATENATE('Смета ЕР (общ) '!$A814,".",'Смета ЕР (общ) '!$B814,".",'Смета ЕР (общ) '!$D814)</f>
        <v>Р6.1.63</v>
      </c>
      <c r="F814" s="640">
        <f t="shared" si="123"/>
        <v>1</v>
      </c>
      <c r="G814" s="641" t="s">
        <v>2077</v>
      </c>
      <c r="H814" s="653" t="s">
        <v>336</v>
      </c>
      <c r="I814" s="643"/>
      <c r="J814" s="644">
        <v>3175.5</v>
      </c>
      <c r="K814" s="644">
        <v>2001.87</v>
      </c>
      <c r="L814" s="644">
        <f t="shared" si="125"/>
        <v>3175.5</v>
      </c>
      <c r="M814" s="644">
        <f t="shared" si="126"/>
        <v>2001.87</v>
      </c>
      <c r="N814" s="644">
        <f>ROUND('Смета ЕР (общ) '!$I814*'Смета ЕР (общ) '!$L814,2)</f>
        <v>0</v>
      </c>
      <c r="O814" s="644">
        <f>ROUND('Смета ЕР (общ) '!$I814*'Смета ЕР (общ) '!$M814,2)</f>
        <v>0</v>
      </c>
      <c r="P814" s="641"/>
      <c r="Q814" s="641"/>
    </row>
    <row r="815" spans="1:18" ht="24">
      <c r="A815" s="640" t="s">
        <v>88</v>
      </c>
      <c r="B815" s="640">
        <v>1</v>
      </c>
      <c r="C815" s="640"/>
      <c r="D815" s="640">
        <v>64</v>
      </c>
      <c r="E815" s="640" t="str">
        <f>CONCATENATE('Смета ЕР (общ) '!$A815,".",'Смета ЕР (общ) '!$B815,".",'Смета ЕР (общ) '!$D815)</f>
        <v>Р6.1.64</v>
      </c>
      <c r="F815" s="640">
        <f t="shared" ref="F815:F877" si="127">IF(I815&gt;0,F814+1,F814)</f>
        <v>1</v>
      </c>
      <c r="G815" s="641" t="s">
        <v>2064</v>
      </c>
      <c r="H815" s="653" t="s">
        <v>336</v>
      </c>
      <c r="I815" s="643"/>
      <c r="J815" s="644">
        <v>3328.29</v>
      </c>
      <c r="K815" s="644">
        <v>8632.14</v>
      </c>
      <c r="L815" s="644">
        <f t="shared" si="125"/>
        <v>3328.29</v>
      </c>
      <c r="M815" s="644">
        <f t="shared" si="126"/>
        <v>8632.14</v>
      </c>
      <c r="N815" s="644">
        <f>ROUND('Смета ЕР (общ) '!$I815*'Смета ЕР (общ) '!$L815,2)</f>
        <v>0</v>
      </c>
      <c r="O815" s="644">
        <f>ROUND('Смета ЕР (общ) '!$I815*'Смета ЕР (общ) '!$M815,2)</f>
        <v>0</v>
      </c>
      <c r="P815" s="641"/>
      <c r="Q815" s="641" t="s">
        <v>6226</v>
      </c>
    </row>
    <row r="816" spans="1:18" ht="24">
      <c r="A816" s="640" t="s">
        <v>88</v>
      </c>
      <c r="B816" s="640">
        <v>1</v>
      </c>
      <c r="C816" s="640"/>
      <c r="D816" s="640">
        <v>65</v>
      </c>
      <c r="E816" s="640" t="str">
        <f>CONCATENATE('Смета ЕР (общ) '!$A816,".",'Смета ЕР (общ) '!$B816,".",'Смета ЕР (общ) '!$D816)</f>
        <v>Р6.1.65</v>
      </c>
      <c r="F816" s="640">
        <f t="shared" si="127"/>
        <v>1</v>
      </c>
      <c r="G816" s="641" t="s">
        <v>2065</v>
      </c>
      <c r="H816" s="653" t="s">
        <v>336</v>
      </c>
      <c r="I816" s="643"/>
      <c r="J816" s="644">
        <v>3439.08</v>
      </c>
      <c r="K816" s="644">
        <v>11950.32</v>
      </c>
      <c r="L816" s="644">
        <f t="shared" si="125"/>
        <v>3439.08</v>
      </c>
      <c r="M816" s="644">
        <f t="shared" si="126"/>
        <v>11950.32</v>
      </c>
      <c r="N816" s="644">
        <f>ROUND('Смета ЕР (общ) '!$I816*'Смета ЕР (общ) '!$L816,2)</f>
        <v>0</v>
      </c>
      <c r="O816" s="644">
        <f>ROUND('Смета ЕР (общ) '!$I816*'Смета ЕР (общ) '!$M816,2)</f>
        <v>0</v>
      </c>
      <c r="P816" s="641"/>
      <c r="Q816" s="641" t="s">
        <v>6226</v>
      </c>
    </row>
    <row r="817" spans="1:21" ht="24">
      <c r="A817" s="640" t="s">
        <v>88</v>
      </c>
      <c r="B817" s="640">
        <v>1</v>
      </c>
      <c r="C817" s="640"/>
      <c r="D817" s="640">
        <v>66</v>
      </c>
      <c r="E817" s="640" t="str">
        <f>CONCATENATE('Смета ЕР (общ) '!$A817,".",'Смета ЕР (общ) '!$B817,".",'Смета ЕР (общ) '!$D817)</f>
        <v>Р6.1.66</v>
      </c>
      <c r="F817" s="640">
        <f t="shared" si="127"/>
        <v>1</v>
      </c>
      <c r="G817" s="641" t="s">
        <v>2066</v>
      </c>
      <c r="H817" s="653" t="s">
        <v>336</v>
      </c>
      <c r="I817" s="643"/>
      <c r="J817" s="644">
        <v>3439.08</v>
      </c>
      <c r="K817" s="644">
        <v>13261.41</v>
      </c>
      <c r="L817" s="644">
        <f t="shared" si="125"/>
        <v>3439.08</v>
      </c>
      <c r="M817" s="644">
        <f t="shared" si="126"/>
        <v>13261.41</v>
      </c>
      <c r="N817" s="644">
        <f>ROUND('Смета ЕР (общ) '!$I817*'Смета ЕР (общ) '!$L817,2)</f>
        <v>0</v>
      </c>
      <c r="O817" s="644">
        <f>ROUND('Смета ЕР (общ) '!$I817*'Смета ЕР (общ) '!$M817,2)</f>
        <v>0</v>
      </c>
      <c r="P817" s="641"/>
      <c r="Q817" s="641" t="s">
        <v>6226</v>
      </c>
    </row>
    <row r="818" spans="1:21" ht="24">
      <c r="A818" s="640" t="s">
        <v>88</v>
      </c>
      <c r="B818" s="640">
        <v>1</v>
      </c>
      <c r="C818" s="640"/>
      <c r="D818" s="640">
        <v>67</v>
      </c>
      <c r="E818" s="640" t="str">
        <f>CONCATENATE('Смета ЕР (общ) '!$A818,".",'Смета ЕР (общ) '!$B818,".",'Смета ЕР (общ) '!$D818)</f>
        <v>Р6.1.67</v>
      </c>
      <c r="F818" s="640">
        <f t="shared" si="127"/>
        <v>1</v>
      </c>
      <c r="G818" s="641" t="s">
        <v>2067</v>
      </c>
      <c r="H818" s="653" t="s">
        <v>336</v>
      </c>
      <c r="I818" s="643"/>
      <c r="J818" s="644">
        <v>3463.69</v>
      </c>
      <c r="K818" s="644">
        <v>14308.89</v>
      </c>
      <c r="L818" s="644">
        <f t="shared" si="125"/>
        <v>3463.69</v>
      </c>
      <c r="M818" s="644">
        <f t="shared" si="126"/>
        <v>14308.89</v>
      </c>
      <c r="N818" s="644">
        <f>ROUND('Смета ЕР (общ) '!$I818*'Смета ЕР (общ) '!$L818,2)</f>
        <v>0</v>
      </c>
      <c r="O818" s="644">
        <f>ROUND('Смета ЕР (общ) '!$I818*'Смета ЕР (общ) '!$M818,2)</f>
        <v>0</v>
      </c>
      <c r="P818" s="641"/>
      <c r="Q818" s="641" t="s">
        <v>6226</v>
      </c>
    </row>
    <row r="819" spans="1:21" ht="24">
      <c r="A819" s="640" t="s">
        <v>88</v>
      </c>
      <c r="B819" s="640">
        <v>1</v>
      </c>
      <c r="C819" s="640"/>
      <c r="D819" s="640">
        <v>68</v>
      </c>
      <c r="E819" s="640" t="str">
        <f>CONCATENATE('Смета ЕР (общ) '!$A819,".",'Смета ЕР (общ) '!$B819,".",'Смета ЕР (общ) '!$D819)</f>
        <v>Р6.1.68</v>
      </c>
      <c r="F819" s="640">
        <f t="shared" si="127"/>
        <v>1</v>
      </c>
      <c r="G819" s="641" t="s">
        <v>2068</v>
      </c>
      <c r="H819" s="653" t="s">
        <v>336</v>
      </c>
      <c r="I819" s="643"/>
      <c r="J819" s="644">
        <v>3328.29</v>
      </c>
      <c r="K819" s="644">
        <v>7695.15</v>
      </c>
      <c r="L819" s="644">
        <f t="shared" si="125"/>
        <v>3328.29</v>
      </c>
      <c r="M819" s="644">
        <f t="shared" si="126"/>
        <v>7695.15</v>
      </c>
      <c r="N819" s="644">
        <f>ROUND('Смета ЕР (общ) '!$I819*'Смета ЕР (общ) '!$L819,2)</f>
        <v>0</v>
      </c>
      <c r="O819" s="644">
        <f>ROUND('Смета ЕР (общ) '!$I819*'Смета ЕР (общ) '!$M819,2)</f>
        <v>0</v>
      </c>
      <c r="P819" s="641"/>
      <c r="Q819" s="641" t="s">
        <v>6226</v>
      </c>
    </row>
    <row r="820" spans="1:21" ht="24">
      <c r="A820" s="640" t="s">
        <v>88</v>
      </c>
      <c r="B820" s="640">
        <v>1</v>
      </c>
      <c r="C820" s="640"/>
      <c r="D820" s="640">
        <v>69</v>
      </c>
      <c r="E820" s="640" t="str">
        <f>CONCATENATE('Смета ЕР (общ) '!$A820,".",'Смета ЕР (общ) '!$B820,".",'Смета ЕР (общ) '!$D820)</f>
        <v>Р6.1.69</v>
      </c>
      <c r="F820" s="640">
        <f t="shared" si="127"/>
        <v>1</v>
      </c>
      <c r="G820" s="641" t="s">
        <v>2069</v>
      </c>
      <c r="H820" s="653" t="s">
        <v>336</v>
      </c>
      <c r="I820" s="643"/>
      <c r="J820" s="644">
        <v>3439.08</v>
      </c>
      <c r="K820" s="644">
        <v>10873.26</v>
      </c>
      <c r="L820" s="644">
        <f t="shared" si="125"/>
        <v>3439.08</v>
      </c>
      <c r="M820" s="644">
        <f t="shared" si="126"/>
        <v>10873.26</v>
      </c>
      <c r="N820" s="644">
        <f>ROUND('Смета ЕР (общ) '!$I820*'Смета ЕР (общ) '!$L820,2)</f>
        <v>0</v>
      </c>
      <c r="O820" s="644">
        <f>ROUND('Смета ЕР (общ) '!$I820*'Смета ЕР (общ) '!$M820,2)</f>
        <v>0</v>
      </c>
      <c r="P820" s="641"/>
      <c r="Q820" s="641" t="s">
        <v>6226</v>
      </c>
    </row>
    <row r="821" spans="1:21" ht="24">
      <c r="A821" s="640" t="s">
        <v>88</v>
      </c>
      <c r="B821" s="640">
        <v>1</v>
      </c>
      <c r="C821" s="640"/>
      <c r="D821" s="640">
        <v>70</v>
      </c>
      <c r="E821" s="640" t="str">
        <f>CONCATENATE('Смета ЕР (общ) '!$A821,".",'Смета ЕР (общ) '!$B821,".",'Смета ЕР (общ) '!$D821)</f>
        <v>Р6.1.70</v>
      </c>
      <c r="F821" s="640">
        <f t="shared" si="127"/>
        <v>1</v>
      </c>
      <c r="G821" s="641" t="s">
        <v>2070</v>
      </c>
      <c r="H821" s="653" t="s">
        <v>336</v>
      </c>
      <c r="I821" s="643"/>
      <c r="J821" s="644">
        <v>3439.08</v>
      </c>
      <c r="K821" s="644">
        <v>12275.7</v>
      </c>
      <c r="L821" s="644">
        <f t="shared" si="125"/>
        <v>3439.08</v>
      </c>
      <c r="M821" s="644">
        <f t="shared" si="126"/>
        <v>12275.7</v>
      </c>
      <c r="N821" s="644">
        <f>ROUND('Смета ЕР (общ) '!$I821*'Смета ЕР (общ) '!$L821,2)</f>
        <v>0</v>
      </c>
      <c r="O821" s="644">
        <f>ROUND('Смета ЕР (общ) '!$I821*'Смета ЕР (общ) '!$M821,2)</f>
        <v>0</v>
      </c>
      <c r="P821" s="641"/>
      <c r="Q821" s="641" t="s">
        <v>6226</v>
      </c>
    </row>
    <row r="822" spans="1:21" ht="24">
      <c r="A822" s="640" t="s">
        <v>88</v>
      </c>
      <c r="B822" s="640">
        <v>1</v>
      </c>
      <c r="C822" s="640"/>
      <c r="D822" s="640">
        <v>71</v>
      </c>
      <c r="E822" s="640" t="str">
        <f>CONCATENATE('Смета ЕР (общ) '!$A822,".",'Смета ЕР (общ) '!$B822,".",'Смета ЕР (общ) '!$D822)</f>
        <v>Р6.1.71</v>
      </c>
      <c r="F822" s="640">
        <f t="shared" si="127"/>
        <v>1</v>
      </c>
      <c r="G822" s="641" t="s">
        <v>2071</v>
      </c>
      <c r="H822" s="653" t="s">
        <v>336</v>
      </c>
      <c r="I822" s="643"/>
      <c r="J822" s="644">
        <v>3463.69</v>
      </c>
      <c r="K822" s="644">
        <v>13252.71</v>
      </c>
      <c r="L822" s="644">
        <f t="shared" si="125"/>
        <v>3463.69</v>
      </c>
      <c r="M822" s="644">
        <f t="shared" si="126"/>
        <v>13252.71</v>
      </c>
      <c r="N822" s="644">
        <f>ROUND('Смета ЕР (общ) '!$I822*'Смета ЕР (общ) '!$L822,2)</f>
        <v>0</v>
      </c>
      <c r="O822" s="644">
        <f>ROUND('Смета ЕР (общ) '!$I822*'Смета ЕР (общ) '!$M822,2)</f>
        <v>0</v>
      </c>
      <c r="P822" s="641"/>
      <c r="Q822" s="641" t="s">
        <v>6226</v>
      </c>
    </row>
    <row r="823" spans="1:21" ht="14.4">
      <c r="A823" s="640" t="s">
        <v>88</v>
      </c>
      <c r="B823" s="640">
        <v>1</v>
      </c>
      <c r="C823" s="640"/>
      <c r="D823" s="640">
        <v>72</v>
      </c>
      <c r="E823" s="640" t="str">
        <f>CONCATENATE('Смета ЕР (общ) '!$A823,".",'Смета ЕР (общ) '!$B823,".",'Смета ЕР (общ) '!$D823)</f>
        <v>Р6.1.72</v>
      </c>
      <c r="F823" s="640">
        <f t="shared" si="127"/>
        <v>1</v>
      </c>
      <c r="G823" s="641" t="s">
        <v>2072</v>
      </c>
      <c r="H823" s="653" t="s">
        <v>336</v>
      </c>
      <c r="I823" s="643"/>
      <c r="J823" s="644">
        <v>1874.2</v>
      </c>
      <c r="K823" s="644">
        <v>3297.3</v>
      </c>
      <c r="L823" s="644">
        <f t="shared" si="125"/>
        <v>1874.2</v>
      </c>
      <c r="M823" s="644">
        <f t="shared" si="126"/>
        <v>3297.3</v>
      </c>
      <c r="N823" s="644">
        <f>ROUND('Смета ЕР (общ) '!$I823*'Смета ЕР (общ) '!$L823,2)</f>
        <v>0</v>
      </c>
      <c r="O823" s="644">
        <f>ROUND('Смета ЕР (общ) '!$I823*'Смета ЕР (общ) '!$M823,2)</f>
        <v>0</v>
      </c>
      <c r="P823" s="641"/>
      <c r="Q823" s="641"/>
    </row>
    <row r="824" spans="1:21" ht="14.4">
      <c r="A824" s="640" t="s">
        <v>88</v>
      </c>
      <c r="B824" s="640">
        <v>1</v>
      </c>
      <c r="C824" s="640"/>
      <c r="D824" s="640">
        <v>73</v>
      </c>
      <c r="E824" s="640" t="str">
        <f>CONCATENATE('Смета ЕР (общ) '!$A824,".",'Смета ЕР (общ) '!$B824,".",'Смета ЕР (общ) '!$D824)</f>
        <v>Р6.1.73</v>
      </c>
      <c r="F824" s="640">
        <f t="shared" si="127"/>
        <v>1</v>
      </c>
      <c r="G824" s="641" t="s">
        <v>2073</v>
      </c>
      <c r="H824" s="653" t="s">
        <v>336</v>
      </c>
      <c r="I824" s="643"/>
      <c r="J824" s="644">
        <v>1874.2</v>
      </c>
      <c r="K824" s="644">
        <v>5037.3</v>
      </c>
      <c r="L824" s="644">
        <f t="shared" si="125"/>
        <v>1874.2</v>
      </c>
      <c r="M824" s="644">
        <f t="shared" si="126"/>
        <v>5037.3</v>
      </c>
      <c r="N824" s="644">
        <f>ROUND('Смета ЕР (общ) '!$I824*'Смета ЕР (общ) '!$L824,2)</f>
        <v>0</v>
      </c>
      <c r="O824" s="644">
        <f>ROUND('Смета ЕР (общ) '!$I824*'Смета ЕР (общ) '!$M824,2)</f>
        <v>0</v>
      </c>
      <c r="P824" s="641"/>
      <c r="Q824" s="641"/>
    </row>
    <row r="825" spans="1:21" ht="14.4">
      <c r="A825" s="640" t="s">
        <v>88</v>
      </c>
      <c r="B825" s="640">
        <v>1</v>
      </c>
      <c r="C825" s="640"/>
      <c r="D825" s="640">
        <v>74</v>
      </c>
      <c r="E825" s="640" t="str">
        <f>CONCATENATE('Смета ЕР (общ) '!$A825,".",'Смета ЕР (общ) '!$B825,".",'Смета ЕР (общ) '!$D825)</f>
        <v>Р6.1.74</v>
      </c>
      <c r="F825" s="640">
        <f t="shared" si="127"/>
        <v>1</v>
      </c>
      <c r="G825" s="641" t="s">
        <v>2074</v>
      </c>
      <c r="H825" s="653" t="s">
        <v>336</v>
      </c>
      <c r="I825" s="643"/>
      <c r="J825" s="644">
        <v>1874.2</v>
      </c>
      <c r="K825" s="644">
        <v>4428.3</v>
      </c>
      <c r="L825" s="644">
        <f t="shared" si="125"/>
        <v>1874.2</v>
      </c>
      <c r="M825" s="644">
        <f t="shared" si="126"/>
        <v>4428.3</v>
      </c>
      <c r="N825" s="644">
        <f>ROUND('Смета ЕР (общ) '!$I825*'Смета ЕР (общ) '!$L825,2)</f>
        <v>0</v>
      </c>
      <c r="O825" s="644">
        <f>ROUND('Смета ЕР (общ) '!$I825*'Смета ЕР (общ) '!$M825,2)</f>
        <v>0</v>
      </c>
      <c r="P825" s="641"/>
      <c r="Q825" s="641"/>
    </row>
    <row r="826" spans="1:21" ht="14.4">
      <c r="A826" s="640" t="s">
        <v>88</v>
      </c>
      <c r="B826" s="640">
        <v>1</v>
      </c>
      <c r="C826" s="640"/>
      <c r="D826" s="640">
        <v>75</v>
      </c>
      <c r="E826" s="640" t="str">
        <f>CONCATENATE('Смета ЕР (общ) '!$A826,".",'Смета ЕР (общ) '!$B826,".",'Смета ЕР (общ) '!$D826)</f>
        <v>Р6.1.75</v>
      </c>
      <c r="F826" s="640">
        <f t="shared" si="127"/>
        <v>1</v>
      </c>
      <c r="G826" s="1093" t="s">
        <v>2075</v>
      </c>
      <c r="H826" s="653" t="s">
        <v>336</v>
      </c>
      <c r="I826" s="643"/>
      <c r="J826" s="644">
        <v>130.5</v>
      </c>
      <c r="K826" s="644">
        <v>2262</v>
      </c>
      <c r="L826" s="644">
        <f t="shared" si="125"/>
        <v>130.5</v>
      </c>
      <c r="M826" s="644">
        <f t="shared" si="126"/>
        <v>2262</v>
      </c>
      <c r="N826" s="644">
        <f>ROUND('Смета ЕР (общ) '!$I826*'Смета ЕР (общ) '!$L826,2)</f>
        <v>0</v>
      </c>
      <c r="O826" s="644">
        <f>ROUND('Смета ЕР (общ) '!$I826*'Смета ЕР (общ) '!$M826,2)</f>
        <v>0</v>
      </c>
      <c r="P826" s="1093"/>
      <c r="Q826" s="1093"/>
    </row>
    <row r="827" spans="1:21" ht="14.4">
      <c r="A827" s="640" t="s">
        <v>88</v>
      </c>
      <c r="B827" s="640">
        <v>1</v>
      </c>
      <c r="C827" s="640"/>
      <c r="D827" s="640">
        <v>76</v>
      </c>
      <c r="E827" s="640" t="str">
        <f>CONCATENATE('Смета ЕР (общ) '!$A827,".",'Смета ЕР (общ) '!$B827,".",'Смета ЕР (общ) '!$D827)</f>
        <v>Р6.1.76</v>
      </c>
      <c r="F827" s="640">
        <f t="shared" si="127"/>
        <v>1</v>
      </c>
      <c r="G827" s="1093" t="s">
        <v>2075</v>
      </c>
      <c r="H827" s="653" t="s">
        <v>336</v>
      </c>
      <c r="I827" s="643"/>
      <c r="J827" s="644">
        <v>130.5</v>
      </c>
      <c r="K827" s="644">
        <v>2436</v>
      </c>
      <c r="L827" s="644">
        <f t="shared" si="125"/>
        <v>130.5</v>
      </c>
      <c r="M827" s="644">
        <f t="shared" si="126"/>
        <v>2436</v>
      </c>
      <c r="N827" s="644">
        <f>ROUND('Смета ЕР (общ) '!$I827*'Смета ЕР (общ) '!$L827,2)</f>
        <v>0</v>
      </c>
      <c r="O827" s="644">
        <f>ROUND('Смета ЕР (общ) '!$I827*'Смета ЕР (общ) '!$M827,2)</f>
        <v>0</v>
      </c>
      <c r="P827" s="1093"/>
      <c r="Q827" s="1093"/>
    </row>
    <row r="828" spans="1:21" ht="14.4">
      <c r="A828" s="640" t="s">
        <v>88</v>
      </c>
      <c r="B828" s="640">
        <v>1</v>
      </c>
      <c r="C828" s="640"/>
      <c r="D828" s="640">
        <v>77</v>
      </c>
      <c r="E828" s="640" t="str">
        <f>CONCATENATE('Смета ЕР (общ) '!$A828,".",'Смета ЕР (общ) '!$B828,".",'Смета ЕР (общ) '!$D828)</f>
        <v>Р6.1.77</v>
      </c>
      <c r="F828" s="640">
        <f t="shared" si="127"/>
        <v>1</v>
      </c>
      <c r="G828" s="1093" t="s">
        <v>2075</v>
      </c>
      <c r="H828" s="653" t="s">
        <v>336</v>
      </c>
      <c r="I828" s="643"/>
      <c r="J828" s="644">
        <v>130.5</v>
      </c>
      <c r="K828" s="644">
        <v>2610</v>
      </c>
      <c r="L828" s="644">
        <f t="shared" si="125"/>
        <v>130.5</v>
      </c>
      <c r="M828" s="644">
        <f t="shared" si="126"/>
        <v>2610</v>
      </c>
      <c r="N828" s="644">
        <f>ROUND('Смета ЕР (общ) '!$I828*'Смета ЕР (общ) '!$L828,2)</f>
        <v>0</v>
      </c>
      <c r="O828" s="644">
        <f>ROUND('Смета ЕР (общ) '!$I828*'Смета ЕР (общ) '!$M828,2)</f>
        <v>0</v>
      </c>
      <c r="P828" s="1093"/>
      <c r="Q828" s="1093"/>
    </row>
    <row r="829" spans="1:21" ht="14.4">
      <c r="A829" s="640" t="s">
        <v>88</v>
      </c>
      <c r="B829" s="640">
        <v>1</v>
      </c>
      <c r="C829" s="640"/>
      <c r="D829" s="640">
        <v>4</v>
      </c>
      <c r="E829" s="640" t="str">
        <f>CONCATENATE('Смета ЕР (общ) '!$A829,".",'Смета ЕР (общ) '!$B829,".",'Смета ЕР (общ) '!$D829)</f>
        <v>Р6.1.4</v>
      </c>
      <c r="F829" s="640">
        <f t="shared" si="127"/>
        <v>1</v>
      </c>
      <c r="G829" s="1094" t="s">
        <v>92</v>
      </c>
      <c r="H829" s="653" t="s">
        <v>91</v>
      </c>
      <c r="I829" s="643"/>
      <c r="J829" s="644">
        <v>470.25</v>
      </c>
      <c r="K829" s="644">
        <v>0</v>
      </c>
      <c r="L829" s="644">
        <f t="shared" si="125"/>
        <v>470.25</v>
      </c>
      <c r="M829" s="644">
        <f t="shared" si="126"/>
        <v>0</v>
      </c>
      <c r="N829" s="644">
        <f>ROUND('Смета ЕР (общ) '!$I829*'Смета ЕР (общ) '!$L829,2)</f>
        <v>0</v>
      </c>
      <c r="O829" s="644">
        <f>ROUND('Смета ЕР (общ) '!$I829*'Смета ЕР (общ) '!$M829,2)</f>
        <v>0</v>
      </c>
      <c r="P829" s="1094"/>
      <c r="Q829" s="1094"/>
      <c r="U829" s="617">
        <v>40</v>
      </c>
    </row>
    <row r="830" spans="1:21" ht="14.4">
      <c r="A830" s="640" t="s">
        <v>88</v>
      </c>
      <c r="B830" s="640">
        <v>1</v>
      </c>
      <c r="C830" s="640"/>
      <c r="D830" s="640">
        <v>5</v>
      </c>
      <c r="E830" s="640" t="str">
        <f>CONCATENATE('Смета ЕР (общ) '!$A830,".",'Смета ЕР (общ) '!$B830,".",'Смета ЕР (общ) '!$D830)</f>
        <v>Р6.1.5</v>
      </c>
      <c r="F830" s="640">
        <f t="shared" si="127"/>
        <v>1</v>
      </c>
      <c r="G830" s="641" t="s">
        <v>536</v>
      </c>
      <c r="H830" s="653" t="s">
        <v>91</v>
      </c>
      <c r="I830" s="643"/>
      <c r="J830" s="644">
        <v>887.73</v>
      </c>
      <c r="K830" s="644">
        <v>1267.3800000000001</v>
      </c>
      <c r="L830" s="644">
        <f t="shared" si="125"/>
        <v>887.73</v>
      </c>
      <c r="M830" s="644">
        <f t="shared" si="126"/>
        <v>1267.3800000000001</v>
      </c>
      <c r="N830" s="644">
        <f>ROUND('Смета ЕР (общ) '!$I830*'Смета ЕР (общ) '!$L830,2)</f>
        <v>0</v>
      </c>
      <c r="O830" s="644">
        <f>ROUND('Смета ЕР (общ) '!$I830*'Смета ЕР (общ) '!$M830,2)</f>
        <v>0</v>
      </c>
      <c r="P830" s="641"/>
      <c r="Q830" s="641"/>
      <c r="U830" s="617">
        <v>30</v>
      </c>
    </row>
    <row r="831" spans="1:21" ht="14.4">
      <c r="A831" s="640" t="s">
        <v>88</v>
      </c>
      <c r="B831" s="640">
        <v>1</v>
      </c>
      <c r="C831" s="640"/>
      <c r="D831" s="640">
        <v>6</v>
      </c>
      <c r="E831" s="640" t="str">
        <f>CONCATENATE('Смета ЕР (общ) '!$A831,".",'Смета ЕР (общ) '!$B831,".",'Смета ЕР (общ) '!$D831)</f>
        <v>Р6.1.6</v>
      </c>
      <c r="F831" s="640">
        <f t="shared" si="127"/>
        <v>1</v>
      </c>
      <c r="G831" s="641" t="s">
        <v>323</v>
      </c>
      <c r="H831" s="642" t="s">
        <v>336</v>
      </c>
      <c r="I831" s="643"/>
      <c r="J831" s="644">
        <v>588.12</v>
      </c>
      <c r="K831" s="644">
        <v>1108.3399999999999</v>
      </c>
      <c r="L831" s="644">
        <f t="shared" si="125"/>
        <v>588.12</v>
      </c>
      <c r="M831" s="644">
        <f t="shared" si="126"/>
        <v>1108.3399999999999</v>
      </c>
      <c r="N831" s="644">
        <f>ROUND('Смета ЕР (общ) '!$I831*'Смета ЕР (общ) '!$L831,2)</f>
        <v>0</v>
      </c>
      <c r="O831" s="644">
        <f>ROUND('Смета ЕР (общ) '!$I831*'Смета ЕР (общ) '!$M831,2)</f>
        <v>0</v>
      </c>
      <c r="P831" s="641"/>
      <c r="Q831" s="641"/>
    </row>
    <row r="832" spans="1:21" ht="24">
      <c r="A832" s="640" t="s">
        <v>88</v>
      </c>
      <c r="B832" s="640">
        <v>1</v>
      </c>
      <c r="C832" s="640"/>
      <c r="D832" s="640">
        <v>7</v>
      </c>
      <c r="E832" s="640" t="str">
        <f>CONCATENATE('Смета ЕР (общ) '!$A832,".",'Смета ЕР (общ) '!$B832,".",'Смета ЕР (общ) '!$D832)</f>
        <v>Р6.1.7</v>
      </c>
      <c r="F832" s="640">
        <f t="shared" si="127"/>
        <v>1</v>
      </c>
      <c r="G832" s="641" t="s">
        <v>423</v>
      </c>
      <c r="H832" s="642" t="s">
        <v>336</v>
      </c>
      <c r="I832" s="643"/>
      <c r="J832" s="644">
        <v>588.12</v>
      </c>
      <c r="K832" s="644">
        <v>1276.5999999999999</v>
      </c>
      <c r="L832" s="644">
        <f t="shared" si="125"/>
        <v>588.12</v>
      </c>
      <c r="M832" s="644">
        <f t="shared" si="126"/>
        <v>1276.5999999999999</v>
      </c>
      <c r="N832" s="644">
        <f>ROUND('Смета ЕР (общ) '!$I832*'Смета ЕР (общ) '!$L832,2)</f>
        <v>0</v>
      </c>
      <c r="O832" s="644">
        <f>ROUND('Смета ЕР (общ) '!$I832*'Смета ЕР (общ) '!$M832,2)</f>
        <v>0</v>
      </c>
      <c r="P832" s="641"/>
      <c r="Q832" s="641"/>
      <c r="U832" s="617">
        <v>8</v>
      </c>
    </row>
    <row r="833" spans="1:21" ht="24">
      <c r="A833" s="667" t="s">
        <v>88</v>
      </c>
      <c r="B833" s="667">
        <v>1</v>
      </c>
      <c r="C833" s="667"/>
      <c r="D833" s="667">
        <v>78</v>
      </c>
      <c r="E833" s="667" t="str">
        <f>CONCATENATE('Смета ЕР (общ) '!$A833,".",'Смета ЕР (общ) '!$B833,".",'Смета ЕР (общ) '!$D833)</f>
        <v>Р6.1.78</v>
      </c>
      <c r="F833" s="667">
        <f t="shared" si="127"/>
        <v>1</v>
      </c>
      <c r="G833" s="682" t="s">
        <v>2504</v>
      </c>
      <c r="H833" s="646" t="s">
        <v>27</v>
      </c>
      <c r="I833" s="645"/>
      <c r="J833" s="669">
        <v>551.22</v>
      </c>
      <c r="K833" s="669">
        <v>538.46</v>
      </c>
      <c r="L833" s="644">
        <f t="shared" ref="L833:L835" si="128">ROUND(J833-J833*$R$3,2)</f>
        <v>551.22</v>
      </c>
      <c r="M833" s="644">
        <f t="shared" ref="M833:M835" si="129">ROUND(K833-K833*$R$3,2)</f>
        <v>538.46</v>
      </c>
      <c r="N833" s="644">
        <f>ROUND('Смета ЕР (общ) '!$I833*'Смета ЕР (общ) '!$L833,2)</f>
        <v>0</v>
      </c>
      <c r="O833" s="644">
        <f>ROUND('Смета ЕР (общ) '!$I833*'Смета ЕР (общ) '!$M833,2)</f>
        <v>0</v>
      </c>
      <c r="P833" s="682"/>
      <c r="Q833" s="682"/>
      <c r="R833" s="639"/>
    </row>
    <row r="834" spans="1:21" ht="24">
      <c r="A834" s="667" t="s">
        <v>88</v>
      </c>
      <c r="B834" s="667">
        <v>1</v>
      </c>
      <c r="C834" s="667"/>
      <c r="D834" s="667">
        <v>79</v>
      </c>
      <c r="E834" s="667" t="str">
        <f>CONCATENATE('Смета ЕР (общ) '!$A834,".",'Смета ЕР (общ) '!$B834,".",'Смета ЕР (общ) '!$D834)</f>
        <v>Р6.1.79</v>
      </c>
      <c r="F834" s="667">
        <f t="shared" si="127"/>
        <v>1</v>
      </c>
      <c r="G834" s="682" t="s">
        <v>2505</v>
      </c>
      <c r="H834" s="646" t="s">
        <v>27</v>
      </c>
      <c r="I834" s="645"/>
      <c r="J834" s="669">
        <v>551.22</v>
      </c>
      <c r="K834" s="669">
        <v>367.33</v>
      </c>
      <c r="L834" s="644">
        <f t="shared" si="128"/>
        <v>551.22</v>
      </c>
      <c r="M834" s="644">
        <f t="shared" si="129"/>
        <v>367.33</v>
      </c>
      <c r="N834" s="644">
        <f>ROUND('Смета ЕР (общ) '!$I834*'Смета ЕР (общ) '!$L834,2)</f>
        <v>0</v>
      </c>
      <c r="O834" s="644">
        <f>ROUND('Смета ЕР (общ) '!$I834*'Смета ЕР (общ) '!$M834,2)</f>
        <v>0</v>
      </c>
      <c r="P834" s="682"/>
      <c r="Q834" s="682"/>
      <c r="R834" s="639"/>
    </row>
    <row r="835" spans="1:21" ht="24">
      <c r="A835" s="667" t="s">
        <v>88</v>
      </c>
      <c r="B835" s="667">
        <v>1</v>
      </c>
      <c r="C835" s="667"/>
      <c r="D835" s="667">
        <v>80</v>
      </c>
      <c r="E835" s="667" t="str">
        <f>CONCATENATE('Смета ЕР (общ) '!$A835,".",'Смета ЕР (общ) '!$B835,".",'Смета ЕР (общ) '!$D835)</f>
        <v>Р6.1.80</v>
      </c>
      <c r="F835" s="667">
        <f t="shared" si="127"/>
        <v>1</v>
      </c>
      <c r="G835" s="682" t="s">
        <v>2506</v>
      </c>
      <c r="H835" s="646" t="s">
        <v>27</v>
      </c>
      <c r="I835" s="645"/>
      <c r="J835" s="669">
        <v>551.22</v>
      </c>
      <c r="K835" s="669">
        <v>249.82</v>
      </c>
      <c r="L835" s="644">
        <f t="shared" si="128"/>
        <v>551.22</v>
      </c>
      <c r="M835" s="644">
        <f t="shared" si="129"/>
        <v>249.82</v>
      </c>
      <c r="N835" s="644">
        <f>ROUND('Смета ЕР (общ) '!$I835*'Смета ЕР (общ) '!$L835,2)</f>
        <v>0</v>
      </c>
      <c r="O835" s="644">
        <f>ROUND('Смета ЕР (общ) '!$I835*'Смета ЕР (общ) '!$M835,2)</f>
        <v>0</v>
      </c>
      <c r="P835" s="682"/>
      <c r="Q835" s="682"/>
      <c r="R835" s="639"/>
    </row>
    <row r="836" spans="1:21" ht="24">
      <c r="A836" s="640" t="s">
        <v>88</v>
      </c>
      <c r="B836" s="640">
        <v>1</v>
      </c>
      <c r="C836" s="640"/>
      <c r="D836" s="640">
        <v>8</v>
      </c>
      <c r="E836" s="640" t="str">
        <f>CONCATENATE('Смета ЕР (общ) '!$A836,".",'Смета ЕР (общ) '!$B836,".",'Смета ЕР (общ) '!$D836)</f>
        <v>Р6.1.8</v>
      </c>
      <c r="F836" s="640">
        <f t="shared" si="127"/>
        <v>1</v>
      </c>
      <c r="G836" s="641" t="s">
        <v>537</v>
      </c>
      <c r="H836" s="642" t="s">
        <v>27</v>
      </c>
      <c r="I836" s="643"/>
      <c r="J836" s="644">
        <v>551.22</v>
      </c>
      <c r="K836" s="644">
        <v>249.82</v>
      </c>
      <c r="L836" s="644">
        <f t="shared" ref="L836:L878" si="130">ROUND(J836-J836*$R$3,2)</f>
        <v>551.22</v>
      </c>
      <c r="M836" s="644">
        <f t="shared" ref="M836:M878" si="131">ROUND(K836-K836*$R$3,2)</f>
        <v>249.82</v>
      </c>
      <c r="N836" s="644">
        <f>ROUND('Смета ЕР (общ) '!$I836*'Смета ЕР (общ) '!$L836,2)</f>
        <v>0</v>
      </c>
      <c r="O836" s="644">
        <f>ROUND('Смета ЕР (общ) '!$I836*'Смета ЕР (общ) '!$M836,2)</f>
        <v>0</v>
      </c>
      <c r="P836" s="641"/>
      <c r="Q836" s="641"/>
      <c r="U836" s="617">
        <v>10</v>
      </c>
    </row>
    <row r="837" spans="1:21" ht="24">
      <c r="A837" s="640" t="s">
        <v>88</v>
      </c>
      <c r="B837" s="640">
        <v>1</v>
      </c>
      <c r="C837" s="640"/>
      <c r="D837" s="640">
        <v>9</v>
      </c>
      <c r="E837" s="640" t="str">
        <f>CONCATENATE('Смета ЕР (общ) '!$A837,".",'Смета ЕР (общ) '!$B837,".",'Смета ЕР (общ) '!$D837)</f>
        <v>Р6.1.9</v>
      </c>
      <c r="F837" s="640">
        <f t="shared" si="127"/>
        <v>1</v>
      </c>
      <c r="G837" s="641" t="s">
        <v>384</v>
      </c>
      <c r="H837" s="642" t="s">
        <v>27</v>
      </c>
      <c r="I837" s="643"/>
      <c r="J837" s="644">
        <v>551.22</v>
      </c>
      <c r="K837" s="644">
        <v>163.91</v>
      </c>
      <c r="L837" s="644">
        <f t="shared" si="130"/>
        <v>551.22</v>
      </c>
      <c r="M837" s="644">
        <f t="shared" si="131"/>
        <v>163.91</v>
      </c>
      <c r="N837" s="644">
        <f>ROUND('Смета ЕР (общ) '!$I837*'Смета ЕР (общ) '!$L837,2)</f>
        <v>0</v>
      </c>
      <c r="O837" s="644">
        <f>ROUND('Смета ЕР (общ) '!$I837*'Смета ЕР (общ) '!$M837,2)</f>
        <v>0</v>
      </c>
      <c r="P837" s="641"/>
      <c r="Q837" s="641"/>
      <c r="U837" s="617">
        <v>20</v>
      </c>
    </row>
    <row r="838" spans="1:21" ht="14.4">
      <c r="A838" s="640" t="s">
        <v>88</v>
      </c>
      <c r="B838" s="640">
        <v>1</v>
      </c>
      <c r="C838" s="640"/>
      <c r="D838" s="640">
        <v>10</v>
      </c>
      <c r="E838" s="640" t="str">
        <f>CONCATENATE('Смета ЕР (общ) '!$A838,".",'Смета ЕР (общ) '!$B838,".",'Смета ЕР (общ) '!$D838)</f>
        <v>Р6.1.10</v>
      </c>
      <c r="F838" s="640">
        <f t="shared" si="127"/>
        <v>1</v>
      </c>
      <c r="G838" s="641" t="s">
        <v>2643</v>
      </c>
      <c r="H838" s="642" t="s">
        <v>27</v>
      </c>
      <c r="I838" s="643"/>
      <c r="J838" s="644">
        <v>551.22</v>
      </c>
      <c r="K838" s="644">
        <v>426.07</v>
      </c>
      <c r="L838" s="644">
        <f t="shared" si="130"/>
        <v>551.22</v>
      </c>
      <c r="M838" s="644">
        <f t="shared" si="131"/>
        <v>426.07</v>
      </c>
      <c r="N838" s="644">
        <f>ROUND('Смета ЕР (общ) '!$I838*'Смета ЕР (общ) '!$L838,2)</f>
        <v>0</v>
      </c>
      <c r="O838" s="644">
        <f>ROUND('Смета ЕР (общ) '!$I838*'Смета ЕР (общ) '!$M838,2)</f>
        <v>0</v>
      </c>
      <c r="P838" s="641"/>
      <c r="Q838" s="641"/>
    </row>
    <row r="839" spans="1:21" ht="14.4">
      <c r="A839" s="640" t="s">
        <v>88</v>
      </c>
      <c r="B839" s="640">
        <v>1</v>
      </c>
      <c r="C839" s="640"/>
      <c r="D839" s="640">
        <v>11</v>
      </c>
      <c r="E839" s="640" t="str">
        <f>CONCATENATE('Смета ЕР (общ) '!$A839,".",'Смета ЕР (общ) '!$B839,".",'Смета ЕР (общ) '!$D839)</f>
        <v>Р6.1.11</v>
      </c>
      <c r="F839" s="640">
        <f t="shared" si="127"/>
        <v>1</v>
      </c>
      <c r="G839" s="641" t="s">
        <v>2644</v>
      </c>
      <c r="H839" s="642" t="s">
        <v>27</v>
      </c>
      <c r="I839" s="643"/>
      <c r="J839" s="644">
        <v>551.22</v>
      </c>
      <c r="K839" s="644">
        <v>560.23</v>
      </c>
      <c r="L839" s="644">
        <f t="shared" si="130"/>
        <v>551.22</v>
      </c>
      <c r="M839" s="644">
        <f t="shared" si="131"/>
        <v>560.23</v>
      </c>
      <c r="N839" s="644">
        <f>ROUND('Смета ЕР (общ) '!$I839*'Смета ЕР (общ) '!$L839,2)</f>
        <v>0</v>
      </c>
      <c r="O839" s="644">
        <f>ROUND('Смета ЕР (общ) '!$I839*'Смета ЕР (общ) '!$M839,2)</f>
        <v>0</v>
      </c>
      <c r="P839" s="641"/>
      <c r="Q839" s="641"/>
    </row>
    <row r="840" spans="1:21" ht="14.4">
      <c r="A840" s="640" t="s">
        <v>88</v>
      </c>
      <c r="B840" s="640">
        <v>1</v>
      </c>
      <c r="C840" s="640"/>
      <c r="D840" s="640">
        <v>12</v>
      </c>
      <c r="E840" s="640" t="str">
        <f>CONCATENATE('Смета ЕР (общ) '!$A840,".",'Смета ЕР (общ) '!$B840,".",'Смета ЕР (общ) '!$D840)</f>
        <v>Р6.1.12</v>
      </c>
      <c r="F840" s="640">
        <f t="shared" si="127"/>
        <v>1</v>
      </c>
      <c r="G840" s="641" t="s">
        <v>2645</v>
      </c>
      <c r="H840" s="642" t="s">
        <v>27</v>
      </c>
      <c r="I840" s="643"/>
      <c r="J840" s="644">
        <v>551.22</v>
      </c>
      <c r="K840" s="644">
        <v>374.33</v>
      </c>
      <c r="L840" s="644">
        <f t="shared" si="130"/>
        <v>551.22</v>
      </c>
      <c r="M840" s="644">
        <f t="shared" si="131"/>
        <v>374.33</v>
      </c>
      <c r="N840" s="644">
        <f>ROUND('Смета ЕР (общ) '!$I840*'Смета ЕР (общ) '!$L840,2)</f>
        <v>0</v>
      </c>
      <c r="O840" s="644">
        <f>ROUND('Смета ЕР (общ) '!$I840*'Смета ЕР (общ) '!$M840,2)</f>
        <v>0</v>
      </c>
      <c r="P840" s="641"/>
      <c r="Q840" s="641"/>
    </row>
    <row r="841" spans="1:21" ht="14.4">
      <c r="A841" s="640" t="s">
        <v>88</v>
      </c>
      <c r="B841" s="640">
        <v>1</v>
      </c>
      <c r="C841" s="640"/>
      <c r="D841" s="640">
        <v>13</v>
      </c>
      <c r="E841" s="640" t="str">
        <f>CONCATENATE('Смета ЕР (общ) '!$A841,".",'Смета ЕР (общ) '!$B841,".",'Смета ЕР (общ) '!$D841)</f>
        <v>Р6.1.13</v>
      </c>
      <c r="F841" s="640">
        <f t="shared" si="127"/>
        <v>1</v>
      </c>
      <c r="G841" s="641" t="s">
        <v>538</v>
      </c>
      <c r="H841" s="642" t="s">
        <v>336</v>
      </c>
      <c r="I841" s="643"/>
      <c r="J841" s="644">
        <v>886.23</v>
      </c>
      <c r="K841" s="644">
        <v>1141.1400000000001</v>
      </c>
      <c r="L841" s="644">
        <f t="shared" si="130"/>
        <v>886.23</v>
      </c>
      <c r="M841" s="644">
        <f t="shared" si="131"/>
        <v>1141.1400000000001</v>
      </c>
      <c r="N841" s="644">
        <f>ROUND('Смета ЕР (общ) '!$I841*'Смета ЕР (общ) '!$L841,2)</f>
        <v>0</v>
      </c>
      <c r="O841" s="644">
        <f>ROUND('Смета ЕР (общ) '!$I841*'Смета ЕР (общ) '!$M841,2)</f>
        <v>0</v>
      </c>
      <c r="P841" s="641"/>
      <c r="Q841" s="641"/>
    </row>
    <row r="842" spans="1:21" ht="14.4">
      <c r="A842" s="640" t="s">
        <v>88</v>
      </c>
      <c r="B842" s="640">
        <v>1</v>
      </c>
      <c r="C842" s="640"/>
      <c r="D842" s="640">
        <v>14</v>
      </c>
      <c r="E842" s="640" t="str">
        <f>CONCATENATE('Смета ЕР (общ) '!$A842,".",'Смета ЕР (общ) '!$B842,".",'Смета ЕР (общ) '!$D842)</f>
        <v>Р6.1.14</v>
      </c>
      <c r="F842" s="640">
        <f t="shared" si="127"/>
        <v>1</v>
      </c>
      <c r="G842" s="641" t="s">
        <v>93</v>
      </c>
      <c r="H842" s="642" t="s">
        <v>336</v>
      </c>
      <c r="I842" s="643"/>
      <c r="J842" s="644">
        <v>886.23</v>
      </c>
      <c r="K842" s="644">
        <v>1841.47</v>
      </c>
      <c r="L842" s="644">
        <f t="shared" si="130"/>
        <v>886.23</v>
      </c>
      <c r="M842" s="644">
        <f t="shared" si="131"/>
        <v>1841.47</v>
      </c>
      <c r="N842" s="644">
        <f>ROUND('Смета ЕР (общ) '!$I842*'Смета ЕР (общ) '!$L842,2)</f>
        <v>0</v>
      </c>
      <c r="O842" s="644">
        <f>ROUND('Смета ЕР (общ) '!$I842*'Смета ЕР (общ) '!$M842,2)</f>
        <v>0</v>
      </c>
      <c r="P842" s="641"/>
      <c r="Q842" s="641"/>
      <c r="U842" s="617">
        <v>8</v>
      </c>
    </row>
    <row r="843" spans="1:21" ht="14.4">
      <c r="A843" s="640" t="s">
        <v>88</v>
      </c>
      <c r="B843" s="640">
        <v>1</v>
      </c>
      <c r="C843" s="640"/>
      <c r="D843" s="640">
        <v>15</v>
      </c>
      <c r="E843" s="640" t="str">
        <f>CONCATENATE('Смета ЕР (общ) '!$A843,".",'Смета ЕР (общ) '!$B843,".",'Смета ЕР (общ) '!$D843)</f>
        <v>Р6.1.15</v>
      </c>
      <c r="F843" s="640">
        <f t="shared" si="127"/>
        <v>1</v>
      </c>
      <c r="G843" s="641" t="s">
        <v>324</v>
      </c>
      <c r="H843" s="642" t="s">
        <v>1146</v>
      </c>
      <c r="I843" s="643"/>
      <c r="J843" s="644">
        <v>305.37</v>
      </c>
      <c r="K843" s="644">
        <v>420.85</v>
      </c>
      <c r="L843" s="644">
        <f t="shared" si="130"/>
        <v>305.37</v>
      </c>
      <c r="M843" s="644">
        <f t="shared" si="131"/>
        <v>420.85</v>
      </c>
      <c r="N843" s="644">
        <f>ROUND('Смета ЕР (общ) '!$I843*'Смета ЕР (общ) '!$L843,2)</f>
        <v>0</v>
      </c>
      <c r="O843" s="644">
        <f>ROUND('Смета ЕР (общ) '!$I843*'Смета ЕР (общ) '!$M843,2)</f>
        <v>0</v>
      </c>
      <c r="P843" s="641"/>
      <c r="Q843" s="641"/>
      <c r="U843" s="617">
        <v>8</v>
      </c>
    </row>
    <row r="844" spans="1:21" ht="14.4">
      <c r="A844" s="640" t="s">
        <v>88</v>
      </c>
      <c r="B844" s="640">
        <v>1</v>
      </c>
      <c r="C844" s="640"/>
      <c r="D844" s="640">
        <v>16</v>
      </c>
      <c r="E844" s="640" t="str">
        <f>CONCATENATE('Смета ЕР (общ) '!$A844,".",'Смета ЕР (общ) '!$B844,".",'Смета ЕР (общ) '!$D844)</f>
        <v>Р6.1.16</v>
      </c>
      <c r="F844" s="640">
        <f t="shared" si="127"/>
        <v>1</v>
      </c>
      <c r="G844" s="682" t="s">
        <v>5698</v>
      </c>
      <c r="H844" s="642" t="s">
        <v>1146</v>
      </c>
      <c r="I844" s="643"/>
      <c r="J844" s="756">
        <v>33963</v>
      </c>
      <c r="K844" s="644">
        <v>0</v>
      </c>
      <c r="L844" s="644">
        <f t="shared" si="130"/>
        <v>33963</v>
      </c>
      <c r="M844" s="644">
        <f t="shared" si="131"/>
        <v>0</v>
      </c>
      <c r="N844" s="644">
        <f>ROUND('Смета ЕР (общ) '!$I844*'Смета ЕР (общ) '!$L844,2)</f>
        <v>0</v>
      </c>
      <c r="O844" s="644">
        <f>ROUND('Смета ЕР (общ) '!$I844*'Смета ЕР (общ) '!$M844,2)</f>
        <v>0</v>
      </c>
      <c r="P844" s="682"/>
      <c r="Q844" s="682"/>
      <c r="U844" s="617">
        <v>214</v>
      </c>
    </row>
    <row r="845" spans="1:21" ht="24">
      <c r="A845" s="640" t="s">
        <v>88</v>
      </c>
      <c r="B845" s="640">
        <v>1</v>
      </c>
      <c r="C845" s="853"/>
      <c r="D845" s="853">
        <v>136</v>
      </c>
      <c r="E845" s="640" t="str">
        <f>CONCATENATE('Смета ЕР (общ) '!$A845,".",'Смета ЕР (общ) '!$B845,".",'Смета ЕР (общ) '!$D845)</f>
        <v>Р6.1.136</v>
      </c>
      <c r="F845" s="640">
        <f t="shared" si="127"/>
        <v>1</v>
      </c>
      <c r="G845" s="682" t="s">
        <v>5699</v>
      </c>
      <c r="H845" s="642" t="s">
        <v>8</v>
      </c>
      <c r="I845" s="856"/>
      <c r="J845" s="756">
        <v>113.21</v>
      </c>
      <c r="K845" s="644">
        <v>0</v>
      </c>
      <c r="L845" s="644">
        <f t="shared" ref="L845" si="132">ROUND(J845-J845*$R$3,2)</f>
        <v>113.21</v>
      </c>
      <c r="M845" s="644">
        <f t="shared" ref="M845" si="133">ROUND(K845-K845*$R$3,2)</f>
        <v>0</v>
      </c>
      <c r="N845" s="644">
        <f>ROUND('Смета ЕР (общ) '!$I845*'Смета ЕР (общ) '!$L845,2)</f>
        <v>0</v>
      </c>
      <c r="O845" s="644">
        <f>ROUND('Смета ЕР (общ) '!$I845*'Смета ЕР (общ) '!$M845,2)</f>
        <v>0</v>
      </c>
      <c r="P845" s="682"/>
      <c r="Q845" s="682"/>
    </row>
    <row r="846" spans="1:21" ht="14.4">
      <c r="A846" s="640" t="s">
        <v>88</v>
      </c>
      <c r="B846" s="640">
        <v>1</v>
      </c>
      <c r="C846" s="640"/>
      <c r="D846" s="640">
        <v>17</v>
      </c>
      <c r="E846" s="640" t="str">
        <f>CONCATENATE('Смета ЕР (общ) '!$A846,".",'Смета ЕР (общ) '!$B846,".",'Смета ЕР (общ) '!$D846)</f>
        <v>Р6.1.17</v>
      </c>
      <c r="F846" s="640">
        <f>IF(I846&gt;0,F844+1,F844)</f>
        <v>1</v>
      </c>
      <c r="G846" s="641" t="s">
        <v>539</v>
      </c>
      <c r="H846" s="642" t="s">
        <v>336</v>
      </c>
      <c r="I846" s="643"/>
      <c r="J846" s="644">
        <v>3053.7</v>
      </c>
      <c r="K846" s="644">
        <v>0</v>
      </c>
      <c r="L846" s="644">
        <f t="shared" si="130"/>
        <v>3053.7</v>
      </c>
      <c r="M846" s="644">
        <f t="shared" si="131"/>
        <v>0</v>
      </c>
      <c r="N846" s="644">
        <f>ROUND('Смета ЕР (общ) '!$I846*'Смета ЕР (общ) '!$L846,2)</f>
        <v>0</v>
      </c>
      <c r="O846" s="644">
        <f>ROUND('Смета ЕР (общ) '!$I846*'Смета ЕР (общ) '!$M846,2)</f>
        <v>0</v>
      </c>
      <c r="P846" s="641"/>
      <c r="Q846" s="641"/>
    </row>
    <row r="847" spans="1:21" ht="14.4">
      <c r="A847" s="640" t="s">
        <v>88</v>
      </c>
      <c r="B847" s="640">
        <v>1</v>
      </c>
      <c r="C847" s="640"/>
      <c r="D847" s="640">
        <v>18</v>
      </c>
      <c r="E847" s="640" t="str">
        <f>CONCATENATE('Смета ЕР (общ) '!$A847,".",'Смета ЕР (общ) '!$B847,".",'Смета ЕР (общ) '!$D847)</f>
        <v>Р6.1.18</v>
      </c>
      <c r="F847" s="640">
        <f t="shared" si="127"/>
        <v>1</v>
      </c>
      <c r="G847" s="641" t="s">
        <v>94</v>
      </c>
      <c r="H847" s="642" t="s">
        <v>336</v>
      </c>
      <c r="I847" s="643"/>
      <c r="J847" s="644">
        <v>6135.33</v>
      </c>
      <c r="K847" s="644">
        <v>0</v>
      </c>
      <c r="L847" s="644">
        <f t="shared" si="130"/>
        <v>6135.33</v>
      </c>
      <c r="M847" s="644">
        <f t="shared" si="131"/>
        <v>0</v>
      </c>
      <c r="N847" s="644">
        <f>ROUND('Смета ЕР (общ) '!$I847*'Смета ЕР (общ) '!$L847,2)</f>
        <v>0</v>
      </c>
      <c r="O847" s="644">
        <f>ROUND('Смета ЕР (общ) '!$I847*'Смета ЕР (общ) '!$M847,2)</f>
        <v>0</v>
      </c>
      <c r="P847" s="641"/>
      <c r="Q847" s="641"/>
    </row>
    <row r="848" spans="1:21" ht="14.4">
      <c r="A848" s="640" t="s">
        <v>88</v>
      </c>
      <c r="B848" s="640">
        <v>1</v>
      </c>
      <c r="C848" s="640"/>
      <c r="D848" s="640">
        <v>20</v>
      </c>
      <c r="E848" s="640" t="str">
        <f>CONCATENATE('Смета ЕР (общ) '!$A848,".",'Смета ЕР (общ) '!$B848,".",'Смета ЕР (общ) '!$D848)</f>
        <v>Р6.1.20</v>
      </c>
      <c r="F848" s="640">
        <f t="shared" si="127"/>
        <v>1</v>
      </c>
      <c r="G848" s="641" t="s">
        <v>540</v>
      </c>
      <c r="H848" s="642" t="s">
        <v>336</v>
      </c>
      <c r="I848" s="643"/>
      <c r="J848" s="644">
        <v>806.66</v>
      </c>
      <c r="K848" s="644">
        <v>439.66</v>
      </c>
      <c r="L848" s="644">
        <f t="shared" si="130"/>
        <v>806.66</v>
      </c>
      <c r="M848" s="644">
        <f t="shared" si="131"/>
        <v>439.66</v>
      </c>
      <c r="N848" s="644">
        <f>ROUND('Смета ЕР (общ) '!$I848*'Смета ЕР (общ) '!$L848,2)</f>
        <v>0</v>
      </c>
      <c r="O848" s="644">
        <f>ROUND('Смета ЕР (общ) '!$I848*'Смета ЕР (общ) '!$M848,2)</f>
        <v>0</v>
      </c>
      <c r="P848" s="641"/>
      <c r="Q848" s="641"/>
      <c r="U848" s="617">
        <v>16</v>
      </c>
    </row>
    <row r="849" spans="1:21" ht="14.4">
      <c r="A849" s="640" t="s">
        <v>88</v>
      </c>
      <c r="B849" s="640">
        <v>1</v>
      </c>
      <c r="C849" s="640"/>
      <c r="D849" s="640">
        <v>21</v>
      </c>
      <c r="E849" s="640" t="str">
        <f>CONCATENATE('Смета ЕР (общ) '!$A849,".",'Смета ЕР (общ) '!$B849,".",'Смета ЕР (общ) '!$D849)</f>
        <v>Р6.1.21</v>
      </c>
      <c r="F849" s="640">
        <f t="shared" si="127"/>
        <v>1</v>
      </c>
      <c r="G849" s="641" t="s">
        <v>325</v>
      </c>
      <c r="H849" s="642" t="s">
        <v>336</v>
      </c>
      <c r="I849" s="643"/>
      <c r="J849" s="644">
        <v>886.23</v>
      </c>
      <c r="K849" s="644">
        <v>70.73</v>
      </c>
      <c r="L849" s="644">
        <f t="shared" si="130"/>
        <v>886.23</v>
      </c>
      <c r="M849" s="644">
        <f t="shared" si="131"/>
        <v>70.73</v>
      </c>
      <c r="N849" s="644">
        <f>ROUND('Смета ЕР (общ) '!$I849*'Смета ЕР (общ) '!$L849,2)</f>
        <v>0</v>
      </c>
      <c r="O849" s="644">
        <f>ROUND('Смета ЕР (общ) '!$I849*'Смета ЕР (общ) '!$M849,2)</f>
        <v>0</v>
      </c>
      <c r="P849" s="641"/>
      <c r="Q849" s="641"/>
      <c r="U849" s="617">
        <v>8</v>
      </c>
    </row>
    <row r="850" spans="1:21" ht="24">
      <c r="A850" s="640" t="s">
        <v>88</v>
      </c>
      <c r="B850" s="640">
        <v>1</v>
      </c>
      <c r="C850" s="640"/>
      <c r="D850" s="640">
        <v>22</v>
      </c>
      <c r="E850" s="640" t="str">
        <f>CONCATENATE('Смета ЕР (общ) '!$A850,".",'Смета ЕР (общ) '!$B850,".",'Смета ЕР (общ) '!$D850)</f>
        <v>Р6.1.22</v>
      </c>
      <c r="F850" s="640">
        <f t="shared" si="127"/>
        <v>1</v>
      </c>
      <c r="G850" s="641" t="s">
        <v>541</v>
      </c>
      <c r="H850" s="642" t="s">
        <v>336</v>
      </c>
      <c r="I850" s="643"/>
      <c r="J850" s="644">
        <v>2578.6799999999998</v>
      </c>
      <c r="K850" s="644">
        <v>23430.35</v>
      </c>
      <c r="L850" s="644">
        <f t="shared" si="130"/>
        <v>2578.6799999999998</v>
      </c>
      <c r="M850" s="644">
        <f t="shared" si="131"/>
        <v>23430.35</v>
      </c>
      <c r="N850" s="644">
        <f>ROUND('Смета ЕР (общ) '!$I850*'Смета ЕР (общ) '!$L850,2)</f>
        <v>0</v>
      </c>
      <c r="O850" s="644">
        <f>ROUND('Смета ЕР (общ) '!$I850*'Смета ЕР (общ) '!$M850,2)</f>
        <v>0</v>
      </c>
      <c r="P850" s="641"/>
      <c r="Q850" s="641"/>
    </row>
    <row r="851" spans="1:21" ht="24">
      <c r="A851" s="640" t="s">
        <v>88</v>
      </c>
      <c r="B851" s="640">
        <v>1</v>
      </c>
      <c r="C851" s="640"/>
      <c r="D851" s="640">
        <v>23</v>
      </c>
      <c r="E851" s="640" t="str">
        <f>CONCATENATE('Смета ЕР (общ) '!$A851,".",'Смета ЕР (общ) '!$B851,".",'Смета ЕР (общ) '!$D851)</f>
        <v>Р6.1.23</v>
      </c>
      <c r="F851" s="640">
        <f t="shared" si="127"/>
        <v>1</v>
      </c>
      <c r="G851" s="641" t="s">
        <v>542</v>
      </c>
      <c r="H851" s="642" t="s">
        <v>336</v>
      </c>
      <c r="I851" s="643"/>
      <c r="J851" s="644">
        <v>2578.6799999999998</v>
      </c>
      <c r="K851" s="644">
        <v>24525.85</v>
      </c>
      <c r="L851" s="644">
        <f t="shared" si="130"/>
        <v>2578.6799999999998</v>
      </c>
      <c r="M851" s="644">
        <f t="shared" si="131"/>
        <v>24525.85</v>
      </c>
      <c r="N851" s="644">
        <f>ROUND('Смета ЕР (общ) '!$I851*'Смета ЕР (общ) '!$L851,2)</f>
        <v>0</v>
      </c>
      <c r="O851" s="644">
        <f>ROUND('Смета ЕР (общ) '!$I851*'Смета ЕР (общ) '!$M851,2)</f>
        <v>0</v>
      </c>
      <c r="P851" s="641"/>
      <c r="Q851" s="641"/>
    </row>
    <row r="852" spans="1:21" ht="14.4">
      <c r="A852" s="640" t="s">
        <v>88</v>
      </c>
      <c r="B852" s="640">
        <v>1</v>
      </c>
      <c r="C852" s="640"/>
      <c r="D852" s="640">
        <v>24</v>
      </c>
      <c r="E852" s="640" t="str">
        <f>CONCATENATE('Смета ЕР (общ) '!$A852,".",'Смета ЕР (общ) '!$B852,".",'Смета ЕР (общ) '!$D852)</f>
        <v>Р6.1.24</v>
      </c>
      <c r="F852" s="640">
        <f t="shared" si="127"/>
        <v>1</v>
      </c>
      <c r="G852" s="641" t="s">
        <v>270</v>
      </c>
      <c r="H852" s="642" t="s">
        <v>336</v>
      </c>
      <c r="I852" s="643"/>
      <c r="J852" s="644">
        <v>2578.6799999999998</v>
      </c>
      <c r="K852" s="644">
        <v>17955.060000000001</v>
      </c>
      <c r="L852" s="644">
        <f t="shared" si="130"/>
        <v>2578.6799999999998</v>
      </c>
      <c r="M852" s="644">
        <f t="shared" si="131"/>
        <v>17955.060000000001</v>
      </c>
      <c r="N852" s="644">
        <f>ROUND('Смета ЕР (общ) '!$I852*'Смета ЕР (общ) '!$L852,2)</f>
        <v>0</v>
      </c>
      <c r="O852" s="644">
        <f>ROUND('Смета ЕР (общ) '!$I852*'Смета ЕР (общ) '!$M852,2)</f>
        <v>0</v>
      </c>
      <c r="P852" s="641"/>
      <c r="Q852" s="641"/>
    </row>
    <row r="853" spans="1:21" ht="24">
      <c r="A853" s="640" t="s">
        <v>88</v>
      </c>
      <c r="B853" s="640">
        <v>1</v>
      </c>
      <c r="C853" s="640"/>
      <c r="D853" s="640">
        <v>25</v>
      </c>
      <c r="E853" s="640" t="str">
        <f>CONCATENATE('Смета ЕР (общ) '!$A853,".",'Смета ЕР (общ) '!$B853,".",'Смета ЕР (общ) '!$D853)</f>
        <v>Р6.1.25</v>
      </c>
      <c r="F853" s="640">
        <f t="shared" si="127"/>
        <v>1</v>
      </c>
      <c r="G853" s="641" t="s">
        <v>543</v>
      </c>
      <c r="H853" s="642" t="s">
        <v>27</v>
      </c>
      <c r="I853" s="643"/>
      <c r="J853" s="644">
        <v>449.16</v>
      </c>
      <c r="K853" s="644">
        <v>286.01</v>
      </c>
      <c r="L853" s="644">
        <f t="shared" si="130"/>
        <v>449.16</v>
      </c>
      <c r="M853" s="644">
        <f t="shared" si="131"/>
        <v>286.01</v>
      </c>
      <c r="N853" s="644">
        <f>ROUND('Смета ЕР (общ) '!$I853*'Смета ЕР (общ) '!$L853,2)</f>
        <v>0</v>
      </c>
      <c r="O853" s="644">
        <f>ROUND('Смета ЕР (общ) '!$I853*'Смета ЕР (общ) '!$M853,2)</f>
        <v>0</v>
      </c>
      <c r="P853" s="641"/>
      <c r="Q853" s="641"/>
    </row>
    <row r="854" spans="1:21" ht="24">
      <c r="A854" s="640" t="s">
        <v>88</v>
      </c>
      <c r="B854" s="640">
        <v>1</v>
      </c>
      <c r="C854" s="640"/>
      <c r="D854" s="640">
        <v>26</v>
      </c>
      <c r="E854" s="640" t="str">
        <f>CONCATENATE('Смета ЕР (общ) '!$A854,".",'Смета ЕР (общ) '!$B854,".",'Смета ЕР (общ) '!$D854)</f>
        <v>Р6.1.26</v>
      </c>
      <c r="F854" s="640">
        <f t="shared" si="127"/>
        <v>1</v>
      </c>
      <c r="G854" s="641" t="s">
        <v>95</v>
      </c>
      <c r="H854" s="642" t="s">
        <v>27</v>
      </c>
      <c r="I854" s="643"/>
      <c r="J854" s="644">
        <v>467.5</v>
      </c>
      <c r="K854" s="644">
        <v>663.5</v>
      </c>
      <c r="L854" s="644">
        <f t="shared" si="130"/>
        <v>467.5</v>
      </c>
      <c r="M854" s="644">
        <f t="shared" si="131"/>
        <v>663.5</v>
      </c>
      <c r="N854" s="644">
        <f>ROUND('Смета ЕР (общ) '!$I854*'Смета ЕР (общ) '!$L854,2)</f>
        <v>0</v>
      </c>
      <c r="O854" s="644">
        <f>ROUND('Смета ЕР (общ) '!$I854*'Смета ЕР (общ) '!$M854,2)</f>
        <v>0</v>
      </c>
      <c r="P854" s="641"/>
      <c r="Q854" s="641"/>
    </row>
    <row r="855" spans="1:21" ht="24">
      <c r="A855" s="640" t="s">
        <v>88</v>
      </c>
      <c r="B855" s="640">
        <v>1</v>
      </c>
      <c r="C855" s="640"/>
      <c r="D855" s="640">
        <v>27</v>
      </c>
      <c r="E855" s="640" t="str">
        <f>CONCATENATE('Смета ЕР (общ) '!$A855,".",'Смета ЕР (общ) '!$B855,".",'Смета ЕР (общ) '!$D855)</f>
        <v>Р6.1.27</v>
      </c>
      <c r="F855" s="640">
        <f t="shared" si="127"/>
        <v>1</v>
      </c>
      <c r="G855" s="641" t="s">
        <v>544</v>
      </c>
      <c r="H855" s="642" t="s">
        <v>27</v>
      </c>
      <c r="I855" s="643"/>
      <c r="J855" s="644">
        <v>583.6</v>
      </c>
      <c r="K855" s="644">
        <v>733.88</v>
      </c>
      <c r="L855" s="644">
        <f t="shared" si="130"/>
        <v>583.6</v>
      </c>
      <c r="M855" s="644">
        <f t="shared" si="131"/>
        <v>733.88</v>
      </c>
      <c r="N855" s="644">
        <f>ROUND('Смета ЕР (общ) '!$I855*'Смета ЕР (общ) '!$L855,2)</f>
        <v>0</v>
      </c>
      <c r="O855" s="644">
        <f>ROUND('Смета ЕР (общ) '!$I855*'Смета ЕР (общ) '!$M855,2)</f>
        <v>0</v>
      </c>
      <c r="P855" s="641"/>
      <c r="Q855" s="641"/>
    </row>
    <row r="856" spans="1:21" ht="14.4">
      <c r="A856" s="640" t="s">
        <v>88</v>
      </c>
      <c r="B856" s="640">
        <v>1</v>
      </c>
      <c r="C856" s="640"/>
      <c r="D856" s="640">
        <v>28</v>
      </c>
      <c r="E856" s="640" t="str">
        <f>CONCATENATE('Смета ЕР (общ) '!$A856,".",'Смета ЕР (общ) '!$B856,".",'Смета ЕР (общ) '!$D856)</f>
        <v>Р6.1.28</v>
      </c>
      <c r="F856" s="640">
        <f t="shared" si="127"/>
        <v>1</v>
      </c>
      <c r="G856" s="641" t="s">
        <v>350</v>
      </c>
      <c r="H856" s="642" t="s">
        <v>27</v>
      </c>
      <c r="I856" s="643"/>
      <c r="J856" s="644">
        <v>551.22</v>
      </c>
      <c r="K856" s="644">
        <v>191.42</v>
      </c>
      <c r="L856" s="644">
        <f t="shared" si="130"/>
        <v>551.22</v>
      </c>
      <c r="M856" s="644">
        <f t="shared" si="131"/>
        <v>191.42</v>
      </c>
      <c r="N856" s="644">
        <f>ROUND('Смета ЕР (общ) '!$I856*'Смета ЕР (общ) '!$L856,2)</f>
        <v>0</v>
      </c>
      <c r="O856" s="644">
        <f>ROUND('Смета ЕР (общ) '!$I856*'Смета ЕР (общ) '!$M856,2)</f>
        <v>0</v>
      </c>
      <c r="P856" s="641"/>
      <c r="Q856" s="641"/>
    </row>
    <row r="857" spans="1:21" ht="14.4">
      <c r="A857" s="640" t="s">
        <v>88</v>
      </c>
      <c r="B857" s="640">
        <v>1</v>
      </c>
      <c r="C857" s="640"/>
      <c r="D857" s="640">
        <v>29</v>
      </c>
      <c r="E857" s="640" t="str">
        <f>CONCATENATE('Смета ЕР (общ) '!$A857,".",'Смета ЕР (общ) '!$B857,".",'Смета ЕР (общ) '!$D857)</f>
        <v>Р6.1.29</v>
      </c>
      <c r="F857" s="640">
        <f t="shared" si="127"/>
        <v>1</v>
      </c>
      <c r="G857" s="641" t="s">
        <v>351</v>
      </c>
      <c r="H857" s="642" t="s">
        <v>27</v>
      </c>
      <c r="I857" s="643"/>
      <c r="J857" s="644">
        <v>551.22</v>
      </c>
      <c r="K857" s="644">
        <v>654.94000000000005</v>
      </c>
      <c r="L857" s="644">
        <f t="shared" si="130"/>
        <v>551.22</v>
      </c>
      <c r="M857" s="644">
        <f t="shared" si="131"/>
        <v>654.94000000000005</v>
      </c>
      <c r="N857" s="644">
        <f>ROUND('Смета ЕР (общ) '!$I857*'Смета ЕР (общ) '!$L857,2)</f>
        <v>0</v>
      </c>
      <c r="O857" s="644">
        <f>ROUND('Смета ЕР (общ) '!$I857*'Смета ЕР (общ) '!$M857,2)</f>
        <v>0</v>
      </c>
      <c r="P857" s="641"/>
      <c r="Q857" s="641"/>
      <c r="U857" s="617">
        <v>10</v>
      </c>
    </row>
    <row r="858" spans="1:21" ht="14.4">
      <c r="A858" s="640" t="s">
        <v>88</v>
      </c>
      <c r="B858" s="640">
        <v>1</v>
      </c>
      <c r="C858" s="640"/>
      <c r="D858" s="640">
        <v>30</v>
      </c>
      <c r="E858" s="640" t="str">
        <f>CONCATENATE('Смета ЕР (общ) '!$A858,".",'Смета ЕР (общ) '!$B858,".",'Смета ЕР (общ) '!$D858)</f>
        <v>Р6.1.30</v>
      </c>
      <c r="F858" s="640">
        <f t="shared" si="127"/>
        <v>1</v>
      </c>
      <c r="G858" s="641" t="s">
        <v>352</v>
      </c>
      <c r="H858" s="642" t="s">
        <v>27</v>
      </c>
      <c r="I858" s="643"/>
      <c r="J858" s="644">
        <v>583.6</v>
      </c>
      <c r="K858" s="644">
        <v>987.01</v>
      </c>
      <c r="L858" s="644">
        <f t="shared" si="130"/>
        <v>583.6</v>
      </c>
      <c r="M858" s="644">
        <f t="shared" si="131"/>
        <v>987.01</v>
      </c>
      <c r="N858" s="644">
        <f>ROUND('Смета ЕР (общ) '!$I858*'Смета ЕР (общ) '!$L858,2)</f>
        <v>0</v>
      </c>
      <c r="O858" s="644">
        <f>ROUND('Смета ЕР (общ) '!$I858*'Смета ЕР (общ) '!$M858,2)</f>
        <v>0</v>
      </c>
      <c r="P858" s="641"/>
      <c r="Q858" s="641"/>
    </row>
    <row r="859" spans="1:21" ht="14.4">
      <c r="A859" s="640" t="s">
        <v>88</v>
      </c>
      <c r="B859" s="640">
        <v>1</v>
      </c>
      <c r="C859" s="640"/>
      <c r="D859" s="640">
        <v>31</v>
      </c>
      <c r="E859" s="640" t="str">
        <f>CONCATENATE('Смета ЕР (общ) '!$A859,".",'Смета ЕР (общ) '!$B859,".",'Смета ЕР (общ) '!$D859)</f>
        <v>Р6.1.31</v>
      </c>
      <c r="F859" s="640">
        <f t="shared" si="127"/>
        <v>1</v>
      </c>
      <c r="G859" s="682" t="s">
        <v>96</v>
      </c>
      <c r="H859" s="642" t="s">
        <v>336</v>
      </c>
      <c r="I859" s="645"/>
      <c r="J859" s="669">
        <v>3135</v>
      </c>
      <c r="K859" s="669">
        <v>0</v>
      </c>
      <c r="L859" s="644">
        <f t="shared" si="130"/>
        <v>3135</v>
      </c>
      <c r="M859" s="644">
        <f t="shared" si="131"/>
        <v>0</v>
      </c>
      <c r="N859" s="644">
        <f>ROUND('Смета ЕР (общ) '!$I859*'Смета ЕР (общ) '!$L859,2)</f>
        <v>0</v>
      </c>
      <c r="O859" s="644">
        <f>ROUND('Смета ЕР (общ) '!$I859*'Смета ЕР (общ) '!$M859,2)</f>
        <v>0</v>
      </c>
      <c r="P859" s="682"/>
      <c r="Q859" s="682"/>
      <c r="U859" s="617">
        <v>12</v>
      </c>
    </row>
    <row r="860" spans="1:21" ht="14.4">
      <c r="A860" s="640" t="s">
        <v>88</v>
      </c>
      <c r="B860" s="640">
        <v>1</v>
      </c>
      <c r="C860" s="640"/>
      <c r="D860" s="640">
        <v>32</v>
      </c>
      <c r="E860" s="640" t="str">
        <f>CONCATENATE('Смета ЕР (общ) '!$A860,".",'Смета ЕР (общ) '!$B860,".",'Смета ЕР (общ) '!$D860)</f>
        <v>Р6.1.32</v>
      </c>
      <c r="F860" s="640">
        <f t="shared" si="127"/>
        <v>1</v>
      </c>
      <c r="G860" s="682" t="s">
        <v>337</v>
      </c>
      <c r="H860" s="646" t="s">
        <v>27</v>
      </c>
      <c r="I860" s="645"/>
      <c r="J860" s="669">
        <v>156.75</v>
      </c>
      <c r="K860" s="669">
        <v>0</v>
      </c>
      <c r="L860" s="644">
        <f t="shared" si="130"/>
        <v>156.75</v>
      </c>
      <c r="M860" s="644">
        <f t="shared" si="131"/>
        <v>0</v>
      </c>
      <c r="N860" s="644">
        <f>ROUND('Смета ЕР (общ) '!$I860*'Смета ЕР (общ) '!$L860,2)</f>
        <v>0</v>
      </c>
      <c r="O860" s="644">
        <f>ROUND('Смета ЕР (общ) '!$I860*'Смета ЕР (общ) '!$M860,2)</f>
        <v>0</v>
      </c>
      <c r="P860" s="682"/>
      <c r="Q860" s="682"/>
    </row>
    <row r="861" spans="1:21" ht="14.4">
      <c r="A861" s="640" t="s">
        <v>88</v>
      </c>
      <c r="B861" s="640">
        <v>1</v>
      </c>
      <c r="C861" s="640"/>
      <c r="D861" s="640">
        <v>35</v>
      </c>
      <c r="E861" s="640" t="str">
        <f>CONCATENATE('Смета ЕР (общ) '!$A861,".",'Смета ЕР (общ) '!$B861,".",'Смета ЕР (общ) '!$D861)</f>
        <v>Р6.1.35</v>
      </c>
      <c r="F861" s="640">
        <f t="shared" si="127"/>
        <v>1</v>
      </c>
      <c r="G861" s="682" t="s">
        <v>545</v>
      </c>
      <c r="H861" s="642" t="s">
        <v>336</v>
      </c>
      <c r="I861" s="645"/>
      <c r="J861" s="669">
        <v>886.23</v>
      </c>
      <c r="K861" s="669">
        <v>586.66999999999996</v>
      </c>
      <c r="L861" s="644">
        <f t="shared" si="130"/>
        <v>886.23</v>
      </c>
      <c r="M861" s="644">
        <f t="shared" si="131"/>
        <v>586.66999999999996</v>
      </c>
      <c r="N861" s="644">
        <f>ROUND('Смета ЕР (общ) '!$I861*'Смета ЕР (общ) '!$L861,2)</f>
        <v>0</v>
      </c>
      <c r="O861" s="644">
        <f>ROUND('Смета ЕР (общ) '!$I861*'Смета ЕР (общ) '!$M861,2)</f>
        <v>0</v>
      </c>
      <c r="P861" s="682"/>
      <c r="Q861" s="682"/>
    </row>
    <row r="862" spans="1:21" ht="14.4">
      <c r="A862" s="640" t="s">
        <v>88</v>
      </c>
      <c r="B862" s="640">
        <v>1</v>
      </c>
      <c r="C862" s="640"/>
      <c r="D862" s="640">
        <v>36</v>
      </c>
      <c r="E862" s="640" t="str">
        <f>CONCATENATE('Смета ЕР (общ) '!$A862,".",'Смета ЕР (общ) '!$B862,".",'Смета ЕР (общ) '!$D862)</f>
        <v>Р6.1.36</v>
      </c>
      <c r="F862" s="640">
        <f t="shared" si="127"/>
        <v>1</v>
      </c>
      <c r="G862" s="641" t="s">
        <v>2646</v>
      </c>
      <c r="H862" s="642" t="s">
        <v>27</v>
      </c>
      <c r="I862" s="643"/>
      <c r="J862" s="644">
        <v>551.22</v>
      </c>
      <c r="K862" s="644">
        <v>198.82</v>
      </c>
      <c r="L862" s="644">
        <f t="shared" si="130"/>
        <v>551.22</v>
      </c>
      <c r="M862" s="644">
        <f t="shared" si="131"/>
        <v>198.82</v>
      </c>
      <c r="N862" s="644">
        <f>ROUND('Смета ЕР (общ) '!$I862*'Смета ЕР (общ) '!$L862,2)</f>
        <v>0</v>
      </c>
      <c r="O862" s="644">
        <f>ROUND('Смета ЕР (общ) '!$I862*'Смета ЕР (общ) '!$M862,2)</f>
        <v>0</v>
      </c>
      <c r="P862" s="641"/>
      <c r="Q862" s="641"/>
    </row>
    <row r="863" spans="1:21" ht="14.4">
      <c r="A863" s="640" t="s">
        <v>88</v>
      </c>
      <c r="B863" s="640">
        <v>1</v>
      </c>
      <c r="C863" s="640"/>
      <c r="D863" s="640">
        <v>37</v>
      </c>
      <c r="E863" s="640" t="str">
        <f>CONCATENATE('Смета ЕР (общ) '!$A863,".",'Смета ЕР (общ) '!$B863,".",'Смета ЕР (общ) '!$D863)</f>
        <v>Р6.1.37</v>
      </c>
      <c r="F863" s="640">
        <f t="shared" si="127"/>
        <v>1</v>
      </c>
      <c r="G863" s="641" t="s">
        <v>2647</v>
      </c>
      <c r="H863" s="642" t="s">
        <v>27</v>
      </c>
      <c r="I863" s="643"/>
      <c r="J863" s="644">
        <v>551.22</v>
      </c>
      <c r="K863" s="644">
        <v>1056.6500000000001</v>
      </c>
      <c r="L863" s="644">
        <f t="shared" si="130"/>
        <v>551.22</v>
      </c>
      <c r="M863" s="644">
        <f t="shared" si="131"/>
        <v>1056.6500000000001</v>
      </c>
      <c r="N863" s="644">
        <f>ROUND('Смета ЕР (общ) '!$I863*'Смета ЕР (общ) '!$L863,2)</f>
        <v>0</v>
      </c>
      <c r="O863" s="644">
        <f>ROUND('Смета ЕР (общ) '!$I863*'Смета ЕР (общ) '!$M863,2)</f>
        <v>0</v>
      </c>
      <c r="P863" s="641"/>
      <c r="Q863" s="641"/>
    </row>
    <row r="864" spans="1:21" ht="14.4">
      <c r="A864" s="640" t="s">
        <v>88</v>
      </c>
      <c r="B864" s="640">
        <v>1</v>
      </c>
      <c r="C864" s="640"/>
      <c r="D864" s="640">
        <v>38</v>
      </c>
      <c r="E864" s="640" t="str">
        <f>CONCATENATE('Смета ЕР (общ) '!$A864,".",'Смета ЕР (общ) '!$B864,".",'Смета ЕР (общ) '!$D864)</f>
        <v>Р6.1.38</v>
      </c>
      <c r="F864" s="640">
        <f t="shared" si="127"/>
        <v>1</v>
      </c>
      <c r="G864" s="641" t="s">
        <v>2648</v>
      </c>
      <c r="H864" s="642" t="s">
        <v>27</v>
      </c>
      <c r="I864" s="643"/>
      <c r="J864" s="644">
        <v>583.6</v>
      </c>
      <c r="K864" s="644">
        <v>1458.38</v>
      </c>
      <c r="L864" s="644">
        <f t="shared" si="130"/>
        <v>583.6</v>
      </c>
      <c r="M864" s="644">
        <f t="shared" si="131"/>
        <v>1458.38</v>
      </c>
      <c r="N864" s="644">
        <f>ROUND('Смета ЕР (общ) '!$I864*'Смета ЕР (общ) '!$L864,2)</f>
        <v>0</v>
      </c>
      <c r="O864" s="644">
        <f>ROUND('Смета ЕР (общ) '!$I864*'Смета ЕР (общ) '!$M864,2)</f>
        <v>0</v>
      </c>
      <c r="P864" s="641"/>
      <c r="Q864" s="641"/>
    </row>
    <row r="865" spans="1:21" ht="14.4">
      <c r="A865" s="640" t="s">
        <v>88</v>
      </c>
      <c r="B865" s="640">
        <v>1</v>
      </c>
      <c r="C865" s="640"/>
      <c r="D865" s="640">
        <v>39</v>
      </c>
      <c r="E865" s="640" t="str">
        <f>CONCATENATE('Смета ЕР (общ) '!$A865,".",'Смета ЕР (общ) '!$B865,".",'Смета ЕР (общ) '!$D865)</f>
        <v>Р6.1.39</v>
      </c>
      <c r="F865" s="640">
        <f t="shared" si="127"/>
        <v>1</v>
      </c>
      <c r="G865" s="682" t="s">
        <v>546</v>
      </c>
      <c r="H865" s="642" t="s">
        <v>336</v>
      </c>
      <c r="I865" s="643"/>
      <c r="J865" s="644">
        <v>886.23</v>
      </c>
      <c r="K865" s="644">
        <v>1415.25</v>
      </c>
      <c r="L865" s="644">
        <f t="shared" si="130"/>
        <v>886.23</v>
      </c>
      <c r="M865" s="644">
        <f t="shared" si="131"/>
        <v>1415.25</v>
      </c>
      <c r="N865" s="644">
        <f>ROUND('Смета ЕР (общ) '!$I865*'Смета ЕР (общ) '!$L865,2)</f>
        <v>0</v>
      </c>
      <c r="O865" s="644">
        <f>ROUND('Смета ЕР (общ) '!$I865*'Смета ЕР (общ) '!$M865,2)</f>
        <v>0</v>
      </c>
      <c r="P865" s="682"/>
      <c r="Q865" s="682"/>
    </row>
    <row r="866" spans="1:21" ht="14.4">
      <c r="A866" s="640" t="s">
        <v>88</v>
      </c>
      <c r="B866" s="640">
        <v>1</v>
      </c>
      <c r="C866" s="640"/>
      <c r="D866" s="640">
        <v>40</v>
      </c>
      <c r="E866" s="640" t="str">
        <f>CONCATENATE('Смета ЕР (общ) '!$A866,".",'Смета ЕР (общ) '!$B866,".",'Смета ЕР (общ) '!$D866)</f>
        <v>Р6.1.40</v>
      </c>
      <c r="F866" s="640">
        <f t="shared" si="127"/>
        <v>1</v>
      </c>
      <c r="G866" s="682" t="s">
        <v>547</v>
      </c>
      <c r="H866" s="642" t="s">
        <v>336</v>
      </c>
      <c r="I866" s="643"/>
      <c r="J866" s="644">
        <v>886.23</v>
      </c>
      <c r="K866" s="644">
        <v>143.44</v>
      </c>
      <c r="L866" s="644">
        <f t="shared" si="130"/>
        <v>886.23</v>
      </c>
      <c r="M866" s="644">
        <f t="shared" si="131"/>
        <v>143.44</v>
      </c>
      <c r="N866" s="644">
        <f>ROUND('Смета ЕР (общ) '!$I866*'Смета ЕР (общ) '!$L866,2)</f>
        <v>0</v>
      </c>
      <c r="O866" s="644">
        <f>ROUND('Смета ЕР (общ) '!$I866*'Смета ЕР (общ) '!$M866,2)</f>
        <v>0</v>
      </c>
      <c r="P866" s="682"/>
      <c r="Q866" s="682"/>
    </row>
    <row r="867" spans="1:21" ht="14.4">
      <c r="A867" s="640" t="s">
        <v>88</v>
      </c>
      <c r="B867" s="640">
        <v>1</v>
      </c>
      <c r="C867" s="640"/>
      <c r="D867" s="640">
        <v>41</v>
      </c>
      <c r="E867" s="640" t="str">
        <f>CONCATENATE('Смета ЕР (общ) '!$A867,".",'Смета ЕР (общ) '!$B867,".",'Смета ЕР (общ) '!$D867)</f>
        <v>Р6.1.41</v>
      </c>
      <c r="F867" s="640">
        <f t="shared" si="127"/>
        <v>1</v>
      </c>
      <c r="G867" s="682" t="s">
        <v>548</v>
      </c>
      <c r="H867" s="642" t="s">
        <v>336</v>
      </c>
      <c r="I867" s="643"/>
      <c r="J867" s="644">
        <v>4177.25</v>
      </c>
      <c r="K867" s="644">
        <v>39142.03</v>
      </c>
      <c r="L867" s="644">
        <f t="shared" si="130"/>
        <v>4177.25</v>
      </c>
      <c r="M867" s="644">
        <f t="shared" si="131"/>
        <v>39142.03</v>
      </c>
      <c r="N867" s="644">
        <f>ROUND('Смета ЕР (общ) '!$I867*'Смета ЕР (общ) '!$L867,2)</f>
        <v>0</v>
      </c>
      <c r="O867" s="644">
        <f>ROUND('Смета ЕР (общ) '!$I867*'Смета ЕР (общ) '!$M867,2)</f>
        <v>0</v>
      </c>
      <c r="P867" s="682"/>
      <c r="Q867" s="682"/>
    </row>
    <row r="868" spans="1:21" ht="14.4">
      <c r="A868" s="640" t="s">
        <v>88</v>
      </c>
      <c r="B868" s="640">
        <v>1</v>
      </c>
      <c r="C868" s="640"/>
      <c r="D868" s="640">
        <v>42</v>
      </c>
      <c r="E868" s="640" t="str">
        <f>CONCATENATE('Смета ЕР (общ) '!$A868,".",'Смета ЕР (общ) '!$B868,".",'Смета ЕР (общ) '!$D868)</f>
        <v>Р6.1.42</v>
      </c>
      <c r="F868" s="640">
        <f t="shared" si="127"/>
        <v>1</v>
      </c>
      <c r="G868" s="682" t="s">
        <v>549</v>
      </c>
      <c r="H868" s="642" t="s">
        <v>336</v>
      </c>
      <c r="I868" s="643"/>
      <c r="J868" s="644">
        <v>4172.6899999999996</v>
      </c>
      <c r="K868" s="644">
        <v>30689.56</v>
      </c>
      <c r="L868" s="644">
        <f t="shared" si="130"/>
        <v>4172.6899999999996</v>
      </c>
      <c r="M868" s="644">
        <f t="shared" si="131"/>
        <v>30689.56</v>
      </c>
      <c r="N868" s="644">
        <f>ROUND('Смета ЕР (общ) '!$I868*'Смета ЕР (общ) '!$L868,2)</f>
        <v>0</v>
      </c>
      <c r="O868" s="644">
        <f>ROUND('Смета ЕР (общ) '!$I868*'Смета ЕР (общ) '!$M868,2)</f>
        <v>0</v>
      </c>
      <c r="P868" s="682"/>
      <c r="Q868" s="682"/>
    </row>
    <row r="869" spans="1:21" ht="14.4">
      <c r="A869" s="640" t="s">
        <v>88</v>
      </c>
      <c r="B869" s="640">
        <v>1</v>
      </c>
      <c r="C869" s="640"/>
      <c r="D869" s="640">
        <v>43</v>
      </c>
      <c r="E869" s="640" t="str">
        <f>CONCATENATE('Смета ЕР (общ) '!$A869,".",'Смета ЕР (общ) '!$B869,".",'Смета ЕР (общ) '!$D869)</f>
        <v>Р6.1.43</v>
      </c>
      <c r="F869" s="640">
        <f t="shared" si="127"/>
        <v>1</v>
      </c>
      <c r="G869" s="682" t="s">
        <v>550</v>
      </c>
      <c r="H869" s="642" t="s">
        <v>336</v>
      </c>
      <c r="I869" s="643"/>
      <c r="J869" s="644">
        <v>4153.88</v>
      </c>
      <c r="K869" s="644">
        <v>25375.88</v>
      </c>
      <c r="L869" s="644">
        <f t="shared" si="130"/>
        <v>4153.88</v>
      </c>
      <c r="M869" s="644">
        <f t="shared" si="131"/>
        <v>25375.88</v>
      </c>
      <c r="N869" s="644">
        <f>ROUND('Смета ЕР (общ) '!$I869*'Смета ЕР (общ) '!$L869,2)</f>
        <v>0</v>
      </c>
      <c r="O869" s="644">
        <f>ROUND('Смета ЕР (общ) '!$I869*'Смета ЕР (общ) '!$M869,2)</f>
        <v>0</v>
      </c>
      <c r="P869" s="682"/>
      <c r="Q869" s="682"/>
    </row>
    <row r="870" spans="1:21" ht="14.4">
      <c r="A870" s="640" t="s">
        <v>88</v>
      </c>
      <c r="B870" s="640">
        <v>1</v>
      </c>
      <c r="C870" s="640"/>
      <c r="D870" s="640">
        <v>44</v>
      </c>
      <c r="E870" s="640" t="str">
        <f>CONCATENATE('Смета ЕР (общ) '!$A870,".",'Смета ЕР (общ) '!$B870,".",'Смета ЕР (общ) '!$D870)</f>
        <v>Р6.1.44</v>
      </c>
      <c r="F870" s="640">
        <f t="shared" si="127"/>
        <v>1</v>
      </c>
      <c r="G870" s="682" t="s">
        <v>551</v>
      </c>
      <c r="H870" s="642" t="s">
        <v>336</v>
      </c>
      <c r="I870" s="643"/>
      <c r="J870" s="644">
        <v>365.75</v>
      </c>
      <c r="K870" s="644">
        <v>414.35</v>
      </c>
      <c r="L870" s="644">
        <f t="shared" si="130"/>
        <v>365.75</v>
      </c>
      <c r="M870" s="644">
        <f t="shared" si="131"/>
        <v>414.35</v>
      </c>
      <c r="N870" s="644">
        <f>ROUND('Смета ЕР (общ) '!$I870*'Смета ЕР (общ) '!$L870,2)</f>
        <v>0</v>
      </c>
      <c r="O870" s="644">
        <f>ROUND('Смета ЕР (общ) '!$I870*'Смета ЕР (общ) '!$M870,2)</f>
        <v>0</v>
      </c>
      <c r="P870" s="682"/>
      <c r="Q870" s="682"/>
    </row>
    <row r="871" spans="1:21" ht="14.4">
      <c r="A871" s="640" t="s">
        <v>88</v>
      </c>
      <c r="B871" s="640">
        <v>1</v>
      </c>
      <c r="C871" s="640"/>
      <c r="D871" s="640">
        <v>45</v>
      </c>
      <c r="E871" s="640" t="str">
        <f>CONCATENATE('Смета ЕР (общ) '!$A871,".",'Смета ЕР (общ) '!$B871,".",'Смета ЕР (общ) '!$D871)</f>
        <v>Р6.1.45</v>
      </c>
      <c r="F871" s="640">
        <f t="shared" si="127"/>
        <v>1</v>
      </c>
      <c r="G871" s="682" t="s">
        <v>552</v>
      </c>
      <c r="H871" s="642" t="s">
        <v>336</v>
      </c>
      <c r="I871" s="643"/>
      <c r="J871" s="644">
        <v>365.75</v>
      </c>
      <c r="K871" s="644">
        <v>81.069999999999993</v>
      </c>
      <c r="L871" s="644">
        <f t="shared" si="130"/>
        <v>365.75</v>
      </c>
      <c r="M871" s="644">
        <f t="shared" si="131"/>
        <v>81.069999999999993</v>
      </c>
      <c r="N871" s="644">
        <f>ROUND('Смета ЕР (общ) '!$I871*'Смета ЕР (общ) '!$L871,2)</f>
        <v>0</v>
      </c>
      <c r="O871" s="644">
        <f>ROUND('Смета ЕР (общ) '!$I871*'Смета ЕР (общ) '!$M871,2)</f>
        <v>0</v>
      </c>
      <c r="P871" s="682"/>
      <c r="Q871" s="682"/>
    </row>
    <row r="872" spans="1:21" ht="14.4">
      <c r="A872" s="640" t="s">
        <v>88</v>
      </c>
      <c r="B872" s="640">
        <v>1</v>
      </c>
      <c r="C872" s="640"/>
      <c r="D872" s="640">
        <v>46</v>
      </c>
      <c r="E872" s="640" t="str">
        <f>CONCATENATE('Смета ЕР (общ) '!$A872,".",'Смета ЕР (общ) '!$B872,".",'Смета ЕР (общ) '!$D872)</f>
        <v>Р6.1.46</v>
      </c>
      <c r="F872" s="640">
        <f t="shared" si="127"/>
        <v>1</v>
      </c>
      <c r="G872" s="641" t="s">
        <v>553</v>
      </c>
      <c r="H872" s="642" t="s">
        <v>336</v>
      </c>
      <c r="I872" s="643"/>
      <c r="J872" s="644">
        <v>2646.54</v>
      </c>
      <c r="K872" s="644">
        <v>16258.41</v>
      </c>
      <c r="L872" s="644">
        <f t="shared" si="130"/>
        <v>2646.54</v>
      </c>
      <c r="M872" s="644">
        <f t="shared" si="131"/>
        <v>16258.41</v>
      </c>
      <c r="N872" s="644">
        <f>ROUND('Смета ЕР (общ) '!$I872*'Смета ЕР (общ) '!$L872,2)</f>
        <v>0</v>
      </c>
      <c r="O872" s="644">
        <f>ROUND('Смета ЕР (общ) '!$I872*'Смета ЕР (общ) '!$M872,2)</f>
        <v>0</v>
      </c>
      <c r="P872" s="641"/>
      <c r="Q872" s="641"/>
    </row>
    <row r="873" spans="1:21" ht="14.4">
      <c r="A873" s="640" t="s">
        <v>88</v>
      </c>
      <c r="B873" s="640">
        <v>1</v>
      </c>
      <c r="C873" s="640"/>
      <c r="D873" s="640">
        <v>47</v>
      </c>
      <c r="E873" s="640" t="str">
        <f>CONCATENATE('Смета ЕР (общ) '!$A873,".",'Смета ЕР (общ) '!$B873,".",'Смета ЕР (общ) '!$D873)</f>
        <v>Р6.1.47</v>
      </c>
      <c r="F873" s="640">
        <f t="shared" si="127"/>
        <v>1</v>
      </c>
      <c r="G873" s="641" t="s">
        <v>554</v>
      </c>
      <c r="H873" s="642" t="s">
        <v>336</v>
      </c>
      <c r="I873" s="643"/>
      <c r="J873" s="644">
        <v>886.23</v>
      </c>
      <c r="K873" s="644">
        <v>1373.12</v>
      </c>
      <c r="L873" s="644">
        <f t="shared" si="130"/>
        <v>886.23</v>
      </c>
      <c r="M873" s="644">
        <f t="shared" si="131"/>
        <v>1373.12</v>
      </c>
      <c r="N873" s="644">
        <f>ROUND('Смета ЕР (общ) '!$I873*'Смета ЕР (общ) '!$L873,2)</f>
        <v>0</v>
      </c>
      <c r="O873" s="644">
        <f>ROUND('Смета ЕР (общ) '!$I873*'Смета ЕР (общ) '!$M873,2)</f>
        <v>0</v>
      </c>
      <c r="P873" s="641"/>
      <c r="Q873" s="641"/>
    </row>
    <row r="874" spans="1:21" ht="14.4">
      <c r="A874" s="640" t="s">
        <v>88</v>
      </c>
      <c r="B874" s="640">
        <v>1</v>
      </c>
      <c r="C874" s="640"/>
      <c r="D874" s="640">
        <v>48</v>
      </c>
      <c r="E874" s="640" t="str">
        <f>CONCATENATE('Смета ЕР (общ) '!$A874,".",'Смета ЕР (общ) '!$B874,".",'Смета ЕР (общ) '!$D874)</f>
        <v>Р6.1.48</v>
      </c>
      <c r="F874" s="640">
        <f t="shared" si="127"/>
        <v>1</v>
      </c>
      <c r="G874" s="641" t="s">
        <v>555</v>
      </c>
      <c r="H874" s="642" t="s">
        <v>336</v>
      </c>
      <c r="I874" s="643"/>
      <c r="J874" s="644">
        <v>542.88</v>
      </c>
      <c r="K874" s="644">
        <v>537.66999999999996</v>
      </c>
      <c r="L874" s="644">
        <f t="shared" si="130"/>
        <v>542.88</v>
      </c>
      <c r="M874" s="644">
        <f t="shared" si="131"/>
        <v>537.66999999999996</v>
      </c>
      <c r="N874" s="644">
        <f>ROUND('Смета ЕР (общ) '!$I874*'Смета ЕР (общ) '!$L874,2)</f>
        <v>0</v>
      </c>
      <c r="O874" s="644">
        <f>ROUND('Смета ЕР (общ) '!$I874*'Смета ЕР (общ) '!$M874,2)</f>
        <v>0</v>
      </c>
      <c r="P874" s="641"/>
      <c r="Q874" s="641"/>
    </row>
    <row r="875" spans="1:21" ht="14.4">
      <c r="A875" s="640" t="s">
        <v>88</v>
      </c>
      <c r="B875" s="640">
        <v>1</v>
      </c>
      <c r="C875" s="640"/>
      <c r="D875" s="640">
        <v>49</v>
      </c>
      <c r="E875" s="640" t="str">
        <f>CONCATENATE('Смета ЕР (общ) '!$A875,".",'Смета ЕР (общ) '!$B875,".",'Смета ЕР (общ) '!$D875)</f>
        <v>Р6.1.49</v>
      </c>
      <c r="F875" s="640">
        <f t="shared" si="127"/>
        <v>1</v>
      </c>
      <c r="G875" s="641" t="s">
        <v>556</v>
      </c>
      <c r="H875" s="642" t="s">
        <v>27</v>
      </c>
      <c r="I875" s="643"/>
      <c r="J875" s="644">
        <v>1299.72</v>
      </c>
      <c r="K875" s="644">
        <v>1428.78</v>
      </c>
      <c r="L875" s="644">
        <f t="shared" si="130"/>
        <v>1299.72</v>
      </c>
      <c r="M875" s="644">
        <f t="shared" si="131"/>
        <v>1428.78</v>
      </c>
      <c r="N875" s="644">
        <f>ROUND('Смета ЕР (общ) '!$I875*'Смета ЕР (общ) '!$L875,2)</f>
        <v>0</v>
      </c>
      <c r="O875" s="644">
        <f>ROUND('Смета ЕР (общ) '!$I875*'Смета ЕР (общ) '!$M875,2)</f>
        <v>0</v>
      </c>
      <c r="P875" s="641"/>
      <c r="Q875" s="641"/>
    </row>
    <row r="876" spans="1:21" ht="41.25" customHeight="1">
      <c r="A876" s="640" t="s">
        <v>88</v>
      </c>
      <c r="B876" s="640">
        <v>1</v>
      </c>
      <c r="C876" s="640"/>
      <c r="D876" s="640">
        <v>50</v>
      </c>
      <c r="E876" s="640" t="str">
        <f>CONCATENATE('Смета ЕР (общ) '!$A876,".",'Смета ЕР (общ) '!$B876,".",'Смета ЕР (общ) '!$D876)</f>
        <v>Р6.1.50</v>
      </c>
      <c r="F876" s="640">
        <f t="shared" si="127"/>
        <v>1</v>
      </c>
      <c r="G876" s="682" t="s">
        <v>143</v>
      </c>
      <c r="H876" s="642" t="s">
        <v>15</v>
      </c>
      <c r="I876" s="643"/>
      <c r="J876" s="644">
        <v>0</v>
      </c>
      <c r="K876" s="756">
        <v>92.43</v>
      </c>
      <c r="L876" s="644">
        <f t="shared" si="130"/>
        <v>0</v>
      </c>
      <c r="M876" s="644">
        <f t="shared" si="131"/>
        <v>92.43</v>
      </c>
      <c r="N876" s="644">
        <f>ROUND('Смета ЕР (общ) '!$I876*'Смета ЕР (общ) '!$L876,2)</f>
        <v>0</v>
      </c>
      <c r="O876" s="644">
        <f>ROUND('Смета ЕР (общ) '!$I876*'Смета ЕР (общ) '!$M876,2)</f>
        <v>0</v>
      </c>
      <c r="P876" s="682" t="s">
        <v>6156</v>
      </c>
      <c r="Q876" s="682"/>
    </row>
    <row r="877" spans="1:21" ht="14.4">
      <c r="A877" s="640" t="s">
        <v>88</v>
      </c>
      <c r="B877" s="640">
        <v>1</v>
      </c>
      <c r="C877" s="640"/>
      <c r="D877" s="640">
        <v>51</v>
      </c>
      <c r="E877" s="640" t="str">
        <f>CONCATENATE('Смета ЕР (общ) '!$A877,".",'Смета ЕР (общ) '!$B877,".",'Смета ЕР (общ) '!$D877)</f>
        <v>Р6.1.51</v>
      </c>
      <c r="F877" s="640">
        <f t="shared" si="127"/>
        <v>1</v>
      </c>
      <c r="G877" s="641" t="s">
        <v>424</v>
      </c>
      <c r="H877" s="642" t="s">
        <v>1146</v>
      </c>
      <c r="I877" s="643"/>
      <c r="J877" s="644">
        <v>28501.200000000001</v>
      </c>
      <c r="K877" s="644">
        <v>0</v>
      </c>
      <c r="L877" s="644">
        <f t="shared" si="130"/>
        <v>28501.200000000001</v>
      </c>
      <c r="M877" s="644">
        <f t="shared" si="131"/>
        <v>0</v>
      </c>
      <c r="N877" s="644">
        <f>ROUND('Смета ЕР (общ) '!$I877*'Смета ЕР (общ) '!$L877,2)</f>
        <v>0</v>
      </c>
      <c r="O877" s="644">
        <f>ROUND('Смета ЕР (общ) '!$I877*'Смета ЕР (общ) '!$M877,2)</f>
        <v>0</v>
      </c>
      <c r="P877" s="641"/>
      <c r="Q877" s="641"/>
    </row>
    <row r="878" spans="1:21" ht="14.4">
      <c r="A878" s="640" t="s">
        <v>88</v>
      </c>
      <c r="B878" s="640">
        <v>1</v>
      </c>
      <c r="C878" s="640"/>
      <c r="D878" s="640">
        <v>52</v>
      </c>
      <c r="E878" s="640" t="str">
        <f>CONCATENATE('Смета ЕР (общ) '!$A878,".",'Смета ЕР (общ) '!$B878,".",'Смета ЕР (общ) '!$D878)</f>
        <v>Р6.1.52</v>
      </c>
      <c r="F878" s="640">
        <f t="shared" ref="F878:F941" si="134">IF(I878&gt;0,F877+1,F877)</f>
        <v>1</v>
      </c>
      <c r="G878" s="641" t="s">
        <v>97</v>
      </c>
      <c r="H878" s="642" t="s">
        <v>336</v>
      </c>
      <c r="I878" s="718"/>
      <c r="J878" s="644">
        <v>2171.52</v>
      </c>
      <c r="K878" s="644">
        <v>4384.8</v>
      </c>
      <c r="L878" s="644">
        <f t="shared" si="130"/>
        <v>2171.52</v>
      </c>
      <c r="M878" s="644">
        <f t="shared" si="131"/>
        <v>4384.8</v>
      </c>
      <c r="N878" s="644">
        <f>ROUND('Смета ЕР (общ) '!$I878*'Смета ЕР (общ) '!$L878,2)</f>
        <v>0</v>
      </c>
      <c r="O878" s="644">
        <f>ROUND('Смета ЕР (общ) '!$I878*'Смета ЕР (общ) '!$M878,2)</f>
        <v>0</v>
      </c>
      <c r="P878" s="641"/>
      <c r="Q878" s="641"/>
    </row>
    <row r="879" spans="1:21" ht="14.4">
      <c r="A879" s="632" t="s">
        <v>98</v>
      </c>
      <c r="B879" s="632">
        <v>0</v>
      </c>
      <c r="C879" s="632"/>
      <c r="D879" s="632">
        <v>0</v>
      </c>
      <c r="E879" s="632" t="str">
        <f>CONCATENATE('Смета ЕР (общ) '!$A879,".",'Смета ЕР (общ) '!$B879,".",'Смета ЕР (общ) '!$D879)</f>
        <v>Р7.0.0</v>
      </c>
      <c r="F879" s="632">
        <f t="shared" si="134"/>
        <v>1</v>
      </c>
      <c r="G879" s="633" t="s">
        <v>679</v>
      </c>
      <c r="H879" s="634"/>
      <c r="I879" s="635">
        <f>N879</f>
        <v>0</v>
      </c>
      <c r="J879" s="647"/>
      <c r="K879" s="647"/>
      <c r="L879" s="637"/>
      <c r="M879" s="637"/>
      <c r="N879" s="637">
        <f>ROUND(N880+N981,2)</f>
        <v>0</v>
      </c>
      <c r="O879" s="637">
        <f>ROUND(O880+O981,2)</f>
        <v>0</v>
      </c>
      <c r="P879" s="633"/>
      <c r="Q879" s="633"/>
      <c r="U879" s="617">
        <v>528913.88</v>
      </c>
    </row>
    <row r="880" spans="1:21" s="716" customFormat="1" ht="14.4">
      <c r="A880" s="632" t="s">
        <v>98</v>
      </c>
      <c r="B880" s="632">
        <v>1</v>
      </c>
      <c r="C880" s="632"/>
      <c r="D880" s="632">
        <v>0</v>
      </c>
      <c r="E880" s="632" t="str">
        <f>CONCATENATE('Смета ЕР (общ) '!$A880,".",'Смета ЕР (общ) '!$B880,".",'Смета ЕР (общ) '!$D880)</f>
        <v>Р7.1.0</v>
      </c>
      <c r="F880" s="632">
        <f t="shared" si="134"/>
        <v>1</v>
      </c>
      <c r="G880" s="633" t="s">
        <v>2663</v>
      </c>
      <c r="H880" s="634"/>
      <c r="I880" s="635">
        <f>N880</f>
        <v>0</v>
      </c>
      <c r="J880" s="647"/>
      <c r="K880" s="647"/>
      <c r="L880" s="637"/>
      <c r="M880" s="637"/>
      <c r="N880" s="637">
        <f>SUM(N881:N980)</f>
        <v>0</v>
      </c>
      <c r="O880" s="637">
        <f>SUM(O881:O980)</f>
        <v>0</v>
      </c>
      <c r="P880" s="633"/>
      <c r="Q880" s="633"/>
      <c r="R880" s="639"/>
      <c r="S880" s="639"/>
      <c r="U880" s="716">
        <v>528913.88</v>
      </c>
    </row>
    <row r="881" spans="1:21" ht="36">
      <c r="A881" s="640" t="s">
        <v>98</v>
      </c>
      <c r="B881" s="640">
        <v>1</v>
      </c>
      <c r="C881" s="640"/>
      <c r="D881" s="640">
        <v>6</v>
      </c>
      <c r="E881" s="640" t="str">
        <f>CONCATENATE('Смета ЕР (общ) '!$A881,".",'Смета ЕР (общ) '!$B881,".",'Смета ЕР (общ) '!$D881)</f>
        <v>Р7.1.6</v>
      </c>
      <c r="F881" s="640">
        <f t="shared" si="134"/>
        <v>1</v>
      </c>
      <c r="G881" s="652" t="s">
        <v>1488</v>
      </c>
      <c r="H881" s="642" t="s">
        <v>336</v>
      </c>
      <c r="I881" s="643"/>
      <c r="J881" s="644">
        <v>75324.600000000006</v>
      </c>
      <c r="K881" s="669">
        <f>Вентмашины!Q9</f>
        <v>906916.5</v>
      </c>
      <c r="L881" s="669">
        <f t="shared" ref="L881:L889" si="135">ROUND(J881-J881*$R$3,2)</f>
        <v>75324.600000000006</v>
      </c>
      <c r="M881" s="662">
        <f t="shared" ref="M881:M889" si="136">K881</f>
        <v>906916.5</v>
      </c>
      <c r="N881" s="644">
        <f>ROUND('Смета ЕР (общ) '!$I881*'Смета ЕР (общ) '!$L881,2)</f>
        <v>0</v>
      </c>
      <c r="O881" s="644">
        <f>ROUND('Смета ЕР (общ) '!$I881*'Смета ЕР (общ) '!$M881,2)</f>
        <v>0</v>
      </c>
      <c r="P881" s="652" t="s">
        <v>2485</v>
      </c>
      <c r="Q881" s="652" t="s">
        <v>6226</v>
      </c>
      <c r="R881" s="1035"/>
      <c r="U881" s="617">
        <v>1</v>
      </c>
    </row>
    <row r="882" spans="1:21" ht="36">
      <c r="A882" s="640" t="s">
        <v>98</v>
      </c>
      <c r="B882" s="640">
        <v>1</v>
      </c>
      <c r="C882" s="640"/>
      <c r="D882" s="640">
        <v>7</v>
      </c>
      <c r="E882" s="640" t="str">
        <f>CONCATENATE('Смета ЕР (общ) '!$A882,".",'Смета ЕР (общ) '!$B882,".",'Смета ЕР (общ) '!$D882)</f>
        <v>Р7.1.7</v>
      </c>
      <c r="F882" s="640">
        <f t="shared" si="134"/>
        <v>1</v>
      </c>
      <c r="G882" s="652" t="s">
        <v>1557</v>
      </c>
      <c r="H882" s="642" t="s">
        <v>336</v>
      </c>
      <c r="I882" s="643"/>
      <c r="J882" s="644">
        <v>94777.8</v>
      </c>
      <c r="K882" s="669">
        <f>Вентмашины!Q10</f>
        <v>1165342.5</v>
      </c>
      <c r="L882" s="669">
        <f t="shared" si="135"/>
        <v>94777.8</v>
      </c>
      <c r="M882" s="662">
        <f t="shared" si="136"/>
        <v>1165342.5</v>
      </c>
      <c r="N882" s="644">
        <f>ROUND('Смета ЕР (общ) '!$I882*'Смета ЕР (общ) '!$L882,2)</f>
        <v>0</v>
      </c>
      <c r="O882" s="644">
        <f>ROUND('Смета ЕР (общ) '!$I882*'Смета ЕР (общ) '!$M882,2)</f>
        <v>0</v>
      </c>
      <c r="P882" s="652" t="s">
        <v>2485</v>
      </c>
      <c r="Q882" s="652" t="s">
        <v>6226</v>
      </c>
      <c r="R882" s="1035"/>
    </row>
    <row r="883" spans="1:21" ht="36">
      <c r="A883" s="640" t="s">
        <v>98</v>
      </c>
      <c r="B883" s="640">
        <v>1</v>
      </c>
      <c r="C883" s="640"/>
      <c r="D883" s="640">
        <v>8</v>
      </c>
      <c r="E883" s="640" t="str">
        <f>CONCATENATE('Смета ЕР (общ) '!$A883,".",'Смета ЕР (общ) '!$B883,".",'Смета ЕР (общ) '!$D883)</f>
        <v>Р7.1.8</v>
      </c>
      <c r="F883" s="640">
        <f t="shared" si="134"/>
        <v>1</v>
      </c>
      <c r="G883" s="652" t="s">
        <v>1489</v>
      </c>
      <c r="H883" s="642" t="s">
        <v>336</v>
      </c>
      <c r="I883" s="643"/>
      <c r="J883" s="644">
        <v>104278.2</v>
      </c>
      <c r="K883" s="669">
        <f>Вентмашины!Q11</f>
        <v>1206502.5</v>
      </c>
      <c r="L883" s="669">
        <f t="shared" si="135"/>
        <v>104278.2</v>
      </c>
      <c r="M883" s="662">
        <f t="shared" si="136"/>
        <v>1206502.5</v>
      </c>
      <c r="N883" s="644">
        <f>ROUND('Смета ЕР (общ) '!$I883*'Смета ЕР (общ) '!$L883,2)</f>
        <v>0</v>
      </c>
      <c r="O883" s="644">
        <f>ROUND('Смета ЕР (общ) '!$I883*'Смета ЕР (общ) '!$M883,2)</f>
        <v>0</v>
      </c>
      <c r="P883" s="652" t="s">
        <v>2485</v>
      </c>
      <c r="Q883" s="652" t="s">
        <v>6226</v>
      </c>
      <c r="R883" s="1035"/>
    </row>
    <row r="884" spans="1:21" ht="36">
      <c r="A884" s="640" t="s">
        <v>98</v>
      </c>
      <c r="B884" s="640">
        <v>1</v>
      </c>
      <c r="C884" s="640"/>
      <c r="D884" s="640">
        <v>9</v>
      </c>
      <c r="E884" s="640" t="str">
        <f>CONCATENATE('Смета ЕР (общ) '!$A884,".",'Смета ЕР (общ) '!$B884,".",'Смета ЕР (общ) '!$D884)</f>
        <v>Р7.1.9</v>
      </c>
      <c r="F884" s="640">
        <f t="shared" si="134"/>
        <v>1</v>
      </c>
      <c r="G884" s="652" t="s">
        <v>1558</v>
      </c>
      <c r="H884" s="642" t="s">
        <v>336</v>
      </c>
      <c r="I884" s="643"/>
      <c r="J884" s="644">
        <v>141375</v>
      </c>
      <c r="K884" s="669">
        <f>Вентмашины!Q12</f>
        <v>1507705.5</v>
      </c>
      <c r="L884" s="669">
        <f t="shared" si="135"/>
        <v>141375</v>
      </c>
      <c r="M884" s="662">
        <f t="shared" si="136"/>
        <v>1507705.5</v>
      </c>
      <c r="N884" s="644">
        <f>ROUND('Смета ЕР (общ) '!$I884*'Смета ЕР (общ) '!$L884,2)</f>
        <v>0</v>
      </c>
      <c r="O884" s="644">
        <f>ROUND('Смета ЕР (общ) '!$I884*'Смета ЕР (общ) '!$M884,2)</f>
        <v>0</v>
      </c>
      <c r="P884" s="652" t="s">
        <v>2485</v>
      </c>
      <c r="Q884" s="652" t="s">
        <v>6226</v>
      </c>
      <c r="R884" s="1035"/>
    </row>
    <row r="885" spans="1:21" ht="36">
      <c r="A885" s="640" t="s">
        <v>98</v>
      </c>
      <c r="B885" s="640">
        <v>1</v>
      </c>
      <c r="C885" s="640"/>
      <c r="D885" s="640">
        <v>10</v>
      </c>
      <c r="E885" s="640" t="str">
        <f>CONCATENATE('Смета ЕР (общ) '!$A885,".",'Смета ЕР (общ) '!$B885,".",'Смета ЕР (общ) '!$D885)</f>
        <v>Р7.1.10</v>
      </c>
      <c r="F885" s="640">
        <f t="shared" si="134"/>
        <v>1</v>
      </c>
      <c r="G885" s="652" t="s">
        <v>1490</v>
      </c>
      <c r="H885" s="642" t="s">
        <v>336</v>
      </c>
      <c r="I885" s="643"/>
      <c r="J885" s="669">
        <v>162411.6</v>
      </c>
      <c r="K885" s="669">
        <f>Вентмашины!Q13</f>
        <v>1835736</v>
      </c>
      <c r="L885" s="669">
        <f t="shared" si="135"/>
        <v>162411.6</v>
      </c>
      <c r="M885" s="662">
        <f t="shared" si="136"/>
        <v>1835736</v>
      </c>
      <c r="N885" s="644">
        <f>ROUND('Смета ЕР (общ) '!$I885*'Смета ЕР (общ) '!$L885,2)</f>
        <v>0</v>
      </c>
      <c r="O885" s="644">
        <f>ROUND('Смета ЕР (общ) '!$I885*'Смета ЕР (общ) '!$M885,2)</f>
        <v>0</v>
      </c>
      <c r="P885" s="652" t="s">
        <v>2485</v>
      </c>
      <c r="Q885" s="652" t="s">
        <v>6226</v>
      </c>
      <c r="R885" s="1035"/>
    </row>
    <row r="886" spans="1:21" ht="14.4">
      <c r="A886" s="719" t="s">
        <v>98</v>
      </c>
      <c r="B886" s="719">
        <v>1</v>
      </c>
      <c r="C886" s="719"/>
      <c r="D886" s="719">
        <v>3</v>
      </c>
      <c r="E886" s="719" t="str">
        <f>CONCATENATE('Смета ЕР (общ) '!$A886,".",'Смета ЕР (общ) '!$B886,".",'Смета ЕР (общ) '!$D886)</f>
        <v>Р7.1.3</v>
      </c>
      <c r="F886" s="719">
        <f t="shared" si="134"/>
        <v>1</v>
      </c>
      <c r="G886" s="720" t="s">
        <v>1653</v>
      </c>
      <c r="H886" s="642" t="s">
        <v>336</v>
      </c>
      <c r="I886" s="643"/>
      <c r="J886" s="669">
        <v>9960.6666666666661</v>
      </c>
      <c r="K886" s="669">
        <f>'Тепловые завесы'!F4</f>
        <v>12056.63</v>
      </c>
      <c r="L886" s="669">
        <f t="shared" si="135"/>
        <v>9960.67</v>
      </c>
      <c r="M886" s="662">
        <f t="shared" si="136"/>
        <v>12056.63</v>
      </c>
      <c r="N886" s="644">
        <f>ROUND('Смета ЕР (общ) '!$I886*'Смета ЕР (общ) '!$L886,2)</f>
        <v>0</v>
      </c>
      <c r="O886" s="644">
        <f>ROUND('Смета ЕР (общ) '!$I886*'Смета ЕР (общ) '!$M886,2)</f>
        <v>0</v>
      </c>
      <c r="P886" s="720" t="s">
        <v>1657</v>
      </c>
      <c r="Q886" s="720" t="s">
        <v>6226</v>
      </c>
      <c r="R886" s="1035"/>
      <c r="U886" s="617">
        <v>1</v>
      </c>
    </row>
    <row r="887" spans="1:21" ht="14.4">
      <c r="A887" s="719" t="s">
        <v>98</v>
      </c>
      <c r="B887" s="719">
        <v>1</v>
      </c>
      <c r="C887" s="719"/>
      <c r="D887" s="719">
        <v>18</v>
      </c>
      <c r="E887" s="719" t="str">
        <f>CONCATENATE('Смета ЕР (общ) '!$A887,".",'Смета ЕР (общ) '!$B887,".",'Смета ЕР (общ) '!$D887)</f>
        <v>Р7.1.18</v>
      </c>
      <c r="F887" s="719">
        <f t="shared" si="134"/>
        <v>1</v>
      </c>
      <c r="G887" s="720" t="s">
        <v>1654</v>
      </c>
      <c r="H887" s="642" t="s">
        <v>336</v>
      </c>
      <c r="I887" s="643"/>
      <c r="J887" s="669">
        <v>11246.666666666666</v>
      </c>
      <c r="K887" s="669">
        <f>'Тепловые завесы'!F5</f>
        <v>25452</v>
      </c>
      <c r="L887" s="669">
        <f t="shared" si="135"/>
        <v>11246.67</v>
      </c>
      <c r="M887" s="662">
        <f t="shared" si="136"/>
        <v>25452</v>
      </c>
      <c r="N887" s="644">
        <f>ROUND('Смета ЕР (общ) '!$I887*'Смета ЕР (общ) '!$L887,2)</f>
        <v>0</v>
      </c>
      <c r="O887" s="644">
        <f>ROUND('Смета ЕР (общ) '!$I887*'Смета ЕР (общ) '!$M887,2)</f>
        <v>0</v>
      </c>
      <c r="P887" s="720" t="s">
        <v>1657</v>
      </c>
      <c r="Q887" s="720" t="s">
        <v>6226</v>
      </c>
      <c r="R887" s="1035"/>
      <c r="U887" s="617">
        <v>1</v>
      </c>
    </row>
    <row r="888" spans="1:21" ht="14.4">
      <c r="A888" s="719" t="s">
        <v>98</v>
      </c>
      <c r="B888" s="719">
        <v>1</v>
      </c>
      <c r="C888" s="719"/>
      <c r="D888" s="719">
        <v>19</v>
      </c>
      <c r="E888" s="719" t="str">
        <f>CONCATENATE('Смета ЕР (общ) '!$A888,".",'Смета ЕР (общ) '!$B888,".",'Смета ЕР (общ) '!$D888)</f>
        <v>Р7.1.19</v>
      </c>
      <c r="F888" s="719">
        <f t="shared" si="134"/>
        <v>1</v>
      </c>
      <c r="G888" s="720" t="s">
        <v>1655</v>
      </c>
      <c r="H888" s="642" t="s">
        <v>336</v>
      </c>
      <c r="I888" s="643"/>
      <c r="J888" s="669">
        <v>11246.666666666666</v>
      </c>
      <c r="K888" s="669">
        <f>'Тепловые завесы'!F6</f>
        <v>44730</v>
      </c>
      <c r="L888" s="669">
        <f t="shared" si="135"/>
        <v>11246.67</v>
      </c>
      <c r="M888" s="662">
        <f t="shared" si="136"/>
        <v>44730</v>
      </c>
      <c r="N888" s="644">
        <f>ROUND('Смета ЕР (общ) '!$I888*'Смета ЕР (общ) '!$L888,2)</f>
        <v>0</v>
      </c>
      <c r="O888" s="644">
        <f>ROUND('Смета ЕР (общ) '!$I888*'Смета ЕР (общ) '!$M888,2)</f>
        <v>0</v>
      </c>
      <c r="P888" s="720" t="s">
        <v>1657</v>
      </c>
      <c r="Q888" s="720" t="s">
        <v>6226</v>
      </c>
      <c r="R888" s="1035"/>
    </row>
    <row r="889" spans="1:21" ht="14.4">
      <c r="A889" s="719" t="s">
        <v>98</v>
      </c>
      <c r="B889" s="719">
        <v>1</v>
      </c>
      <c r="C889" s="719"/>
      <c r="D889" s="719">
        <v>21</v>
      </c>
      <c r="E889" s="719" t="str">
        <f>CONCATENATE('Смета ЕР (общ) '!$A889,".",'Смета ЕР (общ) '!$B889,".",'Смета ЕР (общ) '!$D889)</f>
        <v>Р7.1.21</v>
      </c>
      <c r="F889" s="719">
        <f t="shared" si="134"/>
        <v>1</v>
      </c>
      <c r="G889" s="720" t="s">
        <v>1656</v>
      </c>
      <c r="H889" s="642" t="s">
        <v>336</v>
      </c>
      <c r="I889" s="643"/>
      <c r="J889" s="669">
        <v>11246.666666666666</v>
      </c>
      <c r="K889" s="669">
        <f>'Тепловые завесы'!F7</f>
        <v>49888.13</v>
      </c>
      <c r="L889" s="669">
        <f t="shared" si="135"/>
        <v>11246.67</v>
      </c>
      <c r="M889" s="662">
        <f t="shared" si="136"/>
        <v>49888.13</v>
      </c>
      <c r="N889" s="644">
        <f>ROUND('Смета ЕР (общ) '!$I889*'Смета ЕР (общ) '!$L889,2)</f>
        <v>0</v>
      </c>
      <c r="O889" s="644">
        <f>ROUND('Смета ЕР (общ) '!$I889*'Смета ЕР (общ) '!$M889,2)</f>
        <v>0</v>
      </c>
      <c r="P889" s="720" t="s">
        <v>1657</v>
      </c>
      <c r="Q889" s="720" t="s">
        <v>6226</v>
      </c>
      <c r="R889" s="1035"/>
    </row>
    <row r="890" spans="1:21" ht="14.4">
      <c r="A890" s="779" t="s">
        <v>98</v>
      </c>
      <c r="B890" s="779">
        <v>1</v>
      </c>
      <c r="C890" s="779"/>
      <c r="D890" s="779">
        <v>20</v>
      </c>
      <c r="E890" s="779" t="str">
        <f>CONCATENATE('Смета ЕР (общ) '!$A890,".",'Смета ЕР (общ) '!$B890,".",'Смета ЕР (общ) '!$D890)</f>
        <v>Р7.1.20</v>
      </c>
      <c r="F890" s="779">
        <f t="shared" si="134"/>
        <v>1</v>
      </c>
      <c r="G890" s="780" t="s">
        <v>1928</v>
      </c>
      <c r="H890" s="642" t="s">
        <v>336</v>
      </c>
      <c r="I890" s="643"/>
      <c r="J890" s="669">
        <v>10540.92</v>
      </c>
      <c r="K890" s="669">
        <v>88170.68</v>
      </c>
      <c r="L890" s="669">
        <f t="shared" ref="L890:L926" si="137">ROUND(J890-J890*$R$3,2)</f>
        <v>10540.92</v>
      </c>
      <c r="M890" s="669">
        <f t="shared" ref="M890:M926" si="138">ROUND(K890-K890*$R$3,2)</f>
        <v>88170.68</v>
      </c>
      <c r="N890" s="644">
        <f>ROUND('Смета ЕР (общ) '!$I890*'Смета ЕР (общ) '!$L890,2)</f>
        <v>0</v>
      </c>
      <c r="O890" s="644">
        <f>ROUND('Смета ЕР (общ) '!$I890*'Смета ЕР (общ) '!$M890,2)</f>
        <v>0</v>
      </c>
      <c r="P890" s="780" t="s">
        <v>1873</v>
      </c>
      <c r="Q890" s="780" t="s">
        <v>6226</v>
      </c>
    </row>
    <row r="891" spans="1:21" ht="14.4">
      <c r="A891" s="640" t="s">
        <v>98</v>
      </c>
      <c r="B891" s="640">
        <v>1</v>
      </c>
      <c r="C891" s="640"/>
      <c r="D891" s="640">
        <v>26</v>
      </c>
      <c r="E891" s="640" t="str">
        <f>CONCATENATE('Смета ЕР (общ) '!$A891,".",'Смета ЕР (общ) '!$B891,".",'Смета ЕР (общ) '!$D891)</f>
        <v>Р7.1.26</v>
      </c>
      <c r="F891" s="640">
        <f t="shared" si="134"/>
        <v>1</v>
      </c>
      <c r="G891" s="641" t="s">
        <v>99</v>
      </c>
      <c r="H891" s="642" t="s">
        <v>336</v>
      </c>
      <c r="I891" s="643"/>
      <c r="J891" s="669">
        <v>27500</v>
      </c>
      <c r="K891" s="644">
        <v>90296.46</v>
      </c>
      <c r="L891" s="644">
        <f t="shared" si="137"/>
        <v>27500</v>
      </c>
      <c r="M891" s="644">
        <f t="shared" si="138"/>
        <v>90296.46</v>
      </c>
      <c r="N891" s="644">
        <f>ROUND('Смета ЕР (общ) '!$I891*'Смета ЕР (общ) '!$L891,2)</f>
        <v>0</v>
      </c>
      <c r="O891" s="644">
        <f>ROUND('Смета ЕР (общ) '!$I891*'Смета ЕР (общ) '!$M891,2)</f>
        <v>0</v>
      </c>
      <c r="P891" s="641"/>
      <c r="Q891" s="641"/>
      <c r="U891" s="617">
        <v>1</v>
      </c>
    </row>
    <row r="892" spans="1:21" ht="14.4">
      <c r="A892" s="640" t="s">
        <v>98</v>
      </c>
      <c r="B892" s="640">
        <v>1</v>
      </c>
      <c r="C892" s="663"/>
      <c r="D892" s="663">
        <v>104</v>
      </c>
      <c r="E892" s="640" t="str">
        <f>CONCATENATE('Смета ЕР (общ) '!$A892,".",'Смета ЕР (общ) '!$B892,".",'Смета ЕР (общ) '!$D892)</f>
        <v>Р7.1.104</v>
      </c>
      <c r="F892" s="640">
        <f t="shared" ref="F892:F896" si="139">IF(I892&gt;0,F886+1,F886)</f>
        <v>1</v>
      </c>
      <c r="G892" s="781" t="s">
        <v>3629</v>
      </c>
      <c r="H892" s="642" t="s">
        <v>336</v>
      </c>
      <c r="I892" s="699"/>
      <c r="J892" s="644">
        <v>1890</v>
      </c>
      <c r="K892" s="694">
        <v>18900</v>
      </c>
      <c r="L892" s="644">
        <f t="shared" ref="L892:L896" si="140">ROUND(J892-J892*$R$3,2)</f>
        <v>1890</v>
      </c>
      <c r="M892" s="644">
        <f t="shared" ref="M892:M896" si="141">ROUND(K892-K892*$R$3,2)</f>
        <v>18900</v>
      </c>
      <c r="N892" s="644">
        <f>ROUND('Смета ЕР (общ) '!$I892*'Смета ЕР (общ) '!$L892,2)</f>
        <v>0</v>
      </c>
      <c r="O892" s="644">
        <f>ROUND('Смета ЕР (общ) '!$I892*'Смета ЕР (общ) '!$M892,2)</f>
        <v>0</v>
      </c>
      <c r="P892" s="781"/>
      <c r="Q892" s="781"/>
    </row>
    <row r="893" spans="1:21" ht="14.4">
      <c r="A893" s="640" t="s">
        <v>98</v>
      </c>
      <c r="B893" s="640">
        <v>1</v>
      </c>
      <c r="C893" s="663"/>
      <c r="D893" s="663">
        <v>105</v>
      </c>
      <c r="E893" s="640" t="str">
        <f>CONCATENATE('Смета ЕР (общ) '!$A893,".",'Смета ЕР (общ) '!$B893,".",'Смета ЕР (общ) '!$D893)</f>
        <v>Р7.1.105</v>
      </c>
      <c r="F893" s="640">
        <f t="shared" si="139"/>
        <v>1</v>
      </c>
      <c r="G893" s="781" t="s">
        <v>3630</v>
      </c>
      <c r="H893" s="642" t="s">
        <v>336</v>
      </c>
      <c r="I893" s="699"/>
      <c r="J893" s="644">
        <v>954</v>
      </c>
      <c r="K893" s="694">
        <v>9540</v>
      </c>
      <c r="L893" s="644">
        <f t="shared" si="140"/>
        <v>954</v>
      </c>
      <c r="M893" s="644">
        <f t="shared" si="141"/>
        <v>9540</v>
      </c>
      <c r="N893" s="644">
        <f>ROUND('Смета ЕР (общ) '!$I893*'Смета ЕР (общ) '!$L893,2)</f>
        <v>0</v>
      </c>
      <c r="O893" s="644">
        <f>ROUND('Смета ЕР (общ) '!$I893*'Смета ЕР (общ) '!$M893,2)</f>
        <v>0</v>
      </c>
      <c r="P893" s="781"/>
      <c r="Q893" s="781"/>
    </row>
    <row r="894" spans="1:21" ht="14.4">
      <c r="A894" s="640" t="s">
        <v>98</v>
      </c>
      <c r="B894" s="640">
        <v>1</v>
      </c>
      <c r="C894" s="663"/>
      <c r="D894" s="663">
        <v>106</v>
      </c>
      <c r="E894" s="640" t="str">
        <f>CONCATENATE('Смета ЕР (общ) '!$A894,".",'Смета ЕР (общ) '!$B894,".",'Смета ЕР (общ) '!$D894)</f>
        <v>Р7.1.106</v>
      </c>
      <c r="F894" s="640">
        <f t="shared" si="139"/>
        <v>1</v>
      </c>
      <c r="G894" s="781" t="s">
        <v>3631</v>
      </c>
      <c r="H894" s="642" t="s">
        <v>336</v>
      </c>
      <c r="I894" s="699"/>
      <c r="J894" s="666">
        <v>963</v>
      </c>
      <c r="K894" s="694">
        <v>9625</v>
      </c>
      <c r="L894" s="666">
        <f t="shared" si="140"/>
        <v>963</v>
      </c>
      <c r="M894" s="666">
        <f t="shared" si="141"/>
        <v>9625</v>
      </c>
      <c r="N894" s="644">
        <f>ROUND('Смета ЕР (общ) '!$I894*'Смета ЕР (общ) '!$L894,2)</f>
        <v>0</v>
      </c>
      <c r="O894" s="644">
        <f>ROUND('Смета ЕР (общ) '!$I894*'Смета ЕР (общ) '!$M894,2)</f>
        <v>0</v>
      </c>
      <c r="P894" s="781"/>
      <c r="Q894" s="781"/>
    </row>
    <row r="895" spans="1:21" ht="14.4">
      <c r="A895" s="640" t="s">
        <v>98</v>
      </c>
      <c r="B895" s="640">
        <v>1</v>
      </c>
      <c r="C895" s="663"/>
      <c r="D895" s="663">
        <v>107</v>
      </c>
      <c r="E895" s="640" t="str">
        <f>CONCATENATE('Смета ЕР (общ) '!$A895,".",'Смета ЕР (общ) '!$B895,".",'Смета ЕР (общ) '!$D895)</f>
        <v>Р7.1.107</v>
      </c>
      <c r="F895" s="640">
        <f t="shared" si="139"/>
        <v>1</v>
      </c>
      <c r="G895" s="781" t="s">
        <v>3632</v>
      </c>
      <c r="H895" s="642" t="s">
        <v>336</v>
      </c>
      <c r="I895" s="699"/>
      <c r="J895" s="644">
        <v>267</v>
      </c>
      <c r="K895" s="694">
        <v>2667.5</v>
      </c>
      <c r="L895" s="644">
        <f t="shared" si="140"/>
        <v>267</v>
      </c>
      <c r="M895" s="644">
        <f t="shared" si="141"/>
        <v>2667.5</v>
      </c>
      <c r="N895" s="644">
        <f>ROUND('Смета ЕР (общ) '!$I895*'Смета ЕР (общ) '!$L895,2)</f>
        <v>0</v>
      </c>
      <c r="O895" s="644">
        <f>ROUND('Смета ЕР (общ) '!$I895*'Смета ЕР (общ) '!$M895,2)</f>
        <v>0</v>
      </c>
      <c r="P895" s="781"/>
      <c r="Q895" s="781"/>
    </row>
    <row r="896" spans="1:21" ht="14.4">
      <c r="A896" s="640" t="s">
        <v>98</v>
      </c>
      <c r="B896" s="640">
        <v>1</v>
      </c>
      <c r="C896" s="663"/>
      <c r="D896" s="663">
        <v>108</v>
      </c>
      <c r="E896" s="640" t="str">
        <f>CONCATENATE('Смета ЕР (общ) '!$A896,".",'Смета ЕР (общ) '!$B896,".",'Смета ЕР (общ) '!$D896)</f>
        <v>Р7.1.108</v>
      </c>
      <c r="F896" s="640">
        <f t="shared" si="139"/>
        <v>1</v>
      </c>
      <c r="G896" s="781" t="s">
        <v>3633</v>
      </c>
      <c r="H896" s="642" t="s">
        <v>336</v>
      </c>
      <c r="I896" s="665"/>
      <c r="J896" s="694">
        <v>289</v>
      </c>
      <c r="K896" s="666">
        <v>2887.5</v>
      </c>
      <c r="L896" s="666">
        <f t="shared" si="140"/>
        <v>289</v>
      </c>
      <c r="M896" s="666">
        <f t="shared" si="141"/>
        <v>2887.5</v>
      </c>
      <c r="N896" s="644">
        <f>ROUND('Смета ЕР (общ) '!$I896*'Смета ЕР (общ) '!$L896,2)</f>
        <v>0</v>
      </c>
      <c r="O896" s="644">
        <f>ROUND('Смета ЕР (общ) '!$I896*'Смета ЕР (общ) '!$M896,2)</f>
        <v>0</v>
      </c>
      <c r="P896" s="781"/>
      <c r="Q896" s="781"/>
    </row>
    <row r="897" spans="1:21" ht="14.4">
      <c r="A897" s="640" t="s">
        <v>98</v>
      </c>
      <c r="B897" s="640">
        <v>1</v>
      </c>
      <c r="C897" s="640"/>
      <c r="D897" s="640">
        <v>27</v>
      </c>
      <c r="E897" s="640" t="str">
        <f>CONCATENATE('Смета ЕР (общ) '!$A897,".",'Смета ЕР (общ) '!$B897,".",'Смета ЕР (общ) '!$D897)</f>
        <v>Р7.1.27</v>
      </c>
      <c r="F897" s="640">
        <f>IF(I897&gt;0,F891+1,F891)</f>
        <v>1</v>
      </c>
      <c r="G897" s="641" t="s">
        <v>100</v>
      </c>
      <c r="H897" s="642" t="s">
        <v>336</v>
      </c>
      <c r="I897" s="643"/>
      <c r="J897" s="669">
        <v>2205.4499999999998</v>
      </c>
      <c r="K897" s="644">
        <v>4012.41</v>
      </c>
      <c r="L897" s="644">
        <f t="shared" si="137"/>
        <v>2205.4499999999998</v>
      </c>
      <c r="M897" s="644">
        <f t="shared" si="138"/>
        <v>4012.41</v>
      </c>
      <c r="N897" s="644">
        <f>ROUND('Смета ЕР (общ) '!$I897*'Смета ЕР (общ) '!$L897,2)</f>
        <v>0</v>
      </c>
      <c r="O897" s="644">
        <f>ROUND('Смета ЕР (общ) '!$I897*'Смета ЕР (общ) '!$M897,2)</f>
        <v>0</v>
      </c>
      <c r="P897" s="641"/>
      <c r="Q897" s="641"/>
    </row>
    <row r="898" spans="1:21" ht="14.4">
      <c r="A898" s="640" t="s">
        <v>98</v>
      </c>
      <c r="B898" s="640">
        <v>1</v>
      </c>
      <c r="C898" s="640"/>
      <c r="D898" s="640">
        <v>28</v>
      </c>
      <c r="E898" s="640" t="str">
        <f>CONCATENATE('Смета ЕР (общ) '!$A898,".",'Смета ЕР (общ) '!$B898,".",'Смета ЕР (общ) '!$D898)</f>
        <v>Р7.1.28</v>
      </c>
      <c r="F898" s="640">
        <f t="shared" si="134"/>
        <v>1</v>
      </c>
      <c r="G898" s="641" t="s">
        <v>271</v>
      </c>
      <c r="H898" s="642" t="s">
        <v>336</v>
      </c>
      <c r="I898" s="643"/>
      <c r="J898" s="669">
        <v>2205.4499999999998</v>
      </c>
      <c r="K898" s="644">
        <v>15308.23</v>
      </c>
      <c r="L898" s="644">
        <f t="shared" si="137"/>
        <v>2205.4499999999998</v>
      </c>
      <c r="M898" s="644">
        <f t="shared" si="138"/>
        <v>15308.23</v>
      </c>
      <c r="N898" s="644">
        <f>ROUND('Смета ЕР (общ) '!$I898*'Смета ЕР (общ) '!$L898,2)</f>
        <v>0</v>
      </c>
      <c r="O898" s="644">
        <f>ROUND('Смета ЕР (общ) '!$I898*'Смета ЕР (общ) '!$M898,2)</f>
        <v>0</v>
      </c>
      <c r="P898" s="641"/>
      <c r="Q898" s="641"/>
      <c r="U898" s="617">
        <v>2</v>
      </c>
    </row>
    <row r="899" spans="1:21" ht="14.4">
      <c r="A899" s="659" t="s">
        <v>98</v>
      </c>
      <c r="B899" s="659">
        <v>1</v>
      </c>
      <c r="C899" s="659"/>
      <c r="D899" s="659">
        <v>29</v>
      </c>
      <c r="E899" s="659" t="str">
        <f>CONCATENATE('Смета ЕР (общ) '!$A899,".",'Смета ЕР (общ) '!$B899,".",'Смета ЕР (общ) '!$D899)</f>
        <v>Р7.1.29</v>
      </c>
      <c r="F899" s="659">
        <f t="shared" si="134"/>
        <v>1</v>
      </c>
      <c r="G899" s="660" t="s">
        <v>178</v>
      </c>
      <c r="H899" s="642" t="s">
        <v>336</v>
      </c>
      <c r="I899" s="643"/>
      <c r="J899" s="669">
        <v>9499.25</v>
      </c>
      <c r="K899" s="644">
        <v>124059.43</v>
      </c>
      <c r="L899" s="644">
        <f t="shared" si="137"/>
        <v>9499.25</v>
      </c>
      <c r="M899" s="644">
        <f t="shared" si="138"/>
        <v>124059.43</v>
      </c>
      <c r="N899" s="644">
        <f>ROUND('Смета ЕР (общ) '!$I899*'Смета ЕР (общ) '!$L899,2)</f>
        <v>0</v>
      </c>
      <c r="O899" s="644">
        <f>ROUND('Смета ЕР (общ) '!$I899*'Смета ЕР (общ) '!$M899,2)</f>
        <v>0</v>
      </c>
      <c r="P899" s="660"/>
      <c r="Q899" s="660"/>
    </row>
    <row r="900" spans="1:21" ht="24">
      <c r="A900" s="659" t="s">
        <v>98</v>
      </c>
      <c r="B900" s="659">
        <v>1</v>
      </c>
      <c r="C900" s="659"/>
      <c r="D900" s="659">
        <v>30</v>
      </c>
      <c r="E900" s="659" t="str">
        <f>CONCATENATE('Смета ЕР (общ) '!$A900,".",'Смета ЕР (общ) '!$B900,".",'Смета ЕР (общ) '!$D900)</f>
        <v>Р7.1.30</v>
      </c>
      <c r="F900" s="659">
        <f t="shared" si="134"/>
        <v>1</v>
      </c>
      <c r="G900" s="660" t="s">
        <v>101</v>
      </c>
      <c r="H900" s="661" t="s">
        <v>8</v>
      </c>
      <c r="I900" s="643"/>
      <c r="J900" s="669">
        <v>107</v>
      </c>
      <c r="K900" s="644">
        <v>0</v>
      </c>
      <c r="L900" s="644">
        <f t="shared" si="137"/>
        <v>107</v>
      </c>
      <c r="M900" s="644">
        <f t="shared" si="138"/>
        <v>0</v>
      </c>
      <c r="N900" s="644">
        <f>ROUND('Смета ЕР (общ) '!$I900*'Смета ЕР (общ) '!$L900,2)</f>
        <v>0</v>
      </c>
      <c r="O900" s="644">
        <f>ROUND('Смета ЕР (общ) '!$I900*'Смета ЕР (общ) '!$M900,2)</f>
        <v>0</v>
      </c>
      <c r="P900" s="660"/>
      <c r="Q900" s="660"/>
      <c r="U900" s="617">
        <v>214</v>
      </c>
    </row>
    <row r="901" spans="1:21" ht="24">
      <c r="A901" s="640" t="s">
        <v>98</v>
      </c>
      <c r="B901" s="640">
        <v>1</v>
      </c>
      <c r="C901" s="640"/>
      <c r="D901" s="640">
        <v>31</v>
      </c>
      <c r="E901" s="640" t="str">
        <f>CONCATENATE('Смета ЕР (общ) '!$A901,".",'Смета ЕР (общ) '!$B901,".",'Смета ЕР (общ) '!$D901)</f>
        <v>Р7.1.31</v>
      </c>
      <c r="F901" s="640">
        <f t="shared" si="134"/>
        <v>1</v>
      </c>
      <c r="G901" s="641" t="s">
        <v>1602</v>
      </c>
      <c r="H901" s="642" t="s">
        <v>336</v>
      </c>
      <c r="I901" s="643"/>
      <c r="J901" s="644">
        <v>2548.85</v>
      </c>
      <c r="K901" s="644">
        <v>25491.67</v>
      </c>
      <c r="L901" s="644">
        <f t="shared" si="137"/>
        <v>2548.85</v>
      </c>
      <c r="M901" s="644">
        <f t="shared" si="138"/>
        <v>25491.67</v>
      </c>
      <c r="N901" s="644">
        <f>ROUND('Смета ЕР (общ) '!$I901*'Смета ЕР (общ) '!$L901,2)</f>
        <v>0</v>
      </c>
      <c r="O901" s="644">
        <f>ROUND('Смета ЕР (общ) '!$I901*'Смета ЕР (общ) '!$M901,2)</f>
        <v>0</v>
      </c>
      <c r="P901" s="641" t="s">
        <v>999</v>
      </c>
      <c r="Q901" s="641"/>
    </row>
    <row r="902" spans="1:21" ht="24">
      <c r="A902" s="640" t="s">
        <v>98</v>
      </c>
      <c r="B902" s="640">
        <v>1</v>
      </c>
      <c r="C902" s="640"/>
      <c r="D902" s="640">
        <v>22</v>
      </c>
      <c r="E902" s="640" t="str">
        <f>CONCATENATE('Смета ЕР (общ) '!$A902,".",'Смета ЕР (общ) '!$B902,".",'Смета ЕР (общ) '!$D902)</f>
        <v>Р7.1.22</v>
      </c>
      <c r="F902" s="640">
        <f t="shared" si="134"/>
        <v>1</v>
      </c>
      <c r="G902" s="641" t="s">
        <v>1604</v>
      </c>
      <c r="H902" s="656" t="s">
        <v>15</v>
      </c>
      <c r="I902" s="657"/>
      <c r="J902" s="644">
        <v>822.99</v>
      </c>
      <c r="K902" s="644">
        <v>1334.5</v>
      </c>
      <c r="L902" s="658">
        <f t="shared" si="137"/>
        <v>822.99</v>
      </c>
      <c r="M902" s="658">
        <f t="shared" si="138"/>
        <v>1334.5</v>
      </c>
      <c r="N902" s="658">
        <f>ROUND('Смета ЕР (общ) '!$I902*'Смета ЕР (общ) '!$L902,2)</f>
        <v>0</v>
      </c>
      <c r="O902" s="658">
        <f>ROUND('Смета ЕР (общ) '!$I902*'Смета ЕР (общ) '!$M902,2)</f>
        <v>0</v>
      </c>
      <c r="P902" s="641"/>
      <c r="Q902" s="641"/>
    </row>
    <row r="903" spans="1:21" ht="24">
      <c r="A903" s="640" t="s">
        <v>98</v>
      </c>
      <c r="B903" s="640">
        <v>1</v>
      </c>
      <c r="C903" s="640"/>
      <c r="D903" s="640">
        <v>23</v>
      </c>
      <c r="E903" s="640" t="str">
        <f>CONCATENATE('Смета ЕР (общ) '!$A903,".",'Смета ЕР (общ) '!$B903,".",'Смета ЕР (общ) '!$D903)</f>
        <v>Р7.1.23</v>
      </c>
      <c r="F903" s="640">
        <f t="shared" si="134"/>
        <v>1</v>
      </c>
      <c r="G903" s="641" t="s">
        <v>1605</v>
      </c>
      <c r="H903" s="656" t="s">
        <v>15</v>
      </c>
      <c r="I903" s="657"/>
      <c r="J903" s="644">
        <v>250</v>
      </c>
      <c r="K903" s="644">
        <v>1037.9100000000001</v>
      </c>
      <c r="L903" s="658">
        <f t="shared" si="137"/>
        <v>250</v>
      </c>
      <c r="M903" s="658">
        <f t="shared" si="138"/>
        <v>1037.9100000000001</v>
      </c>
      <c r="N903" s="658">
        <f>ROUND('Смета ЕР (общ) '!$I903*'Смета ЕР (общ) '!$L903,2)</f>
        <v>0</v>
      </c>
      <c r="O903" s="658">
        <f>ROUND('Смета ЕР (общ) '!$I903*'Смета ЕР (общ) '!$M903,2)</f>
        <v>0</v>
      </c>
      <c r="P903" s="641"/>
      <c r="Q903" s="641"/>
    </row>
    <row r="904" spans="1:21" ht="14.4">
      <c r="A904" s="640" t="s">
        <v>98</v>
      </c>
      <c r="B904" s="640">
        <v>1</v>
      </c>
      <c r="C904" s="640"/>
      <c r="D904" s="640">
        <v>11</v>
      </c>
      <c r="E904" s="640" t="str">
        <f>CONCATENATE('Смета ЕР (общ) '!$A904,".",'Смета ЕР (общ) '!$B904,".",'Смета ЕР (общ) '!$D904)</f>
        <v>Р7.1.11</v>
      </c>
      <c r="F904" s="640">
        <f t="shared" si="134"/>
        <v>1</v>
      </c>
      <c r="G904" s="641" t="s">
        <v>1606</v>
      </c>
      <c r="H904" s="642" t="s">
        <v>336</v>
      </c>
      <c r="I904" s="657"/>
      <c r="J904" s="644">
        <v>339.3</v>
      </c>
      <c r="K904" s="644">
        <v>1338.53</v>
      </c>
      <c r="L904" s="658">
        <f t="shared" si="137"/>
        <v>339.3</v>
      </c>
      <c r="M904" s="658">
        <f t="shared" si="138"/>
        <v>1338.53</v>
      </c>
      <c r="N904" s="658">
        <f>ROUND('Смета ЕР (общ) '!$I904*'Смета ЕР (общ) '!$L904,2)</f>
        <v>0</v>
      </c>
      <c r="O904" s="658">
        <f>ROUND('Смета ЕР (общ) '!$I904*'Смета ЕР (общ) '!$M904,2)</f>
        <v>0</v>
      </c>
      <c r="P904" s="641"/>
      <c r="Q904" s="641"/>
    </row>
    <row r="905" spans="1:21" ht="48">
      <c r="A905" s="654" t="s">
        <v>98</v>
      </c>
      <c r="B905" s="654">
        <v>1</v>
      </c>
      <c r="C905" s="654"/>
      <c r="D905" s="654">
        <v>13</v>
      </c>
      <c r="E905" s="654" t="str">
        <f>CONCATENATE('Смета ЕР (общ) '!$A905,".",'Смета ЕР (общ) '!$B905,".",'Смета ЕР (общ) '!$D905)</f>
        <v>Р7.1.13</v>
      </c>
      <c r="F905" s="654">
        <f t="shared" si="134"/>
        <v>1</v>
      </c>
      <c r="G905" s="655" t="s">
        <v>1608</v>
      </c>
      <c r="H905" s="656" t="s">
        <v>1607</v>
      </c>
      <c r="I905" s="657"/>
      <c r="J905" s="644">
        <v>499.9</v>
      </c>
      <c r="K905" s="644">
        <v>1273.53</v>
      </c>
      <c r="L905" s="658">
        <f t="shared" si="137"/>
        <v>499.9</v>
      </c>
      <c r="M905" s="658">
        <f t="shared" si="138"/>
        <v>1273.53</v>
      </c>
      <c r="N905" s="658">
        <f>ROUND('Смета ЕР (общ) '!$I905*'Смета ЕР (общ) '!$L905,2)</f>
        <v>0</v>
      </c>
      <c r="O905" s="658">
        <f>ROUND('Смета ЕР (общ) '!$I905*'Смета ЕР (общ) '!$M905,2)</f>
        <v>0</v>
      </c>
      <c r="P905" s="655"/>
      <c r="Q905" s="655"/>
    </row>
    <row r="906" spans="1:21" ht="14.4">
      <c r="A906" s="659" t="s">
        <v>98</v>
      </c>
      <c r="B906" s="659">
        <v>1</v>
      </c>
      <c r="C906" s="659"/>
      <c r="D906" s="659">
        <v>14</v>
      </c>
      <c r="E906" s="659" t="str">
        <f>CONCATENATE('Смета ЕР (общ) '!$A906,".",'Смета ЕР (общ) '!$B906,".",'Смета ЕР (общ) '!$D906)</f>
        <v>Р7.1.14</v>
      </c>
      <c r="F906" s="659">
        <f t="shared" si="134"/>
        <v>1</v>
      </c>
      <c r="G906" s="660" t="s">
        <v>1227</v>
      </c>
      <c r="H906" s="642" t="s">
        <v>336</v>
      </c>
      <c r="I906" s="643"/>
      <c r="J906" s="644">
        <v>2973.52</v>
      </c>
      <c r="K906" s="644">
        <v>13683.67</v>
      </c>
      <c r="L906" s="644">
        <f t="shared" si="137"/>
        <v>2973.52</v>
      </c>
      <c r="M906" s="644">
        <f t="shared" si="138"/>
        <v>13683.67</v>
      </c>
      <c r="N906" s="644">
        <f>ROUND('Смета ЕР (общ) '!$I906*'Смета ЕР (общ) '!$L906,2)</f>
        <v>0</v>
      </c>
      <c r="O906" s="644">
        <f>ROUND('Смета ЕР (общ) '!$I906*'Смета ЕР (общ) '!$M906,2)</f>
        <v>0</v>
      </c>
      <c r="P906" s="660" t="s">
        <v>1236</v>
      </c>
      <c r="Q906" s="660"/>
    </row>
    <row r="907" spans="1:21" ht="14.4">
      <c r="A907" s="659" t="s">
        <v>98</v>
      </c>
      <c r="B907" s="659">
        <v>1</v>
      </c>
      <c r="C907" s="659"/>
      <c r="D907" s="659">
        <v>16</v>
      </c>
      <c r="E907" s="659" t="str">
        <f>CONCATENATE('Смета ЕР (общ) '!$A907,".",'Смета ЕР (общ) '!$B907,".",'Смета ЕР (общ) '!$D907)</f>
        <v>Р7.1.16</v>
      </c>
      <c r="F907" s="659">
        <f t="shared" si="134"/>
        <v>1</v>
      </c>
      <c r="G907" s="660" t="s">
        <v>1228</v>
      </c>
      <c r="H907" s="642" t="s">
        <v>336</v>
      </c>
      <c r="I907" s="643"/>
      <c r="J907" s="644">
        <v>2973.52</v>
      </c>
      <c r="K907" s="644">
        <v>6651.21</v>
      </c>
      <c r="L907" s="644">
        <f t="shared" si="137"/>
        <v>2973.52</v>
      </c>
      <c r="M907" s="644">
        <f t="shared" si="138"/>
        <v>6651.21</v>
      </c>
      <c r="N907" s="644">
        <f>ROUND('Смета ЕР (общ) '!$I907*'Смета ЕР (общ) '!$L907,2)</f>
        <v>0</v>
      </c>
      <c r="O907" s="644">
        <f>ROUND('Смета ЕР (общ) '!$I907*'Смета ЕР (общ) '!$M907,2)</f>
        <v>0</v>
      </c>
      <c r="P907" s="660" t="s">
        <v>1236</v>
      </c>
      <c r="Q907" s="660"/>
    </row>
    <row r="908" spans="1:21" ht="24">
      <c r="A908" s="640" t="s">
        <v>98</v>
      </c>
      <c r="B908" s="640">
        <v>1</v>
      </c>
      <c r="C908" s="640"/>
      <c r="D908" s="640">
        <v>24</v>
      </c>
      <c r="E908" s="640" t="str">
        <f>CONCATENATE('Смета ЕР (общ) '!$A908,".",'Смета ЕР (общ) '!$B908,".",'Смета ЕР (общ) '!$D908)</f>
        <v>Р7.1.24</v>
      </c>
      <c r="F908" s="640">
        <f t="shared" si="134"/>
        <v>1</v>
      </c>
      <c r="G908" s="641" t="s">
        <v>2422</v>
      </c>
      <c r="H908" s="642" t="s">
        <v>336</v>
      </c>
      <c r="I908" s="643"/>
      <c r="J908" s="644">
        <v>1819.4330000000002</v>
      </c>
      <c r="K908" s="644">
        <v>11200</v>
      </c>
      <c r="L908" s="644">
        <f t="shared" si="137"/>
        <v>1819.43</v>
      </c>
      <c r="M908" s="644">
        <f t="shared" si="138"/>
        <v>11200</v>
      </c>
      <c r="N908" s="644">
        <f>ROUND('Смета ЕР (общ) '!$I908*'Смета ЕР (общ) '!$L908,2)</f>
        <v>0</v>
      </c>
      <c r="O908" s="644">
        <f>ROUND('Смета ЕР (общ) '!$I908*'Смета ЕР (общ) '!$M908,2)</f>
        <v>0</v>
      </c>
      <c r="P908" s="641"/>
      <c r="Q908" s="641"/>
    </row>
    <row r="909" spans="1:21" ht="24">
      <c r="A909" s="640" t="s">
        <v>98</v>
      </c>
      <c r="B909" s="640">
        <v>1</v>
      </c>
      <c r="C909" s="640"/>
      <c r="D909" s="640">
        <v>35</v>
      </c>
      <c r="E909" s="640" t="str">
        <f>CONCATENATE('Смета ЕР (общ) '!$A909,".",'Смета ЕР (общ) '!$B909,".",'Смета ЕР (общ) '!$D909)</f>
        <v>Р7.1.35</v>
      </c>
      <c r="F909" s="640">
        <f t="shared" si="134"/>
        <v>1</v>
      </c>
      <c r="G909" s="641" t="s">
        <v>2423</v>
      </c>
      <c r="H909" s="642" t="s">
        <v>336</v>
      </c>
      <c r="I909" s="643"/>
      <c r="J909" s="644">
        <v>1819.4330000000002</v>
      </c>
      <c r="K909" s="644">
        <v>14300</v>
      </c>
      <c r="L909" s="644">
        <f t="shared" si="137"/>
        <v>1819.43</v>
      </c>
      <c r="M909" s="644">
        <f t="shared" si="138"/>
        <v>14300</v>
      </c>
      <c r="N909" s="644">
        <f>ROUND('Смета ЕР (общ) '!$I909*'Смета ЕР (общ) '!$L909,2)</f>
        <v>0</v>
      </c>
      <c r="O909" s="644">
        <f>ROUND('Смета ЕР (общ) '!$I909*'Смета ЕР (общ) '!$M909,2)</f>
        <v>0</v>
      </c>
      <c r="P909" s="641"/>
      <c r="Q909" s="641"/>
    </row>
    <row r="910" spans="1:21" ht="24">
      <c r="A910" s="640" t="s">
        <v>98</v>
      </c>
      <c r="B910" s="640">
        <v>1</v>
      </c>
      <c r="C910" s="640"/>
      <c r="D910" s="640">
        <v>33</v>
      </c>
      <c r="E910" s="640" t="str">
        <f>CONCATENATE('Смета ЕР (общ) '!$A910,".",'Смета ЕР (общ) '!$B910,".",'Смета ЕР (общ) '!$D910)</f>
        <v>Р7.1.33</v>
      </c>
      <c r="F910" s="640">
        <f t="shared" si="134"/>
        <v>1</v>
      </c>
      <c r="G910" s="641" t="s">
        <v>2424</v>
      </c>
      <c r="H910" s="642" t="s">
        <v>336</v>
      </c>
      <c r="I910" s="643"/>
      <c r="J910" s="644">
        <v>1819.4330000000002</v>
      </c>
      <c r="K910" s="644">
        <v>17000</v>
      </c>
      <c r="L910" s="644">
        <f t="shared" si="137"/>
        <v>1819.43</v>
      </c>
      <c r="M910" s="644">
        <f t="shared" si="138"/>
        <v>17000</v>
      </c>
      <c r="N910" s="644">
        <f>ROUND('Смета ЕР (общ) '!$I910*'Смета ЕР (общ) '!$L910,2)</f>
        <v>0</v>
      </c>
      <c r="O910" s="644">
        <f>ROUND('Смета ЕР (общ) '!$I910*'Смета ЕР (общ) '!$M910,2)</f>
        <v>0</v>
      </c>
      <c r="P910" s="641"/>
      <c r="Q910" s="641"/>
    </row>
    <row r="911" spans="1:21" ht="24">
      <c r="A911" s="640" t="s">
        <v>98</v>
      </c>
      <c r="B911" s="640">
        <v>1</v>
      </c>
      <c r="C911" s="640"/>
      <c r="D911" s="640">
        <v>34</v>
      </c>
      <c r="E911" s="640" t="str">
        <f>CONCATENATE('Смета ЕР (общ) '!$A911,".",'Смета ЕР (общ) '!$B911,".",'Смета ЕР (общ) '!$D911)</f>
        <v>Р7.1.34</v>
      </c>
      <c r="F911" s="640">
        <f t="shared" si="134"/>
        <v>1</v>
      </c>
      <c r="G911" s="641" t="s">
        <v>2425</v>
      </c>
      <c r="H911" s="642" t="s">
        <v>336</v>
      </c>
      <c r="I911" s="643"/>
      <c r="J911" s="644">
        <v>1819.4330000000002</v>
      </c>
      <c r="K911" s="644">
        <v>26000</v>
      </c>
      <c r="L911" s="644">
        <f t="shared" si="137"/>
        <v>1819.43</v>
      </c>
      <c r="M911" s="644">
        <f t="shared" si="138"/>
        <v>26000</v>
      </c>
      <c r="N911" s="644">
        <f>ROUND('Смета ЕР (общ) '!$I911*'Смета ЕР (общ) '!$L911,2)</f>
        <v>0</v>
      </c>
      <c r="O911" s="644">
        <f>ROUND('Смета ЕР (общ) '!$I911*'Смета ЕР (общ) '!$M911,2)</f>
        <v>0</v>
      </c>
      <c r="P911" s="641"/>
      <c r="Q911" s="641"/>
    </row>
    <row r="912" spans="1:21" ht="24">
      <c r="A912" s="640" t="s">
        <v>98</v>
      </c>
      <c r="B912" s="640">
        <v>1</v>
      </c>
      <c r="C912" s="640"/>
      <c r="D912" s="640">
        <v>36</v>
      </c>
      <c r="E912" s="640" t="str">
        <f>CONCATENATE('Смета ЕР (общ) '!$A912,".",'Смета ЕР (общ) '!$B912,".",'Смета ЕР (общ) '!$D912)</f>
        <v>Р7.1.36</v>
      </c>
      <c r="F912" s="640">
        <f t="shared" si="134"/>
        <v>1</v>
      </c>
      <c r="G912" s="641" t="s">
        <v>2426</v>
      </c>
      <c r="H912" s="642" t="s">
        <v>336</v>
      </c>
      <c r="I912" s="643"/>
      <c r="J912" s="644">
        <v>1819.4330000000002</v>
      </c>
      <c r="K912" s="644">
        <v>33000</v>
      </c>
      <c r="L912" s="644">
        <f t="shared" si="137"/>
        <v>1819.43</v>
      </c>
      <c r="M912" s="644">
        <f t="shared" si="138"/>
        <v>33000</v>
      </c>
      <c r="N912" s="644">
        <f>ROUND('Смета ЕР (общ) '!$I912*'Смета ЕР (общ) '!$L912,2)</f>
        <v>0</v>
      </c>
      <c r="O912" s="644">
        <f>ROUND('Смета ЕР (общ) '!$I912*'Смета ЕР (общ) '!$M912,2)</f>
        <v>0</v>
      </c>
      <c r="P912" s="641"/>
      <c r="Q912" s="641"/>
    </row>
    <row r="913" spans="1:17" ht="24">
      <c r="A913" s="640" t="s">
        <v>98</v>
      </c>
      <c r="B913" s="640">
        <v>1</v>
      </c>
      <c r="C913" s="640"/>
      <c r="D913" s="640">
        <f t="shared" ref="D913:D976" si="142">D912+1</f>
        <v>37</v>
      </c>
      <c r="E913" s="640" t="str">
        <f>CONCATENATE('Смета ЕР (общ) '!$A913,".",'Смета ЕР (общ) '!$B913,".",'Смета ЕР (общ) '!$D913)</f>
        <v>Р7.1.37</v>
      </c>
      <c r="F913" s="640">
        <f t="shared" si="134"/>
        <v>1</v>
      </c>
      <c r="G913" s="641" t="s">
        <v>2427</v>
      </c>
      <c r="H913" s="642" t="s">
        <v>336</v>
      </c>
      <c r="I913" s="643"/>
      <c r="J913" s="644">
        <v>1819.4330000000002</v>
      </c>
      <c r="K913" s="644">
        <v>27000</v>
      </c>
      <c r="L913" s="644">
        <f t="shared" si="137"/>
        <v>1819.43</v>
      </c>
      <c r="M913" s="644">
        <f t="shared" si="138"/>
        <v>27000</v>
      </c>
      <c r="N913" s="644">
        <f>ROUND('Смета ЕР (общ) '!$I913*'Смета ЕР (общ) '!$L913,2)</f>
        <v>0</v>
      </c>
      <c r="O913" s="644">
        <f>ROUND('Смета ЕР (общ) '!$I913*'Смета ЕР (общ) '!$M913,2)</f>
        <v>0</v>
      </c>
      <c r="P913" s="641"/>
      <c r="Q913" s="641"/>
    </row>
    <row r="914" spans="1:17" ht="24">
      <c r="A914" s="640" t="s">
        <v>98</v>
      </c>
      <c r="B914" s="640">
        <v>1</v>
      </c>
      <c r="C914" s="640"/>
      <c r="D914" s="640">
        <f t="shared" si="142"/>
        <v>38</v>
      </c>
      <c r="E914" s="640" t="str">
        <f>CONCATENATE('Смета ЕР (общ) '!$A914,".",'Смета ЕР (общ) '!$B914,".",'Смета ЕР (общ) '!$D914)</f>
        <v>Р7.1.38</v>
      </c>
      <c r="F914" s="640">
        <f t="shared" si="134"/>
        <v>1</v>
      </c>
      <c r="G914" s="652" t="s">
        <v>2482</v>
      </c>
      <c r="H914" s="642" t="s">
        <v>336</v>
      </c>
      <c r="I914" s="643"/>
      <c r="J914" s="644">
        <v>1819.4330000000002</v>
      </c>
      <c r="K914" s="644">
        <v>9632</v>
      </c>
      <c r="L914" s="644">
        <f t="shared" si="137"/>
        <v>1819.43</v>
      </c>
      <c r="M914" s="644">
        <f t="shared" si="138"/>
        <v>9632</v>
      </c>
      <c r="N914" s="644">
        <f>ROUND('Смета ЕР (общ) '!$I914*'Смета ЕР (общ) '!$L914,2)</f>
        <v>0</v>
      </c>
      <c r="O914" s="644">
        <f>ROUND('Смета ЕР (общ) '!$I914*'Смета ЕР (общ) '!$M914,2)</f>
        <v>0</v>
      </c>
      <c r="P914" s="652"/>
      <c r="Q914" s="652"/>
    </row>
    <row r="915" spans="1:17" ht="24">
      <c r="A915" s="640" t="s">
        <v>98</v>
      </c>
      <c r="B915" s="640">
        <v>1</v>
      </c>
      <c r="C915" s="640"/>
      <c r="D915" s="640">
        <f t="shared" si="142"/>
        <v>39</v>
      </c>
      <c r="E915" s="640" t="str">
        <f>CONCATENATE('Смета ЕР (общ) '!$A915,".",'Смета ЕР (общ) '!$B915,".",'Смета ЕР (общ) '!$D915)</f>
        <v>Р7.1.39</v>
      </c>
      <c r="F915" s="640">
        <f t="shared" si="134"/>
        <v>1</v>
      </c>
      <c r="G915" s="652" t="s">
        <v>2483</v>
      </c>
      <c r="H915" s="642" t="s">
        <v>336</v>
      </c>
      <c r="I915" s="643"/>
      <c r="J915" s="644">
        <v>1819.4330000000002</v>
      </c>
      <c r="K915" s="644">
        <v>14077</v>
      </c>
      <c r="L915" s="644">
        <f t="shared" si="137"/>
        <v>1819.43</v>
      </c>
      <c r="M915" s="644">
        <f t="shared" si="138"/>
        <v>14077</v>
      </c>
      <c r="N915" s="644">
        <f>ROUND('Смета ЕР (общ) '!$I915*'Смета ЕР (общ) '!$L915,2)</f>
        <v>0</v>
      </c>
      <c r="O915" s="644">
        <f>ROUND('Смета ЕР (общ) '!$I915*'Смета ЕР (общ) '!$M915,2)</f>
        <v>0</v>
      </c>
      <c r="P915" s="652"/>
      <c r="Q915" s="652"/>
    </row>
    <row r="916" spans="1:17" ht="14.4">
      <c r="A916" s="640" t="s">
        <v>98</v>
      </c>
      <c r="B916" s="640">
        <v>1</v>
      </c>
      <c r="C916" s="640"/>
      <c r="D916" s="640">
        <f t="shared" si="142"/>
        <v>40</v>
      </c>
      <c r="E916" s="640" t="str">
        <f>CONCATENATE('Смета ЕР (общ) '!$A916,".",'Смета ЕР (общ) '!$B916,".",'Смета ЕР (общ) '!$D916)</f>
        <v>Р7.1.40</v>
      </c>
      <c r="F916" s="640">
        <f t="shared" si="134"/>
        <v>1</v>
      </c>
      <c r="G916" s="652" t="s">
        <v>2453</v>
      </c>
      <c r="H916" s="642" t="s">
        <v>336</v>
      </c>
      <c r="I916" s="643"/>
      <c r="J916" s="644">
        <v>1000</v>
      </c>
      <c r="K916" s="644">
        <v>15540.92</v>
      </c>
      <c r="L916" s="644">
        <f t="shared" si="137"/>
        <v>1000</v>
      </c>
      <c r="M916" s="644">
        <f t="shared" si="138"/>
        <v>15540.92</v>
      </c>
      <c r="N916" s="644">
        <f>ROUND('Смета ЕР (общ) '!$I916*'Смета ЕР (общ) '!$L916,2)</f>
        <v>0</v>
      </c>
      <c r="O916" s="644">
        <f>ROUND('Смета ЕР (общ) '!$I916*'Смета ЕР (общ) '!$M916,2)</f>
        <v>0</v>
      </c>
      <c r="P916" s="652"/>
      <c r="Q916" s="652"/>
    </row>
    <row r="917" spans="1:17" ht="14.4">
      <c r="A917" s="640" t="s">
        <v>98</v>
      </c>
      <c r="B917" s="640">
        <v>1</v>
      </c>
      <c r="C917" s="640"/>
      <c r="D917" s="640">
        <f t="shared" si="142"/>
        <v>41</v>
      </c>
      <c r="E917" s="640" t="str">
        <f>CONCATENATE('Смета ЕР (общ) '!$A917,".",'Смета ЕР (общ) '!$B917,".",'Смета ЕР (общ) '!$D917)</f>
        <v>Р7.1.41</v>
      </c>
      <c r="F917" s="640">
        <f t="shared" si="134"/>
        <v>1</v>
      </c>
      <c r="G917" s="652" t="s">
        <v>2454</v>
      </c>
      <c r="H917" s="642" t="s">
        <v>336</v>
      </c>
      <c r="I917" s="643"/>
      <c r="J917" s="644">
        <v>1000</v>
      </c>
      <c r="K917" s="644">
        <v>27067.96</v>
      </c>
      <c r="L917" s="644">
        <f t="shared" si="137"/>
        <v>1000</v>
      </c>
      <c r="M917" s="644">
        <f t="shared" si="138"/>
        <v>27067.96</v>
      </c>
      <c r="N917" s="644">
        <f>ROUND('Смета ЕР (общ) '!$I917*'Смета ЕР (общ) '!$L917,2)</f>
        <v>0</v>
      </c>
      <c r="O917" s="644">
        <f>ROUND('Смета ЕР (общ) '!$I917*'Смета ЕР (общ) '!$M917,2)</f>
        <v>0</v>
      </c>
      <c r="P917" s="652"/>
      <c r="Q917" s="652"/>
    </row>
    <row r="918" spans="1:17" ht="14.4">
      <c r="A918" s="640" t="s">
        <v>98</v>
      </c>
      <c r="B918" s="640">
        <v>1</v>
      </c>
      <c r="C918" s="640"/>
      <c r="D918" s="640">
        <f t="shared" si="142"/>
        <v>42</v>
      </c>
      <c r="E918" s="640" t="str">
        <f>CONCATENATE('Смета ЕР (общ) '!$A918,".",'Смета ЕР (общ) '!$B918,".",'Смета ЕР (общ) '!$D918)</f>
        <v>Р7.1.42</v>
      </c>
      <c r="F918" s="640">
        <f t="shared" si="134"/>
        <v>1</v>
      </c>
      <c r="G918" s="652" t="s">
        <v>2455</v>
      </c>
      <c r="H918" s="642" t="s">
        <v>336</v>
      </c>
      <c r="I918" s="643"/>
      <c r="J918" s="644">
        <v>1000</v>
      </c>
      <c r="K918" s="644">
        <v>31390.600000000002</v>
      </c>
      <c r="L918" s="644">
        <f t="shared" si="137"/>
        <v>1000</v>
      </c>
      <c r="M918" s="644">
        <f t="shared" si="138"/>
        <v>31390.6</v>
      </c>
      <c r="N918" s="644">
        <f>ROUND('Смета ЕР (общ) '!$I918*'Смета ЕР (общ) '!$L918,2)</f>
        <v>0</v>
      </c>
      <c r="O918" s="644">
        <f>ROUND('Смета ЕР (общ) '!$I918*'Смета ЕР (общ) '!$M918,2)</f>
        <v>0</v>
      </c>
      <c r="P918" s="652"/>
      <c r="Q918" s="652"/>
    </row>
    <row r="919" spans="1:17" ht="14.4">
      <c r="A919" s="640" t="s">
        <v>98</v>
      </c>
      <c r="B919" s="640">
        <v>1</v>
      </c>
      <c r="C919" s="640"/>
      <c r="D919" s="640">
        <f t="shared" si="142"/>
        <v>43</v>
      </c>
      <c r="E919" s="640" t="str">
        <f>CONCATENATE('Смета ЕР (общ) '!$A919,".",'Смета ЕР (общ) '!$B919,".",'Смета ЕР (общ) '!$D919)</f>
        <v>Р7.1.43</v>
      </c>
      <c r="F919" s="640">
        <f t="shared" si="134"/>
        <v>1</v>
      </c>
      <c r="G919" s="652" t="s">
        <v>2456</v>
      </c>
      <c r="H919" s="642" t="s">
        <v>336</v>
      </c>
      <c r="I919" s="643"/>
      <c r="J919" s="644">
        <v>1000</v>
      </c>
      <c r="K919" s="644">
        <v>19657.72</v>
      </c>
      <c r="L919" s="644">
        <f t="shared" si="137"/>
        <v>1000</v>
      </c>
      <c r="M919" s="644">
        <f t="shared" si="138"/>
        <v>19657.72</v>
      </c>
      <c r="N919" s="644">
        <f>ROUND('Смета ЕР (общ) '!$I919*'Смета ЕР (общ) '!$L919,2)</f>
        <v>0</v>
      </c>
      <c r="O919" s="644">
        <f>ROUND('Смета ЕР (общ) '!$I919*'Смета ЕР (общ) '!$M919,2)</f>
        <v>0</v>
      </c>
      <c r="P919" s="652"/>
      <c r="Q919" s="652"/>
    </row>
    <row r="920" spans="1:17" ht="14.4">
      <c r="A920" s="640" t="s">
        <v>98</v>
      </c>
      <c r="B920" s="640">
        <v>1</v>
      </c>
      <c r="C920" s="640"/>
      <c r="D920" s="640">
        <f t="shared" si="142"/>
        <v>44</v>
      </c>
      <c r="E920" s="640" t="str">
        <f>CONCATENATE('Смета ЕР (общ) '!$A920,".",'Смета ЕР (общ) '!$B920,".",'Смета ЕР (общ) '!$D920)</f>
        <v>Р7.1.44</v>
      </c>
      <c r="F920" s="640">
        <f t="shared" si="134"/>
        <v>1</v>
      </c>
      <c r="G920" s="652" t="s">
        <v>2457</v>
      </c>
      <c r="H920" s="642" t="s">
        <v>336</v>
      </c>
      <c r="I920" s="643"/>
      <c r="J920" s="644">
        <v>1000</v>
      </c>
      <c r="K920" s="644">
        <v>36022</v>
      </c>
      <c r="L920" s="644">
        <f t="shared" si="137"/>
        <v>1000</v>
      </c>
      <c r="M920" s="644">
        <f t="shared" si="138"/>
        <v>36022</v>
      </c>
      <c r="N920" s="644">
        <f>ROUND('Смета ЕР (общ) '!$I920*'Смета ЕР (общ) '!$L920,2)</f>
        <v>0</v>
      </c>
      <c r="O920" s="644">
        <f>ROUND('Смета ЕР (общ) '!$I920*'Смета ЕР (общ) '!$M920,2)</f>
        <v>0</v>
      </c>
      <c r="P920" s="652"/>
      <c r="Q920" s="652"/>
    </row>
    <row r="921" spans="1:17" ht="14.4">
      <c r="A921" s="640" t="s">
        <v>98</v>
      </c>
      <c r="B921" s="640">
        <v>1</v>
      </c>
      <c r="C921" s="640"/>
      <c r="D921" s="640">
        <f t="shared" si="142"/>
        <v>45</v>
      </c>
      <c r="E921" s="640" t="str">
        <f>CONCATENATE('Смета ЕР (общ) '!$A921,".",'Смета ЕР (общ) '!$B921,".",'Смета ЕР (общ) '!$D921)</f>
        <v>Р7.1.45</v>
      </c>
      <c r="F921" s="640">
        <f t="shared" si="134"/>
        <v>1</v>
      </c>
      <c r="G921" s="652" t="s">
        <v>2458</v>
      </c>
      <c r="H921" s="642" t="s">
        <v>336</v>
      </c>
      <c r="I921" s="643"/>
      <c r="J921" s="644">
        <v>1000</v>
      </c>
      <c r="K921" s="644">
        <v>19657.72</v>
      </c>
      <c r="L921" s="644">
        <f t="shared" si="137"/>
        <v>1000</v>
      </c>
      <c r="M921" s="644">
        <f t="shared" si="138"/>
        <v>19657.72</v>
      </c>
      <c r="N921" s="644">
        <f>ROUND('Смета ЕР (общ) '!$I921*'Смета ЕР (общ) '!$L921,2)</f>
        <v>0</v>
      </c>
      <c r="O921" s="644">
        <f>ROUND('Смета ЕР (общ) '!$I921*'Смета ЕР (общ) '!$M921,2)</f>
        <v>0</v>
      </c>
      <c r="P921" s="652"/>
      <c r="Q921" s="652"/>
    </row>
    <row r="922" spans="1:17" ht="14.4">
      <c r="A922" s="640" t="s">
        <v>98</v>
      </c>
      <c r="B922" s="640">
        <v>1</v>
      </c>
      <c r="C922" s="640"/>
      <c r="D922" s="640">
        <f t="shared" si="142"/>
        <v>46</v>
      </c>
      <c r="E922" s="640" t="str">
        <f>CONCATENATE('Смета ЕР (общ) '!$A922,".",'Смета ЕР (общ) '!$B922,".",'Смета ЕР (общ) '!$D922)</f>
        <v>Р7.1.46</v>
      </c>
      <c r="F922" s="640">
        <f t="shared" si="134"/>
        <v>1</v>
      </c>
      <c r="G922" s="652" t="s">
        <v>2459</v>
      </c>
      <c r="H922" s="642" t="s">
        <v>336</v>
      </c>
      <c r="I922" s="643"/>
      <c r="J922" s="644">
        <v>1000</v>
      </c>
      <c r="K922" s="644">
        <v>44873.120000000003</v>
      </c>
      <c r="L922" s="644">
        <f t="shared" si="137"/>
        <v>1000</v>
      </c>
      <c r="M922" s="644">
        <f t="shared" si="138"/>
        <v>44873.120000000003</v>
      </c>
      <c r="N922" s="644">
        <f>ROUND('Смета ЕР (общ) '!$I922*'Смета ЕР (общ) '!$L922,2)</f>
        <v>0</v>
      </c>
      <c r="O922" s="644">
        <f>ROUND('Смета ЕР (общ) '!$I922*'Смета ЕР (общ) '!$M922,2)</f>
        <v>0</v>
      </c>
      <c r="P922" s="652"/>
      <c r="Q922" s="652"/>
    </row>
    <row r="923" spans="1:17" ht="14.4">
      <c r="A923" s="640" t="s">
        <v>98</v>
      </c>
      <c r="B923" s="640">
        <v>1</v>
      </c>
      <c r="C923" s="640"/>
      <c r="D923" s="640">
        <f t="shared" si="142"/>
        <v>47</v>
      </c>
      <c r="E923" s="640" t="str">
        <f>CONCATENATE('Смета ЕР (общ) '!$A923,".",'Смета ЕР (общ) '!$B923,".",'Смета ЕР (общ) '!$D923)</f>
        <v>Р7.1.47</v>
      </c>
      <c r="F923" s="640">
        <f t="shared" si="134"/>
        <v>1</v>
      </c>
      <c r="G923" s="652" t="s">
        <v>2460</v>
      </c>
      <c r="H923" s="642" t="s">
        <v>336</v>
      </c>
      <c r="I923" s="643"/>
      <c r="J923" s="644">
        <v>1000</v>
      </c>
      <c r="K923" s="644">
        <v>28508.84</v>
      </c>
      <c r="L923" s="644">
        <f t="shared" si="137"/>
        <v>1000</v>
      </c>
      <c r="M923" s="644">
        <f t="shared" si="138"/>
        <v>28508.84</v>
      </c>
      <c r="N923" s="644">
        <f>ROUND('Смета ЕР (общ) '!$I923*'Смета ЕР (общ) '!$L923,2)</f>
        <v>0</v>
      </c>
      <c r="O923" s="644">
        <f>ROUND('Смета ЕР (общ) '!$I923*'Смета ЕР (общ) '!$M923,2)</f>
        <v>0</v>
      </c>
      <c r="P923" s="652"/>
      <c r="Q923" s="652"/>
    </row>
    <row r="924" spans="1:17" ht="14.4">
      <c r="A924" s="640" t="s">
        <v>98</v>
      </c>
      <c r="B924" s="640">
        <v>1</v>
      </c>
      <c r="C924" s="640"/>
      <c r="D924" s="640">
        <f t="shared" si="142"/>
        <v>48</v>
      </c>
      <c r="E924" s="640" t="str">
        <f>CONCATENATE('Смета ЕР (общ) '!$A924,".",'Смета ЕР (общ) '!$B924,".",'Смета ЕР (общ) '!$D924)</f>
        <v>Р7.1.48</v>
      </c>
      <c r="F924" s="640">
        <f t="shared" si="134"/>
        <v>1</v>
      </c>
      <c r="G924" s="652" t="s">
        <v>2429</v>
      </c>
      <c r="H924" s="642" t="s">
        <v>336</v>
      </c>
      <c r="I924" s="643"/>
      <c r="J924" s="644">
        <v>1000</v>
      </c>
      <c r="K924" s="644">
        <v>3148</v>
      </c>
      <c r="L924" s="644">
        <f t="shared" si="137"/>
        <v>1000</v>
      </c>
      <c r="M924" s="644">
        <f t="shared" si="138"/>
        <v>3148</v>
      </c>
      <c r="N924" s="644">
        <f>ROUND('Смета ЕР (общ) '!$I924*'Смета ЕР (общ) '!$L924,2)</f>
        <v>0</v>
      </c>
      <c r="O924" s="644">
        <f>ROUND('Смета ЕР (общ) '!$I924*'Смета ЕР (общ) '!$M924,2)</f>
        <v>0</v>
      </c>
      <c r="P924" s="652"/>
      <c r="Q924" s="652"/>
    </row>
    <row r="925" spans="1:17" ht="14.4">
      <c r="A925" s="640" t="s">
        <v>98</v>
      </c>
      <c r="B925" s="640">
        <v>1</v>
      </c>
      <c r="C925" s="640"/>
      <c r="D925" s="640">
        <f t="shared" si="142"/>
        <v>49</v>
      </c>
      <c r="E925" s="640" t="str">
        <f>CONCATENATE('Смета ЕР (общ) '!$A925,".",'Смета ЕР (общ) '!$B925,".",'Смета ЕР (общ) '!$D925)</f>
        <v>Р7.1.49</v>
      </c>
      <c r="F925" s="640">
        <f t="shared" si="134"/>
        <v>1</v>
      </c>
      <c r="G925" s="652" t="s">
        <v>2430</v>
      </c>
      <c r="H925" s="642" t="s">
        <v>336</v>
      </c>
      <c r="I925" s="643"/>
      <c r="J925" s="644">
        <v>1000</v>
      </c>
      <c r="K925" s="644">
        <v>5156</v>
      </c>
      <c r="L925" s="644">
        <f t="shared" si="137"/>
        <v>1000</v>
      </c>
      <c r="M925" s="644">
        <f t="shared" si="138"/>
        <v>5156</v>
      </c>
      <c r="N925" s="644">
        <f>ROUND('Смета ЕР (общ) '!$I925*'Смета ЕР (общ) '!$L925,2)</f>
        <v>0</v>
      </c>
      <c r="O925" s="644">
        <f>ROUND('Смета ЕР (общ) '!$I925*'Смета ЕР (общ) '!$M925,2)</f>
        <v>0</v>
      </c>
      <c r="P925" s="652"/>
      <c r="Q925" s="652"/>
    </row>
    <row r="926" spans="1:17" ht="14.4">
      <c r="A926" s="640" t="s">
        <v>98</v>
      </c>
      <c r="B926" s="640">
        <v>1</v>
      </c>
      <c r="C926" s="640"/>
      <c r="D926" s="640">
        <f t="shared" si="142"/>
        <v>50</v>
      </c>
      <c r="E926" s="640" t="str">
        <f>CONCATENATE('Смета ЕР (общ) '!$A926,".",'Смета ЕР (общ) '!$B926,".",'Смета ЕР (общ) '!$D926)</f>
        <v>Р7.1.50</v>
      </c>
      <c r="F926" s="640">
        <f t="shared" si="134"/>
        <v>1</v>
      </c>
      <c r="G926" s="652" t="s">
        <v>2431</v>
      </c>
      <c r="H926" s="642" t="s">
        <v>336</v>
      </c>
      <c r="I926" s="643"/>
      <c r="J926" s="644">
        <v>1000</v>
      </c>
      <c r="K926" s="644">
        <v>2659</v>
      </c>
      <c r="L926" s="644">
        <f t="shared" si="137"/>
        <v>1000</v>
      </c>
      <c r="M926" s="644">
        <f t="shared" si="138"/>
        <v>2659</v>
      </c>
      <c r="N926" s="644">
        <f>ROUND('Смета ЕР (общ) '!$I926*'Смета ЕР (общ) '!$L926,2)</f>
        <v>0</v>
      </c>
      <c r="O926" s="644">
        <f>ROUND('Смета ЕР (общ) '!$I926*'Смета ЕР (общ) '!$M926,2)</f>
        <v>0</v>
      </c>
      <c r="P926" s="652"/>
      <c r="Q926" s="652"/>
    </row>
    <row r="927" spans="1:17" ht="14.4">
      <c r="A927" s="640" t="s">
        <v>98</v>
      </c>
      <c r="B927" s="640">
        <v>1</v>
      </c>
      <c r="C927" s="640"/>
      <c r="D927" s="640">
        <f t="shared" si="142"/>
        <v>51</v>
      </c>
      <c r="E927" s="640" t="str">
        <f>CONCATENATE('Смета ЕР (общ) '!$A927,".",'Смета ЕР (общ) '!$B927,".",'Смета ЕР (общ) '!$D927)</f>
        <v>Р7.1.51</v>
      </c>
      <c r="F927" s="640">
        <f t="shared" si="134"/>
        <v>1</v>
      </c>
      <c r="G927" s="652" t="s">
        <v>2432</v>
      </c>
      <c r="H927" s="642" t="s">
        <v>336</v>
      </c>
      <c r="I927" s="643"/>
      <c r="J927" s="644">
        <v>1000</v>
      </c>
      <c r="K927" s="644">
        <v>2735</v>
      </c>
      <c r="L927" s="644">
        <f t="shared" ref="L927:L958" si="143">ROUND(J927-J927*$R$3,2)</f>
        <v>1000</v>
      </c>
      <c r="M927" s="644">
        <f t="shared" ref="M927:M958" si="144">ROUND(K927-K927*$R$3,2)</f>
        <v>2735</v>
      </c>
      <c r="N927" s="644">
        <f>ROUND('Смета ЕР (общ) '!$I927*'Смета ЕР (общ) '!$L927,2)</f>
        <v>0</v>
      </c>
      <c r="O927" s="644">
        <f>ROUND('Смета ЕР (общ) '!$I927*'Смета ЕР (общ) '!$M927,2)</f>
        <v>0</v>
      </c>
      <c r="P927" s="652"/>
      <c r="Q927" s="652"/>
    </row>
    <row r="928" spans="1:17" ht="14.4">
      <c r="A928" s="640" t="s">
        <v>98</v>
      </c>
      <c r="B928" s="640">
        <v>1</v>
      </c>
      <c r="C928" s="640"/>
      <c r="D928" s="640">
        <f t="shared" si="142"/>
        <v>52</v>
      </c>
      <c r="E928" s="640" t="str">
        <f>CONCATENATE('Смета ЕР (общ) '!$A928,".",'Смета ЕР (общ) '!$B928,".",'Смета ЕР (общ) '!$D928)</f>
        <v>Р7.1.52</v>
      </c>
      <c r="F928" s="640">
        <f t="shared" si="134"/>
        <v>1</v>
      </c>
      <c r="G928" s="652" t="s">
        <v>2433</v>
      </c>
      <c r="H928" s="642" t="s">
        <v>336</v>
      </c>
      <c r="I928" s="643"/>
      <c r="J928" s="644">
        <v>1000</v>
      </c>
      <c r="K928" s="644">
        <v>8226</v>
      </c>
      <c r="L928" s="644">
        <f t="shared" si="143"/>
        <v>1000</v>
      </c>
      <c r="M928" s="644">
        <f t="shared" si="144"/>
        <v>8226</v>
      </c>
      <c r="N928" s="644">
        <f>ROUND('Смета ЕР (общ) '!$I928*'Смета ЕР (общ) '!$L928,2)</f>
        <v>0</v>
      </c>
      <c r="O928" s="644">
        <f>ROUND('Смета ЕР (общ) '!$I928*'Смета ЕР (общ) '!$M928,2)</f>
        <v>0</v>
      </c>
      <c r="P928" s="652"/>
      <c r="Q928" s="652"/>
    </row>
    <row r="929" spans="1:17" ht="14.4">
      <c r="A929" s="640" t="s">
        <v>98</v>
      </c>
      <c r="B929" s="640">
        <v>1</v>
      </c>
      <c r="C929" s="640"/>
      <c r="D929" s="640">
        <f t="shared" si="142"/>
        <v>53</v>
      </c>
      <c r="E929" s="640" t="str">
        <f>CONCATENATE('Смета ЕР (общ) '!$A929,".",'Смета ЕР (общ) '!$B929,".",'Смета ЕР (общ) '!$D929)</f>
        <v>Р7.1.53</v>
      </c>
      <c r="F929" s="640">
        <f t="shared" si="134"/>
        <v>1</v>
      </c>
      <c r="G929" s="652" t="s">
        <v>2434</v>
      </c>
      <c r="H929" s="642" t="s">
        <v>336</v>
      </c>
      <c r="I929" s="643"/>
      <c r="J929" s="644">
        <v>1000</v>
      </c>
      <c r="K929" s="644">
        <v>3301.4</v>
      </c>
      <c r="L929" s="644">
        <f t="shared" si="143"/>
        <v>1000</v>
      </c>
      <c r="M929" s="644">
        <f t="shared" si="144"/>
        <v>3301.4</v>
      </c>
      <c r="N929" s="644">
        <f>ROUND('Смета ЕР (общ) '!$I929*'Смета ЕР (общ) '!$L929,2)</f>
        <v>0</v>
      </c>
      <c r="O929" s="644">
        <f>ROUND('Смета ЕР (общ) '!$I929*'Смета ЕР (общ) '!$M929,2)</f>
        <v>0</v>
      </c>
      <c r="P929" s="652"/>
      <c r="Q929" s="652"/>
    </row>
    <row r="930" spans="1:17" ht="14.4">
      <c r="A930" s="640" t="s">
        <v>98</v>
      </c>
      <c r="B930" s="640">
        <v>1</v>
      </c>
      <c r="C930" s="640"/>
      <c r="D930" s="640">
        <f t="shared" si="142"/>
        <v>54</v>
      </c>
      <c r="E930" s="640" t="str">
        <f>CONCATENATE('Смета ЕР (общ) '!$A930,".",'Смета ЕР (общ) '!$B930,".",'Смета ЕР (общ) '!$D930)</f>
        <v>Р7.1.54</v>
      </c>
      <c r="F930" s="640">
        <f t="shared" si="134"/>
        <v>1</v>
      </c>
      <c r="G930" s="652" t="s">
        <v>2435</v>
      </c>
      <c r="H930" s="642" t="s">
        <v>336</v>
      </c>
      <c r="I930" s="643"/>
      <c r="J930" s="644">
        <v>1000</v>
      </c>
      <c r="K930" s="644">
        <v>3707</v>
      </c>
      <c r="L930" s="644">
        <f t="shared" si="143"/>
        <v>1000</v>
      </c>
      <c r="M930" s="644">
        <f t="shared" si="144"/>
        <v>3707</v>
      </c>
      <c r="N930" s="644">
        <f>ROUND('Смета ЕР (общ) '!$I930*'Смета ЕР (общ) '!$L930,2)</f>
        <v>0</v>
      </c>
      <c r="O930" s="644">
        <f>ROUND('Смета ЕР (общ) '!$I930*'Смета ЕР (общ) '!$M930,2)</f>
        <v>0</v>
      </c>
      <c r="P930" s="652"/>
      <c r="Q930" s="652"/>
    </row>
    <row r="931" spans="1:17" ht="14.4">
      <c r="A931" s="640" t="s">
        <v>98</v>
      </c>
      <c r="B931" s="640">
        <v>1</v>
      </c>
      <c r="C931" s="640"/>
      <c r="D931" s="640">
        <f t="shared" si="142"/>
        <v>55</v>
      </c>
      <c r="E931" s="640" t="str">
        <f>CONCATENATE('Смета ЕР (общ) '!$A931,".",'Смета ЕР (общ) '!$B931,".",'Смета ЕР (общ) '!$D931)</f>
        <v>Р7.1.55</v>
      </c>
      <c r="F931" s="640">
        <f t="shared" si="134"/>
        <v>1</v>
      </c>
      <c r="G931" s="652" t="s">
        <v>2436</v>
      </c>
      <c r="H931" s="642" t="s">
        <v>336</v>
      </c>
      <c r="I931" s="643"/>
      <c r="J931" s="644">
        <v>1000</v>
      </c>
      <c r="K931" s="644">
        <v>4100</v>
      </c>
      <c r="L931" s="644">
        <f t="shared" si="143"/>
        <v>1000</v>
      </c>
      <c r="M931" s="644">
        <f t="shared" si="144"/>
        <v>4100</v>
      </c>
      <c r="N931" s="644">
        <f>ROUND('Смета ЕР (общ) '!$I931*'Смета ЕР (общ) '!$L931,2)</f>
        <v>0</v>
      </c>
      <c r="O931" s="644">
        <f>ROUND('Смета ЕР (общ) '!$I931*'Смета ЕР (общ) '!$M931,2)</f>
        <v>0</v>
      </c>
      <c r="P931" s="652"/>
      <c r="Q931" s="652"/>
    </row>
    <row r="932" spans="1:17" ht="14.4">
      <c r="A932" s="640" t="s">
        <v>98</v>
      </c>
      <c r="B932" s="640">
        <v>1</v>
      </c>
      <c r="C932" s="640"/>
      <c r="D932" s="640">
        <f t="shared" si="142"/>
        <v>56</v>
      </c>
      <c r="E932" s="640" t="str">
        <f>CONCATENATE('Смета ЕР (общ) '!$A932,".",'Смета ЕР (общ) '!$B932,".",'Смета ЕР (общ) '!$D932)</f>
        <v>Р7.1.56</v>
      </c>
      <c r="F932" s="640">
        <f t="shared" si="134"/>
        <v>1</v>
      </c>
      <c r="G932" s="652" t="s">
        <v>2437</v>
      </c>
      <c r="H932" s="642" t="s">
        <v>336</v>
      </c>
      <c r="I932" s="643"/>
      <c r="J932" s="644">
        <v>1000</v>
      </c>
      <c r="K932" s="644">
        <v>3607.03</v>
      </c>
      <c r="L932" s="644">
        <f t="shared" si="143"/>
        <v>1000</v>
      </c>
      <c r="M932" s="644">
        <f t="shared" si="144"/>
        <v>3607.03</v>
      </c>
      <c r="N932" s="644">
        <f>ROUND('Смета ЕР (общ) '!$I932*'Смета ЕР (общ) '!$L932,2)</f>
        <v>0</v>
      </c>
      <c r="O932" s="644">
        <f>ROUND('Смета ЕР (общ) '!$I932*'Смета ЕР (общ) '!$M932,2)</f>
        <v>0</v>
      </c>
      <c r="P932" s="652"/>
      <c r="Q932" s="652"/>
    </row>
    <row r="933" spans="1:17" ht="14.4">
      <c r="A933" s="640" t="s">
        <v>98</v>
      </c>
      <c r="B933" s="640">
        <v>1</v>
      </c>
      <c r="C933" s="640"/>
      <c r="D933" s="640">
        <f t="shared" si="142"/>
        <v>57</v>
      </c>
      <c r="E933" s="640" t="str">
        <f>CONCATENATE('Смета ЕР (общ) '!$A933,".",'Смета ЕР (общ) '!$B933,".",'Смета ЕР (общ) '!$D933)</f>
        <v>Р7.1.57</v>
      </c>
      <c r="F933" s="640">
        <f t="shared" si="134"/>
        <v>1</v>
      </c>
      <c r="G933" s="652" t="s">
        <v>2438</v>
      </c>
      <c r="H933" s="642" t="s">
        <v>336</v>
      </c>
      <c r="I933" s="643"/>
      <c r="J933" s="644">
        <v>1000</v>
      </c>
      <c r="K933" s="644">
        <v>3695.62</v>
      </c>
      <c r="L933" s="644">
        <f t="shared" si="143"/>
        <v>1000</v>
      </c>
      <c r="M933" s="644">
        <f t="shared" si="144"/>
        <v>3695.62</v>
      </c>
      <c r="N933" s="644">
        <f>ROUND('Смета ЕР (общ) '!$I933*'Смета ЕР (общ) '!$L933,2)</f>
        <v>0</v>
      </c>
      <c r="O933" s="644">
        <f>ROUND('Смета ЕР (общ) '!$I933*'Смета ЕР (общ) '!$M933,2)</f>
        <v>0</v>
      </c>
      <c r="P933" s="652"/>
      <c r="Q933" s="652"/>
    </row>
    <row r="934" spans="1:17" ht="14.4">
      <c r="A934" s="640" t="s">
        <v>98</v>
      </c>
      <c r="B934" s="640">
        <v>1</v>
      </c>
      <c r="C934" s="640"/>
      <c r="D934" s="640">
        <f t="shared" si="142"/>
        <v>58</v>
      </c>
      <c r="E934" s="640" t="str">
        <f>CONCATENATE('Смета ЕР (общ) '!$A934,".",'Смета ЕР (общ) '!$B934,".",'Смета ЕР (общ) '!$D934)</f>
        <v>Р7.1.58</v>
      </c>
      <c r="F934" s="640">
        <f t="shared" si="134"/>
        <v>1</v>
      </c>
      <c r="G934" s="652" t="s">
        <v>2439</v>
      </c>
      <c r="H934" s="642" t="s">
        <v>336</v>
      </c>
      <c r="I934" s="643"/>
      <c r="J934" s="644">
        <v>1000</v>
      </c>
      <c r="K934" s="644">
        <v>3948.13</v>
      </c>
      <c r="L934" s="644">
        <f t="shared" si="143"/>
        <v>1000</v>
      </c>
      <c r="M934" s="644">
        <f t="shared" si="144"/>
        <v>3948.13</v>
      </c>
      <c r="N934" s="644">
        <f>ROUND('Смета ЕР (общ) '!$I934*'Смета ЕР (общ) '!$L934,2)</f>
        <v>0</v>
      </c>
      <c r="O934" s="644">
        <f>ROUND('Смета ЕР (общ) '!$I934*'Смета ЕР (общ) '!$M934,2)</f>
        <v>0</v>
      </c>
      <c r="P934" s="652"/>
      <c r="Q934" s="652"/>
    </row>
    <row r="935" spans="1:17" ht="14.4">
      <c r="A935" s="640" t="s">
        <v>98</v>
      </c>
      <c r="B935" s="640">
        <v>1</v>
      </c>
      <c r="C935" s="640"/>
      <c r="D935" s="640">
        <f t="shared" si="142"/>
        <v>59</v>
      </c>
      <c r="E935" s="640" t="str">
        <f>CONCATENATE('Смета ЕР (общ) '!$A935,".",'Смета ЕР (общ) '!$B935,".",'Смета ЕР (общ) '!$D935)</f>
        <v>Р7.1.59</v>
      </c>
      <c r="F935" s="640">
        <f t="shared" si="134"/>
        <v>1</v>
      </c>
      <c r="G935" s="652" t="s">
        <v>2440</v>
      </c>
      <c r="H935" s="642" t="s">
        <v>336</v>
      </c>
      <c r="I935" s="643"/>
      <c r="J935" s="644">
        <v>1000</v>
      </c>
      <c r="K935" s="644">
        <v>4474.09</v>
      </c>
      <c r="L935" s="644">
        <f t="shared" si="143"/>
        <v>1000</v>
      </c>
      <c r="M935" s="644">
        <f t="shared" si="144"/>
        <v>4474.09</v>
      </c>
      <c r="N935" s="644">
        <f>ROUND('Смета ЕР (общ) '!$I935*'Смета ЕР (общ) '!$L935,2)</f>
        <v>0</v>
      </c>
      <c r="O935" s="644">
        <f>ROUND('Смета ЕР (общ) '!$I935*'Смета ЕР (общ) '!$M935,2)</f>
        <v>0</v>
      </c>
      <c r="P935" s="652"/>
      <c r="Q935" s="652"/>
    </row>
    <row r="936" spans="1:17" ht="14.4">
      <c r="A936" s="640" t="s">
        <v>98</v>
      </c>
      <c r="B936" s="640">
        <v>1</v>
      </c>
      <c r="C936" s="640"/>
      <c r="D936" s="640">
        <f t="shared" si="142"/>
        <v>60</v>
      </c>
      <c r="E936" s="640" t="str">
        <f>CONCATENATE('Смета ЕР (общ) '!$A936,".",'Смета ЕР (общ) '!$B936,".",'Смета ЕР (общ) '!$D936)</f>
        <v>Р7.1.60</v>
      </c>
      <c r="F936" s="640">
        <f t="shared" si="134"/>
        <v>1</v>
      </c>
      <c r="G936" s="652" t="s">
        <v>2441</v>
      </c>
      <c r="H936" s="642" t="s">
        <v>336</v>
      </c>
      <c r="I936" s="643"/>
      <c r="J936" s="644">
        <v>1000</v>
      </c>
      <c r="K936" s="644">
        <v>4979.46</v>
      </c>
      <c r="L936" s="644">
        <f t="shared" si="143"/>
        <v>1000</v>
      </c>
      <c r="M936" s="644">
        <f t="shared" si="144"/>
        <v>4979.46</v>
      </c>
      <c r="N936" s="644">
        <f>ROUND('Смета ЕР (общ) '!$I936*'Смета ЕР (общ) '!$L936,2)</f>
        <v>0</v>
      </c>
      <c r="O936" s="644">
        <f>ROUND('Смета ЕР (общ) '!$I936*'Смета ЕР (общ) '!$M936,2)</f>
        <v>0</v>
      </c>
      <c r="P936" s="652"/>
      <c r="Q936" s="652"/>
    </row>
    <row r="937" spans="1:17" ht="14.4">
      <c r="A937" s="640" t="s">
        <v>98</v>
      </c>
      <c r="B937" s="640">
        <v>1</v>
      </c>
      <c r="C937" s="640"/>
      <c r="D937" s="640">
        <f t="shared" si="142"/>
        <v>61</v>
      </c>
      <c r="E937" s="640" t="str">
        <f>CONCATENATE('Смета ЕР (общ) '!$A937,".",'Смета ЕР (общ) '!$B937,".",'Смета ЕР (общ) '!$D937)</f>
        <v>Р7.1.61</v>
      </c>
      <c r="F937" s="640">
        <f t="shared" si="134"/>
        <v>1</v>
      </c>
      <c r="G937" s="652" t="s">
        <v>2442</v>
      </c>
      <c r="H937" s="642" t="s">
        <v>336</v>
      </c>
      <c r="I937" s="643"/>
      <c r="J937" s="644">
        <v>1000</v>
      </c>
      <c r="K937" s="644">
        <v>5400.3</v>
      </c>
      <c r="L937" s="644">
        <f t="shared" si="143"/>
        <v>1000</v>
      </c>
      <c r="M937" s="644">
        <f t="shared" si="144"/>
        <v>5400.3</v>
      </c>
      <c r="N937" s="644">
        <f>ROUND('Смета ЕР (общ) '!$I937*'Смета ЕР (общ) '!$L937,2)</f>
        <v>0</v>
      </c>
      <c r="O937" s="644">
        <f>ROUND('Смета ЕР (общ) '!$I937*'Смета ЕР (общ) '!$M937,2)</f>
        <v>0</v>
      </c>
      <c r="P937" s="652"/>
      <c r="Q937" s="652"/>
    </row>
    <row r="938" spans="1:17" ht="14.4">
      <c r="A938" s="640" t="s">
        <v>98</v>
      </c>
      <c r="B938" s="640">
        <v>1</v>
      </c>
      <c r="C938" s="640"/>
      <c r="D938" s="640">
        <f t="shared" si="142"/>
        <v>62</v>
      </c>
      <c r="E938" s="640" t="str">
        <f>CONCATENATE('Смета ЕР (общ) '!$A938,".",'Смета ЕР (общ) '!$B938,".",'Смета ЕР (общ) '!$D938)</f>
        <v>Р7.1.62</v>
      </c>
      <c r="F938" s="640">
        <f t="shared" si="134"/>
        <v>1</v>
      </c>
      <c r="G938" s="652" t="s">
        <v>2443</v>
      </c>
      <c r="H938" s="642" t="s">
        <v>336</v>
      </c>
      <c r="I938" s="643"/>
      <c r="J938" s="644">
        <v>1000</v>
      </c>
      <c r="K938" s="644">
        <v>8241.1200000000008</v>
      </c>
      <c r="L938" s="644">
        <f t="shared" si="143"/>
        <v>1000</v>
      </c>
      <c r="M938" s="644">
        <f t="shared" si="144"/>
        <v>8241.1200000000008</v>
      </c>
      <c r="N938" s="644">
        <f>ROUND('Смета ЕР (общ) '!$I938*'Смета ЕР (общ) '!$L938,2)</f>
        <v>0</v>
      </c>
      <c r="O938" s="644">
        <f>ROUND('Смета ЕР (общ) '!$I938*'Смета ЕР (общ) '!$M938,2)</f>
        <v>0</v>
      </c>
      <c r="P938" s="652"/>
      <c r="Q938" s="652"/>
    </row>
    <row r="939" spans="1:17" ht="14.4">
      <c r="A939" s="640" t="s">
        <v>98</v>
      </c>
      <c r="B939" s="640">
        <v>1</v>
      </c>
      <c r="C939" s="640"/>
      <c r="D939" s="640">
        <f t="shared" si="142"/>
        <v>63</v>
      </c>
      <c r="E939" s="640" t="str">
        <f>CONCATENATE('Смета ЕР (общ) '!$A939,".",'Смета ЕР (общ) '!$B939,".",'Смета ЕР (общ) '!$D939)</f>
        <v>Р7.1.63</v>
      </c>
      <c r="F939" s="640">
        <f t="shared" si="134"/>
        <v>1</v>
      </c>
      <c r="G939" s="652" t="s">
        <v>2444</v>
      </c>
      <c r="H939" s="642" t="s">
        <v>336</v>
      </c>
      <c r="I939" s="643"/>
      <c r="J939" s="644">
        <v>1000</v>
      </c>
      <c r="K939" s="644">
        <v>11375.71</v>
      </c>
      <c r="L939" s="644">
        <f t="shared" si="143"/>
        <v>1000</v>
      </c>
      <c r="M939" s="644">
        <f t="shared" si="144"/>
        <v>11375.71</v>
      </c>
      <c r="N939" s="644">
        <f>ROUND('Смета ЕР (общ) '!$I939*'Смета ЕР (общ) '!$L939,2)</f>
        <v>0</v>
      </c>
      <c r="O939" s="644">
        <f>ROUND('Смета ЕР (общ) '!$I939*'Смета ЕР (общ) '!$M939,2)</f>
        <v>0</v>
      </c>
      <c r="P939" s="652"/>
      <c r="Q939" s="652"/>
    </row>
    <row r="940" spans="1:17" ht="14.4">
      <c r="A940" s="640" t="s">
        <v>98</v>
      </c>
      <c r="B940" s="640">
        <v>1</v>
      </c>
      <c r="C940" s="640"/>
      <c r="D940" s="640">
        <f t="shared" si="142"/>
        <v>64</v>
      </c>
      <c r="E940" s="640" t="str">
        <f>CONCATENATE('Смета ЕР (общ) '!$A940,".",'Смета ЕР (общ) '!$B940,".",'Смета ЕР (общ) '!$D940)</f>
        <v>Р7.1.64</v>
      </c>
      <c r="F940" s="640">
        <f t="shared" si="134"/>
        <v>1</v>
      </c>
      <c r="G940" s="652" t="s">
        <v>2445</v>
      </c>
      <c r="H940" s="642" t="s">
        <v>336</v>
      </c>
      <c r="I940" s="643"/>
      <c r="J940" s="644">
        <v>1000</v>
      </c>
      <c r="K940" s="644">
        <v>8433.07</v>
      </c>
      <c r="L940" s="644">
        <f t="shared" si="143"/>
        <v>1000</v>
      </c>
      <c r="M940" s="644">
        <f t="shared" si="144"/>
        <v>8433.07</v>
      </c>
      <c r="N940" s="644">
        <f>ROUND('Смета ЕР (общ) '!$I940*'Смета ЕР (общ) '!$L940,2)</f>
        <v>0</v>
      </c>
      <c r="O940" s="644">
        <f>ROUND('Смета ЕР (общ) '!$I940*'Смета ЕР (общ) '!$M940,2)</f>
        <v>0</v>
      </c>
      <c r="P940" s="652"/>
      <c r="Q940" s="652"/>
    </row>
    <row r="941" spans="1:17" ht="14.4">
      <c r="A941" s="640" t="s">
        <v>98</v>
      </c>
      <c r="B941" s="640">
        <v>1</v>
      </c>
      <c r="C941" s="640"/>
      <c r="D941" s="640">
        <f t="shared" si="142"/>
        <v>65</v>
      </c>
      <c r="E941" s="640" t="str">
        <f>CONCATENATE('Смета ЕР (общ) '!$A941,".",'Смета ЕР (общ) '!$B941,".",'Смета ЕР (общ) '!$D941)</f>
        <v>Р7.1.65</v>
      </c>
      <c r="F941" s="640">
        <f t="shared" si="134"/>
        <v>1</v>
      </c>
      <c r="G941" s="652" t="s">
        <v>2446</v>
      </c>
      <c r="H941" s="642" t="s">
        <v>336</v>
      </c>
      <c r="I941" s="643"/>
      <c r="J941" s="644">
        <v>1000</v>
      </c>
      <c r="K941" s="644">
        <v>10617.11</v>
      </c>
      <c r="L941" s="644">
        <f t="shared" si="143"/>
        <v>1000</v>
      </c>
      <c r="M941" s="644">
        <f t="shared" si="144"/>
        <v>10617.11</v>
      </c>
      <c r="N941" s="644">
        <f>ROUND('Смета ЕР (общ) '!$I941*'Смета ЕР (общ) '!$L941,2)</f>
        <v>0</v>
      </c>
      <c r="O941" s="644">
        <f>ROUND('Смета ЕР (общ) '!$I941*'Смета ЕР (общ) '!$M941,2)</f>
        <v>0</v>
      </c>
      <c r="P941" s="652"/>
      <c r="Q941" s="652"/>
    </row>
    <row r="942" spans="1:17" ht="14.4">
      <c r="A942" s="640" t="s">
        <v>98</v>
      </c>
      <c r="B942" s="640">
        <v>1</v>
      </c>
      <c r="C942" s="640"/>
      <c r="D942" s="640">
        <f t="shared" si="142"/>
        <v>66</v>
      </c>
      <c r="E942" s="640" t="str">
        <f>CONCATENATE('Смета ЕР (общ) '!$A942,".",'Смета ЕР (общ) '!$B942,".",'Смета ЕР (общ) '!$D942)</f>
        <v>Р7.1.66</v>
      </c>
      <c r="F942" s="640">
        <f t="shared" ref="F942:F1003" si="145">IF(I942&gt;0,F941+1,F941)</f>
        <v>1</v>
      </c>
      <c r="G942" s="652" t="s">
        <v>2447</v>
      </c>
      <c r="H942" s="642" t="s">
        <v>336</v>
      </c>
      <c r="I942" s="643"/>
      <c r="J942" s="644">
        <v>1000</v>
      </c>
      <c r="K942" s="644">
        <v>25101.3</v>
      </c>
      <c r="L942" s="644">
        <f t="shared" si="143"/>
        <v>1000</v>
      </c>
      <c r="M942" s="644">
        <f t="shared" si="144"/>
        <v>25101.3</v>
      </c>
      <c r="N942" s="644">
        <f>ROUND('Смета ЕР (общ) '!$I942*'Смета ЕР (общ) '!$L942,2)</f>
        <v>0</v>
      </c>
      <c r="O942" s="644">
        <f>ROUND('Смета ЕР (общ) '!$I942*'Смета ЕР (общ) '!$M942,2)</f>
        <v>0</v>
      </c>
      <c r="P942" s="652"/>
      <c r="Q942" s="652"/>
    </row>
    <row r="943" spans="1:17" ht="14.4">
      <c r="A943" s="640" t="s">
        <v>98</v>
      </c>
      <c r="B943" s="640">
        <v>1</v>
      </c>
      <c r="C943" s="640"/>
      <c r="D943" s="640">
        <f t="shared" si="142"/>
        <v>67</v>
      </c>
      <c r="E943" s="640" t="str">
        <f>CONCATENATE('Смета ЕР (общ) '!$A943,".",'Смета ЕР (общ) '!$B943,".",'Смета ЕР (общ) '!$D943)</f>
        <v>Р7.1.67</v>
      </c>
      <c r="F943" s="640">
        <f t="shared" si="145"/>
        <v>1</v>
      </c>
      <c r="G943" s="652" t="s">
        <v>2448</v>
      </c>
      <c r="H943" s="642" t="s">
        <v>336</v>
      </c>
      <c r="I943" s="643"/>
      <c r="J943" s="644">
        <v>1000</v>
      </c>
      <c r="K943" s="644">
        <v>14512.72</v>
      </c>
      <c r="L943" s="644">
        <f t="shared" si="143"/>
        <v>1000</v>
      </c>
      <c r="M943" s="644">
        <f t="shared" si="144"/>
        <v>14512.72</v>
      </c>
      <c r="N943" s="644">
        <f>ROUND('Смета ЕР (общ) '!$I943*'Смета ЕР (общ) '!$L943,2)</f>
        <v>0</v>
      </c>
      <c r="O943" s="644">
        <f>ROUND('Смета ЕР (общ) '!$I943*'Смета ЕР (общ) '!$M943,2)</f>
        <v>0</v>
      </c>
      <c r="P943" s="652"/>
      <c r="Q943" s="652"/>
    </row>
    <row r="944" spans="1:17" ht="14.4">
      <c r="A944" s="640" t="s">
        <v>98</v>
      </c>
      <c r="B944" s="640">
        <v>1</v>
      </c>
      <c r="C944" s="640"/>
      <c r="D944" s="640">
        <f t="shared" si="142"/>
        <v>68</v>
      </c>
      <c r="E944" s="640" t="str">
        <f>CONCATENATE('Смета ЕР (общ) '!$A944,".",'Смета ЕР (общ) '!$B944,".",'Смета ЕР (общ) '!$D944)</f>
        <v>Р7.1.68</v>
      </c>
      <c r="F944" s="640">
        <f t="shared" si="145"/>
        <v>1</v>
      </c>
      <c r="G944" s="652" t="s">
        <v>2449</v>
      </c>
      <c r="H944" s="642" t="s">
        <v>336</v>
      </c>
      <c r="I944" s="643"/>
      <c r="J944" s="644">
        <v>1000</v>
      </c>
      <c r="K944" s="644">
        <v>29877.5</v>
      </c>
      <c r="L944" s="644">
        <f t="shared" si="143"/>
        <v>1000</v>
      </c>
      <c r="M944" s="644">
        <f t="shared" si="144"/>
        <v>29877.5</v>
      </c>
      <c r="N944" s="644">
        <f>ROUND('Смета ЕР (общ) '!$I944*'Смета ЕР (общ) '!$L944,2)</f>
        <v>0</v>
      </c>
      <c r="O944" s="644">
        <f>ROUND('Смета ЕР (общ) '!$I944*'Смета ЕР (общ) '!$M944,2)</f>
        <v>0</v>
      </c>
      <c r="P944" s="652"/>
      <c r="Q944" s="652"/>
    </row>
    <row r="945" spans="1:17" ht="14.4">
      <c r="A945" s="640" t="s">
        <v>98</v>
      </c>
      <c r="B945" s="640">
        <v>1</v>
      </c>
      <c r="C945" s="640"/>
      <c r="D945" s="640">
        <f t="shared" si="142"/>
        <v>69</v>
      </c>
      <c r="E945" s="640" t="str">
        <f>CONCATENATE('Смета ЕР (общ) '!$A945,".",'Смета ЕР (общ) '!$B945,".",'Смета ЕР (общ) '!$D945)</f>
        <v>Р7.1.69</v>
      </c>
      <c r="F945" s="640">
        <f t="shared" si="145"/>
        <v>1</v>
      </c>
      <c r="G945" s="652" t="s">
        <v>2450</v>
      </c>
      <c r="H945" s="642" t="s">
        <v>336</v>
      </c>
      <c r="I945" s="643"/>
      <c r="J945" s="644">
        <v>1000</v>
      </c>
      <c r="K945" s="644">
        <v>30713.3</v>
      </c>
      <c r="L945" s="644">
        <f t="shared" si="143"/>
        <v>1000</v>
      </c>
      <c r="M945" s="644">
        <f t="shared" si="144"/>
        <v>30713.3</v>
      </c>
      <c r="N945" s="644">
        <f>ROUND('Смета ЕР (общ) '!$I945*'Смета ЕР (общ) '!$L945,2)</f>
        <v>0</v>
      </c>
      <c r="O945" s="644">
        <f>ROUND('Смета ЕР (общ) '!$I945*'Смета ЕР (общ) '!$M945,2)</f>
        <v>0</v>
      </c>
      <c r="P945" s="652"/>
      <c r="Q945" s="652"/>
    </row>
    <row r="946" spans="1:17" ht="14.4">
      <c r="A946" s="640" t="s">
        <v>98</v>
      </c>
      <c r="B946" s="640">
        <v>1</v>
      </c>
      <c r="C946" s="640"/>
      <c r="D946" s="640">
        <f t="shared" si="142"/>
        <v>70</v>
      </c>
      <c r="E946" s="640" t="str">
        <f>CONCATENATE('Смета ЕР (общ) '!$A946,".",'Смета ЕР (общ) '!$B946,".",'Смета ЕР (общ) '!$D946)</f>
        <v>Р7.1.70</v>
      </c>
      <c r="F946" s="640">
        <f t="shared" si="145"/>
        <v>1</v>
      </c>
      <c r="G946" s="652" t="s">
        <v>2451</v>
      </c>
      <c r="H946" s="642" t="s">
        <v>336</v>
      </c>
      <c r="I946" s="643"/>
      <c r="J946" s="644">
        <v>1000</v>
      </c>
      <c r="K946" s="644">
        <v>33598.68</v>
      </c>
      <c r="L946" s="644">
        <f t="shared" si="143"/>
        <v>1000</v>
      </c>
      <c r="M946" s="644">
        <f t="shared" si="144"/>
        <v>33598.68</v>
      </c>
      <c r="N946" s="644">
        <f>ROUND('Смета ЕР (общ) '!$I946*'Смета ЕР (общ) '!$L946,2)</f>
        <v>0</v>
      </c>
      <c r="O946" s="644">
        <f>ROUND('Смета ЕР (общ) '!$I946*'Смета ЕР (общ) '!$M946,2)</f>
        <v>0</v>
      </c>
      <c r="P946" s="652"/>
      <c r="Q946" s="652"/>
    </row>
    <row r="947" spans="1:17" ht="14.4">
      <c r="A947" s="640" t="s">
        <v>98</v>
      </c>
      <c r="B947" s="640">
        <v>1</v>
      </c>
      <c r="C947" s="640"/>
      <c r="D947" s="640">
        <f t="shared" si="142"/>
        <v>71</v>
      </c>
      <c r="E947" s="640" t="str">
        <f>CONCATENATE('Смета ЕР (общ) '!$A947,".",'Смета ЕР (общ) '!$B947,".",'Смета ЕР (общ) '!$D947)</f>
        <v>Р7.1.71</v>
      </c>
      <c r="F947" s="640">
        <f t="shared" si="145"/>
        <v>1</v>
      </c>
      <c r="G947" s="652" t="s">
        <v>2452</v>
      </c>
      <c r="H947" s="642" t="s">
        <v>336</v>
      </c>
      <c r="I947" s="643"/>
      <c r="J947" s="644">
        <v>1000</v>
      </c>
      <c r="K947" s="644">
        <v>34434.480000000003</v>
      </c>
      <c r="L947" s="644">
        <f t="shared" si="143"/>
        <v>1000</v>
      </c>
      <c r="M947" s="644">
        <f t="shared" si="144"/>
        <v>34434.480000000003</v>
      </c>
      <c r="N947" s="644">
        <f>ROUND('Смета ЕР (общ) '!$I947*'Смета ЕР (общ) '!$L947,2)</f>
        <v>0</v>
      </c>
      <c r="O947" s="644">
        <f>ROUND('Смета ЕР (общ) '!$I947*'Смета ЕР (общ) '!$M947,2)</f>
        <v>0</v>
      </c>
      <c r="P947" s="652"/>
      <c r="Q947" s="652"/>
    </row>
    <row r="948" spans="1:17" ht="14.4">
      <c r="A948" s="640" t="s">
        <v>98</v>
      </c>
      <c r="B948" s="640">
        <v>1</v>
      </c>
      <c r="C948" s="640"/>
      <c r="D948" s="640">
        <f t="shared" si="142"/>
        <v>72</v>
      </c>
      <c r="E948" s="640" t="str">
        <f>CONCATENATE('Смета ЕР (общ) '!$A948,".",'Смета ЕР (общ) '!$B948,".",'Смета ЕР (общ) '!$D948)</f>
        <v>Р7.1.72</v>
      </c>
      <c r="F948" s="640">
        <f t="shared" si="145"/>
        <v>1</v>
      </c>
      <c r="G948" s="641" t="s">
        <v>2411</v>
      </c>
      <c r="H948" s="642" t="s">
        <v>336</v>
      </c>
      <c r="I948" s="643"/>
      <c r="J948" s="644">
        <v>1000</v>
      </c>
      <c r="K948" s="644">
        <v>23200</v>
      </c>
      <c r="L948" s="644">
        <f t="shared" si="143"/>
        <v>1000</v>
      </c>
      <c r="M948" s="644">
        <f t="shared" si="144"/>
        <v>23200</v>
      </c>
      <c r="N948" s="644">
        <f>ROUND('Смета ЕР (общ) '!$I948*'Смета ЕР (общ) '!$L948,2)</f>
        <v>0</v>
      </c>
      <c r="O948" s="644">
        <f>ROUND('Смета ЕР (общ) '!$I948*'Смета ЕР (общ) '!$M948,2)</f>
        <v>0</v>
      </c>
      <c r="P948" s="641"/>
      <c r="Q948" s="641"/>
    </row>
    <row r="949" spans="1:17" ht="14.4">
      <c r="A949" s="640" t="s">
        <v>98</v>
      </c>
      <c r="B949" s="640">
        <v>1</v>
      </c>
      <c r="C949" s="640"/>
      <c r="D949" s="640">
        <f t="shared" si="142"/>
        <v>73</v>
      </c>
      <c r="E949" s="640" t="str">
        <f>CONCATENATE('Смета ЕР (общ) '!$A949,".",'Смета ЕР (общ) '!$B949,".",'Смета ЕР (общ) '!$D949)</f>
        <v>Р7.1.73</v>
      </c>
      <c r="F949" s="640">
        <f t="shared" si="145"/>
        <v>1</v>
      </c>
      <c r="G949" s="641" t="s">
        <v>2412</v>
      </c>
      <c r="H949" s="642" t="s">
        <v>336</v>
      </c>
      <c r="I949" s="643"/>
      <c r="J949" s="644">
        <v>1000</v>
      </c>
      <c r="K949" s="644">
        <v>16800</v>
      </c>
      <c r="L949" s="644">
        <f t="shared" si="143"/>
        <v>1000</v>
      </c>
      <c r="M949" s="644">
        <f t="shared" si="144"/>
        <v>16800</v>
      </c>
      <c r="N949" s="644">
        <f>ROUND('Смета ЕР (общ) '!$I949*'Смета ЕР (общ) '!$L949,2)</f>
        <v>0</v>
      </c>
      <c r="O949" s="644">
        <f>ROUND('Смета ЕР (общ) '!$I949*'Смета ЕР (общ) '!$M949,2)</f>
        <v>0</v>
      </c>
      <c r="P949" s="641"/>
      <c r="Q949" s="641"/>
    </row>
    <row r="950" spans="1:17" ht="14.4">
      <c r="A950" s="640" t="s">
        <v>98</v>
      </c>
      <c r="B950" s="640">
        <v>1</v>
      </c>
      <c r="C950" s="640"/>
      <c r="D950" s="640">
        <f t="shared" si="142"/>
        <v>74</v>
      </c>
      <c r="E950" s="640" t="str">
        <f>CONCATENATE('Смета ЕР (общ) '!$A950,".",'Смета ЕР (общ) '!$B950,".",'Смета ЕР (общ) '!$D950)</f>
        <v>Р7.1.74</v>
      </c>
      <c r="F950" s="640">
        <f t="shared" si="145"/>
        <v>1</v>
      </c>
      <c r="G950" s="641" t="s">
        <v>2413</v>
      </c>
      <c r="H950" s="642" t="s">
        <v>336</v>
      </c>
      <c r="I950" s="643"/>
      <c r="J950" s="644">
        <v>1000</v>
      </c>
      <c r="K950" s="644">
        <v>14440</v>
      </c>
      <c r="L950" s="644">
        <f t="shared" si="143"/>
        <v>1000</v>
      </c>
      <c r="M950" s="644">
        <f t="shared" si="144"/>
        <v>14440</v>
      </c>
      <c r="N950" s="644">
        <f>ROUND('Смета ЕР (общ) '!$I950*'Смета ЕР (общ) '!$L950,2)</f>
        <v>0</v>
      </c>
      <c r="O950" s="644">
        <f>ROUND('Смета ЕР (общ) '!$I950*'Смета ЕР (общ) '!$M950,2)</f>
        <v>0</v>
      </c>
      <c r="P950" s="641"/>
      <c r="Q950" s="641"/>
    </row>
    <row r="951" spans="1:17" ht="14.4">
      <c r="A951" s="640" t="s">
        <v>98</v>
      </c>
      <c r="B951" s="640">
        <v>1</v>
      </c>
      <c r="C951" s="640"/>
      <c r="D951" s="640">
        <f t="shared" si="142"/>
        <v>75</v>
      </c>
      <c r="E951" s="640" t="str">
        <f>CONCATENATE('Смета ЕР (общ) '!$A951,".",'Смета ЕР (общ) '!$B951,".",'Смета ЕР (общ) '!$D951)</f>
        <v>Р7.1.75</v>
      </c>
      <c r="F951" s="640">
        <f t="shared" si="145"/>
        <v>1</v>
      </c>
      <c r="G951" s="641" t="s">
        <v>2414</v>
      </c>
      <c r="H951" s="642" t="s">
        <v>336</v>
      </c>
      <c r="I951" s="643"/>
      <c r="J951" s="644">
        <v>1000</v>
      </c>
      <c r="K951" s="644">
        <v>7500</v>
      </c>
      <c r="L951" s="644">
        <f t="shared" si="143"/>
        <v>1000</v>
      </c>
      <c r="M951" s="644">
        <f t="shared" si="144"/>
        <v>7500</v>
      </c>
      <c r="N951" s="644">
        <f>ROUND('Смета ЕР (общ) '!$I951*'Смета ЕР (общ) '!$L951,2)</f>
        <v>0</v>
      </c>
      <c r="O951" s="644">
        <f>ROUND('Смета ЕР (общ) '!$I951*'Смета ЕР (общ) '!$M951,2)</f>
        <v>0</v>
      </c>
      <c r="P951" s="641"/>
      <c r="Q951" s="641"/>
    </row>
    <row r="952" spans="1:17" ht="14.4">
      <c r="A952" s="640" t="s">
        <v>98</v>
      </c>
      <c r="B952" s="640">
        <v>1</v>
      </c>
      <c r="C952" s="640"/>
      <c r="D952" s="640">
        <f t="shared" si="142"/>
        <v>76</v>
      </c>
      <c r="E952" s="640" t="str">
        <f>CONCATENATE('Смета ЕР (общ) '!$A952,".",'Смета ЕР (общ) '!$B952,".",'Смета ЕР (общ) '!$D952)</f>
        <v>Р7.1.76</v>
      </c>
      <c r="F952" s="640">
        <f t="shared" si="145"/>
        <v>1</v>
      </c>
      <c r="G952" s="641" t="s">
        <v>2415</v>
      </c>
      <c r="H952" s="642" t="s">
        <v>336</v>
      </c>
      <c r="I952" s="643"/>
      <c r="J952" s="644">
        <v>1000</v>
      </c>
      <c r="K952" s="644">
        <v>6500</v>
      </c>
      <c r="L952" s="644">
        <f t="shared" si="143"/>
        <v>1000</v>
      </c>
      <c r="M952" s="644">
        <f t="shared" si="144"/>
        <v>6500</v>
      </c>
      <c r="N952" s="644">
        <f>ROUND('Смета ЕР (общ) '!$I952*'Смета ЕР (общ) '!$L952,2)</f>
        <v>0</v>
      </c>
      <c r="O952" s="644">
        <f>ROUND('Смета ЕР (общ) '!$I952*'Смета ЕР (общ) '!$M952,2)</f>
        <v>0</v>
      </c>
      <c r="P952" s="641"/>
      <c r="Q952" s="641"/>
    </row>
    <row r="953" spans="1:17" ht="14.4">
      <c r="A953" s="640" t="s">
        <v>98</v>
      </c>
      <c r="B953" s="640">
        <v>1</v>
      </c>
      <c r="C953" s="640"/>
      <c r="D953" s="640">
        <f t="shared" si="142"/>
        <v>77</v>
      </c>
      <c r="E953" s="640" t="str">
        <f>CONCATENATE('Смета ЕР (общ) '!$A953,".",'Смета ЕР (общ) '!$B953,".",'Смета ЕР (общ) '!$D953)</f>
        <v>Р7.1.77</v>
      </c>
      <c r="F953" s="640">
        <f t="shared" si="145"/>
        <v>1</v>
      </c>
      <c r="G953" s="641" t="s">
        <v>2416</v>
      </c>
      <c r="H953" s="642" t="s">
        <v>336</v>
      </c>
      <c r="I953" s="643"/>
      <c r="J953" s="644">
        <v>1000</v>
      </c>
      <c r="K953" s="644">
        <v>7550</v>
      </c>
      <c r="L953" s="644">
        <f t="shared" si="143"/>
        <v>1000</v>
      </c>
      <c r="M953" s="644">
        <f t="shared" si="144"/>
        <v>7550</v>
      </c>
      <c r="N953" s="644">
        <f>ROUND('Смета ЕР (общ) '!$I953*'Смета ЕР (общ) '!$L953,2)</f>
        <v>0</v>
      </c>
      <c r="O953" s="644">
        <f>ROUND('Смета ЕР (общ) '!$I953*'Смета ЕР (общ) '!$M953,2)</f>
        <v>0</v>
      </c>
      <c r="P953" s="641"/>
      <c r="Q953" s="641"/>
    </row>
    <row r="954" spans="1:17" ht="14.4">
      <c r="A954" s="640" t="s">
        <v>98</v>
      </c>
      <c r="B954" s="640">
        <v>1</v>
      </c>
      <c r="C954" s="640"/>
      <c r="D954" s="640">
        <f t="shared" si="142"/>
        <v>78</v>
      </c>
      <c r="E954" s="640" t="str">
        <f>CONCATENATE('Смета ЕР (общ) '!$A954,".",'Смета ЕР (общ) '!$B954,".",'Смета ЕР (общ) '!$D954)</f>
        <v>Р7.1.78</v>
      </c>
      <c r="F954" s="640">
        <f t="shared" si="145"/>
        <v>1</v>
      </c>
      <c r="G954" s="641" t="s">
        <v>2417</v>
      </c>
      <c r="H954" s="642" t="s">
        <v>336</v>
      </c>
      <c r="I954" s="643"/>
      <c r="J954" s="644">
        <v>1000</v>
      </c>
      <c r="K954" s="644">
        <v>8400</v>
      </c>
      <c r="L954" s="644">
        <f t="shared" si="143"/>
        <v>1000</v>
      </c>
      <c r="M954" s="644">
        <f t="shared" si="144"/>
        <v>8400</v>
      </c>
      <c r="N954" s="644">
        <f>ROUND('Смета ЕР (общ) '!$I954*'Смета ЕР (общ) '!$L954,2)</f>
        <v>0</v>
      </c>
      <c r="O954" s="644">
        <f>ROUND('Смета ЕР (общ) '!$I954*'Смета ЕР (общ) '!$M954,2)</f>
        <v>0</v>
      </c>
      <c r="P954" s="641"/>
      <c r="Q954" s="641"/>
    </row>
    <row r="955" spans="1:17" ht="14.4">
      <c r="A955" s="640" t="s">
        <v>98</v>
      </c>
      <c r="B955" s="640">
        <v>1</v>
      </c>
      <c r="C955" s="640"/>
      <c r="D955" s="640">
        <f t="shared" si="142"/>
        <v>79</v>
      </c>
      <c r="E955" s="640" t="str">
        <f>CONCATENATE('Смета ЕР (общ) '!$A955,".",'Смета ЕР (общ) '!$B955,".",'Смета ЕР (общ) '!$D955)</f>
        <v>Р7.1.79</v>
      </c>
      <c r="F955" s="640">
        <f t="shared" si="145"/>
        <v>1</v>
      </c>
      <c r="G955" s="652" t="s">
        <v>2428</v>
      </c>
      <c r="H955" s="642" t="s">
        <v>336</v>
      </c>
      <c r="I955" s="643"/>
      <c r="J955" s="644">
        <v>500</v>
      </c>
      <c r="K955" s="644">
        <v>1044.8599999999999</v>
      </c>
      <c r="L955" s="644">
        <f t="shared" si="143"/>
        <v>500</v>
      </c>
      <c r="M955" s="644">
        <f t="shared" si="144"/>
        <v>1044.8599999999999</v>
      </c>
      <c r="N955" s="644">
        <f>ROUND('Смета ЕР (общ) '!$I955*'Смета ЕР (общ) '!$L955,2)</f>
        <v>0</v>
      </c>
      <c r="O955" s="644">
        <f>ROUND('Смета ЕР (общ) '!$I955*'Смета ЕР (общ) '!$M955,2)</f>
        <v>0</v>
      </c>
      <c r="P955" s="652"/>
      <c r="Q955" s="652"/>
    </row>
    <row r="956" spans="1:17" ht="14.4">
      <c r="A956" s="640" t="s">
        <v>98</v>
      </c>
      <c r="B956" s="640">
        <v>1</v>
      </c>
      <c r="C956" s="640"/>
      <c r="D956" s="640">
        <f t="shared" si="142"/>
        <v>80</v>
      </c>
      <c r="E956" s="640" t="str">
        <f>CONCATENATE('Смета ЕР (общ) '!$A956,".",'Смета ЕР (общ) '!$B956,".",'Смета ЕР (общ) '!$D956)</f>
        <v>Р7.1.80</v>
      </c>
      <c r="F956" s="640">
        <f t="shared" si="145"/>
        <v>1</v>
      </c>
      <c r="G956" s="641" t="s">
        <v>2418</v>
      </c>
      <c r="H956" s="642" t="s">
        <v>336</v>
      </c>
      <c r="I956" s="643"/>
      <c r="J956" s="644">
        <v>500</v>
      </c>
      <c r="K956" s="644">
        <v>1131.93</v>
      </c>
      <c r="L956" s="644">
        <f t="shared" si="143"/>
        <v>500</v>
      </c>
      <c r="M956" s="644">
        <f t="shared" si="144"/>
        <v>1131.93</v>
      </c>
      <c r="N956" s="644">
        <f>ROUND('Смета ЕР (общ) '!$I956*'Смета ЕР (общ) '!$L956,2)</f>
        <v>0</v>
      </c>
      <c r="O956" s="644">
        <f>ROUND('Смета ЕР (общ) '!$I956*'Смета ЕР (общ) '!$M956,2)</f>
        <v>0</v>
      </c>
      <c r="P956" s="641"/>
      <c r="Q956" s="641"/>
    </row>
    <row r="957" spans="1:17" ht="14.4">
      <c r="A957" s="640" t="s">
        <v>98</v>
      </c>
      <c r="B957" s="640">
        <v>1</v>
      </c>
      <c r="C957" s="640"/>
      <c r="D957" s="640">
        <f t="shared" si="142"/>
        <v>81</v>
      </c>
      <c r="E957" s="640" t="str">
        <f>CONCATENATE('Смета ЕР (общ) '!$A957,".",'Смета ЕР (общ) '!$B957,".",'Смета ЕР (общ) '!$D957)</f>
        <v>Р7.1.81</v>
      </c>
      <c r="F957" s="640">
        <f t="shared" si="145"/>
        <v>1</v>
      </c>
      <c r="G957" s="641" t="s">
        <v>2419</v>
      </c>
      <c r="H957" s="642" t="s">
        <v>336</v>
      </c>
      <c r="I957" s="643"/>
      <c r="J957" s="644">
        <v>500</v>
      </c>
      <c r="K957" s="644">
        <v>1480.22</v>
      </c>
      <c r="L957" s="644">
        <f t="shared" si="143"/>
        <v>500</v>
      </c>
      <c r="M957" s="644">
        <f t="shared" si="144"/>
        <v>1480.22</v>
      </c>
      <c r="N957" s="644">
        <f>ROUND('Смета ЕР (общ) '!$I957*'Смета ЕР (общ) '!$L957,2)</f>
        <v>0</v>
      </c>
      <c r="O957" s="644">
        <f>ROUND('Смета ЕР (общ) '!$I957*'Смета ЕР (общ) '!$M957,2)</f>
        <v>0</v>
      </c>
      <c r="P957" s="641"/>
      <c r="Q957" s="641"/>
    </row>
    <row r="958" spans="1:17" ht="14.4">
      <c r="A958" s="640" t="s">
        <v>98</v>
      </c>
      <c r="B958" s="640">
        <v>1</v>
      </c>
      <c r="C958" s="640"/>
      <c r="D958" s="640">
        <f t="shared" si="142"/>
        <v>82</v>
      </c>
      <c r="E958" s="640" t="str">
        <f>CONCATENATE('Смета ЕР (общ) '!$A958,".",'Смета ЕР (общ) '!$B958,".",'Смета ЕР (общ) '!$D958)</f>
        <v>Р7.1.82</v>
      </c>
      <c r="F958" s="640">
        <f t="shared" si="145"/>
        <v>1</v>
      </c>
      <c r="G958" s="641" t="s">
        <v>2420</v>
      </c>
      <c r="H958" s="642" t="s">
        <v>336</v>
      </c>
      <c r="I958" s="643"/>
      <c r="J958" s="644">
        <v>500</v>
      </c>
      <c r="K958" s="644">
        <v>2145</v>
      </c>
      <c r="L958" s="644">
        <f t="shared" si="143"/>
        <v>500</v>
      </c>
      <c r="M958" s="644">
        <f t="shared" si="144"/>
        <v>2145</v>
      </c>
      <c r="N958" s="644">
        <f>ROUND('Смета ЕР (общ) '!$I958*'Смета ЕР (общ) '!$L958,2)</f>
        <v>0</v>
      </c>
      <c r="O958" s="644">
        <f>ROUND('Смета ЕР (общ) '!$I958*'Смета ЕР (общ) '!$M958,2)</f>
        <v>0</v>
      </c>
      <c r="P958" s="641"/>
      <c r="Q958" s="641"/>
    </row>
    <row r="959" spans="1:17" ht="14.4">
      <c r="A959" s="640" t="s">
        <v>98</v>
      </c>
      <c r="B959" s="640">
        <v>1</v>
      </c>
      <c r="C959" s="640"/>
      <c r="D959" s="640">
        <f t="shared" si="142"/>
        <v>83</v>
      </c>
      <c r="E959" s="640" t="str">
        <f>CONCATENATE('Смета ЕР (общ) '!$A959,".",'Смета ЕР (общ) '!$B959,".",'Смета ЕР (общ) '!$D959)</f>
        <v>Р7.1.83</v>
      </c>
      <c r="F959" s="640">
        <f t="shared" si="145"/>
        <v>1</v>
      </c>
      <c r="G959" s="641" t="s">
        <v>2421</v>
      </c>
      <c r="H959" s="642" t="s">
        <v>336</v>
      </c>
      <c r="I959" s="643"/>
      <c r="J959" s="644">
        <v>500</v>
      </c>
      <c r="K959" s="644">
        <v>2438</v>
      </c>
      <c r="L959" s="644">
        <f t="shared" ref="L959:L980" si="146">ROUND(J959-J959*$R$3,2)</f>
        <v>500</v>
      </c>
      <c r="M959" s="644">
        <f t="shared" ref="M959:M980" si="147">ROUND(K959-K959*$R$3,2)</f>
        <v>2438</v>
      </c>
      <c r="N959" s="644">
        <f>ROUND('Смета ЕР (общ) '!$I959*'Смета ЕР (общ) '!$L959,2)</f>
        <v>0</v>
      </c>
      <c r="O959" s="644">
        <f>ROUND('Смета ЕР (общ) '!$I959*'Смета ЕР (общ) '!$M959,2)</f>
        <v>0</v>
      </c>
      <c r="P959" s="641"/>
      <c r="Q959" s="641"/>
    </row>
    <row r="960" spans="1:17" ht="14.4">
      <c r="A960" s="640" t="s">
        <v>98</v>
      </c>
      <c r="B960" s="640">
        <v>1</v>
      </c>
      <c r="C960" s="640"/>
      <c r="D960" s="640">
        <f t="shared" si="142"/>
        <v>84</v>
      </c>
      <c r="E960" s="640" t="str">
        <f>CONCATENATE('Смета ЕР (общ) '!$A960,".",'Смета ЕР (общ) '!$B960,".",'Смета ЕР (общ) '!$D960)</f>
        <v>Р7.1.84</v>
      </c>
      <c r="F960" s="640">
        <f t="shared" si="145"/>
        <v>1</v>
      </c>
      <c r="G960" s="641" t="s">
        <v>2463</v>
      </c>
      <c r="H960" s="642" t="s">
        <v>336</v>
      </c>
      <c r="I960" s="657"/>
      <c r="J960" s="658">
        <v>200</v>
      </c>
      <c r="K960" s="658">
        <v>932</v>
      </c>
      <c r="L960" s="644">
        <f t="shared" si="146"/>
        <v>200</v>
      </c>
      <c r="M960" s="644">
        <f t="shared" si="147"/>
        <v>932</v>
      </c>
      <c r="N960" s="644">
        <f>ROUND('Смета ЕР (общ) '!$I960*'Смета ЕР (общ) '!$L960,2)</f>
        <v>0</v>
      </c>
      <c r="O960" s="644">
        <f>ROUND('Смета ЕР (общ) '!$I960*'Смета ЕР (общ) '!$M960,2)</f>
        <v>0</v>
      </c>
      <c r="P960" s="641"/>
      <c r="Q960" s="641"/>
    </row>
    <row r="961" spans="1:17" ht="14.4">
      <c r="A961" s="640" t="s">
        <v>98</v>
      </c>
      <c r="B961" s="640">
        <v>1</v>
      </c>
      <c r="C961" s="640"/>
      <c r="D961" s="640">
        <f t="shared" si="142"/>
        <v>85</v>
      </c>
      <c r="E961" s="640" t="str">
        <f>CONCATENATE('Смета ЕР (общ) '!$A961,".",'Смета ЕР (общ) '!$B961,".",'Смета ЕР (общ) '!$D961)</f>
        <v>Р7.1.85</v>
      </c>
      <c r="F961" s="640">
        <f t="shared" si="145"/>
        <v>1</v>
      </c>
      <c r="G961" s="641" t="s">
        <v>2464</v>
      </c>
      <c r="H961" s="642" t="s">
        <v>336</v>
      </c>
      <c r="I961" s="657"/>
      <c r="J961" s="658">
        <v>200</v>
      </c>
      <c r="K961" s="658">
        <v>1172</v>
      </c>
      <c r="L961" s="644">
        <f t="shared" si="146"/>
        <v>200</v>
      </c>
      <c r="M961" s="644">
        <f t="shared" si="147"/>
        <v>1172</v>
      </c>
      <c r="N961" s="644">
        <f>ROUND('Смета ЕР (общ) '!$I961*'Смета ЕР (общ) '!$L961,2)</f>
        <v>0</v>
      </c>
      <c r="O961" s="644">
        <f>ROUND('Смета ЕР (общ) '!$I961*'Смета ЕР (общ) '!$M961,2)</f>
        <v>0</v>
      </c>
      <c r="P961" s="641"/>
      <c r="Q961" s="641"/>
    </row>
    <row r="962" spans="1:17" ht="24">
      <c r="A962" s="640" t="s">
        <v>98</v>
      </c>
      <c r="B962" s="640">
        <v>1</v>
      </c>
      <c r="C962" s="640"/>
      <c r="D962" s="640">
        <f t="shared" si="142"/>
        <v>86</v>
      </c>
      <c r="E962" s="640" t="str">
        <f>CONCATENATE('Смета ЕР (общ) '!$A962,".",'Смета ЕР (общ) '!$B962,".",'Смета ЕР (общ) '!$D962)</f>
        <v>Р7.1.86</v>
      </c>
      <c r="F962" s="640">
        <f t="shared" si="145"/>
        <v>1</v>
      </c>
      <c r="G962" s="641" t="s">
        <v>2465</v>
      </c>
      <c r="H962" s="642" t="s">
        <v>336</v>
      </c>
      <c r="I962" s="657"/>
      <c r="J962" s="658">
        <v>200</v>
      </c>
      <c r="K962" s="658">
        <v>1001</v>
      </c>
      <c r="L962" s="644">
        <f t="shared" si="146"/>
        <v>200</v>
      </c>
      <c r="M962" s="644">
        <f t="shared" si="147"/>
        <v>1001</v>
      </c>
      <c r="N962" s="644">
        <f>ROUND('Смета ЕР (общ) '!$I962*'Смета ЕР (общ) '!$L962,2)</f>
        <v>0</v>
      </c>
      <c r="O962" s="644">
        <f>ROUND('Смета ЕР (общ) '!$I962*'Смета ЕР (общ) '!$M962,2)</f>
        <v>0</v>
      </c>
      <c r="P962" s="641"/>
      <c r="Q962" s="641"/>
    </row>
    <row r="963" spans="1:17" ht="24">
      <c r="A963" s="640" t="s">
        <v>98</v>
      </c>
      <c r="B963" s="640">
        <v>1</v>
      </c>
      <c r="C963" s="640"/>
      <c r="D963" s="640">
        <f t="shared" si="142"/>
        <v>87</v>
      </c>
      <c r="E963" s="640" t="str">
        <f>CONCATENATE('Смета ЕР (общ) '!$A963,".",'Смета ЕР (общ) '!$B963,".",'Смета ЕР (общ) '!$D963)</f>
        <v>Р7.1.87</v>
      </c>
      <c r="F963" s="640">
        <f t="shared" si="145"/>
        <v>1</v>
      </c>
      <c r="G963" s="641" t="s">
        <v>2466</v>
      </c>
      <c r="H963" s="642" t="s">
        <v>336</v>
      </c>
      <c r="I963" s="657"/>
      <c r="J963" s="658">
        <v>200</v>
      </c>
      <c r="K963" s="658">
        <v>1058</v>
      </c>
      <c r="L963" s="644">
        <f t="shared" si="146"/>
        <v>200</v>
      </c>
      <c r="M963" s="644">
        <f t="shared" si="147"/>
        <v>1058</v>
      </c>
      <c r="N963" s="644">
        <f>ROUND('Смета ЕР (общ) '!$I963*'Смета ЕР (общ) '!$L963,2)</f>
        <v>0</v>
      </c>
      <c r="O963" s="644">
        <f>ROUND('Смета ЕР (общ) '!$I963*'Смета ЕР (общ) '!$M963,2)</f>
        <v>0</v>
      </c>
      <c r="P963" s="641"/>
      <c r="Q963" s="641"/>
    </row>
    <row r="964" spans="1:17" ht="24">
      <c r="A964" s="640" t="s">
        <v>98</v>
      </c>
      <c r="B964" s="640">
        <v>1</v>
      </c>
      <c r="C964" s="640"/>
      <c r="D964" s="640">
        <f t="shared" si="142"/>
        <v>88</v>
      </c>
      <c r="E964" s="640" t="str">
        <f>CONCATENATE('Смета ЕР (общ) '!$A964,".",'Смета ЕР (общ) '!$B964,".",'Смета ЕР (общ) '!$D964)</f>
        <v>Р7.1.88</v>
      </c>
      <c r="F964" s="640">
        <f t="shared" si="145"/>
        <v>1</v>
      </c>
      <c r="G964" s="641" t="s">
        <v>2467</v>
      </c>
      <c r="H964" s="642" t="s">
        <v>336</v>
      </c>
      <c r="I964" s="657"/>
      <c r="J964" s="658">
        <v>200</v>
      </c>
      <c r="K964" s="658">
        <v>1340</v>
      </c>
      <c r="L964" s="644">
        <f t="shared" si="146"/>
        <v>200</v>
      </c>
      <c r="M964" s="644">
        <f t="shared" si="147"/>
        <v>1340</v>
      </c>
      <c r="N964" s="644">
        <f>ROUND('Смета ЕР (общ) '!$I964*'Смета ЕР (общ) '!$L964,2)</f>
        <v>0</v>
      </c>
      <c r="O964" s="644">
        <f>ROUND('Смета ЕР (общ) '!$I964*'Смета ЕР (общ) '!$M964,2)</f>
        <v>0</v>
      </c>
      <c r="P964" s="641"/>
      <c r="Q964" s="641"/>
    </row>
    <row r="965" spans="1:17" ht="24">
      <c r="A965" s="640" t="s">
        <v>98</v>
      </c>
      <c r="B965" s="640">
        <v>1</v>
      </c>
      <c r="C965" s="640"/>
      <c r="D965" s="640">
        <f t="shared" si="142"/>
        <v>89</v>
      </c>
      <c r="E965" s="640" t="str">
        <f>CONCATENATE('Смета ЕР (общ) '!$A965,".",'Смета ЕР (общ) '!$B965,".",'Смета ЕР (общ) '!$D965)</f>
        <v>Р7.1.89</v>
      </c>
      <c r="F965" s="640">
        <f t="shared" si="145"/>
        <v>1</v>
      </c>
      <c r="G965" s="641" t="s">
        <v>2468</v>
      </c>
      <c r="H965" s="642" t="s">
        <v>336</v>
      </c>
      <c r="I965" s="657"/>
      <c r="J965" s="658">
        <v>200</v>
      </c>
      <c r="K965" s="658">
        <v>2071</v>
      </c>
      <c r="L965" s="644">
        <f t="shared" si="146"/>
        <v>200</v>
      </c>
      <c r="M965" s="644">
        <f t="shared" si="147"/>
        <v>2071</v>
      </c>
      <c r="N965" s="644">
        <f>ROUND('Смета ЕР (общ) '!$I965*'Смета ЕР (общ) '!$L965,2)</f>
        <v>0</v>
      </c>
      <c r="O965" s="644">
        <f>ROUND('Смета ЕР (общ) '!$I965*'Смета ЕР (общ) '!$M965,2)</f>
        <v>0</v>
      </c>
      <c r="P965" s="641"/>
      <c r="Q965" s="641"/>
    </row>
    <row r="966" spans="1:17" ht="24">
      <c r="A966" s="640" t="s">
        <v>98</v>
      </c>
      <c r="B966" s="640">
        <v>1</v>
      </c>
      <c r="C966" s="640"/>
      <c r="D966" s="640">
        <f t="shared" si="142"/>
        <v>90</v>
      </c>
      <c r="E966" s="640" t="str">
        <f>CONCATENATE('Смета ЕР (общ) '!$A966,".",'Смета ЕР (общ) '!$B966,".",'Смета ЕР (общ) '!$D966)</f>
        <v>Р7.1.90</v>
      </c>
      <c r="F966" s="640">
        <f t="shared" si="145"/>
        <v>1</v>
      </c>
      <c r="G966" s="641" t="s">
        <v>2469</v>
      </c>
      <c r="H966" s="642" t="s">
        <v>336</v>
      </c>
      <c r="I966" s="657"/>
      <c r="J966" s="658">
        <v>200</v>
      </c>
      <c r="K966" s="658">
        <v>2903</v>
      </c>
      <c r="L966" s="644">
        <f t="shared" si="146"/>
        <v>200</v>
      </c>
      <c r="M966" s="644">
        <f t="shared" si="147"/>
        <v>2903</v>
      </c>
      <c r="N966" s="644">
        <f>ROUND('Смета ЕР (общ) '!$I966*'Смета ЕР (общ) '!$L966,2)</f>
        <v>0</v>
      </c>
      <c r="O966" s="644">
        <f>ROUND('Смета ЕР (общ) '!$I966*'Смета ЕР (общ) '!$M966,2)</f>
        <v>0</v>
      </c>
      <c r="P966" s="641"/>
      <c r="Q966" s="641"/>
    </row>
    <row r="967" spans="1:17" ht="24">
      <c r="A967" s="640" t="s">
        <v>98</v>
      </c>
      <c r="B967" s="640">
        <v>1</v>
      </c>
      <c r="C967" s="640"/>
      <c r="D967" s="640">
        <f t="shared" si="142"/>
        <v>91</v>
      </c>
      <c r="E967" s="640" t="str">
        <f>CONCATENATE('Смета ЕР (общ) '!$A967,".",'Смета ЕР (общ) '!$B967,".",'Смета ЕР (общ) '!$D967)</f>
        <v>Р7.1.91</v>
      </c>
      <c r="F967" s="640">
        <f t="shared" si="145"/>
        <v>1</v>
      </c>
      <c r="G967" s="641" t="s">
        <v>2470</v>
      </c>
      <c r="H967" s="642" t="s">
        <v>336</v>
      </c>
      <c r="I967" s="657"/>
      <c r="J967" s="658">
        <v>200</v>
      </c>
      <c r="K967" s="658">
        <v>5075</v>
      </c>
      <c r="L967" s="644">
        <f t="shared" si="146"/>
        <v>200</v>
      </c>
      <c r="M967" s="644">
        <f t="shared" si="147"/>
        <v>5075</v>
      </c>
      <c r="N967" s="644">
        <f>ROUND('Смета ЕР (общ) '!$I967*'Смета ЕР (общ) '!$L967,2)</f>
        <v>0</v>
      </c>
      <c r="O967" s="644">
        <f>ROUND('Смета ЕР (общ) '!$I967*'Смета ЕР (общ) '!$M967,2)</f>
        <v>0</v>
      </c>
      <c r="P967" s="641"/>
      <c r="Q967" s="641"/>
    </row>
    <row r="968" spans="1:17" ht="24">
      <c r="A968" s="640" t="s">
        <v>98</v>
      </c>
      <c r="B968" s="640">
        <v>1</v>
      </c>
      <c r="C968" s="640"/>
      <c r="D968" s="640">
        <f t="shared" si="142"/>
        <v>92</v>
      </c>
      <c r="E968" s="640" t="str">
        <f>CONCATENATE('Смета ЕР (общ) '!$A968,".",'Смета ЕР (общ) '!$B968,".",'Смета ЕР (общ) '!$D968)</f>
        <v>Р7.1.92</v>
      </c>
      <c r="F968" s="640">
        <f t="shared" si="145"/>
        <v>1</v>
      </c>
      <c r="G968" s="641" t="s">
        <v>2471</v>
      </c>
      <c r="H968" s="642" t="s">
        <v>336</v>
      </c>
      <c r="I968" s="657"/>
      <c r="J968" s="658">
        <v>200</v>
      </c>
      <c r="K968" s="658">
        <v>5942</v>
      </c>
      <c r="L968" s="644">
        <f t="shared" si="146"/>
        <v>200</v>
      </c>
      <c r="M968" s="644">
        <f t="shared" si="147"/>
        <v>5942</v>
      </c>
      <c r="N968" s="644">
        <f>ROUND('Смета ЕР (общ) '!$I968*'Смета ЕР (общ) '!$L968,2)</f>
        <v>0</v>
      </c>
      <c r="O968" s="644">
        <f>ROUND('Смета ЕР (общ) '!$I968*'Смета ЕР (общ) '!$M968,2)</f>
        <v>0</v>
      </c>
      <c r="P968" s="641"/>
      <c r="Q968" s="641"/>
    </row>
    <row r="969" spans="1:17" ht="24">
      <c r="A969" s="640" t="s">
        <v>98</v>
      </c>
      <c r="B969" s="640">
        <v>1</v>
      </c>
      <c r="C969" s="640"/>
      <c r="D969" s="640">
        <f t="shared" si="142"/>
        <v>93</v>
      </c>
      <c r="E969" s="640" t="str">
        <f>CONCATENATE('Смета ЕР (общ) '!$A969,".",'Смета ЕР (общ) '!$B969,".",'Смета ЕР (общ) '!$D969)</f>
        <v>Р7.1.93</v>
      </c>
      <c r="F969" s="640">
        <f t="shared" si="145"/>
        <v>1</v>
      </c>
      <c r="G969" s="641" t="s">
        <v>2472</v>
      </c>
      <c r="H969" s="642" t="s">
        <v>336</v>
      </c>
      <c r="I969" s="657"/>
      <c r="J969" s="658">
        <v>200</v>
      </c>
      <c r="K969" s="658">
        <v>7162</v>
      </c>
      <c r="L969" s="644">
        <f t="shared" si="146"/>
        <v>200</v>
      </c>
      <c r="M969" s="644">
        <f t="shared" si="147"/>
        <v>7162</v>
      </c>
      <c r="N969" s="644">
        <f>ROUND('Смета ЕР (общ) '!$I969*'Смета ЕР (общ) '!$L969,2)</f>
        <v>0</v>
      </c>
      <c r="O969" s="644">
        <f>ROUND('Смета ЕР (общ) '!$I969*'Смета ЕР (общ) '!$M969,2)</f>
        <v>0</v>
      </c>
      <c r="P969" s="641"/>
      <c r="Q969" s="641"/>
    </row>
    <row r="970" spans="1:17" ht="24">
      <c r="A970" s="640" t="s">
        <v>98</v>
      </c>
      <c r="B970" s="640">
        <v>1</v>
      </c>
      <c r="C970" s="640"/>
      <c r="D970" s="640">
        <f t="shared" si="142"/>
        <v>94</v>
      </c>
      <c r="E970" s="640" t="str">
        <f>CONCATENATE('Смета ЕР (общ) '!$A970,".",'Смета ЕР (общ) '!$B970,".",'Смета ЕР (общ) '!$D970)</f>
        <v>Р7.1.94</v>
      </c>
      <c r="F970" s="640">
        <f t="shared" si="145"/>
        <v>1</v>
      </c>
      <c r="G970" s="641" t="s">
        <v>2473</v>
      </c>
      <c r="H970" s="642" t="s">
        <v>336</v>
      </c>
      <c r="I970" s="657"/>
      <c r="J970" s="658">
        <v>200</v>
      </c>
      <c r="K970" s="658">
        <v>7619</v>
      </c>
      <c r="L970" s="644">
        <f t="shared" si="146"/>
        <v>200</v>
      </c>
      <c r="M970" s="644">
        <f t="shared" si="147"/>
        <v>7619</v>
      </c>
      <c r="N970" s="644">
        <f>ROUND('Смета ЕР (общ) '!$I970*'Смета ЕР (общ) '!$L970,2)</f>
        <v>0</v>
      </c>
      <c r="O970" s="644">
        <f>ROUND('Смета ЕР (общ) '!$I970*'Смета ЕР (общ) '!$M970,2)</f>
        <v>0</v>
      </c>
      <c r="P970" s="641"/>
      <c r="Q970" s="641"/>
    </row>
    <row r="971" spans="1:17" ht="24">
      <c r="A971" s="640" t="s">
        <v>98</v>
      </c>
      <c r="B971" s="640">
        <v>1</v>
      </c>
      <c r="C971" s="640"/>
      <c r="D971" s="640">
        <f t="shared" si="142"/>
        <v>95</v>
      </c>
      <c r="E971" s="640" t="str">
        <f>CONCATENATE('Смета ЕР (общ) '!$A971,".",'Смета ЕР (общ) '!$B971,".",'Смета ЕР (общ) '!$D971)</f>
        <v>Р7.1.95</v>
      </c>
      <c r="F971" s="640">
        <f t="shared" si="145"/>
        <v>1</v>
      </c>
      <c r="G971" s="641" t="s">
        <v>2474</v>
      </c>
      <c r="H971" s="642" t="s">
        <v>336</v>
      </c>
      <c r="I971" s="657"/>
      <c r="J971" s="658">
        <v>200</v>
      </c>
      <c r="K971" s="658">
        <v>10628</v>
      </c>
      <c r="L971" s="644">
        <f t="shared" si="146"/>
        <v>200</v>
      </c>
      <c r="M971" s="644">
        <f t="shared" si="147"/>
        <v>10628</v>
      </c>
      <c r="N971" s="644">
        <f>ROUND('Смета ЕР (общ) '!$I971*'Смета ЕР (общ) '!$L971,2)</f>
        <v>0</v>
      </c>
      <c r="O971" s="644">
        <f>ROUND('Смета ЕР (общ) '!$I971*'Смета ЕР (общ) '!$M971,2)</f>
        <v>0</v>
      </c>
      <c r="P971" s="641"/>
      <c r="Q971" s="641"/>
    </row>
    <row r="972" spans="1:17" ht="14.4">
      <c r="A972" s="640" t="s">
        <v>98</v>
      </c>
      <c r="B972" s="640">
        <v>1</v>
      </c>
      <c r="C972" s="640"/>
      <c r="D972" s="640">
        <f t="shared" si="142"/>
        <v>96</v>
      </c>
      <c r="E972" s="640" t="str">
        <f>CONCATENATE('Смета ЕР (общ) '!$A972,".",'Смета ЕР (общ) '!$B972,".",'Смета ЕР (общ) '!$D972)</f>
        <v>Р7.1.96</v>
      </c>
      <c r="F972" s="640">
        <f t="shared" si="145"/>
        <v>1</v>
      </c>
      <c r="G972" s="641" t="s">
        <v>2475</v>
      </c>
      <c r="H972" s="642" t="s">
        <v>336</v>
      </c>
      <c r="I972" s="657"/>
      <c r="J972" s="658">
        <v>200</v>
      </c>
      <c r="K972" s="658">
        <v>5397</v>
      </c>
      <c r="L972" s="644">
        <f t="shared" si="146"/>
        <v>200</v>
      </c>
      <c r="M972" s="644">
        <f t="shared" si="147"/>
        <v>5397</v>
      </c>
      <c r="N972" s="644">
        <f>ROUND('Смета ЕР (общ) '!$I972*'Смета ЕР (общ) '!$L972,2)</f>
        <v>0</v>
      </c>
      <c r="O972" s="644">
        <f>ROUND('Смета ЕР (общ) '!$I972*'Смета ЕР (общ) '!$M972,2)</f>
        <v>0</v>
      </c>
      <c r="P972" s="641"/>
      <c r="Q972" s="641"/>
    </row>
    <row r="973" spans="1:17" ht="14.4">
      <c r="A973" s="640" t="s">
        <v>98</v>
      </c>
      <c r="B973" s="640">
        <v>1</v>
      </c>
      <c r="C973" s="640"/>
      <c r="D973" s="640">
        <f t="shared" si="142"/>
        <v>97</v>
      </c>
      <c r="E973" s="640" t="str">
        <f>CONCATENATE('Смета ЕР (общ) '!$A973,".",'Смета ЕР (общ) '!$B973,".",'Смета ЕР (общ) '!$D973)</f>
        <v>Р7.1.97</v>
      </c>
      <c r="F973" s="640">
        <f t="shared" si="145"/>
        <v>1</v>
      </c>
      <c r="G973" s="641" t="s">
        <v>2476</v>
      </c>
      <c r="H973" s="642" t="s">
        <v>336</v>
      </c>
      <c r="I973" s="657"/>
      <c r="J973" s="658">
        <v>200</v>
      </c>
      <c r="K973" s="658">
        <v>6541</v>
      </c>
      <c r="L973" s="644">
        <f t="shared" si="146"/>
        <v>200</v>
      </c>
      <c r="M973" s="644">
        <f t="shared" si="147"/>
        <v>6541</v>
      </c>
      <c r="N973" s="644">
        <f>ROUND('Смета ЕР (общ) '!$I973*'Смета ЕР (общ) '!$L973,2)</f>
        <v>0</v>
      </c>
      <c r="O973" s="644">
        <f>ROUND('Смета ЕР (общ) '!$I973*'Смета ЕР (общ) '!$M973,2)</f>
        <v>0</v>
      </c>
      <c r="P973" s="641"/>
      <c r="Q973" s="641"/>
    </row>
    <row r="974" spans="1:17" ht="14.4">
      <c r="A974" s="640" t="s">
        <v>98</v>
      </c>
      <c r="B974" s="640">
        <v>1</v>
      </c>
      <c r="C974" s="640"/>
      <c r="D974" s="640">
        <f t="shared" si="142"/>
        <v>98</v>
      </c>
      <c r="E974" s="640" t="str">
        <f>CONCATENATE('Смета ЕР (общ) '!$A974,".",'Смета ЕР (общ) '!$B974,".",'Смета ЕР (общ) '!$D974)</f>
        <v>Р7.1.98</v>
      </c>
      <c r="F974" s="640">
        <f t="shared" si="145"/>
        <v>1</v>
      </c>
      <c r="G974" s="641" t="s">
        <v>2477</v>
      </c>
      <c r="H974" s="642" t="s">
        <v>336</v>
      </c>
      <c r="I974" s="657"/>
      <c r="J974" s="658">
        <v>200</v>
      </c>
      <c r="K974" s="658">
        <v>950.08</v>
      </c>
      <c r="L974" s="644">
        <f t="shared" si="146"/>
        <v>200</v>
      </c>
      <c r="M974" s="644">
        <f t="shared" si="147"/>
        <v>950.08</v>
      </c>
      <c r="N974" s="644">
        <f>ROUND('Смета ЕР (общ) '!$I974*'Смета ЕР (общ) '!$L974,2)</f>
        <v>0</v>
      </c>
      <c r="O974" s="644">
        <f>ROUND('Смета ЕР (общ) '!$I974*'Смета ЕР (общ) '!$M974,2)</f>
        <v>0</v>
      </c>
      <c r="P974" s="641"/>
      <c r="Q974" s="641"/>
    </row>
    <row r="975" spans="1:17" ht="14.4">
      <c r="A975" s="640" t="s">
        <v>98</v>
      </c>
      <c r="B975" s="640">
        <v>1</v>
      </c>
      <c r="C975" s="640"/>
      <c r="D975" s="640">
        <f t="shared" si="142"/>
        <v>99</v>
      </c>
      <c r="E975" s="640" t="str">
        <f>CONCATENATE('Смета ЕР (общ) '!$A975,".",'Смета ЕР (общ) '!$B975,".",'Смета ЕР (общ) '!$D975)</f>
        <v>Р7.1.99</v>
      </c>
      <c r="F975" s="640">
        <f t="shared" si="145"/>
        <v>1</v>
      </c>
      <c r="G975" s="641" t="s">
        <v>2478</v>
      </c>
      <c r="H975" s="642" t="s">
        <v>336</v>
      </c>
      <c r="I975" s="657"/>
      <c r="J975" s="658">
        <v>200</v>
      </c>
      <c r="K975" s="658">
        <v>1150.0999999999999</v>
      </c>
      <c r="L975" s="644">
        <f t="shared" si="146"/>
        <v>200</v>
      </c>
      <c r="M975" s="644">
        <f t="shared" si="147"/>
        <v>1150.0999999999999</v>
      </c>
      <c r="N975" s="644">
        <f>ROUND('Смета ЕР (общ) '!$I975*'Смета ЕР (общ) '!$L975,2)</f>
        <v>0</v>
      </c>
      <c r="O975" s="644">
        <f>ROUND('Смета ЕР (общ) '!$I975*'Смета ЕР (общ) '!$M975,2)</f>
        <v>0</v>
      </c>
      <c r="P975" s="641"/>
      <c r="Q975" s="641"/>
    </row>
    <row r="976" spans="1:17" ht="14.4">
      <c r="A976" s="640" t="s">
        <v>98</v>
      </c>
      <c r="B976" s="640">
        <v>1</v>
      </c>
      <c r="C976" s="640"/>
      <c r="D976" s="640">
        <f t="shared" si="142"/>
        <v>100</v>
      </c>
      <c r="E976" s="640" t="str">
        <f>CONCATENATE('Смета ЕР (общ) '!$A976,".",'Смета ЕР (общ) '!$B976,".",'Смета ЕР (общ) '!$D976)</f>
        <v>Р7.1.100</v>
      </c>
      <c r="F976" s="640">
        <f t="shared" si="145"/>
        <v>1</v>
      </c>
      <c r="G976" s="641" t="s">
        <v>2479</v>
      </c>
      <c r="H976" s="642" t="s">
        <v>336</v>
      </c>
      <c r="I976" s="657"/>
      <c r="J976" s="658">
        <v>200</v>
      </c>
      <c r="K976" s="658">
        <v>1925.16</v>
      </c>
      <c r="L976" s="644">
        <f t="shared" si="146"/>
        <v>200</v>
      </c>
      <c r="M976" s="644">
        <f t="shared" si="147"/>
        <v>1925.16</v>
      </c>
      <c r="N976" s="644">
        <f>ROUND('Смета ЕР (общ) '!$I976*'Смета ЕР (общ) '!$L976,2)</f>
        <v>0</v>
      </c>
      <c r="O976" s="644">
        <f>ROUND('Смета ЕР (общ) '!$I976*'Смета ЕР (общ) '!$M976,2)</f>
        <v>0</v>
      </c>
      <c r="P976" s="641"/>
      <c r="Q976" s="641"/>
    </row>
    <row r="977" spans="1:21" ht="14.4">
      <c r="A977" s="640" t="s">
        <v>98</v>
      </c>
      <c r="B977" s="640">
        <v>1</v>
      </c>
      <c r="C977" s="640"/>
      <c r="D977" s="640">
        <f t="shared" ref="D977:D979" si="148">D976+1</f>
        <v>101</v>
      </c>
      <c r="E977" s="640" t="str">
        <f>CONCATENATE('Смета ЕР (общ) '!$A977,".",'Смета ЕР (общ) '!$B977,".",'Смета ЕР (общ) '!$D977)</f>
        <v>Р7.1.101</v>
      </c>
      <c r="F977" s="640">
        <f t="shared" si="145"/>
        <v>1</v>
      </c>
      <c r="G977" s="641" t="s">
        <v>2480</v>
      </c>
      <c r="H977" s="642" t="s">
        <v>336</v>
      </c>
      <c r="I977" s="657"/>
      <c r="J977" s="658">
        <v>200</v>
      </c>
      <c r="K977" s="658">
        <v>4285</v>
      </c>
      <c r="L977" s="644">
        <f t="shared" si="146"/>
        <v>200</v>
      </c>
      <c r="M977" s="644">
        <f t="shared" si="147"/>
        <v>4285</v>
      </c>
      <c r="N977" s="644">
        <f>ROUND('Смета ЕР (общ) '!$I977*'Смета ЕР (общ) '!$L977,2)</f>
        <v>0</v>
      </c>
      <c r="O977" s="644">
        <f>ROUND('Смета ЕР (общ) '!$I977*'Смета ЕР (общ) '!$M977,2)</f>
        <v>0</v>
      </c>
      <c r="P977" s="641"/>
      <c r="Q977" s="641"/>
    </row>
    <row r="978" spans="1:21" ht="14.4">
      <c r="A978" s="640" t="s">
        <v>98</v>
      </c>
      <c r="B978" s="640">
        <v>1</v>
      </c>
      <c r="C978" s="640"/>
      <c r="D978" s="640">
        <f t="shared" si="148"/>
        <v>102</v>
      </c>
      <c r="E978" s="640" t="str">
        <f>CONCATENATE('Смета ЕР (общ) '!$A978,".",'Смета ЕР (общ) '!$B978,".",'Смета ЕР (общ) '!$D978)</f>
        <v>Р7.1.102</v>
      </c>
      <c r="F978" s="640">
        <f t="shared" si="145"/>
        <v>1</v>
      </c>
      <c r="G978" s="641" t="s">
        <v>2481</v>
      </c>
      <c r="H978" s="642" t="s">
        <v>336</v>
      </c>
      <c r="I978" s="657"/>
      <c r="J978" s="658">
        <v>200</v>
      </c>
      <c r="K978" s="658">
        <v>804</v>
      </c>
      <c r="L978" s="644">
        <f t="shared" si="146"/>
        <v>200</v>
      </c>
      <c r="M978" s="644">
        <f t="shared" si="147"/>
        <v>804</v>
      </c>
      <c r="N978" s="644">
        <f>ROUND('Смета ЕР (общ) '!$I978*'Смета ЕР (общ) '!$L978,2)</f>
        <v>0</v>
      </c>
      <c r="O978" s="644">
        <f>ROUND('Смета ЕР (общ) '!$I978*'Смета ЕР (общ) '!$M978,2)</f>
        <v>0</v>
      </c>
      <c r="P978" s="641"/>
      <c r="Q978" s="641"/>
    </row>
    <row r="979" spans="1:21" ht="36">
      <c r="A979" s="659" t="s">
        <v>98</v>
      </c>
      <c r="B979" s="659">
        <v>1</v>
      </c>
      <c r="C979" s="659"/>
      <c r="D979" s="659">
        <f t="shared" si="148"/>
        <v>103</v>
      </c>
      <c r="E979" s="659" t="str">
        <f>CONCATENATE('Смета ЕР (общ) '!$A979,".",'Смета ЕР (общ) '!$B979,".",'Смета ЕР (общ) '!$D979)</f>
        <v>Р7.1.103</v>
      </c>
      <c r="F979" s="659">
        <f t="shared" si="145"/>
        <v>1</v>
      </c>
      <c r="G979" s="660" t="s">
        <v>1888</v>
      </c>
      <c r="H979" s="642" t="s">
        <v>27</v>
      </c>
      <c r="I979" s="643"/>
      <c r="J979" s="644">
        <v>1492.92</v>
      </c>
      <c r="K979" s="644">
        <v>1749.76</v>
      </c>
      <c r="L979" s="644">
        <f t="shared" si="146"/>
        <v>1492.92</v>
      </c>
      <c r="M979" s="644">
        <f t="shared" si="147"/>
        <v>1749.76</v>
      </c>
      <c r="N979" s="644">
        <f>ROUND('Смета ЕР (общ) '!$I979*'Смета ЕР (общ) '!$L979,2)</f>
        <v>0</v>
      </c>
      <c r="O979" s="644">
        <f>ROUND('Смета ЕР (общ) '!$I979*'Смета ЕР (общ) '!$M979,2)</f>
        <v>0</v>
      </c>
      <c r="P979" s="660" t="s">
        <v>1873</v>
      </c>
      <c r="Q979" s="660" t="s">
        <v>6226</v>
      </c>
    </row>
    <row r="980" spans="1:21" ht="48">
      <c r="A980" s="640" t="s">
        <v>98</v>
      </c>
      <c r="B980" s="640">
        <v>1</v>
      </c>
      <c r="C980" s="640"/>
      <c r="D980" s="640">
        <v>17</v>
      </c>
      <c r="E980" s="640" t="str">
        <f>CONCATENATE('Смета ЕР (общ) '!$A980,".",'Смета ЕР (общ) '!$B980,".",'Смета ЕР (общ) '!$D980)</f>
        <v>Р7.1.17</v>
      </c>
      <c r="F980" s="640">
        <f t="shared" si="145"/>
        <v>1</v>
      </c>
      <c r="G980" s="641" t="s">
        <v>6152</v>
      </c>
      <c r="H980" s="661" t="s">
        <v>8</v>
      </c>
      <c r="I980" s="643"/>
      <c r="J980" s="644">
        <v>1764.36</v>
      </c>
      <c r="K980" s="644">
        <v>2884.59</v>
      </c>
      <c r="L980" s="644">
        <f t="shared" si="146"/>
        <v>1764.36</v>
      </c>
      <c r="M980" s="644">
        <f t="shared" si="147"/>
        <v>2884.59</v>
      </c>
      <c r="N980" s="644">
        <f>ROUND('Смета ЕР (общ) '!$I980*'Смета ЕР (общ) '!$L980,2)</f>
        <v>0</v>
      </c>
      <c r="O980" s="644">
        <f>ROUND('Смета ЕР (общ) '!$I980*'Смета ЕР (общ) '!$M980,2)</f>
        <v>0</v>
      </c>
      <c r="P980" s="641"/>
      <c r="Q980" s="641"/>
      <c r="U980" s="617">
        <v>214</v>
      </c>
    </row>
    <row r="981" spans="1:21" ht="14.4">
      <c r="A981" s="632" t="s">
        <v>98</v>
      </c>
      <c r="B981" s="632">
        <v>2</v>
      </c>
      <c r="C981" s="632"/>
      <c r="D981" s="632">
        <v>0</v>
      </c>
      <c r="E981" s="632" t="str">
        <f>CONCATENATE('Смета ЕР (общ) '!$A981,".",'Смета ЕР (общ) '!$B981,".",'Смета ЕР (общ) '!$D981)</f>
        <v>Р7.2.0</v>
      </c>
      <c r="F981" s="632">
        <f t="shared" si="145"/>
        <v>1</v>
      </c>
      <c r="G981" s="633" t="s">
        <v>2664</v>
      </c>
      <c r="H981" s="634"/>
      <c r="I981" s="635">
        <f>N981</f>
        <v>0</v>
      </c>
      <c r="J981" s="647"/>
      <c r="K981" s="647"/>
      <c r="L981" s="637"/>
      <c r="M981" s="637"/>
      <c r="N981" s="637">
        <f>SUM(N982:N987)</f>
        <v>0</v>
      </c>
      <c r="O981" s="637">
        <f>SUM(O982:O987)</f>
        <v>0</v>
      </c>
      <c r="P981" s="633"/>
      <c r="Q981" s="633"/>
      <c r="U981" s="617">
        <v>0</v>
      </c>
    </row>
    <row r="982" spans="1:21" ht="24">
      <c r="A982" s="640" t="s">
        <v>98</v>
      </c>
      <c r="B982" s="640">
        <v>2</v>
      </c>
      <c r="C982" s="640"/>
      <c r="D982" s="640">
        <v>15</v>
      </c>
      <c r="E982" s="640" t="str">
        <f>CONCATENATE('Смета ЕР (общ) '!$A982,".",'Смета ЕР (общ) '!$B982,".",'Смета ЕР (общ) '!$D982)</f>
        <v>Р7.2.15</v>
      </c>
      <c r="F982" s="640">
        <f t="shared" si="145"/>
        <v>1</v>
      </c>
      <c r="G982" s="641" t="s">
        <v>966</v>
      </c>
      <c r="H982" s="642" t="s">
        <v>336</v>
      </c>
      <c r="I982" s="643"/>
      <c r="J982" s="644">
        <v>42299.4</v>
      </c>
      <c r="K982" s="644">
        <v>169074.08</v>
      </c>
      <c r="L982" s="644">
        <f t="shared" ref="L982:M987" si="149">ROUND(J982-J982*$R$3,2)</f>
        <v>42299.4</v>
      </c>
      <c r="M982" s="644">
        <f t="shared" si="149"/>
        <v>169074.08</v>
      </c>
      <c r="N982" s="644">
        <f>ROUND('Смета ЕР (общ) '!$I982*'Смета ЕР (общ) '!$L982,2)</f>
        <v>0</v>
      </c>
      <c r="O982" s="644">
        <f>ROUND('Смета ЕР (общ) '!$I982*'Смета ЕР (общ) '!$M982,2)</f>
        <v>0</v>
      </c>
      <c r="P982" s="641"/>
      <c r="Q982" s="641"/>
    </row>
    <row r="983" spans="1:21" ht="24">
      <c r="A983" s="640" t="s">
        <v>98</v>
      </c>
      <c r="B983" s="640">
        <v>2</v>
      </c>
      <c r="C983" s="640"/>
      <c r="D983" s="640">
        <v>1</v>
      </c>
      <c r="E983" s="640" t="str">
        <f>CONCATENATE('Смета ЕР (общ) '!$A983,".",'Смета ЕР (общ) '!$B983,".",'Смета ЕР (общ) '!$D983)</f>
        <v>Р7.2.1</v>
      </c>
      <c r="F983" s="640">
        <f t="shared" si="145"/>
        <v>1</v>
      </c>
      <c r="G983" s="641" t="s">
        <v>2461</v>
      </c>
      <c r="H983" s="656" t="s">
        <v>15</v>
      </c>
      <c r="I983" s="657"/>
      <c r="J983" s="658">
        <v>250</v>
      </c>
      <c r="K983" s="658">
        <v>270</v>
      </c>
      <c r="L983" s="644">
        <f t="shared" si="149"/>
        <v>250</v>
      </c>
      <c r="M983" s="644">
        <f t="shared" si="149"/>
        <v>270</v>
      </c>
      <c r="N983" s="644">
        <f>ROUND('Смета ЕР (общ) '!$I983*'Смета ЕР (общ) '!$L983,2)</f>
        <v>0</v>
      </c>
      <c r="O983" s="644">
        <f>ROUND('Смета ЕР (общ) '!$I983*'Смета ЕР (общ) '!$M983,2)</f>
        <v>0</v>
      </c>
      <c r="P983" s="641"/>
      <c r="Q983" s="641"/>
    </row>
    <row r="984" spans="1:21" ht="24">
      <c r="A984" s="640" t="s">
        <v>98</v>
      </c>
      <c r="B984" s="640">
        <v>2</v>
      </c>
      <c r="C984" s="640"/>
      <c r="D984" s="640">
        <v>2</v>
      </c>
      <c r="E984" s="640" t="str">
        <f>CONCATENATE('Смета ЕР (общ) '!$A984,".",'Смета ЕР (общ) '!$B984,".",'Смета ЕР (общ) '!$D984)</f>
        <v>Р7.2.2</v>
      </c>
      <c r="F984" s="640">
        <f t="shared" si="145"/>
        <v>1</v>
      </c>
      <c r="G984" s="641" t="s">
        <v>2409</v>
      </c>
      <c r="H984" s="656" t="s">
        <v>15</v>
      </c>
      <c r="I984" s="657"/>
      <c r="J984" s="658">
        <v>350</v>
      </c>
      <c r="K984" s="658">
        <v>240</v>
      </c>
      <c r="L984" s="644">
        <f t="shared" si="149"/>
        <v>350</v>
      </c>
      <c r="M984" s="644">
        <f t="shared" si="149"/>
        <v>240</v>
      </c>
      <c r="N984" s="644">
        <f>ROUND('Смета ЕР (общ) '!$I984*'Смета ЕР (общ) '!$L984,2)</f>
        <v>0</v>
      </c>
      <c r="O984" s="644">
        <f>ROUND('Смета ЕР (общ) '!$I984*'Смета ЕР (общ) '!$M984,2)</f>
        <v>0</v>
      </c>
      <c r="P984" s="641"/>
      <c r="Q984" s="641"/>
    </row>
    <row r="985" spans="1:21" ht="24">
      <c r="A985" s="640" t="s">
        <v>98</v>
      </c>
      <c r="B985" s="640">
        <v>2</v>
      </c>
      <c r="C985" s="640"/>
      <c r="D985" s="640">
        <v>3</v>
      </c>
      <c r="E985" s="640" t="str">
        <f>CONCATENATE('Смета ЕР (общ) '!$A985,".",'Смета ЕР (общ) '!$B985,".",'Смета ЕР (общ) '!$D985)</f>
        <v>Р7.2.3</v>
      </c>
      <c r="F985" s="640">
        <f t="shared" si="145"/>
        <v>1</v>
      </c>
      <c r="G985" s="641" t="s">
        <v>2462</v>
      </c>
      <c r="H985" s="656" t="s">
        <v>15</v>
      </c>
      <c r="I985" s="657"/>
      <c r="J985" s="658">
        <v>350</v>
      </c>
      <c r="K985" s="658">
        <v>340</v>
      </c>
      <c r="L985" s="644">
        <f t="shared" si="149"/>
        <v>350</v>
      </c>
      <c r="M985" s="644">
        <f t="shared" si="149"/>
        <v>340</v>
      </c>
      <c r="N985" s="644">
        <f>ROUND('Смета ЕР (общ) '!$I985*'Смета ЕР (общ) '!$L985,2)</f>
        <v>0</v>
      </c>
      <c r="O985" s="644">
        <f>ROUND('Смета ЕР (общ) '!$I985*'Смета ЕР (общ) '!$M985,2)</f>
        <v>0</v>
      </c>
      <c r="P985" s="641"/>
      <c r="Q985" s="641"/>
    </row>
    <row r="986" spans="1:21" ht="24">
      <c r="A986" s="640" t="s">
        <v>98</v>
      </c>
      <c r="B986" s="640">
        <v>2</v>
      </c>
      <c r="C986" s="640"/>
      <c r="D986" s="640">
        <v>4</v>
      </c>
      <c r="E986" s="640" t="str">
        <f>CONCATENATE('Смета ЕР (общ) '!$A986,".",'Смета ЕР (общ) '!$B986,".",'Смета ЕР (общ) '!$D986)</f>
        <v>Р7.2.4</v>
      </c>
      <c r="F986" s="640">
        <f t="shared" si="145"/>
        <v>1</v>
      </c>
      <c r="G986" s="641" t="s">
        <v>2410</v>
      </c>
      <c r="H986" s="642" t="s">
        <v>336</v>
      </c>
      <c r="I986" s="643"/>
      <c r="J986" s="644">
        <v>2548.85</v>
      </c>
      <c r="K986" s="644">
        <v>25491.67</v>
      </c>
      <c r="L986" s="644">
        <f t="shared" si="149"/>
        <v>2548.85</v>
      </c>
      <c r="M986" s="644">
        <f t="shared" si="149"/>
        <v>25491.67</v>
      </c>
      <c r="N986" s="644">
        <f>ROUND('Смета ЕР (общ) '!$I986*'Смета ЕР (общ) '!$L986,2)</f>
        <v>0</v>
      </c>
      <c r="O986" s="644">
        <f>ROUND('Смета ЕР (общ) '!$I986*'Смета ЕР (общ) '!$M986,2)</f>
        <v>0</v>
      </c>
      <c r="P986" s="641"/>
      <c r="Q986" s="641"/>
    </row>
    <row r="987" spans="1:21" ht="60">
      <c r="A987" s="640" t="s">
        <v>98</v>
      </c>
      <c r="B987" s="640">
        <v>2</v>
      </c>
      <c r="C987" s="640"/>
      <c r="D987" s="640">
        <v>12</v>
      </c>
      <c r="E987" s="640" t="str">
        <f>CONCATENATE('Смета ЕР (общ) '!$A987,".",'Смета ЕР (общ) '!$B987,".",'Смета ЕР (общ) '!$D987)</f>
        <v>Р7.2.12</v>
      </c>
      <c r="F987" s="640">
        <f t="shared" si="145"/>
        <v>1</v>
      </c>
      <c r="G987" s="682" t="s">
        <v>6153</v>
      </c>
      <c r="H987" s="661" t="s">
        <v>8</v>
      </c>
      <c r="I987" s="643"/>
      <c r="J987" s="644">
        <v>1221.48</v>
      </c>
      <c r="K987" s="644">
        <v>1624.47</v>
      </c>
      <c r="L987" s="644">
        <f t="shared" si="149"/>
        <v>1221.48</v>
      </c>
      <c r="M987" s="644">
        <f t="shared" si="149"/>
        <v>1624.47</v>
      </c>
      <c r="N987" s="644">
        <f>ROUND('Смета ЕР (общ) '!$I987*'Смета ЕР (общ) '!$L987,2)</f>
        <v>0</v>
      </c>
      <c r="O987" s="644">
        <f>ROUND('Смета ЕР (общ) '!$I987*'Смета ЕР (общ) '!$M987,2)</f>
        <v>0</v>
      </c>
      <c r="P987" s="682"/>
      <c r="Q987" s="682"/>
    </row>
    <row r="988" spans="1:21" ht="14.4">
      <c r="A988" s="632" t="s">
        <v>102</v>
      </c>
      <c r="B988" s="632">
        <v>0</v>
      </c>
      <c r="C988" s="632"/>
      <c r="D988" s="632">
        <v>0</v>
      </c>
      <c r="E988" s="632" t="str">
        <f>CONCATENATE('Смета ЕР (общ) '!$A988,".",'Смета ЕР (общ) '!$B988,".",'Смета ЕР (общ) '!$D988)</f>
        <v>Р8.0.0</v>
      </c>
      <c r="F988" s="632">
        <f t="shared" si="145"/>
        <v>1</v>
      </c>
      <c r="G988" s="633" t="s">
        <v>680</v>
      </c>
      <c r="H988" s="634"/>
      <c r="I988" s="635">
        <f>N988</f>
        <v>0</v>
      </c>
      <c r="J988" s="647"/>
      <c r="K988" s="647"/>
      <c r="L988" s="637"/>
      <c r="M988" s="637"/>
      <c r="N988" s="637">
        <f>ROUND(N989+N997,2)</f>
        <v>0</v>
      </c>
      <c r="O988" s="637">
        <f>ROUND(O989+O997,2)</f>
        <v>0</v>
      </c>
      <c r="P988" s="633"/>
      <c r="Q988" s="633"/>
      <c r="U988" s="617">
        <v>868830.35</v>
      </c>
    </row>
    <row r="989" spans="1:21" ht="14.4">
      <c r="A989" s="632" t="s">
        <v>102</v>
      </c>
      <c r="B989" s="632">
        <v>1</v>
      </c>
      <c r="C989" s="632"/>
      <c r="D989" s="632">
        <v>0</v>
      </c>
      <c r="E989" s="632" t="str">
        <f>CONCATENATE('Смета ЕР (общ) '!$A989,".",'Смета ЕР (общ) '!$B989,".",'Смета ЕР (общ) '!$D989)</f>
        <v>Р8.1.0</v>
      </c>
      <c r="F989" s="632">
        <f t="shared" si="145"/>
        <v>1</v>
      </c>
      <c r="G989" s="633" t="s">
        <v>2671</v>
      </c>
      <c r="H989" s="634"/>
      <c r="I989" s="635">
        <f>N989</f>
        <v>0</v>
      </c>
      <c r="J989" s="647"/>
      <c r="K989" s="647"/>
      <c r="L989" s="637"/>
      <c r="M989" s="637"/>
      <c r="N989" s="637">
        <f>SUM(N990:N996)</f>
        <v>0</v>
      </c>
      <c r="O989" s="637">
        <f>SUM(O990:O996)</f>
        <v>0</v>
      </c>
      <c r="P989" s="633"/>
      <c r="Q989" s="633"/>
      <c r="U989" s="617">
        <v>60440.639999999999</v>
      </c>
    </row>
    <row r="990" spans="1:21" ht="24">
      <c r="A990" s="640" t="s">
        <v>102</v>
      </c>
      <c r="B990" s="640">
        <v>1</v>
      </c>
      <c r="C990" s="901"/>
      <c r="D990" s="901">
        <v>25</v>
      </c>
      <c r="E990" s="640" t="str">
        <f>CONCATENATE('Смета ЕР (общ) '!$A990,".",'Смета ЕР (общ) '!$B990,".",'Смета ЕР (общ) '!$D990)</f>
        <v>Р8.1.25</v>
      </c>
      <c r="F990" s="640">
        <f t="shared" si="145"/>
        <v>1</v>
      </c>
      <c r="G990" s="710" t="s">
        <v>5700</v>
      </c>
      <c r="H990" s="642" t="s">
        <v>336</v>
      </c>
      <c r="I990" s="903"/>
      <c r="J990" s="644">
        <v>26465.4</v>
      </c>
      <c r="K990" s="669">
        <f>$R$1*' Кондиционеры бытовые'!N5</f>
        <v>19391.400000000001</v>
      </c>
      <c r="L990" s="644">
        <f t="shared" ref="L990:L991" si="150">ROUND(J990-J990*$R$3,2)</f>
        <v>26465.4</v>
      </c>
      <c r="M990" s="669">
        <f t="shared" ref="M990:M991" si="151">ROUND(K990-K990*$R$3,2)</f>
        <v>19391.400000000001</v>
      </c>
      <c r="N990" s="644">
        <f>ROUND('Смета ЕР (общ) '!$I990*'Смета ЕР (общ) '!$L990,2)</f>
        <v>0</v>
      </c>
      <c r="O990" s="644">
        <f>ROUND('Смета ЕР (общ) '!$I990*'Смета ЕР (общ) '!$M990,2)</f>
        <v>0</v>
      </c>
      <c r="P990" s="710" t="s">
        <v>2484</v>
      </c>
      <c r="Q990" s="710" t="s">
        <v>846</v>
      </c>
    </row>
    <row r="991" spans="1:21" ht="24">
      <c r="A991" s="640" t="s">
        <v>102</v>
      </c>
      <c r="B991" s="640">
        <v>1</v>
      </c>
      <c r="C991" s="901"/>
      <c r="D991" s="901">
        <v>26</v>
      </c>
      <c r="E991" s="640" t="str">
        <f>CONCATENATE('Смета ЕР (общ) '!$A991,".",'Смета ЕР (общ) '!$B991,".",'Смета ЕР (общ) '!$D991)</f>
        <v>Р8.1.26</v>
      </c>
      <c r="F991" s="640">
        <f t="shared" si="145"/>
        <v>1</v>
      </c>
      <c r="G991" s="710" t="s">
        <v>5701</v>
      </c>
      <c r="H991" s="642" t="s">
        <v>336</v>
      </c>
      <c r="I991" s="903"/>
      <c r="J991" s="644">
        <v>26465.4</v>
      </c>
      <c r="K991" s="669">
        <f>$R$1*' Кондиционеры бытовые'!N6</f>
        <v>21602.7</v>
      </c>
      <c r="L991" s="644">
        <f t="shared" si="150"/>
        <v>26465.4</v>
      </c>
      <c r="M991" s="669">
        <f t="shared" si="151"/>
        <v>21602.7</v>
      </c>
      <c r="N991" s="644">
        <f>ROUND('Смета ЕР (общ) '!$I991*'Смета ЕР (общ) '!$L991,2)</f>
        <v>0</v>
      </c>
      <c r="O991" s="644">
        <f>ROUND('Смета ЕР (общ) '!$I991*'Смета ЕР (общ) '!$M991,2)</f>
        <v>0</v>
      </c>
      <c r="P991" s="710" t="s">
        <v>2484</v>
      </c>
      <c r="Q991" s="710" t="s">
        <v>846</v>
      </c>
    </row>
    <row r="992" spans="1:21" ht="24">
      <c r="A992" s="640" t="s">
        <v>102</v>
      </c>
      <c r="B992" s="640">
        <v>1</v>
      </c>
      <c r="C992" s="901"/>
      <c r="D992" s="901">
        <v>27</v>
      </c>
      <c r="E992" s="640" t="str">
        <f>CONCATENATE('Смета ЕР (общ) '!$A992,".",'Смета ЕР (общ) '!$B992,".",'Смета ЕР (общ) '!$D992)</f>
        <v>Р8.1.27</v>
      </c>
      <c r="F992" s="640">
        <f t="shared" si="145"/>
        <v>1</v>
      </c>
      <c r="G992" s="710" t="s">
        <v>5702</v>
      </c>
      <c r="H992" s="642" t="s">
        <v>336</v>
      </c>
      <c r="I992" s="903"/>
      <c r="J992" s="644">
        <v>26465.4</v>
      </c>
      <c r="K992" s="669">
        <f>$R$1*' Кондиционеры бытовые'!N7</f>
        <v>26620.65</v>
      </c>
      <c r="L992" s="644">
        <f t="shared" ref="L992:L995" si="152">ROUND(J992-J992*$R$3,2)</f>
        <v>26465.4</v>
      </c>
      <c r="M992" s="669">
        <f t="shared" ref="M992:M995" si="153">ROUND(K992-K992*$R$3,2)</f>
        <v>26620.65</v>
      </c>
      <c r="N992" s="644">
        <f>ROUND('Смета ЕР (общ) '!$I992*'Смета ЕР (общ) '!$L992,2)</f>
        <v>0</v>
      </c>
      <c r="O992" s="644">
        <f>ROUND('Смета ЕР (общ) '!$I992*'Смета ЕР (общ) '!$M992,2)</f>
        <v>0</v>
      </c>
      <c r="P992" s="710" t="s">
        <v>2484</v>
      </c>
      <c r="Q992" s="710" t="s">
        <v>846</v>
      </c>
    </row>
    <row r="993" spans="1:21" ht="24">
      <c r="A993" s="640" t="s">
        <v>102</v>
      </c>
      <c r="B993" s="640">
        <v>1</v>
      </c>
      <c r="C993" s="901"/>
      <c r="D993" s="901">
        <v>28</v>
      </c>
      <c r="E993" s="640" t="str">
        <f>CONCATENATE('Смета ЕР (общ) '!$A993,".",'Смета ЕР (общ) '!$B993,".",'Смета ЕР (общ) '!$D993)</f>
        <v>Р8.1.28</v>
      </c>
      <c r="F993" s="640">
        <f t="shared" si="145"/>
        <v>1</v>
      </c>
      <c r="G993" s="710" t="s">
        <v>5703</v>
      </c>
      <c r="H993" s="642" t="s">
        <v>336</v>
      </c>
      <c r="I993" s="903"/>
      <c r="J993" s="644">
        <v>26465.4</v>
      </c>
      <c r="K993" s="669">
        <f>$R$1*' Кондиционеры бытовые'!N8</f>
        <v>42354.9</v>
      </c>
      <c r="L993" s="644">
        <f t="shared" si="152"/>
        <v>26465.4</v>
      </c>
      <c r="M993" s="669">
        <f t="shared" si="153"/>
        <v>42354.9</v>
      </c>
      <c r="N993" s="644">
        <f>ROUND('Смета ЕР (общ) '!$I993*'Смета ЕР (общ) '!$L993,2)</f>
        <v>0</v>
      </c>
      <c r="O993" s="644">
        <f>ROUND('Смета ЕР (общ) '!$I993*'Смета ЕР (общ) '!$M993,2)</f>
        <v>0</v>
      </c>
      <c r="P993" s="710" t="s">
        <v>2484</v>
      </c>
      <c r="Q993" s="710" t="s">
        <v>846</v>
      </c>
    </row>
    <row r="994" spans="1:21" ht="24">
      <c r="A994" s="640" t="s">
        <v>102</v>
      </c>
      <c r="B994" s="640">
        <v>1</v>
      </c>
      <c r="C994" s="901"/>
      <c r="D994" s="901">
        <v>29</v>
      </c>
      <c r="E994" s="640" t="str">
        <f>CONCATENATE('Смета ЕР (общ) '!$A994,".",'Смета ЕР (общ) '!$B994,".",'Смета ЕР (общ) '!$D994)</f>
        <v>Р8.1.29</v>
      </c>
      <c r="F994" s="640">
        <f t="shared" si="145"/>
        <v>1</v>
      </c>
      <c r="G994" s="710" t="s">
        <v>5704</v>
      </c>
      <c r="H994" s="642" t="s">
        <v>336</v>
      </c>
      <c r="I994" s="903"/>
      <c r="J994" s="644">
        <v>26465.4</v>
      </c>
      <c r="K994" s="669">
        <f>$R$1*' Кондиционеры бытовые'!N9</f>
        <v>56813.4</v>
      </c>
      <c r="L994" s="644">
        <f t="shared" si="152"/>
        <v>26465.4</v>
      </c>
      <c r="M994" s="669">
        <f t="shared" si="153"/>
        <v>56813.4</v>
      </c>
      <c r="N994" s="644">
        <f>ROUND('Смета ЕР (общ) '!$I994*'Смета ЕР (общ) '!$L994,2)</f>
        <v>0</v>
      </c>
      <c r="O994" s="644">
        <f>ROUND('Смета ЕР (общ) '!$I994*'Смета ЕР (общ) '!$M994,2)</f>
        <v>0</v>
      </c>
      <c r="P994" s="710" t="s">
        <v>2484</v>
      </c>
      <c r="Q994" s="710" t="s">
        <v>846</v>
      </c>
    </row>
    <row r="995" spans="1:21" ht="24">
      <c r="A995" s="640" t="s">
        <v>102</v>
      </c>
      <c r="B995" s="640">
        <v>1</v>
      </c>
      <c r="C995" s="640"/>
      <c r="D995" s="640">
        <v>7</v>
      </c>
      <c r="E995" s="640" t="str">
        <f>CONCATENATE('Смета ЕР (общ) '!$A995,".",'Смета ЕР (общ) '!$B995,".",'Смета ЕР (общ) '!$D995)</f>
        <v>Р8.1.7</v>
      </c>
      <c r="F995" s="640">
        <f t="shared" si="145"/>
        <v>1</v>
      </c>
      <c r="G995" s="655" t="s">
        <v>5705</v>
      </c>
      <c r="H995" s="642" t="s">
        <v>336</v>
      </c>
      <c r="I995" s="903"/>
      <c r="J995" s="644">
        <v>3754.92</v>
      </c>
      <c r="K995" s="1109">
        <v>32802</v>
      </c>
      <c r="L995" s="644">
        <f t="shared" si="152"/>
        <v>3754.92</v>
      </c>
      <c r="M995" s="669">
        <f t="shared" si="153"/>
        <v>32802</v>
      </c>
      <c r="N995" s="644">
        <f>ROUND('Смета ЕР (общ) '!$I995*'Смета ЕР (общ) '!$L995,2)</f>
        <v>0</v>
      </c>
      <c r="O995" s="644">
        <f>ROUND('Смета ЕР (общ) '!$I995*'Смета ЕР (общ) '!$M995,2)</f>
        <v>0</v>
      </c>
      <c r="P995" s="655"/>
      <c r="Q995" s="655"/>
      <c r="U995" s="617">
        <v>1</v>
      </c>
    </row>
    <row r="996" spans="1:21" ht="14.4">
      <c r="A996" s="640" t="s">
        <v>102</v>
      </c>
      <c r="B996" s="640">
        <v>1</v>
      </c>
      <c r="C996" s="640"/>
      <c r="D996" s="640">
        <v>23</v>
      </c>
      <c r="E996" s="640" t="str">
        <f>CONCATENATE('Смета ЕР (общ) '!$A996,".",'Смета ЕР (общ) '!$B996,".",'Смета ЕР (общ) '!$D996)</f>
        <v>Р8.1.23</v>
      </c>
      <c r="F996" s="640">
        <f>IF(I996&gt;0,F995+1,F995)</f>
        <v>1</v>
      </c>
      <c r="G996" s="641" t="s">
        <v>717</v>
      </c>
      <c r="H996" s="642" t="s">
        <v>336</v>
      </c>
      <c r="I996" s="643"/>
      <c r="J996" s="644">
        <v>3754.92</v>
      </c>
      <c r="K996" s="644">
        <v>14340.85</v>
      </c>
      <c r="L996" s="644">
        <f>ROUND(J996-J996*$R$3,2)</f>
        <v>3754.92</v>
      </c>
      <c r="M996" s="644">
        <f>ROUND(K996-K996*$R$3,2)</f>
        <v>14340.85</v>
      </c>
      <c r="N996" s="644">
        <f>ROUND('Смета ЕР (общ) '!$I996*'Смета ЕР (общ) '!$L996,2)</f>
        <v>0</v>
      </c>
      <c r="O996" s="644">
        <f>ROUND('Смета ЕР (общ) '!$I996*'Смета ЕР (общ) '!$M996,2)</f>
        <v>0</v>
      </c>
      <c r="P996" s="641"/>
      <c r="Q996" s="641"/>
      <c r="U996" s="617">
        <v>1</v>
      </c>
    </row>
    <row r="997" spans="1:21" ht="14.4">
      <c r="A997" s="632" t="s">
        <v>102</v>
      </c>
      <c r="B997" s="632">
        <v>2</v>
      </c>
      <c r="C997" s="632"/>
      <c r="D997" s="632">
        <v>0</v>
      </c>
      <c r="E997" s="632" t="str">
        <f>CONCATENATE('Смета ЕР (общ) '!$A997,".",'Смета ЕР (общ) '!$B997,".",'Смета ЕР (общ) '!$D997)</f>
        <v>Р8.2.0</v>
      </c>
      <c r="F997" s="632">
        <f t="shared" si="145"/>
        <v>1</v>
      </c>
      <c r="G997" s="633" t="s">
        <v>2665</v>
      </c>
      <c r="H997" s="721"/>
      <c r="I997" s="722">
        <f>N997</f>
        <v>0</v>
      </c>
      <c r="J997" s="647"/>
      <c r="K997" s="647"/>
      <c r="L997" s="700"/>
      <c r="M997" s="700"/>
      <c r="N997" s="700">
        <f>SUM(N998:N1076)</f>
        <v>0</v>
      </c>
      <c r="O997" s="700">
        <f>SUM(O998:O1076)</f>
        <v>0</v>
      </c>
      <c r="P997" s="633"/>
      <c r="Q997" s="633"/>
      <c r="U997" s="617">
        <v>808389.71</v>
      </c>
    </row>
    <row r="998" spans="1:21" ht="24">
      <c r="A998" s="640" t="s">
        <v>102</v>
      </c>
      <c r="B998" s="640">
        <v>2</v>
      </c>
      <c r="C998" s="640"/>
      <c r="D998" s="640">
        <v>2</v>
      </c>
      <c r="E998" s="640" t="str">
        <f>CONCATENATE('Смета ЕР (общ) '!$A998,".",'Смета ЕР (общ) '!$B998,".",'Смета ЕР (общ) '!$D998)</f>
        <v>Р8.2.2</v>
      </c>
      <c r="F998" s="640">
        <f t="shared" si="145"/>
        <v>1</v>
      </c>
      <c r="G998" s="652" t="s">
        <v>1934</v>
      </c>
      <c r="H998" s="642" t="s">
        <v>336</v>
      </c>
      <c r="I998" s="643"/>
      <c r="J998" s="644">
        <v>23696.85</v>
      </c>
      <c r="K998" s="669">
        <f>$R$1*' Кондиционеры бытовые'!K5</f>
        <v>17775.45</v>
      </c>
      <c r="L998" s="644">
        <f t="shared" ref="L998:L1031" si="154">ROUND(J998-J998*$R$3,2)</f>
        <v>23696.85</v>
      </c>
      <c r="M998" s="662">
        <f>K998</f>
        <v>17775.45</v>
      </c>
      <c r="N998" s="644">
        <f>ROUND('Смета ЕР (общ) '!$I998*'Смета ЕР (общ) '!$L998,2)</f>
        <v>0</v>
      </c>
      <c r="O998" s="644">
        <f>ROUND('Смета ЕР (общ) '!$I998*'Смета ЕР (общ) '!$M998,2)</f>
        <v>0</v>
      </c>
      <c r="P998" s="652" t="s">
        <v>2484</v>
      </c>
      <c r="Q998" s="652" t="s">
        <v>846</v>
      </c>
      <c r="R998" s="1035"/>
    </row>
    <row r="999" spans="1:21" ht="24">
      <c r="A999" s="640" t="s">
        <v>102</v>
      </c>
      <c r="B999" s="640">
        <v>2</v>
      </c>
      <c r="C999" s="640"/>
      <c r="D999" s="640">
        <v>3</v>
      </c>
      <c r="E999" s="640" t="str">
        <f>CONCATENATE('Смета ЕР (общ) '!$A999,".",'Смета ЕР (общ) '!$B999,".",'Смета ЕР (общ) '!$D999)</f>
        <v>Р8.2.3</v>
      </c>
      <c r="F999" s="640">
        <f t="shared" si="145"/>
        <v>1</v>
      </c>
      <c r="G999" s="652" t="s">
        <v>1935</v>
      </c>
      <c r="H999" s="642" t="s">
        <v>336</v>
      </c>
      <c r="I999" s="643"/>
      <c r="J999" s="644">
        <v>23696.85</v>
      </c>
      <c r="K999" s="669">
        <f>$R$1*' Кондиционеры бытовые'!K6</f>
        <v>19646.55</v>
      </c>
      <c r="L999" s="644">
        <f t="shared" si="154"/>
        <v>23696.85</v>
      </c>
      <c r="M999" s="662">
        <f t="shared" ref="M999:M1055" si="155">K999</f>
        <v>19646.55</v>
      </c>
      <c r="N999" s="644">
        <f>ROUND('Смета ЕР (общ) '!$I999*'Смета ЕР (общ) '!$L999,2)</f>
        <v>0</v>
      </c>
      <c r="O999" s="644">
        <f>ROUND('Смета ЕР (общ) '!$I999*'Смета ЕР (общ) '!$M999,2)</f>
        <v>0</v>
      </c>
      <c r="P999" s="652" t="s">
        <v>2484</v>
      </c>
      <c r="Q999" s="652" t="s">
        <v>846</v>
      </c>
      <c r="R999" s="1035"/>
      <c r="U999" s="617">
        <v>1</v>
      </c>
    </row>
    <row r="1000" spans="1:21" ht="24">
      <c r="A1000" s="640" t="s">
        <v>102</v>
      </c>
      <c r="B1000" s="640">
        <v>2</v>
      </c>
      <c r="C1000" s="640"/>
      <c r="D1000" s="640">
        <v>21</v>
      </c>
      <c r="E1000" s="640" t="str">
        <f>CONCATENATE('Смета ЕР (общ) '!$A1000,".",'Смета ЕР (общ) '!$B1000,".",'Смета ЕР (общ) '!$D1000)</f>
        <v>Р8.2.21</v>
      </c>
      <c r="F1000" s="640">
        <f t="shared" si="145"/>
        <v>1</v>
      </c>
      <c r="G1000" s="652" t="s">
        <v>1936</v>
      </c>
      <c r="H1000" s="642" t="s">
        <v>336</v>
      </c>
      <c r="I1000" s="643"/>
      <c r="J1000" s="644">
        <v>23696.85</v>
      </c>
      <c r="K1000" s="669">
        <f>$R$1*' Кондиционеры бытовые'!K7</f>
        <v>24834.600000000002</v>
      </c>
      <c r="L1000" s="644">
        <f t="shared" si="154"/>
        <v>23696.85</v>
      </c>
      <c r="M1000" s="662">
        <f t="shared" si="155"/>
        <v>24834.600000000002</v>
      </c>
      <c r="N1000" s="644">
        <f>ROUND('Смета ЕР (общ) '!$I1000*'Смета ЕР (общ) '!$L1000,2)</f>
        <v>0</v>
      </c>
      <c r="O1000" s="644">
        <f>ROUND('Смета ЕР (общ) '!$I1000*'Смета ЕР (общ) '!$M1000,2)</f>
        <v>0</v>
      </c>
      <c r="P1000" s="652" t="s">
        <v>2484</v>
      </c>
      <c r="Q1000" s="652" t="s">
        <v>846</v>
      </c>
      <c r="R1000" s="1035"/>
    </row>
    <row r="1001" spans="1:21" ht="24">
      <c r="A1001" s="640" t="s">
        <v>102</v>
      </c>
      <c r="B1001" s="640">
        <v>2</v>
      </c>
      <c r="C1001" s="640"/>
      <c r="D1001" s="640">
        <v>4</v>
      </c>
      <c r="E1001" s="640" t="str">
        <f>CONCATENATE('Смета ЕР (общ) '!$A1001,".",'Смета ЕР (общ) '!$B1001,".",'Смета ЕР (общ) '!$D1001)</f>
        <v>Р8.2.4</v>
      </c>
      <c r="F1001" s="640">
        <f t="shared" si="145"/>
        <v>1</v>
      </c>
      <c r="G1001" s="652" t="s">
        <v>1937</v>
      </c>
      <c r="H1001" s="642" t="s">
        <v>336</v>
      </c>
      <c r="I1001" s="643"/>
      <c r="J1001" s="644">
        <v>23696.85</v>
      </c>
      <c r="K1001" s="669">
        <f>$R$1*' Кондиционеры бытовые'!K8</f>
        <v>40653.9</v>
      </c>
      <c r="L1001" s="644">
        <f t="shared" si="154"/>
        <v>23696.85</v>
      </c>
      <c r="M1001" s="662">
        <f t="shared" si="155"/>
        <v>40653.9</v>
      </c>
      <c r="N1001" s="644">
        <f>ROUND('Смета ЕР (общ) '!$I1001*'Смета ЕР (общ) '!$L1001,2)</f>
        <v>0</v>
      </c>
      <c r="O1001" s="644">
        <f>ROUND('Смета ЕР (общ) '!$I1001*'Смета ЕР (общ) '!$M1001,2)</f>
        <v>0</v>
      </c>
      <c r="P1001" s="652" t="s">
        <v>2484</v>
      </c>
      <c r="Q1001" s="652" t="s">
        <v>846</v>
      </c>
      <c r="R1001" s="1035"/>
    </row>
    <row r="1002" spans="1:21" ht="24">
      <c r="A1002" s="640" t="s">
        <v>102</v>
      </c>
      <c r="B1002" s="640">
        <v>2</v>
      </c>
      <c r="C1002" s="640"/>
      <c r="D1002" s="640">
        <v>5</v>
      </c>
      <c r="E1002" s="640" t="str">
        <f>CONCATENATE('Смета ЕР (общ) '!$A1002,".",'Смета ЕР (общ) '!$B1002,".",'Смета ЕР (общ) '!$D1002)</f>
        <v>Р8.2.5</v>
      </c>
      <c r="F1002" s="640">
        <f t="shared" si="145"/>
        <v>1</v>
      </c>
      <c r="G1002" s="652" t="s">
        <v>1938</v>
      </c>
      <c r="H1002" s="642" t="s">
        <v>336</v>
      </c>
      <c r="I1002" s="643"/>
      <c r="J1002" s="644">
        <v>23696.85</v>
      </c>
      <c r="K1002" s="669">
        <f>$R$1*' Кондиционеры бытовые'!K9</f>
        <v>54006.75</v>
      </c>
      <c r="L1002" s="644">
        <f t="shared" si="154"/>
        <v>23696.85</v>
      </c>
      <c r="M1002" s="662">
        <f t="shared" si="155"/>
        <v>54006.75</v>
      </c>
      <c r="N1002" s="644">
        <f>ROUND('Смета ЕР (общ) '!$I1002*'Смета ЕР (общ) '!$L1002,2)</f>
        <v>0</v>
      </c>
      <c r="O1002" s="644">
        <f>ROUND('Смета ЕР (общ) '!$I1002*'Смета ЕР (общ) '!$M1002,2)</f>
        <v>0</v>
      </c>
      <c r="P1002" s="652" t="s">
        <v>2484</v>
      </c>
      <c r="Q1002" s="652" t="s">
        <v>846</v>
      </c>
      <c r="R1002" s="1035"/>
    </row>
    <row r="1003" spans="1:21" ht="24">
      <c r="A1003" s="640" t="s">
        <v>102</v>
      </c>
      <c r="B1003" s="640">
        <v>2</v>
      </c>
      <c r="C1003" s="901"/>
      <c r="D1003" s="901">
        <v>60</v>
      </c>
      <c r="E1003" s="640" t="str">
        <f>CONCATENATE('Смета ЕР (общ) '!$A1003,".",'Смета ЕР (общ) '!$B1003,".",'Смета ЕР (общ) '!$D1003)</f>
        <v>Р8.2.60</v>
      </c>
      <c r="F1003" s="640">
        <f t="shared" si="145"/>
        <v>1</v>
      </c>
      <c r="G1003" s="710" t="s">
        <v>5700</v>
      </c>
      <c r="H1003" s="642" t="s">
        <v>336</v>
      </c>
      <c r="I1003" s="903"/>
      <c r="J1003" s="644">
        <v>23696.85</v>
      </c>
      <c r="K1003" s="669">
        <f>$R$1*' Кондиционеры бытовые'!N5</f>
        <v>19391.400000000001</v>
      </c>
      <c r="L1003" s="644">
        <f t="shared" ref="L1003:L1007" si="156">ROUND(J1003-J1003*$R$3,2)</f>
        <v>23696.85</v>
      </c>
      <c r="M1003" s="662">
        <f t="shared" ref="M1003:M1007" si="157">K1003</f>
        <v>19391.400000000001</v>
      </c>
      <c r="N1003" s="644">
        <f>ROUND('Смета ЕР (общ) '!$I1003*'Смета ЕР (общ) '!$L1003,2)</f>
        <v>0</v>
      </c>
      <c r="O1003" s="644">
        <f>ROUND('Смета ЕР (общ) '!$I1003*'Смета ЕР (общ) '!$M1003,2)</f>
        <v>0</v>
      </c>
      <c r="P1003" s="710" t="s">
        <v>2484</v>
      </c>
      <c r="Q1003" s="710" t="s">
        <v>846</v>
      </c>
      <c r="R1003" s="1035"/>
    </row>
    <row r="1004" spans="1:21" ht="24">
      <c r="A1004" s="640" t="s">
        <v>102</v>
      </c>
      <c r="B1004" s="640">
        <v>2</v>
      </c>
      <c r="C1004" s="901"/>
      <c r="D1004" s="901">
        <v>61</v>
      </c>
      <c r="E1004" s="640" t="str">
        <f>CONCATENATE('Смета ЕР (общ) '!$A1004,".",'Смета ЕР (общ) '!$B1004,".",'Смета ЕР (общ) '!$D1004)</f>
        <v>Р8.2.61</v>
      </c>
      <c r="F1004" s="640">
        <f t="shared" ref="F1004:F1020" si="158">IF(I1004&gt;0,F1003+1,F1003)</f>
        <v>1</v>
      </c>
      <c r="G1004" s="710" t="s">
        <v>5701</v>
      </c>
      <c r="H1004" s="642" t="s">
        <v>336</v>
      </c>
      <c r="I1004" s="903"/>
      <c r="J1004" s="644">
        <v>23696.85</v>
      </c>
      <c r="K1004" s="669">
        <f>$R$1*' Кондиционеры бытовые'!N6</f>
        <v>21602.7</v>
      </c>
      <c r="L1004" s="644">
        <f t="shared" si="156"/>
        <v>23696.85</v>
      </c>
      <c r="M1004" s="662">
        <f t="shared" si="157"/>
        <v>21602.7</v>
      </c>
      <c r="N1004" s="644">
        <f>ROUND('Смета ЕР (общ) '!$I1004*'Смета ЕР (общ) '!$L1004,2)</f>
        <v>0</v>
      </c>
      <c r="O1004" s="644">
        <f>ROUND('Смета ЕР (общ) '!$I1004*'Смета ЕР (общ) '!$M1004,2)</f>
        <v>0</v>
      </c>
      <c r="P1004" s="710" t="s">
        <v>2484</v>
      </c>
      <c r="Q1004" s="710" t="s">
        <v>846</v>
      </c>
      <c r="R1004" s="1035"/>
    </row>
    <row r="1005" spans="1:21" ht="24">
      <c r="A1005" s="640" t="s">
        <v>102</v>
      </c>
      <c r="B1005" s="640">
        <v>2</v>
      </c>
      <c r="C1005" s="901"/>
      <c r="D1005" s="901">
        <v>62</v>
      </c>
      <c r="E1005" s="640" t="str">
        <f>CONCATENATE('Смета ЕР (общ) '!$A1005,".",'Смета ЕР (общ) '!$B1005,".",'Смета ЕР (общ) '!$D1005)</f>
        <v>Р8.2.62</v>
      </c>
      <c r="F1005" s="640">
        <f t="shared" si="158"/>
        <v>1</v>
      </c>
      <c r="G1005" s="710" t="s">
        <v>5702</v>
      </c>
      <c r="H1005" s="642" t="s">
        <v>336</v>
      </c>
      <c r="I1005" s="903"/>
      <c r="J1005" s="644">
        <v>23696.85</v>
      </c>
      <c r="K1005" s="669">
        <f>$R$1*' Кондиционеры бытовые'!N7</f>
        <v>26620.65</v>
      </c>
      <c r="L1005" s="644">
        <f t="shared" si="156"/>
        <v>23696.85</v>
      </c>
      <c r="M1005" s="662">
        <f t="shared" si="157"/>
        <v>26620.65</v>
      </c>
      <c r="N1005" s="644">
        <f>ROUND('Смета ЕР (общ) '!$I1005*'Смета ЕР (общ) '!$L1005,2)</f>
        <v>0</v>
      </c>
      <c r="O1005" s="644">
        <f>ROUND('Смета ЕР (общ) '!$I1005*'Смета ЕР (общ) '!$M1005,2)</f>
        <v>0</v>
      </c>
      <c r="P1005" s="710" t="s">
        <v>2484</v>
      </c>
      <c r="Q1005" s="710" t="s">
        <v>846</v>
      </c>
      <c r="R1005" s="1035"/>
    </row>
    <row r="1006" spans="1:21" ht="24">
      <c r="A1006" s="640" t="s">
        <v>102</v>
      </c>
      <c r="B1006" s="640">
        <v>2</v>
      </c>
      <c r="C1006" s="901"/>
      <c r="D1006" s="901">
        <v>63</v>
      </c>
      <c r="E1006" s="640" t="str">
        <f>CONCATENATE('Смета ЕР (общ) '!$A1006,".",'Смета ЕР (общ) '!$B1006,".",'Смета ЕР (общ) '!$D1006)</f>
        <v>Р8.2.63</v>
      </c>
      <c r="F1006" s="640">
        <f t="shared" si="158"/>
        <v>1</v>
      </c>
      <c r="G1006" s="710" t="s">
        <v>5703</v>
      </c>
      <c r="H1006" s="642" t="s">
        <v>336</v>
      </c>
      <c r="I1006" s="903"/>
      <c r="J1006" s="644">
        <v>23696.85</v>
      </c>
      <c r="K1006" s="669">
        <f>$R$1*' Кондиционеры бытовые'!N8</f>
        <v>42354.9</v>
      </c>
      <c r="L1006" s="644">
        <f t="shared" si="156"/>
        <v>23696.85</v>
      </c>
      <c r="M1006" s="662">
        <f t="shared" si="157"/>
        <v>42354.9</v>
      </c>
      <c r="N1006" s="644">
        <f>ROUND('Смета ЕР (общ) '!$I1006*'Смета ЕР (общ) '!$L1006,2)</f>
        <v>0</v>
      </c>
      <c r="O1006" s="644">
        <f>ROUND('Смета ЕР (общ) '!$I1006*'Смета ЕР (общ) '!$M1006,2)</f>
        <v>0</v>
      </c>
      <c r="P1006" s="710" t="s">
        <v>2484</v>
      </c>
      <c r="Q1006" s="710" t="s">
        <v>846</v>
      </c>
      <c r="R1006" s="1035"/>
    </row>
    <row r="1007" spans="1:21" ht="24">
      <c r="A1007" s="640" t="s">
        <v>102</v>
      </c>
      <c r="B1007" s="640">
        <v>2</v>
      </c>
      <c r="C1007" s="901"/>
      <c r="D1007" s="901">
        <v>64</v>
      </c>
      <c r="E1007" s="640" t="str">
        <f>CONCATENATE('Смета ЕР (общ) '!$A1007,".",'Смета ЕР (общ) '!$B1007,".",'Смета ЕР (общ) '!$D1007)</f>
        <v>Р8.2.64</v>
      </c>
      <c r="F1007" s="640">
        <f t="shared" si="158"/>
        <v>1</v>
      </c>
      <c r="G1007" s="710" t="s">
        <v>5704</v>
      </c>
      <c r="H1007" s="642" t="s">
        <v>336</v>
      </c>
      <c r="I1007" s="903"/>
      <c r="J1007" s="644">
        <v>23696.85</v>
      </c>
      <c r="K1007" s="669">
        <f>$R$1*' Кондиционеры бытовые'!N9</f>
        <v>56813.4</v>
      </c>
      <c r="L1007" s="644">
        <f t="shared" si="156"/>
        <v>23696.85</v>
      </c>
      <c r="M1007" s="662">
        <f t="shared" si="157"/>
        <v>56813.4</v>
      </c>
      <c r="N1007" s="644">
        <f>ROUND('Смета ЕР (общ) '!$I1007*'Смета ЕР (общ) '!$L1007,2)</f>
        <v>0</v>
      </c>
      <c r="O1007" s="644">
        <f>ROUND('Смета ЕР (общ) '!$I1007*'Смета ЕР (общ) '!$M1007,2)</f>
        <v>0</v>
      </c>
      <c r="P1007" s="710" t="s">
        <v>2484</v>
      </c>
      <c r="Q1007" s="710" t="s">
        <v>846</v>
      </c>
      <c r="R1007" s="1035"/>
    </row>
    <row r="1008" spans="1:21" ht="24">
      <c r="A1008" s="640" t="s">
        <v>102</v>
      </c>
      <c r="B1008" s="640">
        <v>2</v>
      </c>
      <c r="C1008" s="901"/>
      <c r="D1008" s="901">
        <v>65</v>
      </c>
      <c r="E1008" s="640" t="str">
        <f>CONCATENATE('Смета ЕР (общ) '!$A1008,".",'Смета ЕР (общ) '!$B1008,".",'Смета ЕР (общ) '!$D1008)</f>
        <v>Р8.2.65</v>
      </c>
      <c r="F1008" s="640">
        <f t="shared" si="158"/>
        <v>1</v>
      </c>
      <c r="G1008" s="710" t="s">
        <v>5706</v>
      </c>
      <c r="H1008" s="642" t="s">
        <v>336</v>
      </c>
      <c r="I1008" s="643"/>
      <c r="J1008" s="644">
        <v>19500.18</v>
      </c>
      <c r="K1008" s="669">
        <f>$R$1*' Кондиционеры бытовые'!N23</f>
        <v>64382.85</v>
      </c>
      <c r="L1008" s="644">
        <f t="shared" ref="L1008:L1011" si="159">ROUND(J1008-J1008*$R$3,2)</f>
        <v>19500.18</v>
      </c>
      <c r="M1008" s="662">
        <f t="shared" ref="M1008:M1011" si="160">K1008</f>
        <v>64382.85</v>
      </c>
      <c r="N1008" s="644">
        <f>ROUND('Смета ЕР (общ) '!$I1008*'Смета ЕР (общ) '!$L1008,2)</f>
        <v>0</v>
      </c>
      <c r="O1008" s="644">
        <f>ROUND('Смета ЕР (общ) '!$I1008*'Смета ЕР (общ) '!$M1008,2)</f>
        <v>0</v>
      </c>
      <c r="P1008" s="710" t="s">
        <v>2484</v>
      </c>
      <c r="Q1008" s="710" t="s">
        <v>846</v>
      </c>
      <c r="R1008" s="1035"/>
    </row>
    <row r="1009" spans="1:21" ht="24">
      <c r="A1009" s="640" t="s">
        <v>102</v>
      </c>
      <c r="B1009" s="640">
        <v>2</v>
      </c>
      <c r="C1009" s="901"/>
      <c r="D1009" s="901">
        <v>66</v>
      </c>
      <c r="E1009" s="640" t="str">
        <f>CONCATENATE('Смета ЕР (общ) '!$A1009,".",'Смета ЕР (общ) '!$B1009,".",'Смета ЕР (общ) '!$D1009)</f>
        <v>Р8.2.66</v>
      </c>
      <c r="F1009" s="640">
        <f t="shared" si="158"/>
        <v>1</v>
      </c>
      <c r="G1009" s="710" t="s">
        <v>5707</v>
      </c>
      <c r="H1009" s="642" t="s">
        <v>336</v>
      </c>
      <c r="I1009" s="643"/>
      <c r="J1009" s="644">
        <v>20038.87</v>
      </c>
      <c r="K1009" s="669">
        <f>$R$1*' Кондиционеры бытовые'!N24</f>
        <v>92789.55</v>
      </c>
      <c r="L1009" s="644">
        <f t="shared" si="159"/>
        <v>20038.87</v>
      </c>
      <c r="M1009" s="662">
        <f t="shared" si="160"/>
        <v>92789.55</v>
      </c>
      <c r="N1009" s="644">
        <f>ROUND('Смета ЕР (общ) '!$I1009*'Смета ЕР (общ) '!$L1009,2)</f>
        <v>0</v>
      </c>
      <c r="O1009" s="644">
        <f>ROUND('Смета ЕР (общ) '!$I1009*'Смета ЕР (общ) '!$M1009,2)</f>
        <v>0</v>
      </c>
      <c r="P1009" s="710" t="s">
        <v>2484</v>
      </c>
      <c r="Q1009" s="710" t="s">
        <v>846</v>
      </c>
      <c r="R1009" s="1035"/>
    </row>
    <row r="1010" spans="1:21" ht="24">
      <c r="A1010" s="640" t="s">
        <v>102</v>
      </c>
      <c r="B1010" s="640">
        <v>2</v>
      </c>
      <c r="C1010" s="901"/>
      <c r="D1010" s="901">
        <v>67</v>
      </c>
      <c r="E1010" s="640" t="str">
        <f>CONCATENATE('Смета ЕР (общ) '!$A1010,".",'Смета ЕР (общ) '!$B1010,".",'Смета ЕР (общ) '!$D1010)</f>
        <v>Р8.2.67</v>
      </c>
      <c r="F1010" s="640">
        <f t="shared" si="158"/>
        <v>1</v>
      </c>
      <c r="G1010" s="710" t="s">
        <v>5708</v>
      </c>
      <c r="H1010" s="642" t="s">
        <v>336</v>
      </c>
      <c r="I1010" s="643"/>
      <c r="J1010" s="644">
        <v>20362.07</v>
      </c>
      <c r="K1010" s="669">
        <f>$R$1*' Кондиционеры бытовые'!N25</f>
        <v>113286.6</v>
      </c>
      <c r="L1010" s="644">
        <f t="shared" si="159"/>
        <v>20362.07</v>
      </c>
      <c r="M1010" s="662">
        <f t="shared" si="160"/>
        <v>113286.6</v>
      </c>
      <c r="N1010" s="644">
        <f>ROUND('Смета ЕР (общ) '!$I1010*'Смета ЕР (общ) '!$L1010,2)</f>
        <v>0</v>
      </c>
      <c r="O1010" s="644">
        <f>ROUND('Смета ЕР (общ) '!$I1010*'Смета ЕР (общ) '!$M1010,2)</f>
        <v>0</v>
      </c>
      <c r="P1010" s="710" t="s">
        <v>2484</v>
      </c>
      <c r="Q1010" s="710" t="s">
        <v>846</v>
      </c>
      <c r="R1010" s="1035"/>
    </row>
    <row r="1011" spans="1:21" ht="24">
      <c r="A1011" s="640" t="s">
        <v>102</v>
      </c>
      <c r="B1011" s="640">
        <v>2</v>
      </c>
      <c r="C1011" s="901"/>
      <c r="D1011" s="901">
        <v>68</v>
      </c>
      <c r="E1011" s="640" t="str">
        <f>CONCATENATE('Смета ЕР (общ) '!$A1011,".",'Смета ЕР (общ) '!$B1011,".",'Смета ЕР (общ) '!$D1011)</f>
        <v>Р8.2.68</v>
      </c>
      <c r="F1011" s="640">
        <f t="shared" si="158"/>
        <v>1</v>
      </c>
      <c r="G1011" s="710" t="s">
        <v>5709</v>
      </c>
      <c r="H1011" s="642" t="s">
        <v>336</v>
      </c>
      <c r="I1011" s="643"/>
      <c r="J1011" s="644">
        <v>21547.17</v>
      </c>
      <c r="K1011" s="669">
        <f>$R$1*' Кондиционеры бытовые'!N26</f>
        <v>131232.15</v>
      </c>
      <c r="L1011" s="644">
        <f t="shared" si="159"/>
        <v>21547.17</v>
      </c>
      <c r="M1011" s="662">
        <f t="shared" si="160"/>
        <v>131232.15</v>
      </c>
      <c r="N1011" s="644">
        <f>ROUND('Смета ЕР (общ) '!$I1011*'Смета ЕР (общ) '!$L1011,2)</f>
        <v>0</v>
      </c>
      <c r="O1011" s="644">
        <f>ROUND('Смета ЕР (общ) '!$I1011*'Смета ЕР (общ) '!$M1011,2)</f>
        <v>0</v>
      </c>
      <c r="P1011" s="710" t="s">
        <v>2484</v>
      </c>
      <c r="Q1011" s="710" t="s">
        <v>846</v>
      </c>
      <c r="R1011" s="1035"/>
    </row>
    <row r="1012" spans="1:21" ht="24">
      <c r="A1012" s="640" t="s">
        <v>102</v>
      </c>
      <c r="B1012" s="640">
        <v>2</v>
      </c>
      <c r="C1012" s="640"/>
      <c r="D1012" s="640">
        <v>69</v>
      </c>
      <c r="E1012" s="640" t="str">
        <f>CONCATENATE('Смета ЕР (общ) '!$A1012,".",'Смета ЕР (общ) '!$B1012,".",'Смета ЕР (общ) '!$D1012)</f>
        <v>Р8.2.69</v>
      </c>
      <c r="F1012" s="640">
        <f t="shared" si="158"/>
        <v>1</v>
      </c>
      <c r="G1012" s="710" t="s">
        <v>5710</v>
      </c>
      <c r="H1012" s="642" t="s">
        <v>336</v>
      </c>
      <c r="I1012" s="643"/>
      <c r="J1012" s="644">
        <v>18668.68</v>
      </c>
      <c r="K1012" s="669">
        <f>$R$1*' Кондиционеры бытовые'!N10</f>
        <v>45671.85</v>
      </c>
      <c r="L1012" s="644">
        <f t="shared" ref="L1012:L1015" si="161">ROUND(J1012-J1012*$R$3,2)</f>
        <v>18668.68</v>
      </c>
      <c r="M1012" s="662">
        <f t="shared" ref="M1012:M1015" si="162">K1012</f>
        <v>45671.85</v>
      </c>
      <c r="N1012" s="644">
        <f>ROUND('Смета ЕР (общ) '!$I1012*'Смета ЕР (общ) '!$L1012,2)</f>
        <v>0</v>
      </c>
      <c r="O1012" s="644">
        <f>ROUND('Смета ЕР (общ) '!$I1012*'Смета ЕР (общ) '!$M1012,2)</f>
        <v>0</v>
      </c>
      <c r="P1012" s="710" t="s">
        <v>2484</v>
      </c>
      <c r="Q1012" s="710" t="s">
        <v>846</v>
      </c>
      <c r="R1012" s="1035"/>
    </row>
    <row r="1013" spans="1:21" ht="24">
      <c r="A1013" s="640" t="s">
        <v>102</v>
      </c>
      <c r="B1013" s="640">
        <v>2</v>
      </c>
      <c r="C1013" s="640"/>
      <c r="D1013" s="640">
        <v>70</v>
      </c>
      <c r="E1013" s="640" t="str">
        <f>CONCATENATE('Смета ЕР (общ) '!$A1013,".",'Смета ЕР (общ) '!$B1013,".",'Смета ЕР (общ) '!$D1013)</f>
        <v>Р8.2.70</v>
      </c>
      <c r="F1013" s="640">
        <f t="shared" si="158"/>
        <v>1</v>
      </c>
      <c r="G1013" s="710" t="s">
        <v>5711</v>
      </c>
      <c r="H1013" s="642" t="s">
        <v>336</v>
      </c>
      <c r="I1013" s="643"/>
      <c r="J1013" s="644">
        <v>18668.68</v>
      </c>
      <c r="K1013" s="669">
        <f>$R$1*' Кондиционеры бытовые'!N11</f>
        <v>49924.35</v>
      </c>
      <c r="L1013" s="644">
        <f t="shared" si="161"/>
        <v>18668.68</v>
      </c>
      <c r="M1013" s="662">
        <f t="shared" si="162"/>
        <v>49924.35</v>
      </c>
      <c r="N1013" s="644">
        <f>ROUND('Смета ЕР (общ) '!$I1013*'Смета ЕР (общ) '!$L1013,2)</f>
        <v>0</v>
      </c>
      <c r="O1013" s="644">
        <f>ROUND('Смета ЕР (общ) '!$I1013*'Смета ЕР (общ) '!$M1013,2)</f>
        <v>0</v>
      </c>
      <c r="P1013" s="710" t="s">
        <v>2484</v>
      </c>
      <c r="Q1013" s="710" t="s">
        <v>846</v>
      </c>
      <c r="R1013" s="1035"/>
    </row>
    <row r="1014" spans="1:21" ht="24">
      <c r="A1014" s="640" t="s">
        <v>102</v>
      </c>
      <c r="B1014" s="640">
        <v>2</v>
      </c>
      <c r="C1014" s="640"/>
      <c r="D1014" s="640">
        <v>71</v>
      </c>
      <c r="E1014" s="640" t="str">
        <f>CONCATENATE('Смета ЕР (общ) '!$A1014,".",'Смета ЕР (общ) '!$B1014,".",'Смета ЕР (общ) '!$D1014)</f>
        <v>Р8.2.71</v>
      </c>
      <c r="F1014" s="640">
        <f t="shared" si="158"/>
        <v>1</v>
      </c>
      <c r="G1014" s="710" t="s">
        <v>5712</v>
      </c>
      <c r="H1014" s="642" t="s">
        <v>336</v>
      </c>
      <c r="I1014" s="643"/>
      <c r="J1014" s="644">
        <v>19500.18</v>
      </c>
      <c r="K1014" s="669">
        <f>$R$1*' Кондиционеры бытовые'!N12</f>
        <v>65403.450000000004</v>
      </c>
      <c r="L1014" s="644">
        <f t="shared" si="161"/>
        <v>19500.18</v>
      </c>
      <c r="M1014" s="662">
        <f t="shared" si="162"/>
        <v>65403.450000000004</v>
      </c>
      <c r="N1014" s="644">
        <f>ROUND('Смета ЕР (общ) '!$I1014*'Смета ЕР (общ) '!$L1014,2)</f>
        <v>0</v>
      </c>
      <c r="O1014" s="644">
        <f>ROUND('Смета ЕР (общ) '!$I1014*'Смета ЕР (общ) '!$M1014,2)</f>
        <v>0</v>
      </c>
      <c r="P1014" s="710" t="s">
        <v>2484</v>
      </c>
      <c r="Q1014" s="710" t="s">
        <v>846</v>
      </c>
      <c r="R1014" s="1035"/>
    </row>
    <row r="1015" spans="1:21" ht="24">
      <c r="A1015" s="640" t="s">
        <v>102</v>
      </c>
      <c r="B1015" s="640">
        <v>2</v>
      </c>
      <c r="C1015" s="640"/>
      <c r="D1015" s="640">
        <v>72</v>
      </c>
      <c r="E1015" s="640" t="str">
        <f>CONCATENATE('Смета ЕР (общ) '!$A1015,".",'Смета ЕР (общ) '!$B1015,".",'Смета ЕР (общ) '!$D1015)</f>
        <v>Р8.2.72</v>
      </c>
      <c r="F1015" s="640">
        <f t="shared" si="158"/>
        <v>1</v>
      </c>
      <c r="G1015" s="710" t="s">
        <v>5713</v>
      </c>
      <c r="H1015" s="642" t="s">
        <v>336</v>
      </c>
      <c r="I1015" s="643"/>
      <c r="J1015" s="644">
        <v>20038.87</v>
      </c>
      <c r="K1015" s="669">
        <f>$R$1*' Кондиционеры бытовые'!N14</f>
        <v>90493.2</v>
      </c>
      <c r="L1015" s="644">
        <f t="shared" si="161"/>
        <v>20038.87</v>
      </c>
      <c r="M1015" s="662">
        <f t="shared" si="162"/>
        <v>90493.2</v>
      </c>
      <c r="N1015" s="644">
        <f>ROUND('Смета ЕР (общ) '!$I1015*'Смета ЕР (общ) '!$L1015,2)</f>
        <v>0</v>
      </c>
      <c r="O1015" s="644">
        <f>ROUND('Смета ЕР (общ) '!$I1015*'Смета ЕР (общ) '!$M1015,2)</f>
        <v>0</v>
      </c>
      <c r="P1015" s="710" t="s">
        <v>2484</v>
      </c>
      <c r="Q1015" s="710" t="s">
        <v>846</v>
      </c>
      <c r="R1015" s="1035"/>
    </row>
    <row r="1016" spans="1:21" ht="24">
      <c r="A1016" s="640" t="s">
        <v>102</v>
      </c>
      <c r="B1016" s="640">
        <v>2</v>
      </c>
      <c r="C1016" s="640"/>
      <c r="D1016" s="640">
        <v>73</v>
      </c>
      <c r="E1016" s="640" t="str">
        <f>CONCATENATE('Смета ЕР (общ) '!$A1016,".",'Смета ЕР (общ) '!$B1016,".",'Смета ЕР (общ) '!$D1016)</f>
        <v>Р8.2.73</v>
      </c>
      <c r="F1016" s="640">
        <f t="shared" si="158"/>
        <v>1</v>
      </c>
      <c r="G1016" s="710" t="s">
        <v>5714</v>
      </c>
      <c r="H1016" s="642" t="s">
        <v>336</v>
      </c>
      <c r="I1016" s="643"/>
      <c r="J1016" s="644">
        <v>20038.87</v>
      </c>
      <c r="K1016" s="669">
        <f>$R$1*' Кондиционеры бытовые'!N15</f>
        <v>103335.75</v>
      </c>
      <c r="L1016" s="644">
        <f t="shared" ref="L1016" si="163">ROUND(J1016-J1016*$R$3,2)</f>
        <v>20038.87</v>
      </c>
      <c r="M1016" s="662">
        <f t="shared" ref="M1016" si="164">K1016</f>
        <v>103335.75</v>
      </c>
      <c r="N1016" s="644">
        <f>ROUND('Смета ЕР (общ) '!$I1016*'Смета ЕР (общ) '!$L1016,2)</f>
        <v>0</v>
      </c>
      <c r="O1016" s="644">
        <f>ROUND('Смета ЕР (общ) '!$I1016*'Смета ЕР (общ) '!$M1016,2)</f>
        <v>0</v>
      </c>
      <c r="P1016" s="710" t="s">
        <v>2484</v>
      </c>
      <c r="Q1016" s="710" t="s">
        <v>846</v>
      </c>
      <c r="R1016" s="1035"/>
    </row>
    <row r="1017" spans="1:21" ht="24">
      <c r="A1017" s="640" t="s">
        <v>102</v>
      </c>
      <c r="B1017" s="640">
        <v>2</v>
      </c>
      <c r="C1017" s="640"/>
      <c r="D1017" s="640">
        <v>74</v>
      </c>
      <c r="E1017" s="640" t="str">
        <f>CONCATENATE('Смета ЕР (общ) '!$A1017,".",'Смета ЕР (общ) '!$B1017,".",'Смета ЕР (общ) '!$D1017)</f>
        <v>Р8.2.74</v>
      </c>
      <c r="F1017" s="640">
        <f t="shared" si="158"/>
        <v>1</v>
      </c>
      <c r="G1017" s="710" t="s">
        <v>5715</v>
      </c>
      <c r="H1017" s="642" t="s">
        <v>336</v>
      </c>
      <c r="I1017" s="643"/>
      <c r="J1017" s="644">
        <v>20038.87</v>
      </c>
      <c r="K1017" s="669">
        <f>$R$1*' Кондиционеры бытовые'!N16</f>
        <v>132167.70000000001</v>
      </c>
      <c r="L1017" s="644">
        <f t="shared" ref="L1017" si="165">ROUND(J1017-J1017*$R$3,2)</f>
        <v>20038.87</v>
      </c>
      <c r="M1017" s="662">
        <f t="shared" ref="M1017" si="166">K1017</f>
        <v>132167.70000000001</v>
      </c>
      <c r="N1017" s="644">
        <f>ROUND('Смета ЕР (общ) '!$I1017*'Смета ЕР (общ) '!$L1017,2)</f>
        <v>0</v>
      </c>
      <c r="O1017" s="644">
        <f>ROUND('Смета ЕР (общ) '!$I1017*'Смета ЕР (общ) '!$M1017,2)</f>
        <v>0</v>
      </c>
      <c r="P1017" s="710" t="s">
        <v>2484</v>
      </c>
      <c r="Q1017" s="710" t="s">
        <v>846</v>
      </c>
      <c r="R1017" s="1035"/>
    </row>
    <row r="1018" spans="1:21" ht="24">
      <c r="A1018" s="640" t="s">
        <v>102</v>
      </c>
      <c r="B1018" s="640">
        <v>2</v>
      </c>
      <c r="C1018" s="640"/>
      <c r="D1018" s="640">
        <v>29</v>
      </c>
      <c r="E1018" s="640" t="str">
        <f>CONCATENATE('Смета ЕР (общ) '!$A1018,".",'Смета ЕР (общ) '!$B1018,".",'Смета ЕР (общ) '!$D1018)</f>
        <v>Р8.2.29</v>
      </c>
      <c r="F1018" s="640">
        <f t="shared" si="158"/>
        <v>1</v>
      </c>
      <c r="G1018" s="652" t="s">
        <v>1739</v>
      </c>
      <c r="H1018" s="642" t="s">
        <v>336</v>
      </c>
      <c r="I1018" s="643"/>
      <c r="J1018" s="644">
        <v>11164.47</v>
      </c>
      <c r="K1018" s="669">
        <f>$R$1*'Кондиционеры Haier VRF'!J28</f>
        <v>21687.75</v>
      </c>
      <c r="L1018" s="644">
        <f t="shared" si="154"/>
        <v>11164.47</v>
      </c>
      <c r="M1018" s="662">
        <f t="shared" si="155"/>
        <v>21687.75</v>
      </c>
      <c r="N1018" s="644">
        <f>ROUND('Смета ЕР (общ) '!$I1018*'Смета ЕР (общ) '!$L1018,2)</f>
        <v>0</v>
      </c>
      <c r="O1018" s="644">
        <f>ROUND('Смета ЕР (общ) '!$I1018*'Смета ЕР (общ) '!$M1018,2)</f>
        <v>0</v>
      </c>
      <c r="P1018" s="652" t="s">
        <v>6150</v>
      </c>
      <c r="Q1018" s="652" t="s">
        <v>846</v>
      </c>
      <c r="R1018" s="1035"/>
      <c r="U1018" s="617">
        <v>6</v>
      </c>
    </row>
    <row r="1019" spans="1:21" ht="24">
      <c r="A1019" s="640" t="s">
        <v>102</v>
      </c>
      <c r="B1019" s="640">
        <v>2</v>
      </c>
      <c r="C1019" s="640"/>
      <c r="D1019" s="640">
        <v>1</v>
      </c>
      <c r="E1019" s="640" t="str">
        <f>CONCATENATE('Смета ЕР (общ) '!$A1019,".",'Смета ЕР (общ) '!$B1019,".",'Смета ЕР (общ) '!$D1019)</f>
        <v>Р8.2.1</v>
      </c>
      <c r="F1019" s="640">
        <f t="shared" si="158"/>
        <v>1</v>
      </c>
      <c r="G1019" s="652" t="s">
        <v>1940</v>
      </c>
      <c r="H1019" s="642" t="s">
        <v>336</v>
      </c>
      <c r="I1019" s="643"/>
      <c r="J1019" s="644">
        <v>11164.47</v>
      </c>
      <c r="K1019" s="669">
        <f>$R$1*'Кондиционеры Haier VRF'!J29</f>
        <v>21857.850000000002</v>
      </c>
      <c r="L1019" s="644">
        <f t="shared" si="154"/>
        <v>11164.47</v>
      </c>
      <c r="M1019" s="662">
        <f t="shared" si="155"/>
        <v>21857.850000000002</v>
      </c>
      <c r="N1019" s="644">
        <f>ROUND('Смета ЕР (общ) '!$I1019*'Смета ЕР (общ) '!$L1019,2)</f>
        <v>0</v>
      </c>
      <c r="O1019" s="644">
        <f>ROUND('Смета ЕР (общ) '!$I1019*'Смета ЕР (общ) '!$M1019,2)</f>
        <v>0</v>
      </c>
      <c r="P1019" s="652" t="s">
        <v>6150</v>
      </c>
      <c r="Q1019" s="652" t="s">
        <v>846</v>
      </c>
      <c r="R1019" s="1035"/>
    </row>
    <row r="1020" spans="1:21" ht="24">
      <c r="A1020" s="640" t="s">
        <v>102</v>
      </c>
      <c r="B1020" s="640">
        <v>2</v>
      </c>
      <c r="C1020" s="640"/>
      <c r="D1020" s="640">
        <v>23</v>
      </c>
      <c r="E1020" s="640" t="str">
        <f>CONCATENATE('Смета ЕР (общ) '!$A1020,".",'Смета ЕР (общ) '!$B1020,".",'Смета ЕР (общ) '!$D1020)</f>
        <v>Р8.2.23</v>
      </c>
      <c r="F1020" s="640">
        <f t="shared" si="158"/>
        <v>1</v>
      </c>
      <c r="G1020" s="652" t="s">
        <v>1947</v>
      </c>
      <c r="H1020" s="642" t="s">
        <v>336</v>
      </c>
      <c r="I1020" s="643"/>
      <c r="J1020" s="644">
        <v>11164.47</v>
      </c>
      <c r="K1020" s="669">
        <f>$R$1*'Кондиционеры Haier VRF'!J30</f>
        <v>22027.95</v>
      </c>
      <c r="L1020" s="644">
        <f t="shared" si="154"/>
        <v>11164.47</v>
      </c>
      <c r="M1020" s="662">
        <f t="shared" si="155"/>
        <v>22027.95</v>
      </c>
      <c r="N1020" s="644">
        <f>ROUND('Смета ЕР (общ) '!$I1020*'Смета ЕР (общ) '!$L1020,2)</f>
        <v>0</v>
      </c>
      <c r="O1020" s="644">
        <f>ROUND('Смета ЕР (общ) '!$I1020*'Смета ЕР (общ) '!$M1020,2)</f>
        <v>0</v>
      </c>
      <c r="P1020" s="652" t="s">
        <v>6150</v>
      </c>
      <c r="Q1020" s="652" t="s">
        <v>846</v>
      </c>
      <c r="R1020" s="1035"/>
    </row>
    <row r="1021" spans="1:21" ht="24">
      <c r="A1021" s="640" t="s">
        <v>102</v>
      </c>
      <c r="B1021" s="640">
        <v>2</v>
      </c>
      <c r="C1021" s="640"/>
      <c r="D1021" s="640">
        <v>24</v>
      </c>
      <c r="E1021" s="640" t="str">
        <f>CONCATENATE('Смета ЕР (общ) '!$A1021,".",'Смета ЕР (общ) '!$B1021,".",'Смета ЕР (общ) '!$D1021)</f>
        <v>Р8.2.24</v>
      </c>
      <c r="F1021" s="640">
        <f t="shared" ref="F1021:F1088" si="167">IF(I1021&gt;0,F1020+1,F1020)</f>
        <v>1</v>
      </c>
      <c r="G1021" s="652" t="s">
        <v>1948</v>
      </c>
      <c r="H1021" s="642" t="s">
        <v>336</v>
      </c>
      <c r="I1021" s="643"/>
      <c r="J1021" s="644">
        <v>13211.43</v>
      </c>
      <c r="K1021" s="669">
        <f>$R$1*'Кондиционеры Haier VRF'!J31</f>
        <v>22538.25</v>
      </c>
      <c r="L1021" s="644">
        <f t="shared" si="154"/>
        <v>13211.43</v>
      </c>
      <c r="M1021" s="662">
        <f t="shared" si="155"/>
        <v>22538.25</v>
      </c>
      <c r="N1021" s="644">
        <f>ROUND('Смета ЕР (общ) '!$I1021*'Смета ЕР (общ) '!$L1021,2)</f>
        <v>0</v>
      </c>
      <c r="O1021" s="644">
        <f>ROUND('Смета ЕР (общ) '!$I1021*'Смета ЕР (общ) '!$M1021,2)</f>
        <v>0</v>
      </c>
      <c r="P1021" s="652" t="s">
        <v>6150</v>
      </c>
      <c r="Q1021" s="652" t="s">
        <v>846</v>
      </c>
      <c r="R1021" s="1035"/>
    </row>
    <row r="1022" spans="1:21" ht="24">
      <c r="A1022" s="640" t="s">
        <v>102</v>
      </c>
      <c r="B1022" s="640">
        <v>2</v>
      </c>
      <c r="C1022" s="640"/>
      <c r="D1022" s="640">
        <v>25</v>
      </c>
      <c r="E1022" s="640" t="str">
        <f>CONCATENATE('Смета ЕР (общ) '!$A1022,".",'Смета ЕР (общ) '!$B1022,".",'Смета ЕР (общ) '!$D1022)</f>
        <v>Р8.2.25</v>
      </c>
      <c r="F1022" s="640">
        <f t="shared" si="167"/>
        <v>1</v>
      </c>
      <c r="G1022" s="652" t="s">
        <v>1949</v>
      </c>
      <c r="H1022" s="642" t="s">
        <v>336</v>
      </c>
      <c r="I1022" s="643"/>
      <c r="J1022" s="644">
        <v>13211.43</v>
      </c>
      <c r="K1022" s="669">
        <f>$R$1*'Кондиционеры Haier VRF'!J32</f>
        <v>24749.55</v>
      </c>
      <c r="L1022" s="644">
        <f t="shared" si="154"/>
        <v>13211.43</v>
      </c>
      <c r="M1022" s="662">
        <f t="shared" si="155"/>
        <v>24749.55</v>
      </c>
      <c r="N1022" s="644">
        <f>ROUND('Смета ЕР (общ) '!$I1022*'Смета ЕР (общ) '!$L1022,2)</f>
        <v>0</v>
      </c>
      <c r="O1022" s="644">
        <f>ROUND('Смета ЕР (общ) '!$I1022*'Смета ЕР (общ) '!$M1022,2)</f>
        <v>0</v>
      </c>
      <c r="P1022" s="652" t="s">
        <v>6150</v>
      </c>
      <c r="Q1022" s="652" t="s">
        <v>846</v>
      </c>
      <c r="R1022" s="1035"/>
    </row>
    <row r="1023" spans="1:21" ht="24">
      <c r="A1023" s="640" t="s">
        <v>102</v>
      </c>
      <c r="B1023" s="640">
        <v>2</v>
      </c>
      <c r="C1023" s="640"/>
      <c r="D1023" s="640">
        <v>26</v>
      </c>
      <c r="E1023" s="640" t="str">
        <f>CONCATENATE('Смета ЕР (общ) '!$A1023,".",'Смета ЕР (общ) '!$B1023,".",'Смета ЕР (общ) '!$D1023)</f>
        <v>Р8.2.26</v>
      </c>
      <c r="F1023" s="640">
        <f t="shared" si="167"/>
        <v>1</v>
      </c>
      <c r="G1023" s="652" t="s">
        <v>1950</v>
      </c>
      <c r="H1023" s="642" t="s">
        <v>336</v>
      </c>
      <c r="I1023" s="643"/>
      <c r="J1023" s="644">
        <v>13211.43</v>
      </c>
      <c r="K1023" s="669">
        <f>$R$1*'Кондиционеры Haier VRF'!J33</f>
        <v>26450.55</v>
      </c>
      <c r="L1023" s="644">
        <f t="shared" si="154"/>
        <v>13211.43</v>
      </c>
      <c r="M1023" s="662">
        <f t="shared" si="155"/>
        <v>26450.55</v>
      </c>
      <c r="N1023" s="644">
        <f>ROUND('Смета ЕР (общ) '!$I1023*'Смета ЕР (общ) '!$L1023,2)</f>
        <v>0</v>
      </c>
      <c r="O1023" s="644">
        <f>ROUND('Смета ЕР (общ) '!$I1023*'Смета ЕР (общ) '!$M1023,2)</f>
        <v>0</v>
      </c>
      <c r="P1023" s="652" t="s">
        <v>6150</v>
      </c>
      <c r="Q1023" s="652" t="s">
        <v>846</v>
      </c>
      <c r="R1023" s="1035"/>
    </row>
    <row r="1024" spans="1:21" ht="24">
      <c r="A1024" s="640" t="s">
        <v>102</v>
      </c>
      <c r="B1024" s="640">
        <v>2</v>
      </c>
      <c r="C1024" s="640"/>
      <c r="D1024" s="640">
        <v>27</v>
      </c>
      <c r="E1024" s="640" t="str">
        <f>CONCATENATE('Смета ЕР (общ) '!$A1024,".",'Смета ЕР (общ) '!$B1024,".",'Смета ЕР (общ) '!$D1024)</f>
        <v>Р8.2.27</v>
      </c>
      <c r="F1024" s="640">
        <f t="shared" si="167"/>
        <v>1</v>
      </c>
      <c r="G1024" s="652" t="s">
        <v>1951</v>
      </c>
      <c r="H1024" s="642" t="s">
        <v>336</v>
      </c>
      <c r="I1024" s="643"/>
      <c r="J1024" s="644">
        <v>13211.43</v>
      </c>
      <c r="K1024" s="669">
        <f>$R$1*'Кондиционеры Haier VRF'!J34</f>
        <v>28321.65</v>
      </c>
      <c r="L1024" s="644">
        <f t="shared" si="154"/>
        <v>13211.43</v>
      </c>
      <c r="M1024" s="662">
        <f t="shared" si="155"/>
        <v>28321.65</v>
      </c>
      <c r="N1024" s="644">
        <f>ROUND('Смета ЕР (общ) '!$I1024*'Смета ЕР (общ) '!$L1024,2)</f>
        <v>0</v>
      </c>
      <c r="O1024" s="644">
        <f>ROUND('Смета ЕР (общ) '!$I1024*'Смета ЕР (общ) '!$M1024,2)</f>
        <v>0</v>
      </c>
      <c r="P1024" s="652" t="s">
        <v>6150</v>
      </c>
      <c r="Q1024" s="652" t="s">
        <v>846</v>
      </c>
      <c r="R1024" s="1035"/>
    </row>
    <row r="1025" spans="1:18" ht="24">
      <c r="A1025" s="640" t="s">
        <v>102</v>
      </c>
      <c r="B1025" s="640">
        <v>2</v>
      </c>
      <c r="C1025" s="640"/>
      <c r="D1025" s="640">
        <v>28</v>
      </c>
      <c r="E1025" s="640" t="str">
        <f>CONCATENATE('Смета ЕР (общ) '!$A1025,".",'Смета ЕР (общ) '!$B1025,".",'Смета ЕР (общ) '!$D1025)</f>
        <v>Р8.2.28</v>
      </c>
      <c r="F1025" s="640">
        <f t="shared" si="167"/>
        <v>1</v>
      </c>
      <c r="G1025" s="652" t="s">
        <v>1939</v>
      </c>
      <c r="H1025" s="642" t="s">
        <v>336</v>
      </c>
      <c r="I1025" s="643"/>
      <c r="J1025" s="644">
        <v>11164.47</v>
      </c>
      <c r="K1025" s="669">
        <f>$R$1*'Кондиционеры Haier VRF'!J37</f>
        <v>25004.7</v>
      </c>
      <c r="L1025" s="644">
        <f t="shared" si="154"/>
        <v>11164.47</v>
      </c>
      <c r="M1025" s="662">
        <f t="shared" si="155"/>
        <v>25004.7</v>
      </c>
      <c r="N1025" s="644">
        <f>ROUND('Смета ЕР (общ) '!$I1025*'Смета ЕР (общ) '!$L1025,2)</f>
        <v>0</v>
      </c>
      <c r="O1025" s="644">
        <f>ROUND('Смета ЕР (общ) '!$I1025*'Смета ЕР (общ) '!$M1025,2)</f>
        <v>0</v>
      </c>
      <c r="P1025" s="652" t="s">
        <v>6150</v>
      </c>
      <c r="Q1025" s="652" t="s">
        <v>846</v>
      </c>
      <c r="R1025" s="1035"/>
    </row>
    <row r="1026" spans="1:18" ht="24">
      <c r="A1026" s="640" t="s">
        <v>102</v>
      </c>
      <c r="B1026" s="640">
        <v>2</v>
      </c>
      <c r="C1026" s="640"/>
      <c r="D1026" s="640">
        <v>36</v>
      </c>
      <c r="E1026" s="640" t="str">
        <f>CONCATENATE('Смета ЕР (общ) '!$A1026,".",'Смета ЕР (общ) '!$B1026,".",'Смета ЕР (общ) '!$D1026)</f>
        <v>Р8.2.36</v>
      </c>
      <c r="F1026" s="640">
        <f t="shared" si="167"/>
        <v>1</v>
      </c>
      <c r="G1026" s="652" t="s">
        <v>1941</v>
      </c>
      <c r="H1026" s="642" t="s">
        <v>336</v>
      </c>
      <c r="I1026" s="643"/>
      <c r="J1026" s="644">
        <v>11164.47</v>
      </c>
      <c r="K1026" s="669">
        <f>$R$1*'Кондиционеры Haier VRF'!J38</f>
        <v>25174.799999999999</v>
      </c>
      <c r="L1026" s="644">
        <f t="shared" si="154"/>
        <v>11164.47</v>
      </c>
      <c r="M1026" s="662">
        <f t="shared" si="155"/>
        <v>25174.799999999999</v>
      </c>
      <c r="N1026" s="644">
        <f>ROUND('Смета ЕР (общ) '!$I1026*'Смета ЕР (общ) '!$L1026,2)</f>
        <v>0</v>
      </c>
      <c r="O1026" s="644">
        <f>ROUND('Смета ЕР (общ) '!$I1026*'Смета ЕР (общ) '!$M1026,2)</f>
        <v>0</v>
      </c>
      <c r="P1026" s="652" t="s">
        <v>6150</v>
      </c>
      <c r="Q1026" s="652" t="s">
        <v>846</v>
      </c>
      <c r="R1026" s="1035"/>
    </row>
    <row r="1027" spans="1:18" ht="24">
      <c r="A1027" s="640" t="s">
        <v>102</v>
      </c>
      <c r="B1027" s="640">
        <v>2</v>
      </c>
      <c r="C1027" s="640"/>
      <c r="D1027" s="640">
        <v>37</v>
      </c>
      <c r="E1027" s="640" t="str">
        <f>CONCATENATE('Смета ЕР (общ) '!$A1027,".",'Смета ЕР (общ) '!$B1027,".",'Смета ЕР (общ) '!$D1027)</f>
        <v>Р8.2.37</v>
      </c>
      <c r="F1027" s="640">
        <f t="shared" si="167"/>
        <v>1</v>
      </c>
      <c r="G1027" s="652" t="s">
        <v>1942</v>
      </c>
      <c r="H1027" s="642" t="s">
        <v>336</v>
      </c>
      <c r="I1027" s="643"/>
      <c r="J1027" s="644">
        <v>11164.47</v>
      </c>
      <c r="K1027" s="669">
        <f>$R$1*'Кондиционеры Haier VRF'!J39</f>
        <v>25344.9</v>
      </c>
      <c r="L1027" s="644">
        <f t="shared" si="154"/>
        <v>11164.47</v>
      </c>
      <c r="M1027" s="662">
        <f t="shared" si="155"/>
        <v>25344.9</v>
      </c>
      <c r="N1027" s="644">
        <f>ROUND('Смета ЕР (общ) '!$I1027*'Смета ЕР (общ) '!$L1027,2)</f>
        <v>0</v>
      </c>
      <c r="O1027" s="644">
        <f>ROUND('Смета ЕР (общ) '!$I1027*'Смета ЕР (общ) '!$M1027,2)</f>
        <v>0</v>
      </c>
      <c r="P1027" s="652" t="s">
        <v>6150</v>
      </c>
      <c r="Q1027" s="652" t="s">
        <v>846</v>
      </c>
      <c r="R1027" s="1035"/>
    </row>
    <row r="1028" spans="1:18" ht="24">
      <c r="A1028" s="640" t="s">
        <v>102</v>
      </c>
      <c r="B1028" s="640">
        <v>2</v>
      </c>
      <c r="C1028" s="640"/>
      <c r="D1028" s="640">
        <v>38</v>
      </c>
      <c r="E1028" s="640" t="str">
        <f>CONCATENATE('Смета ЕР (общ) '!$A1028,".",'Смета ЕР (общ) '!$B1028,".",'Смета ЕР (общ) '!$D1028)</f>
        <v>Р8.2.38</v>
      </c>
      <c r="F1028" s="640">
        <f t="shared" si="167"/>
        <v>1</v>
      </c>
      <c r="G1028" s="652" t="s">
        <v>1943</v>
      </c>
      <c r="H1028" s="642" t="s">
        <v>336</v>
      </c>
      <c r="I1028" s="643"/>
      <c r="J1028" s="644">
        <v>13211.43</v>
      </c>
      <c r="K1028" s="669">
        <f>$R$1*'Кондиционеры Haier VRF'!J40</f>
        <v>25685.100000000002</v>
      </c>
      <c r="L1028" s="644">
        <f t="shared" si="154"/>
        <v>13211.43</v>
      </c>
      <c r="M1028" s="662">
        <f t="shared" si="155"/>
        <v>25685.100000000002</v>
      </c>
      <c r="N1028" s="644">
        <f>ROUND('Смета ЕР (общ) '!$I1028*'Смета ЕР (общ) '!$L1028,2)</f>
        <v>0</v>
      </c>
      <c r="O1028" s="644">
        <f>ROUND('Смета ЕР (общ) '!$I1028*'Смета ЕР (общ) '!$M1028,2)</f>
        <v>0</v>
      </c>
      <c r="P1028" s="652" t="s">
        <v>6150</v>
      </c>
      <c r="Q1028" s="652" t="s">
        <v>846</v>
      </c>
      <c r="R1028" s="1035"/>
    </row>
    <row r="1029" spans="1:18" ht="24">
      <c r="A1029" s="640" t="s">
        <v>102</v>
      </c>
      <c r="B1029" s="640">
        <v>2</v>
      </c>
      <c r="C1029" s="640"/>
      <c r="D1029" s="640">
        <v>39</v>
      </c>
      <c r="E1029" s="640" t="str">
        <f>CONCATENATE('Смета ЕР (общ) '!$A1029,".",'Смета ЕР (общ) '!$B1029,".",'Смета ЕР (общ) '!$D1029)</f>
        <v>Р8.2.39</v>
      </c>
      <c r="F1029" s="640">
        <f t="shared" si="167"/>
        <v>1</v>
      </c>
      <c r="G1029" s="652" t="s">
        <v>1944</v>
      </c>
      <c r="H1029" s="642" t="s">
        <v>336</v>
      </c>
      <c r="I1029" s="643"/>
      <c r="J1029" s="644">
        <v>13211.43</v>
      </c>
      <c r="K1029" s="669">
        <f>$R$1*'Кондиционеры Haier VRF'!J41</f>
        <v>28917</v>
      </c>
      <c r="L1029" s="644">
        <f t="shared" si="154"/>
        <v>13211.43</v>
      </c>
      <c r="M1029" s="662">
        <f t="shared" si="155"/>
        <v>28917</v>
      </c>
      <c r="N1029" s="644">
        <f>ROUND('Смета ЕР (общ) '!$I1029*'Смета ЕР (общ) '!$L1029,2)</f>
        <v>0</v>
      </c>
      <c r="O1029" s="644">
        <f>ROUND('Смета ЕР (общ) '!$I1029*'Смета ЕР (общ) '!$M1029,2)</f>
        <v>0</v>
      </c>
      <c r="P1029" s="652" t="s">
        <v>6150</v>
      </c>
      <c r="Q1029" s="652" t="s">
        <v>846</v>
      </c>
      <c r="R1029" s="1035"/>
    </row>
    <row r="1030" spans="1:18" ht="24">
      <c r="A1030" s="640" t="s">
        <v>102</v>
      </c>
      <c r="B1030" s="640">
        <v>2</v>
      </c>
      <c r="C1030" s="640"/>
      <c r="D1030" s="640">
        <v>40</v>
      </c>
      <c r="E1030" s="640" t="str">
        <f>CONCATENATE('Смета ЕР (общ) '!$A1030,".",'Смета ЕР (общ) '!$B1030,".",'Смета ЕР (общ) '!$D1030)</f>
        <v>Р8.2.40</v>
      </c>
      <c r="F1030" s="640">
        <f t="shared" si="167"/>
        <v>1</v>
      </c>
      <c r="G1030" s="652" t="s">
        <v>1945</v>
      </c>
      <c r="H1030" s="642" t="s">
        <v>336</v>
      </c>
      <c r="I1030" s="643"/>
      <c r="J1030" s="644">
        <v>13211.43</v>
      </c>
      <c r="K1030" s="669">
        <f>$R$1*'Кондиционеры Haier VRF'!J42</f>
        <v>30277.8</v>
      </c>
      <c r="L1030" s="644">
        <f t="shared" si="154"/>
        <v>13211.43</v>
      </c>
      <c r="M1030" s="662">
        <f t="shared" si="155"/>
        <v>30277.8</v>
      </c>
      <c r="N1030" s="644">
        <f>ROUND('Смета ЕР (общ) '!$I1030*'Смета ЕР (общ) '!$L1030,2)</f>
        <v>0</v>
      </c>
      <c r="O1030" s="644">
        <f>ROUND('Смета ЕР (общ) '!$I1030*'Смета ЕР (общ) '!$M1030,2)</f>
        <v>0</v>
      </c>
      <c r="P1030" s="652" t="s">
        <v>6150</v>
      </c>
      <c r="Q1030" s="652" t="s">
        <v>846</v>
      </c>
      <c r="R1030" s="1035"/>
    </row>
    <row r="1031" spans="1:18" ht="24">
      <c r="A1031" s="640" t="s">
        <v>102</v>
      </c>
      <c r="B1031" s="640">
        <v>2</v>
      </c>
      <c r="C1031" s="640"/>
      <c r="D1031" s="640">
        <v>41</v>
      </c>
      <c r="E1031" s="640" t="str">
        <f>CONCATENATE('Смета ЕР (общ) '!$A1031,".",'Смета ЕР (общ) '!$B1031,".",'Смета ЕР (общ) '!$D1031)</f>
        <v>Р8.2.41</v>
      </c>
      <c r="F1031" s="640">
        <f t="shared" si="167"/>
        <v>1</v>
      </c>
      <c r="G1031" s="652" t="s">
        <v>1946</v>
      </c>
      <c r="H1031" s="642" t="s">
        <v>336</v>
      </c>
      <c r="I1031" s="643"/>
      <c r="J1031" s="644">
        <v>13211.43</v>
      </c>
      <c r="K1031" s="669">
        <f>$R$1*'Кондиционеры Haier VRF'!J43</f>
        <v>32148.9</v>
      </c>
      <c r="L1031" s="644">
        <f t="shared" si="154"/>
        <v>13211.43</v>
      </c>
      <c r="M1031" s="662">
        <f t="shared" si="155"/>
        <v>32148.9</v>
      </c>
      <c r="N1031" s="644">
        <f>ROUND('Смета ЕР (общ) '!$I1031*'Смета ЕР (общ) '!$L1031,2)</f>
        <v>0</v>
      </c>
      <c r="O1031" s="644">
        <f>ROUND('Смета ЕР (общ) '!$I1031*'Смета ЕР (общ) '!$M1031,2)</f>
        <v>0</v>
      </c>
      <c r="P1031" s="652" t="s">
        <v>6150</v>
      </c>
      <c r="Q1031" s="652" t="s">
        <v>846</v>
      </c>
      <c r="R1031" s="1035"/>
    </row>
    <row r="1032" spans="1:18" ht="24">
      <c r="A1032" s="640" t="s">
        <v>102</v>
      </c>
      <c r="B1032" s="640">
        <v>2</v>
      </c>
      <c r="C1032" s="901"/>
      <c r="D1032" s="901">
        <v>75</v>
      </c>
      <c r="E1032" s="640" t="str">
        <f>CONCATENATE('Смета ЕР (общ) '!$A1032,".",'Смета ЕР (общ) '!$B1032,".",'Смета ЕР (общ) '!$D1032)</f>
        <v>Р8.2.75</v>
      </c>
      <c r="F1032" s="640">
        <f t="shared" si="167"/>
        <v>1</v>
      </c>
      <c r="G1032" s="710" t="s">
        <v>6133</v>
      </c>
      <c r="H1032" s="642" t="s">
        <v>336</v>
      </c>
      <c r="I1032" s="903"/>
      <c r="J1032" s="644">
        <v>11164.47</v>
      </c>
      <c r="K1032" s="669">
        <f>$R$1*'Кондиционеры MDV VRF'!J190</f>
        <v>34414.065000000002</v>
      </c>
      <c r="L1032" s="644">
        <f t="shared" ref="L1032:L1039" si="168">ROUND(J1032-J1032*$R$3,2)</f>
        <v>11164.47</v>
      </c>
      <c r="M1032" s="662">
        <f t="shared" ref="M1032:M1039" si="169">K1032</f>
        <v>34414.065000000002</v>
      </c>
      <c r="N1032" s="644">
        <f>ROUND('Смета ЕР (общ) '!$I1032*'Смета ЕР (общ) '!$L1032,2)</f>
        <v>0</v>
      </c>
      <c r="O1032" s="644">
        <f>ROUND('Смета ЕР (общ) '!$I1032*'Смета ЕР (общ) '!$M1032,2)</f>
        <v>0</v>
      </c>
      <c r="P1032" s="710" t="s">
        <v>6151</v>
      </c>
      <c r="Q1032" s="710" t="s">
        <v>846</v>
      </c>
      <c r="R1032" s="1035"/>
    </row>
    <row r="1033" spans="1:18" ht="24">
      <c r="A1033" s="640" t="s">
        <v>102</v>
      </c>
      <c r="B1033" s="640">
        <v>2</v>
      </c>
      <c r="C1033" s="901"/>
      <c r="D1033" s="901">
        <v>76</v>
      </c>
      <c r="E1033" s="640" t="str">
        <f>CONCATENATE('Смета ЕР (общ) '!$A1033,".",'Смета ЕР (общ) '!$B1033,".",'Смета ЕР (общ) '!$D1033)</f>
        <v>Р8.2.76</v>
      </c>
      <c r="F1033" s="640">
        <f t="shared" si="167"/>
        <v>1</v>
      </c>
      <c r="G1033" s="710" t="s">
        <v>6134</v>
      </c>
      <c r="H1033" s="642" t="s">
        <v>336</v>
      </c>
      <c r="I1033" s="903"/>
      <c r="J1033" s="644">
        <v>11164.47</v>
      </c>
      <c r="K1033" s="669">
        <f>$R$1*'Кондиционеры MDV VRF'!J191</f>
        <v>35002.044000000002</v>
      </c>
      <c r="L1033" s="644">
        <f t="shared" si="168"/>
        <v>11164.47</v>
      </c>
      <c r="M1033" s="662">
        <f t="shared" si="169"/>
        <v>35002.044000000002</v>
      </c>
      <c r="N1033" s="644">
        <f>ROUND('Смета ЕР (общ) '!$I1033*'Смета ЕР (общ) '!$L1033,2)</f>
        <v>0</v>
      </c>
      <c r="O1033" s="644">
        <f>ROUND('Смета ЕР (общ) '!$I1033*'Смета ЕР (общ) '!$M1033,2)</f>
        <v>0</v>
      </c>
      <c r="P1033" s="710" t="s">
        <v>6151</v>
      </c>
      <c r="Q1033" s="710" t="s">
        <v>846</v>
      </c>
      <c r="R1033" s="1035"/>
    </row>
    <row r="1034" spans="1:18" ht="24">
      <c r="A1034" s="640" t="s">
        <v>102</v>
      </c>
      <c r="B1034" s="640">
        <v>2</v>
      </c>
      <c r="C1034" s="901"/>
      <c r="D1034" s="901">
        <v>77</v>
      </c>
      <c r="E1034" s="640" t="str">
        <f>CONCATENATE('Смета ЕР (общ) '!$A1034,".",'Смета ЕР (общ) '!$B1034,".",'Смета ЕР (общ) '!$D1034)</f>
        <v>Р8.2.77</v>
      </c>
      <c r="F1034" s="640">
        <f t="shared" si="167"/>
        <v>1</v>
      </c>
      <c r="G1034" s="710" t="s">
        <v>6135</v>
      </c>
      <c r="H1034" s="642" t="s">
        <v>336</v>
      </c>
      <c r="I1034" s="903"/>
      <c r="J1034" s="644">
        <v>11164.47</v>
      </c>
      <c r="K1034" s="669">
        <f>$R$1*'Кондиционеры MDV VRF'!J192</f>
        <v>36904.329000000005</v>
      </c>
      <c r="L1034" s="644">
        <f t="shared" si="168"/>
        <v>11164.47</v>
      </c>
      <c r="M1034" s="662">
        <f t="shared" si="169"/>
        <v>36904.329000000005</v>
      </c>
      <c r="N1034" s="644">
        <f>ROUND('Смета ЕР (общ) '!$I1034*'Смета ЕР (общ) '!$L1034,2)</f>
        <v>0</v>
      </c>
      <c r="O1034" s="644">
        <f>ROUND('Смета ЕР (общ) '!$I1034*'Смета ЕР (общ) '!$M1034,2)</f>
        <v>0</v>
      </c>
      <c r="P1034" s="710" t="s">
        <v>6151</v>
      </c>
      <c r="Q1034" s="710" t="s">
        <v>846</v>
      </c>
      <c r="R1034" s="1035"/>
    </row>
    <row r="1035" spans="1:18" ht="24">
      <c r="A1035" s="640" t="s">
        <v>102</v>
      </c>
      <c r="B1035" s="640">
        <v>2</v>
      </c>
      <c r="C1035" s="901"/>
      <c r="D1035" s="901">
        <v>78</v>
      </c>
      <c r="E1035" s="640" t="str">
        <f>CONCATENATE('Смета ЕР (общ) '!$A1035,".",'Смета ЕР (общ) '!$B1035,".",'Смета ЕР (общ) '!$D1035)</f>
        <v>Р8.2.78</v>
      </c>
      <c r="F1035" s="640">
        <f t="shared" si="167"/>
        <v>1</v>
      </c>
      <c r="G1035" s="710" t="s">
        <v>6136</v>
      </c>
      <c r="H1035" s="642" t="s">
        <v>336</v>
      </c>
      <c r="I1035" s="903"/>
      <c r="J1035" s="644">
        <v>13211.43</v>
      </c>
      <c r="K1035" s="669">
        <f>$R$1*'Кондиционеры MDV VRF'!J193</f>
        <v>40916.421000000009</v>
      </c>
      <c r="L1035" s="644">
        <f t="shared" si="168"/>
        <v>13211.43</v>
      </c>
      <c r="M1035" s="662">
        <f t="shared" si="169"/>
        <v>40916.421000000009</v>
      </c>
      <c r="N1035" s="644">
        <f>ROUND('Смета ЕР (общ) '!$I1035*'Смета ЕР (общ) '!$L1035,2)</f>
        <v>0</v>
      </c>
      <c r="O1035" s="644">
        <f>ROUND('Смета ЕР (общ) '!$I1035*'Смета ЕР (общ) '!$M1035,2)</f>
        <v>0</v>
      </c>
      <c r="P1035" s="710" t="s">
        <v>6151</v>
      </c>
      <c r="Q1035" s="710" t="s">
        <v>846</v>
      </c>
      <c r="R1035" s="1035"/>
    </row>
    <row r="1036" spans="1:18" ht="24">
      <c r="A1036" s="640" t="s">
        <v>102</v>
      </c>
      <c r="B1036" s="640">
        <v>2</v>
      </c>
      <c r="C1036" s="901"/>
      <c r="D1036" s="901">
        <v>79</v>
      </c>
      <c r="E1036" s="640" t="str">
        <f>CONCATENATE('Смета ЕР (общ) '!$A1036,".",'Смета ЕР (общ) '!$B1036,".",'Смета ЕР (общ) '!$D1036)</f>
        <v>Р8.2.79</v>
      </c>
      <c r="F1036" s="640">
        <f t="shared" si="167"/>
        <v>1</v>
      </c>
      <c r="G1036" s="710" t="s">
        <v>6137</v>
      </c>
      <c r="H1036" s="642" t="s">
        <v>336</v>
      </c>
      <c r="I1036" s="903"/>
      <c r="J1036" s="644">
        <v>13211.43</v>
      </c>
      <c r="K1036" s="669">
        <f>$R$1*'Кондиционеры MDV VRF'!J194</f>
        <v>46346.58</v>
      </c>
      <c r="L1036" s="644">
        <f t="shared" si="168"/>
        <v>13211.43</v>
      </c>
      <c r="M1036" s="662">
        <f t="shared" si="169"/>
        <v>46346.58</v>
      </c>
      <c r="N1036" s="644">
        <f>ROUND('Смета ЕР (общ) '!$I1036*'Смета ЕР (общ) '!$L1036,2)</f>
        <v>0</v>
      </c>
      <c r="O1036" s="644">
        <f>ROUND('Смета ЕР (общ) '!$I1036*'Смета ЕР (общ) '!$M1036,2)</f>
        <v>0</v>
      </c>
      <c r="P1036" s="710" t="s">
        <v>6151</v>
      </c>
      <c r="Q1036" s="710" t="s">
        <v>846</v>
      </c>
      <c r="R1036" s="1035"/>
    </row>
    <row r="1037" spans="1:18" ht="24">
      <c r="A1037" s="640" t="s">
        <v>102</v>
      </c>
      <c r="B1037" s="640">
        <v>2</v>
      </c>
      <c r="C1037" s="901"/>
      <c r="D1037" s="901">
        <v>80</v>
      </c>
      <c r="E1037" s="640" t="str">
        <f>CONCATENATE('Смета ЕР (общ) '!$A1037,".",'Смета ЕР (общ) '!$B1037,".",'Смета ЕР (общ) '!$D1037)</f>
        <v>Р8.2.80</v>
      </c>
      <c r="F1037" s="640">
        <f t="shared" si="167"/>
        <v>1</v>
      </c>
      <c r="G1037" s="710" t="s">
        <v>6138</v>
      </c>
      <c r="H1037" s="642" t="s">
        <v>336</v>
      </c>
      <c r="I1037" s="903"/>
      <c r="J1037" s="644">
        <v>13211.43</v>
      </c>
      <c r="K1037" s="669">
        <f>$R$1*'Кондиционеры MDV VRF'!J195</f>
        <v>47487.951000000015</v>
      </c>
      <c r="L1037" s="644">
        <f t="shared" si="168"/>
        <v>13211.43</v>
      </c>
      <c r="M1037" s="662">
        <f t="shared" si="169"/>
        <v>47487.951000000015</v>
      </c>
      <c r="N1037" s="644">
        <f>ROUND('Смета ЕР (общ) '!$I1037*'Смета ЕР (общ) '!$L1037,2)</f>
        <v>0</v>
      </c>
      <c r="O1037" s="644">
        <f>ROUND('Смета ЕР (общ) '!$I1037*'Смета ЕР (общ) '!$M1037,2)</f>
        <v>0</v>
      </c>
      <c r="P1037" s="710" t="s">
        <v>6151</v>
      </c>
      <c r="Q1037" s="710" t="s">
        <v>846</v>
      </c>
      <c r="R1037" s="1035"/>
    </row>
    <row r="1038" spans="1:18" ht="24">
      <c r="A1038" s="640" t="s">
        <v>102</v>
      </c>
      <c r="B1038" s="640">
        <v>2</v>
      </c>
      <c r="C1038" s="901"/>
      <c r="D1038" s="901">
        <v>81</v>
      </c>
      <c r="E1038" s="640" t="str">
        <f>CONCATENATE('Смета ЕР (общ) '!$A1038,".",'Смета ЕР (общ) '!$B1038,".",'Смета ЕР (общ) '!$D1038)</f>
        <v>Р8.2.81</v>
      </c>
      <c r="F1038" s="640">
        <f t="shared" si="167"/>
        <v>1</v>
      </c>
      <c r="G1038" s="710" t="s">
        <v>6139</v>
      </c>
      <c r="H1038" s="642" t="s">
        <v>336</v>
      </c>
      <c r="I1038" s="903"/>
      <c r="J1038" s="644">
        <v>13211.43</v>
      </c>
      <c r="K1038" s="669">
        <f>$R$1*'Кондиционеры MDV VRF'!J196</f>
        <v>51257.934000000008</v>
      </c>
      <c r="L1038" s="644">
        <f t="shared" si="168"/>
        <v>13211.43</v>
      </c>
      <c r="M1038" s="662">
        <f t="shared" si="169"/>
        <v>51257.934000000008</v>
      </c>
      <c r="N1038" s="644">
        <f>ROUND('Смета ЕР (общ) '!$I1038*'Смета ЕР (общ) '!$L1038,2)</f>
        <v>0</v>
      </c>
      <c r="O1038" s="644">
        <f>ROUND('Смета ЕР (общ) '!$I1038*'Смета ЕР (общ) '!$M1038,2)</f>
        <v>0</v>
      </c>
      <c r="P1038" s="710" t="s">
        <v>6151</v>
      </c>
      <c r="Q1038" s="710" t="s">
        <v>846</v>
      </c>
      <c r="R1038" s="1035"/>
    </row>
    <row r="1039" spans="1:18" ht="24">
      <c r="A1039" s="640" t="s">
        <v>102</v>
      </c>
      <c r="B1039" s="640">
        <v>2</v>
      </c>
      <c r="C1039" s="901"/>
      <c r="D1039" s="901">
        <v>82</v>
      </c>
      <c r="E1039" s="640" t="str">
        <f>CONCATENATE('Смета ЕР (общ) '!$A1039,".",'Смета ЕР (общ) '!$B1039,".",'Смета ЕР (общ) '!$D1039)</f>
        <v>Р8.2.82</v>
      </c>
      <c r="F1039" s="640">
        <f t="shared" si="167"/>
        <v>1</v>
      </c>
      <c r="G1039" s="710" t="s">
        <v>6140</v>
      </c>
      <c r="H1039" s="642" t="s">
        <v>336</v>
      </c>
      <c r="I1039" s="903"/>
      <c r="J1039" s="644">
        <v>13211.43</v>
      </c>
      <c r="K1039" s="669">
        <f>$R$1*'Кондиционеры MDV VRF'!J197</f>
        <v>52191.783000000003</v>
      </c>
      <c r="L1039" s="644">
        <f t="shared" si="168"/>
        <v>13211.43</v>
      </c>
      <c r="M1039" s="662">
        <f t="shared" si="169"/>
        <v>52191.783000000003</v>
      </c>
      <c r="N1039" s="644">
        <f>ROUND('Смета ЕР (общ) '!$I1039*'Смета ЕР (общ) '!$L1039,2)</f>
        <v>0</v>
      </c>
      <c r="O1039" s="644">
        <f>ROUND('Смета ЕР (общ) '!$I1039*'Смета ЕР (общ) '!$M1039,2)</f>
        <v>0</v>
      </c>
      <c r="P1039" s="710" t="s">
        <v>6151</v>
      </c>
      <c r="Q1039" s="710" t="s">
        <v>846</v>
      </c>
      <c r="R1039" s="1035"/>
    </row>
    <row r="1040" spans="1:18" ht="36">
      <c r="A1040" s="640" t="s">
        <v>102</v>
      </c>
      <c r="B1040" s="640">
        <v>2</v>
      </c>
      <c r="C1040" s="901"/>
      <c r="D1040" s="901">
        <v>83</v>
      </c>
      <c r="E1040" s="640" t="str">
        <f>CONCATENATE('Смета ЕР (общ) '!$A1040,".",'Смета ЕР (общ) '!$B1040,".",'Смета ЕР (общ) '!$D1040)</f>
        <v>Р8.2.83</v>
      </c>
      <c r="F1040" s="640">
        <f t="shared" si="167"/>
        <v>1</v>
      </c>
      <c r="G1040" s="710" t="s">
        <v>6141</v>
      </c>
      <c r="H1040" s="642" t="s">
        <v>336</v>
      </c>
      <c r="I1040" s="903"/>
      <c r="J1040" s="644">
        <v>11164.47</v>
      </c>
      <c r="K1040" s="658">
        <f>$R$1*('Кондиционеры MDV VRF'!J111+'Кондиционеры MDV VRF'!$J$124+'Кондиционеры MDV VRF'!$J$293)</f>
        <v>74189.115000000005</v>
      </c>
      <c r="L1040" s="644">
        <f t="shared" ref="L1040:L1047" si="170">ROUND(J1040-J1040*$R$3,2)</f>
        <v>11164.47</v>
      </c>
      <c r="M1040" s="662">
        <f t="shared" ref="M1040:M1047" si="171">K1040</f>
        <v>74189.115000000005</v>
      </c>
      <c r="N1040" s="644">
        <f>ROUND('Смета ЕР (общ) '!$I1040*'Смета ЕР (общ) '!$L1040,2)</f>
        <v>0</v>
      </c>
      <c r="O1040" s="644">
        <f>ROUND('Смета ЕР (общ) '!$I1040*'Смета ЕР (общ) '!$M1040,2)</f>
        <v>0</v>
      </c>
      <c r="P1040" s="710" t="s">
        <v>6151</v>
      </c>
      <c r="Q1040" s="710" t="s">
        <v>846</v>
      </c>
      <c r="R1040" s="1035"/>
    </row>
    <row r="1041" spans="1:21" ht="36">
      <c r="A1041" s="640" t="s">
        <v>102</v>
      </c>
      <c r="B1041" s="640">
        <v>2</v>
      </c>
      <c r="C1041" s="901"/>
      <c r="D1041" s="901">
        <v>84</v>
      </c>
      <c r="E1041" s="640" t="str">
        <f>CONCATENATE('Смета ЕР (общ) '!$A1041,".",'Смета ЕР (общ) '!$B1041,".",'Смета ЕР (общ) '!$D1041)</f>
        <v>Р8.2.84</v>
      </c>
      <c r="F1041" s="640">
        <f t="shared" si="167"/>
        <v>1</v>
      </c>
      <c r="G1041" s="710" t="s">
        <v>6142</v>
      </c>
      <c r="H1041" s="642" t="s">
        <v>336</v>
      </c>
      <c r="I1041" s="903"/>
      <c r="J1041" s="644">
        <v>13211.43</v>
      </c>
      <c r="K1041" s="658">
        <f>$R$1*('Кондиционеры MDV VRF'!J112+'Кондиционеры MDV VRF'!$J$124+'Кондиционеры MDV VRF'!$J$293)</f>
        <v>75019.202999999994</v>
      </c>
      <c r="L1041" s="644">
        <f t="shared" si="170"/>
        <v>13211.43</v>
      </c>
      <c r="M1041" s="662">
        <f t="shared" si="171"/>
        <v>75019.202999999994</v>
      </c>
      <c r="N1041" s="644">
        <f>ROUND('Смета ЕР (общ) '!$I1041*'Смета ЕР (общ) '!$L1041,2)</f>
        <v>0</v>
      </c>
      <c r="O1041" s="644">
        <f>ROUND('Смета ЕР (общ) '!$I1041*'Смета ЕР (общ) '!$M1041,2)</f>
        <v>0</v>
      </c>
      <c r="P1041" s="710" t="s">
        <v>6151</v>
      </c>
      <c r="Q1041" s="710" t="s">
        <v>846</v>
      </c>
      <c r="R1041" s="1035"/>
    </row>
    <row r="1042" spans="1:21" ht="36">
      <c r="A1042" s="640" t="s">
        <v>102</v>
      </c>
      <c r="B1042" s="640">
        <v>2</v>
      </c>
      <c r="C1042" s="901"/>
      <c r="D1042" s="901">
        <v>85</v>
      </c>
      <c r="E1042" s="640" t="str">
        <f>CONCATENATE('Смета ЕР (общ) '!$A1042,".",'Смета ЕР (общ) '!$B1042,".",'Смета ЕР (общ) '!$D1042)</f>
        <v>Р8.2.85</v>
      </c>
      <c r="F1042" s="640">
        <f t="shared" si="167"/>
        <v>1</v>
      </c>
      <c r="G1042" s="710" t="s">
        <v>6143</v>
      </c>
      <c r="H1042" s="642" t="s">
        <v>336</v>
      </c>
      <c r="I1042" s="903"/>
      <c r="J1042" s="644">
        <v>13211.43</v>
      </c>
      <c r="K1042" s="658">
        <f>$R$1*('Кондиционеры MDV VRF'!J113+'Кондиционеры MDV VRF'!$J$124+'Кондиционеры MDV VRF'!$J$293)</f>
        <v>77855.337000000014</v>
      </c>
      <c r="L1042" s="644">
        <f t="shared" si="170"/>
        <v>13211.43</v>
      </c>
      <c r="M1042" s="662">
        <f t="shared" si="171"/>
        <v>77855.337000000014</v>
      </c>
      <c r="N1042" s="644">
        <f>ROUND('Смета ЕР (общ) '!$I1042*'Смета ЕР (общ) '!$L1042,2)</f>
        <v>0</v>
      </c>
      <c r="O1042" s="644">
        <f>ROUND('Смета ЕР (общ) '!$I1042*'Смета ЕР (общ) '!$M1042,2)</f>
        <v>0</v>
      </c>
      <c r="P1042" s="710" t="s">
        <v>6151</v>
      </c>
      <c r="Q1042" s="710" t="s">
        <v>846</v>
      </c>
      <c r="R1042" s="1035"/>
    </row>
    <row r="1043" spans="1:21" ht="36">
      <c r="A1043" s="640" t="s">
        <v>102</v>
      </c>
      <c r="B1043" s="640">
        <v>2</v>
      </c>
      <c r="C1043" s="901"/>
      <c r="D1043" s="901">
        <v>86</v>
      </c>
      <c r="E1043" s="640" t="str">
        <f>CONCATENATE('Смета ЕР (общ) '!$A1043,".",'Смета ЕР (общ) '!$B1043,".",'Смета ЕР (общ) '!$D1043)</f>
        <v>Р8.2.86</v>
      </c>
      <c r="F1043" s="640">
        <f t="shared" si="167"/>
        <v>1</v>
      </c>
      <c r="G1043" s="710" t="s">
        <v>6144</v>
      </c>
      <c r="H1043" s="642" t="s">
        <v>336</v>
      </c>
      <c r="I1043" s="903"/>
      <c r="J1043" s="644">
        <v>13211.43</v>
      </c>
      <c r="K1043" s="658">
        <f>$R$1*('Кондиционеры MDV VRF'!J114+'Кондиционеры MDV VRF'!$J$124+'Кондиционеры MDV VRF'!$J$293)</f>
        <v>81002.754000000015</v>
      </c>
      <c r="L1043" s="644">
        <f t="shared" si="170"/>
        <v>13211.43</v>
      </c>
      <c r="M1043" s="662">
        <f t="shared" si="171"/>
        <v>81002.754000000015</v>
      </c>
      <c r="N1043" s="644">
        <f>ROUND('Смета ЕР (общ) '!$I1043*'Смета ЕР (общ) '!$L1043,2)</f>
        <v>0</v>
      </c>
      <c r="O1043" s="644">
        <f>ROUND('Смета ЕР (общ) '!$I1043*'Смета ЕР (общ) '!$M1043,2)</f>
        <v>0</v>
      </c>
      <c r="P1043" s="710" t="s">
        <v>6151</v>
      </c>
      <c r="Q1043" s="710" t="s">
        <v>846</v>
      </c>
      <c r="R1043" s="1035"/>
    </row>
    <row r="1044" spans="1:21" ht="36">
      <c r="A1044" s="640" t="s">
        <v>102</v>
      </c>
      <c r="B1044" s="640">
        <v>2</v>
      </c>
      <c r="C1044" s="901"/>
      <c r="D1044" s="901">
        <v>87</v>
      </c>
      <c r="E1044" s="640" t="str">
        <f>CONCATENATE('Смета ЕР (общ) '!$A1044,".",'Смета ЕР (общ) '!$B1044,".",'Смета ЕР (общ) '!$D1044)</f>
        <v>Р8.2.87</v>
      </c>
      <c r="F1044" s="640">
        <f t="shared" si="167"/>
        <v>1</v>
      </c>
      <c r="G1044" s="710" t="s">
        <v>6145</v>
      </c>
      <c r="H1044" s="642" t="s">
        <v>336</v>
      </c>
      <c r="I1044" s="903"/>
      <c r="J1044" s="644">
        <v>13211.43</v>
      </c>
      <c r="K1044" s="658">
        <f>$R$1*('Кондиционеры MDV VRF'!J115+'Кондиционеры MDV VRF'!$J$124+'Кондиционеры MDV VRF'!$J$293)</f>
        <v>96670.665000000037</v>
      </c>
      <c r="L1044" s="644">
        <f t="shared" si="170"/>
        <v>13211.43</v>
      </c>
      <c r="M1044" s="662">
        <f t="shared" si="171"/>
        <v>96670.665000000037</v>
      </c>
      <c r="N1044" s="644">
        <f>ROUND('Смета ЕР (общ) '!$I1044*'Смета ЕР (общ) '!$L1044,2)</f>
        <v>0</v>
      </c>
      <c r="O1044" s="644">
        <f>ROUND('Смета ЕР (общ) '!$I1044*'Смета ЕР (общ) '!$M1044,2)</f>
        <v>0</v>
      </c>
      <c r="P1044" s="710" t="s">
        <v>6151</v>
      </c>
      <c r="Q1044" s="710" t="s">
        <v>846</v>
      </c>
      <c r="R1044" s="1035"/>
    </row>
    <row r="1045" spans="1:21" ht="36">
      <c r="A1045" s="640" t="s">
        <v>102</v>
      </c>
      <c r="B1045" s="640">
        <v>2</v>
      </c>
      <c r="C1045" s="901"/>
      <c r="D1045" s="901">
        <v>88</v>
      </c>
      <c r="E1045" s="640" t="str">
        <f>CONCATENATE('Смета ЕР (общ) '!$A1045,".",'Смета ЕР (общ) '!$B1045,".",'Смета ЕР (общ) '!$D1045)</f>
        <v>Р8.2.88</v>
      </c>
      <c r="F1045" s="640">
        <f t="shared" si="167"/>
        <v>1</v>
      </c>
      <c r="G1045" s="710" t="s">
        <v>6146</v>
      </c>
      <c r="H1045" s="642" t="s">
        <v>336</v>
      </c>
      <c r="I1045" s="903"/>
      <c r="J1045" s="644">
        <v>13211.43</v>
      </c>
      <c r="K1045" s="658">
        <f>$R$1*('Кондиционеры MDV VRF'!J116+'Кондиционеры MDV VRF'!$J$124+'Кондиционеры MDV VRF'!$J$293)</f>
        <v>98953.407000000007</v>
      </c>
      <c r="L1045" s="644">
        <f t="shared" si="170"/>
        <v>13211.43</v>
      </c>
      <c r="M1045" s="662">
        <f t="shared" si="171"/>
        <v>98953.407000000007</v>
      </c>
      <c r="N1045" s="644">
        <f>ROUND('Смета ЕР (общ) '!$I1045*'Смета ЕР (общ) '!$L1045,2)</f>
        <v>0</v>
      </c>
      <c r="O1045" s="644">
        <f>ROUND('Смета ЕР (общ) '!$I1045*'Смета ЕР (общ) '!$M1045,2)</f>
        <v>0</v>
      </c>
      <c r="P1045" s="710" t="s">
        <v>6151</v>
      </c>
      <c r="Q1045" s="710" t="s">
        <v>846</v>
      </c>
      <c r="R1045" s="1035"/>
    </row>
    <row r="1046" spans="1:21" ht="36">
      <c r="A1046" s="640" t="s">
        <v>102</v>
      </c>
      <c r="B1046" s="640">
        <v>2</v>
      </c>
      <c r="C1046" s="901"/>
      <c r="D1046" s="901">
        <v>89</v>
      </c>
      <c r="E1046" s="640" t="str">
        <f>CONCATENATE('Смета ЕР (общ) '!$A1046,".",'Смета ЕР (общ) '!$B1046,".",'Смета ЕР (общ) '!$D1046)</f>
        <v>Р8.2.89</v>
      </c>
      <c r="F1046" s="640">
        <f t="shared" si="167"/>
        <v>1</v>
      </c>
      <c r="G1046" s="710" t="s">
        <v>6147</v>
      </c>
      <c r="H1046" s="642" t="s">
        <v>336</v>
      </c>
      <c r="I1046" s="903"/>
      <c r="J1046" s="644">
        <v>13211.43</v>
      </c>
      <c r="K1046" s="658">
        <f>$R$1*('Кондиционеры MDV VRF'!J117+'Кондиционеры MDV VRF'!$J$124+'Кондиционеры MDV VRF'!$J$293)</f>
        <v>100371.47400000002</v>
      </c>
      <c r="L1046" s="644">
        <f t="shared" si="170"/>
        <v>13211.43</v>
      </c>
      <c r="M1046" s="662">
        <f t="shared" si="171"/>
        <v>100371.47400000002</v>
      </c>
      <c r="N1046" s="644">
        <f>ROUND('Смета ЕР (общ) '!$I1046*'Смета ЕР (общ) '!$L1046,2)</f>
        <v>0</v>
      </c>
      <c r="O1046" s="644">
        <f>ROUND('Смета ЕР (общ) '!$I1046*'Смета ЕР (общ) '!$M1046,2)</f>
        <v>0</v>
      </c>
      <c r="P1046" s="710" t="s">
        <v>6151</v>
      </c>
      <c r="Q1046" s="710" t="s">
        <v>846</v>
      </c>
      <c r="R1046" s="1035"/>
    </row>
    <row r="1047" spans="1:21" ht="36">
      <c r="A1047" s="640" t="s">
        <v>102</v>
      </c>
      <c r="B1047" s="640">
        <v>2</v>
      </c>
      <c r="C1047" s="901"/>
      <c r="D1047" s="901">
        <v>90</v>
      </c>
      <c r="E1047" s="640" t="str">
        <f>CONCATENATE('Смета ЕР (общ) '!$A1047,".",'Смета ЕР (общ) '!$B1047,".",'Смета ЕР (общ) '!$D1047)</f>
        <v>Р8.2.90</v>
      </c>
      <c r="F1047" s="640">
        <f t="shared" si="167"/>
        <v>1</v>
      </c>
      <c r="G1047" s="710" t="s">
        <v>6148</v>
      </c>
      <c r="H1047" s="642" t="s">
        <v>336</v>
      </c>
      <c r="I1047" s="903"/>
      <c r="J1047" s="644">
        <v>13211.43</v>
      </c>
      <c r="K1047" s="658">
        <f>$R$1*('Кондиционеры MDV VRF'!J118+'Кондиционеры MDV VRF'!$J$124+'Кондиционеры MDV VRF'!$J$293)</f>
        <v>106147.50300000001</v>
      </c>
      <c r="L1047" s="644">
        <f t="shared" si="170"/>
        <v>13211.43</v>
      </c>
      <c r="M1047" s="662">
        <f t="shared" si="171"/>
        <v>106147.50300000001</v>
      </c>
      <c r="N1047" s="644">
        <f>ROUND('Смета ЕР (общ) '!$I1047*'Смета ЕР (общ) '!$L1047,2)</f>
        <v>0</v>
      </c>
      <c r="O1047" s="644">
        <f>ROUND('Смета ЕР (общ) '!$I1047*'Смета ЕР (общ) '!$M1047,2)</f>
        <v>0</v>
      </c>
      <c r="P1047" s="710" t="s">
        <v>6151</v>
      </c>
      <c r="Q1047" s="710" t="s">
        <v>846</v>
      </c>
      <c r="R1047" s="1035"/>
    </row>
    <row r="1048" spans="1:21" ht="24">
      <c r="A1048" s="640" t="s">
        <v>102</v>
      </c>
      <c r="B1048" s="640">
        <v>2</v>
      </c>
      <c r="C1048" s="640"/>
      <c r="D1048" s="640">
        <v>48</v>
      </c>
      <c r="E1048" s="640" t="str">
        <f>CONCATENATE('Смета ЕР (общ) '!$A1048,".",'Смета ЕР (общ) '!$B1048,".",'Смета ЕР (общ) '!$D1048)</f>
        <v>Р8.2.48</v>
      </c>
      <c r="F1048" s="640">
        <f t="shared" si="167"/>
        <v>1</v>
      </c>
      <c r="G1048" s="652" t="s">
        <v>1930</v>
      </c>
      <c r="H1048" s="642" t="s">
        <v>336</v>
      </c>
      <c r="I1048" s="643"/>
      <c r="J1048" s="644">
        <v>106530.43</v>
      </c>
      <c r="K1048" s="669">
        <f>$R$1*'Кондиционеры Haier VRF'!J15</f>
        <v>259062.30000000002</v>
      </c>
      <c r="L1048" s="644">
        <f t="shared" ref="L1048:L1076" si="172">ROUND(J1048-J1048*$R$3,2)</f>
        <v>106530.43</v>
      </c>
      <c r="M1048" s="662">
        <f t="shared" si="155"/>
        <v>259062.30000000002</v>
      </c>
      <c r="N1048" s="644">
        <f>ROUND('Смета ЕР (общ) '!$I1048*'Смета ЕР (общ) '!$L1048,2)</f>
        <v>0</v>
      </c>
      <c r="O1048" s="644">
        <f>ROUND('Смета ЕР (общ) '!$I1048*'Смета ЕР (общ) '!$M1048,2)</f>
        <v>0</v>
      </c>
      <c r="P1048" s="652" t="s">
        <v>6150</v>
      </c>
      <c r="Q1048" s="652" t="s">
        <v>846</v>
      </c>
      <c r="R1048" s="1035"/>
    </row>
    <row r="1049" spans="1:21" ht="24">
      <c r="A1049" s="640" t="s">
        <v>102</v>
      </c>
      <c r="B1049" s="640">
        <v>2</v>
      </c>
      <c r="C1049" s="640"/>
      <c r="D1049" s="640">
        <v>49</v>
      </c>
      <c r="E1049" s="640" t="str">
        <f>CONCATENATE('Смета ЕР (общ) '!$A1049,".",'Смета ЕР (общ) '!$B1049,".",'Смета ЕР (общ) '!$D1049)</f>
        <v>Р8.2.49</v>
      </c>
      <c r="F1049" s="640">
        <f t="shared" si="167"/>
        <v>1</v>
      </c>
      <c r="G1049" s="652" t="s">
        <v>1929</v>
      </c>
      <c r="H1049" s="642" t="s">
        <v>336</v>
      </c>
      <c r="I1049" s="643"/>
      <c r="J1049" s="644">
        <v>106530.43</v>
      </c>
      <c r="K1049" s="669">
        <f>$R$1*'Кондиционеры Haier VRF'!J16</f>
        <v>264505.5</v>
      </c>
      <c r="L1049" s="644">
        <f t="shared" si="172"/>
        <v>106530.43</v>
      </c>
      <c r="M1049" s="662">
        <f t="shared" si="155"/>
        <v>264505.5</v>
      </c>
      <c r="N1049" s="644">
        <f>ROUND('Смета ЕР (общ) '!$I1049*'Смета ЕР (общ) '!$L1049,2)</f>
        <v>0</v>
      </c>
      <c r="O1049" s="644">
        <f>ROUND('Смета ЕР (общ) '!$I1049*'Смета ЕР (общ) '!$M1049,2)</f>
        <v>0</v>
      </c>
      <c r="P1049" s="652" t="s">
        <v>6150</v>
      </c>
      <c r="Q1049" s="652" t="s">
        <v>846</v>
      </c>
      <c r="R1049" s="1035"/>
    </row>
    <row r="1050" spans="1:21" ht="24">
      <c r="A1050" s="640" t="s">
        <v>102</v>
      </c>
      <c r="B1050" s="640">
        <v>2</v>
      </c>
      <c r="C1050" s="640"/>
      <c r="D1050" s="640">
        <v>33</v>
      </c>
      <c r="E1050" s="640" t="str">
        <f>CONCATENATE('Смета ЕР (общ) '!$A1050,".",'Смета ЕР (общ) '!$B1050,".",'Смета ЕР (общ) '!$D1050)</f>
        <v>Р8.2.33</v>
      </c>
      <c r="F1050" s="640">
        <f t="shared" si="167"/>
        <v>1</v>
      </c>
      <c r="G1050" s="652" t="s">
        <v>1740</v>
      </c>
      <c r="H1050" s="642" t="s">
        <v>336</v>
      </c>
      <c r="I1050" s="643"/>
      <c r="J1050" s="644">
        <v>106530.43</v>
      </c>
      <c r="K1050" s="669">
        <f>$R$1*'Кондиционеры Haier VRF'!J17</f>
        <v>273690.90000000002</v>
      </c>
      <c r="L1050" s="644">
        <f t="shared" si="172"/>
        <v>106530.43</v>
      </c>
      <c r="M1050" s="662">
        <f t="shared" si="155"/>
        <v>273690.90000000002</v>
      </c>
      <c r="N1050" s="644">
        <f>ROUND('Смета ЕР (общ) '!$I1050*'Смета ЕР (общ) '!$L1050,2)</f>
        <v>0</v>
      </c>
      <c r="O1050" s="644">
        <f>ROUND('Смета ЕР (общ) '!$I1050*'Смета ЕР (общ) '!$M1050,2)</f>
        <v>0</v>
      </c>
      <c r="P1050" s="652" t="s">
        <v>6150</v>
      </c>
      <c r="Q1050" s="652" t="s">
        <v>846</v>
      </c>
      <c r="R1050" s="1035"/>
      <c r="U1050" s="617">
        <v>1</v>
      </c>
    </row>
    <row r="1051" spans="1:21" ht="24">
      <c r="A1051" s="640" t="s">
        <v>102</v>
      </c>
      <c r="B1051" s="640">
        <v>2</v>
      </c>
      <c r="C1051" s="901"/>
      <c r="D1051" s="901">
        <v>91</v>
      </c>
      <c r="E1051" s="640" t="str">
        <f>CONCATENATE('Смета ЕР (общ) '!$A1051,".",'Смета ЕР (общ) '!$B1051,".",'Смета ЕР (общ) '!$D1051)</f>
        <v>Р8.2.91</v>
      </c>
      <c r="F1051" s="640">
        <f t="shared" si="167"/>
        <v>1</v>
      </c>
      <c r="G1051" s="710" t="s">
        <v>6130</v>
      </c>
      <c r="H1051" s="642" t="s">
        <v>336</v>
      </c>
      <c r="I1051" s="903"/>
      <c r="J1051" s="644">
        <v>106530.43</v>
      </c>
      <c r="K1051" s="669">
        <f>$R$1*'Кондиционеры MDV VRF'!J75</f>
        <v>502134.06600000011</v>
      </c>
      <c r="L1051" s="644">
        <f t="shared" ref="L1051:L1053" si="173">ROUND(J1051-J1051*$R$3,2)</f>
        <v>106530.43</v>
      </c>
      <c r="M1051" s="662">
        <f t="shared" ref="M1051:M1053" si="174">K1051</f>
        <v>502134.06600000011</v>
      </c>
      <c r="N1051" s="644">
        <f>ROUND('Смета ЕР (общ) '!$I1051*'Смета ЕР (общ) '!$L1051,2)</f>
        <v>0</v>
      </c>
      <c r="O1051" s="644">
        <f>ROUND('Смета ЕР (общ) '!$I1051*'Смета ЕР (общ) '!$M1051,2)</f>
        <v>0</v>
      </c>
      <c r="P1051" s="710" t="s">
        <v>6151</v>
      </c>
      <c r="Q1051" s="710" t="s">
        <v>846</v>
      </c>
      <c r="R1051" s="1035"/>
    </row>
    <row r="1052" spans="1:21" ht="24">
      <c r="A1052" s="640" t="s">
        <v>102</v>
      </c>
      <c r="B1052" s="640">
        <v>2</v>
      </c>
      <c r="C1052" s="901"/>
      <c r="D1052" s="901">
        <v>92</v>
      </c>
      <c r="E1052" s="640" t="str">
        <f>CONCATENATE('Смета ЕР (общ) '!$A1052,".",'Смета ЕР (общ) '!$B1052,".",'Смета ЕР (общ) '!$D1052)</f>
        <v>Р8.2.92</v>
      </c>
      <c r="F1052" s="640">
        <f t="shared" si="167"/>
        <v>1</v>
      </c>
      <c r="G1052" s="710" t="s">
        <v>6131</v>
      </c>
      <c r="H1052" s="642" t="s">
        <v>336</v>
      </c>
      <c r="I1052" s="903"/>
      <c r="J1052" s="644">
        <v>106530.43</v>
      </c>
      <c r="K1052" s="669">
        <f>$R$1*'Кондиционеры MDV VRF'!J76</f>
        <v>529250.27400000009</v>
      </c>
      <c r="L1052" s="644">
        <f t="shared" si="173"/>
        <v>106530.43</v>
      </c>
      <c r="M1052" s="662">
        <f t="shared" si="174"/>
        <v>529250.27400000009</v>
      </c>
      <c r="N1052" s="644">
        <f>ROUND('Смета ЕР (общ) '!$I1052*'Смета ЕР (общ) '!$L1052,2)</f>
        <v>0</v>
      </c>
      <c r="O1052" s="644">
        <f>ROUND('Смета ЕР (общ) '!$I1052*'Смета ЕР (общ) '!$M1052,2)</f>
        <v>0</v>
      </c>
      <c r="P1052" s="710" t="s">
        <v>6151</v>
      </c>
      <c r="Q1052" s="710" t="s">
        <v>846</v>
      </c>
      <c r="R1052" s="1035"/>
    </row>
    <row r="1053" spans="1:21" ht="24">
      <c r="A1053" s="640" t="s">
        <v>102</v>
      </c>
      <c r="B1053" s="640">
        <v>2</v>
      </c>
      <c r="C1053" s="901"/>
      <c r="D1053" s="901">
        <v>93</v>
      </c>
      <c r="E1053" s="640" t="str">
        <f>CONCATENATE('Смета ЕР (общ) '!$A1053,".",'Смета ЕР (общ) '!$B1053,".",'Смета ЕР (общ) '!$D1053)</f>
        <v>Р8.2.93</v>
      </c>
      <c r="F1053" s="640">
        <f t="shared" si="167"/>
        <v>1</v>
      </c>
      <c r="G1053" s="710" t="s">
        <v>6132</v>
      </c>
      <c r="H1053" s="642" t="s">
        <v>336</v>
      </c>
      <c r="I1053" s="903"/>
      <c r="J1053" s="644">
        <v>106530.43</v>
      </c>
      <c r="K1053" s="669">
        <f>$R$1*'Кондиционеры MDV VRF'!J77</f>
        <v>581338.29600000021</v>
      </c>
      <c r="L1053" s="644">
        <f t="shared" si="173"/>
        <v>106530.43</v>
      </c>
      <c r="M1053" s="662">
        <f t="shared" si="174"/>
        <v>581338.29600000021</v>
      </c>
      <c r="N1053" s="644">
        <f>ROUND('Смета ЕР (общ) '!$I1053*'Смета ЕР (общ) '!$L1053,2)</f>
        <v>0</v>
      </c>
      <c r="O1053" s="644">
        <f>ROUND('Смета ЕР (общ) '!$I1053*'Смета ЕР (общ) '!$M1053,2)</f>
        <v>0</v>
      </c>
      <c r="P1053" s="710" t="s">
        <v>6151</v>
      </c>
      <c r="Q1053" s="710" t="s">
        <v>846</v>
      </c>
      <c r="R1053" s="1035"/>
    </row>
    <row r="1054" spans="1:21" ht="14.4">
      <c r="A1054" s="640" t="s">
        <v>102</v>
      </c>
      <c r="B1054" s="640">
        <v>2</v>
      </c>
      <c r="C1054" s="640"/>
      <c r="D1054" s="640">
        <v>34</v>
      </c>
      <c r="E1054" s="640" t="str">
        <f>CONCATENATE('Смета ЕР (общ) '!$A1054,".",'Смета ЕР (общ) '!$B1054,".",'Смета ЕР (общ) '!$D1054)</f>
        <v>Р8.2.34</v>
      </c>
      <c r="F1054" s="640">
        <f t="shared" si="167"/>
        <v>1</v>
      </c>
      <c r="G1054" s="652" t="s">
        <v>1240</v>
      </c>
      <c r="H1054" s="642" t="s">
        <v>336</v>
      </c>
      <c r="I1054" s="643"/>
      <c r="J1054" s="644">
        <v>1039.6099999999999</v>
      </c>
      <c r="K1054" s="669">
        <f>$R$1*'Кондиционеры Haier VRF'!J170</f>
        <v>4167.45</v>
      </c>
      <c r="L1054" s="644">
        <f t="shared" si="172"/>
        <v>1039.6099999999999</v>
      </c>
      <c r="M1054" s="662">
        <f t="shared" si="155"/>
        <v>4167.45</v>
      </c>
      <c r="N1054" s="644">
        <f>ROUND('Смета ЕР (общ) '!$I1054*'Смета ЕР (общ) '!$L1054,2)</f>
        <v>0</v>
      </c>
      <c r="O1054" s="644">
        <f>ROUND('Смета ЕР (общ) '!$I1054*'Смета ЕР (общ) '!$M1054,2)</f>
        <v>0</v>
      </c>
      <c r="P1054" s="652" t="s">
        <v>6150</v>
      </c>
      <c r="Q1054" s="652" t="s">
        <v>846</v>
      </c>
      <c r="R1054" s="1035"/>
      <c r="U1054" s="617">
        <v>9</v>
      </c>
    </row>
    <row r="1055" spans="1:21" ht="14.4">
      <c r="A1055" s="640" t="s">
        <v>102</v>
      </c>
      <c r="B1055" s="640">
        <v>2</v>
      </c>
      <c r="C1055" s="640"/>
      <c r="D1055" s="640">
        <v>35</v>
      </c>
      <c r="E1055" s="640" t="str">
        <f>CONCATENATE('Смета ЕР (общ) '!$A1055,".",'Смета ЕР (общ) '!$B1055,".",'Смета ЕР (общ) '!$D1055)</f>
        <v>Р8.2.35</v>
      </c>
      <c r="F1055" s="640">
        <f t="shared" si="167"/>
        <v>1</v>
      </c>
      <c r="G1055" s="652" t="s">
        <v>1241</v>
      </c>
      <c r="H1055" s="642" t="s">
        <v>336</v>
      </c>
      <c r="I1055" s="643"/>
      <c r="J1055" s="644">
        <v>1040.48</v>
      </c>
      <c r="K1055" s="669">
        <f>$R$1*'Кондиционеры Haier VRF'!J171</f>
        <v>4762.8</v>
      </c>
      <c r="L1055" s="644">
        <f t="shared" si="172"/>
        <v>1040.48</v>
      </c>
      <c r="M1055" s="662">
        <f t="shared" si="155"/>
        <v>4762.8</v>
      </c>
      <c r="N1055" s="644">
        <f>ROUND('Смета ЕР (общ) '!$I1055*'Смета ЕР (общ) '!$L1055,2)</f>
        <v>0</v>
      </c>
      <c r="O1055" s="644">
        <f>ROUND('Смета ЕР (общ) '!$I1055*'Смета ЕР (общ) '!$M1055,2)</f>
        <v>0</v>
      </c>
      <c r="P1055" s="652" t="s">
        <v>6150</v>
      </c>
      <c r="Q1055" s="652" t="s">
        <v>846</v>
      </c>
      <c r="R1055" s="1035"/>
      <c r="U1055" s="617">
        <v>1</v>
      </c>
    </row>
    <row r="1056" spans="1:21" ht="14.4">
      <c r="A1056" s="640" t="s">
        <v>102</v>
      </c>
      <c r="B1056" s="640">
        <v>2</v>
      </c>
      <c r="C1056" s="901"/>
      <c r="D1056" s="901">
        <v>94</v>
      </c>
      <c r="E1056" s="640" t="str">
        <f>CONCATENATE('Смета ЕР (общ) '!$A1056,".",'Смета ЕР (общ) '!$B1056,".",'Смета ЕР (общ) '!$D1056)</f>
        <v>Р8.2.94</v>
      </c>
      <c r="F1056" s="640">
        <f t="shared" si="167"/>
        <v>1</v>
      </c>
      <c r="G1056" s="710" t="s">
        <v>6126</v>
      </c>
      <c r="H1056" s="642" t="s">
        <v>336</v>
      </c>
      <c r="I1056" s="903"/>
      <c r="J1056" s="644">
        <v>1039.6099999999999</v>
      </c>
      <c r="K1056" s="669">
        <f>$R$1*'Кондиционеры MDV VRF'!J272</f>
        <v>3735.3960000000011</v>
      </c>
      <c r="L1056" s="644">
        <f t="shared" ref="L1056:L1060" si="175">ROUND(J1056-J1056*$R$3,2)</f>
        <v>1039.6099999999999</v>
      </c>
      <c r="M1056" s="662">
        <f t="shared" ref="M1056:M1060" si="176">K1056</f>
        <v>3735.3960000000011</v>
      </c>
      <c r="N1056" s="644">
        <f>ROUND('Смета ЕР (общ) '!$I1056*'Смета ЕР (общ) '!$L1056,2)</f>
        <v>0</v>
      </c>
      <c r="O1056" s="644">
        <f>ROUND('Смета ЕР (общ) '!$I1056*'Смета ЕР (общ) '!$M1056,2)</f>
        <v>0</v>
      </c>
      <c r="P1056" s="710" t="s">
        <v>6151</v>
      </c>
      <c r="Q1056" s="710" t="s">
        <v>846</v>
      </c>
      <c r="R1056" s="1035"/>
    </row>
    <row r="1057" spans="1:21" ht="14.4">
      <c r="A1057" s="640" t="s">
        <v>102</v>
      </c>
      <c r="B1057" s="640">
        <v>2</v>
      </c>
      <c r="C1057" s="901"/>
      <c r="D1057" s="901">
        <v>95</v>
      </c>
      <c r="E1057" s="640" t="str">
        <f>CONCATENATE('Смета ЕР (общ) '!$A1057,".",'Смета ЕР (общ) '!$B1057,".",'Смета ЕР (общ) '!$D1057)</f>
        <v>Р8.2.95</v>
      </c>
      <c r="F1057" s="640">
        <f t="shared" si="167"/>
        <v>1</v>
      </c>
      <c r="G1057" s="710" t="s">
        <v>6125</v>
      </c>
      <c r="H1057" s="642" t="s">
        <v>336</v>
      </c>
      <c r="I1057" s="903"/>
      <c r="J1057" s="644">
        <v>1040.48</v>
      </c>
      <c r="K1057" s="669">
        <f>$R$1*'Кондиционеры MDV VRF'!J273</f>
        <v>3942.9180000000006</v>
      </c>
      <c r="L1057" s="644">
        <f t="shared" si="175"/>
        <v>1040.48</v>
      </c>
      <c r="M1057" s="662">
        <f t="shared" si="176"/>
        <v>3942.9180000000006</v>
      </c>
      <c r="N1057" s="644">
        <f>ROUND('Смета ЕР (общ) '!$I1057*'Смета ЕР (общ) '!$L1057,2)</f>
        <v>0</v>
      </c>
      <c r="O1057" s="644">
        <f>ROUND('Смета ЕР (общ) '!$I1057*'Смета ЕР (общ) '!$M1057,2)</f>
        <v>0</v>
      </c>
      <c r="P1057" s="710" t="s">
        <v>6151</v>
      </c>
      <c r="Q1057" s="710" t="s">
        <v>846</v>
      </c>
      <c r="R1057" s="1035"/>
    </row>
    <row r="1058" spans="1:21" ht="14.4">
      <c r="A1058" s="640" t="s">
        <v>102</v>
      </c>
      <c r="B1058" s="640">
        <v>2</v>
      </c>
      <c r="C1058" s="901"/>
      <c r="D1058" s="901">
        <v>96</v>
      </c>
      <c r="E1058" s="640" t="str">
        <f>CONCATENATE('Смета ЕР (общ) '!$A1058,".",'Смета ЕР (общ) '!$B1058,".",'Смета ЕР (общ) '!$D1058)</f>
        <v>Р8.2.96</v>
      </c>
      <c r="F1058" s="640">
        <f t="shared" si="167"/>
        <v>1</v>
      </c>
      <c r="G1058" s="710" t="s">
        <v>6127</v>
      </c>
      <c r="H1058" s="642" t="s">
        <v>336</v>
      </c>
      <c r="I1058" s="903"/>
      <c r="J1058" s="644">
        <v>1040.48</v>
      </c>
      <c r="K1058" s="669">
        <f>$R$1*'Кондиционеры MDV VRF'!J274</f>
        <v>8958.0330000000013</v>
      </c>
      <c r="L1058" s="644">
        <f t="shared" si="175"/>
        <v>1040.48</v>
      </c>
      <c r="M1058" s="662">
        <f t="shared" si="176"/>
        <v>8958.0330000000013</v>
      </c>
      <c r="N1058" s="644">
        <f>ROUND('Смета ЕР (общ) '!$I1058*'Смета ЕР (общ) '!$L1058,2)</f>
        <v>0</v>
      </c>
      <c r="O1058" s="644">
        <f>ROUND('Смета ЕР (общ) '!$I1058*'Смета ЕР (общ) '!$M1058,2)</f>
        <v>0</v>
      </c>
      <c r="P1058" s="710" t="s">
        <v>6151</v>
      </c>
      <c r="Q1058" s="710" t="s">
        <v>846</v>
      </c>
      <c r="R1058" s="1035"/>
    </row>
    <row r="1059" spans="1:21" ht="14.4">
      <c r="A1059" s="640" t="s">
        <v>102</v>
      </c>
      <c r="B1059" s="640">
        <v>2</v>
      </c>
      <c r="C1059" s="901"/>
      <c r="D1059" s="901">
        <v>97</v>
      </c>
      <c r="E1059" s="640" t="str">
        <f>CONCATENATE('Смета ЕР (общ) '!$A1059,".",'Смета ЕР (общ) '!$B1059,".",'Смета ЕР (общ) '!$D1059)</f>
        <v>Р8.2.97</v>
      </c>
      <c r="F1059" s="640">
        <f t="shared" si="167"/>
        <v>1</v>
      </c>
      <c r="G1059" s="710" t="s">
        <v>6128</v>
      </c>
      <c r="H1059" s="642" t="s">
        <v>336</v>
      </c>
      <c r="I1059" s="903"/>
      <c r="J1059" s="644">
        <v>1040.48</v>
      </c>
      <c r="K1059" s="669">
        <f>$R$1*'Кондиционеры MDV VRF'!J275</f>
        <v>13108.473</v>
      </c>
      <c r="L1059" s="644">
        <f t="shared" si="175"/>
        <v>1040.48</v>
      </c>
      <c r="M1059" s="662">
        <f t="shared" si="176"/>
        <v>13108.473</v>
      </c>
      <c r="N1059" s="644">
        <f>ROUND('Смета ЕР (общ) '!$I1059*'Смета ЕР (общ) '!$L1059,2)</f>
        <v>0</v>
      </c>
      <c r="O1059" s="644">
        <f>ROUND('Смета ЕР (общ) '!$I1059*'Смета ЕР (общ) '!$M1059,2)</f>
        <v>0</v>
      </c>
      <c r="P1059" s="710" t="s">
        <v>6151</v>
      </c>
      <c r="Q1059" s="710" t="s">
        <v>846</v>
      </c>
      <c r="R1059" s="1035"/>
    </row>
    <row r="1060" spans="1:21" ht="14.4">
      <c r="A1060" s="640" t="s">
        <v>102</v>
      </c>
      <c r="B1060" s="640">
        <v>2</v>
      </c>
      <c r="C1060" s="901"/>
      <c r="D1060" s="901">
        <v>98</v>
      </c>
      <c r="E1060" s="640" t="str">
        <f>CONCATENATE('Смета ЕР (общ) '!$A1060,".",'Смета ЕР (общ) '!$B1060,".",'Смета ЕР (общ) '!$D1060)</f>
        <v>Р8.2.98</v>
      </c>
      <c r="F1060" s="640">
        <f t="shared" si="167"/>
        <v>1</v>
      </c>
      <c r="G1060" s="710" t="s">
        <v>6129</v>
      </c>
      <c r="H1060" s="642" t="s">
        <v>336</v>
      </c>
      <c r="I1060" s="903"/>
      <c r="J1060" s="644">
        <v>1040.48</v>
      </c>
      <c r="K1060" s="669">
        <f>$R$1*'Кондиционеры MDV VRF'!J276</f>
        <v>13800.213000000002</v>
      </c>
      <c r="L1060" s="644">
        <f t="shared" si="175"/>
        <v>1040.48</v>
      </c>
      <c r="M1060" s="662">
        <f t="shared" si="176"/>
        <v>13800.213000000002</v>
      </c>
      <c r="N1060" s="644">
        <f>ROUND('Смета ЕР (общ) '!$I1060*'Смета ЕР (общ) '!$L1060,2)</f>
        <v>0</v>
      </c>
      <c r="O1060" s="644">
        <f>ROUND('Смета ЕР (общ) '!$I1060*'Смета ЕР (общ) '!$M1060,2)</f>
        <v>0</v>
      </c>
      <c r="P1060" s="710" t="s">
        <v>6151</v>
      </c>
      <c r="Q1060" s="710" t="s">
        <v>846</v>
      </c>
      <c r="R1060" s="1035"/>
    </row>
    <row r="1061" spans="1:21" ht="14.4">
      <c r="A1061" s="640" t="s">
        <v>102</v>
      </c>
      <c r="B1061" s="640">
        <v>2</v>
      </c>
      <c r="C1061" s="640"/>
      <c r="D1061" s="640">
        <v>50</v>
      </c>
      <c r="E1061" s="640" t="str">
        <f>CONCATENATE('Смета ЕР (общ) '!$A1061,".",'Смета ЕР (общ) '!$B1061,".",'Смета ЕР (общ) '!$D1061)</f>
        <v>Р8.2.50</v>
      </c>
      <c r="F1061" s="640">
        <f t="shared" si="167"/>
        <v>1</v>
      </c>
      <c r="G1061" s="652" t="s">
        <v>2403</v>
      </c>
      <c r="H1061" s="642" t="s">
        <v>336</v>
      </c>
      <c r="I1061" s="643"/>
      <c r="J1061" s="644">
        <v>2000</v>
      </c>
      <c r="K1061" s="644">
        <v>5500</v>
      </c>
      <c r="L1061" s="644">
        <f t="shared" si="172"/>
        <v>2000</v>
      </c>
      <c r="M1061" s="669">
        <f t="shared" ref="M1061:M1076" si="177">ROUND(K1061-K1061*$R$3,2)</f>
        <v>5500</v>
      </c>
      <c r="N1061" s="644">
        <f>ROUND('Смета ЕР (общ) '!$I1061*'Смета ЕР (общ) '!$L1061,2)</f>
        <v>0</v>
      </c>
      <c r="O1061" s="644">
        <f>ROUND('Смета ЕР (общ) '!$I1061*'Смета ЕР (общ) '!$M1061,2)</f>
        <v>0</v>
      </c>
      <c r="P1061" s="652"/>
      <c r="Q1061" s="652"/>
    </row>
    <row r="1062" spans="1:21" ht="14.4">
      <c r="A1062" s="640" t="s">
        <v>102</v>
      </c>
      <c r="B1062" s="640">
        <v>2</v>
      </c>
      <c r="C1062" s="640"/>
      <c r="D1062" s="640">
        <v>51</v>
      </c>
      <c r="E1062" s="640" t="str">
        <f>CONCATENATE('Смета ЕР (общ) '!$A1062,".",'Смета ЕР (общ) '!$B1062,".",'Смета ЕР (общ) '!$D1062)</f>
        <v>Р8.2.51</v>
      </c>
      <c r="F1062" s="640">
        <f t="shared" si="167"/>
        <v>1</v>
      </c>
      <c r="G1062" s="652" t="s">
        <v>2404</v>
      </c>
      <c r="H1062" s="642" t="s">
        <v>336</v>
      </c>
      <c r="I1062" s="643"/>
      <c r="J1062" s="644">
        <v>1500</v>
      </c>
      <c r="K1062" s="644">
        <v>4500</v>
      </c>
      <c r="L1062" s="644">
        <f t="shared" si="172"/>
        <v>1500</v>
      </c>
      <c r="M1062" s="644">
        <f t="shared" si="177"/>
        <v>4500</v>
      </c>
      <c r="N1062" s="644">
        <f>ROUND('Смета ЕР (общ) '!$I1062*'Смета ЕР (общ) '!$L1062,2)</f>
        <v>0</v>
      </c>
      <c r="O1062" s="644">
        <f>ROUND('Смета ЕР (общ) '!$I1062*'Смета ЕР (общ) '!$M1062,2)</f>
        <v>0</v>
      </c>
      <c r="P1062" s="652"/>
      <c r="Q1062" s="652"/>
    </row>
    <row r="1063" spans="1:21" ht="14.4">
      <c r="A1063" s="640" t="s">
        <v>102</v>
      </c>
      <c r="B1063" s="640">
        <v>2</v>
      </c>
      <c r="C1063" s="640"/>
      <c r="D1063" s="640">
        <v>52</v>
      </c>
      <c r="E1063" s="640" t="str">
        <f>CONCATENATE('Смета ЕР (общ) '!$A1063,".",'Смета ЕР (общ) '!$B1063,".",'Смета ЕР (общ) '!$D1063)</f>
        <v>Р8.2.52</v>
      </c>
      <c r="F1063" s="640">
        <f t="shared" si="167"/>
        <v>1</v>
      </c>
      <c r="G1063" s="652" t="s">
        <v>2408</v>
      </c>
      <c r="H1063" s="642" t="s">
        <v>336</v>
      </c>
      <c r="I1063" s="643"/>
      <c r="J1063" s="644">
        <v>750</v>
      </c>
      <c r="K1063" s="644">
        <v>1350</v>
      </c>
      <c r="L1063" s="644">
        <f t="shared" si="172"/>
        <v>750</v>
      </c>
      <c r="M1063" s="644">
        <f t="shared" si="177"/>
        <v>1350</v>
      </c>
      <c r="N1063" s="644">
        <f>ROUND('Смета ЕР (общ) '!$I1063*'Смета ЕР (общ) '!$L1063,2)</f>
        <v>0</v>
      </c>
      <c r="O1063" s="644">
        <f>ROUND('Смета ЕР (общ) '!$I1063*'Смета ЕР (общ) '!$M1063,2)</f>
        <v>0</v>
      </c>
      <c r="P1063" s="652"/>
      <c r="Q1063" s="652"/>
    </row>
    <row r="1064" spans="1:21" ht="14.4">
      <c r="A1064" s="640" t="s">
        <v>102</v>
      </c>
      <c r="B1064" s="640">
        <v>2</v>
      </c>
      <c r="C1064" s="640"/>
      <c r="D1064" s="640">
        <v>53</v>
      </c>
      <c r="E1064" s="640" t="str">
        <f>CONCATENATE('Смета ЕР (общ) '!$A1064,".",'Смета ЕР (общ) '!$B1064,".",'Смета ЕР (общ) '!$D1064)</f>
        <v>Р8.2.53</v>
      </c>
      <c r="F1064" s="640">
        <f t="shared" si="167"/>
        <v>1</v>
      </c>
      <c r="G1064" s="652" t="s">
        <v>2405</v>
      </c>
      <c r="H1064" s="642" t="s">
        <v>336</v>
      </c>
      <c r="I1064" s="643"/>
      <c r="J1064" s="644">
        <v>2000</v>
      </c>
      <c r="K1064" s="644">
        <v>16746.400000000001</v>
      </c>
      <c r="L1064" s="644">
        <f t="shared" si="172"/>
        <v>2000</v>
      </c>
      <c r="M1064" s="644">
        <f t="shared" si="177"/>
        <v>16746.400000000001</v>
      </c>
      <c r="N1064" s="644">
        <f>ROUND('Смета ЕР (общ) '!$I1064*'Смета ЕР (общ) '!$L1064,2)</f>
        <v>0</v>
      </c>
      <c r="O1064" s="644">
        <f>ROUND('Смета ЕР (общ) '!$I1064*'Смета ЕР (общ) '!$M1064,2)</f>
        <v>0</v>
      </c>
      <c r="P1064" s="652"/>
      <c r="Q1064" s="652"/>
    </row>
    <row r="1065" spans="1:21" ht="14.4">
      <c r="A1065" s="640" t="s">
        <v>102</v>
      </c>
      <c r="B1065" s="640">
        <v>2</v>
      </c>
      <c r="C1065" s="640"/>
      <c r="D1065" s="640">
        <v>54</v>
      </c>
      <c r="E1065" s="640" t="str">
        <f>CONCATENATE('Смета ЕР (общ) '!$A1065,".",'Смета ЕР (общ) '!$B1065,".",'Смета ЕР (общ) '!$D1065)</f>
        <v>Р8.2.54</v>
      </c>
      <c r="F1065" s="640">
        <f t="shared" si="167"/>
        <v>1</v>
      </c>
      <c r="G1065" s="652" t="s">
        <v>2407</v>
      </c>
      <c r="H1065" s="653" t="s">
        <v>2406</v>
      </c>
      <c r="I1065" s="643"/>
      <c r="J1065" s="644">
        <v>700</v>
      </c>
      <c r="K1065" s="644">
        <v>4900</v>
      </c>
      <c r="L1065" s="644">
        <f t="shared" si="172"/>
        <v>700</v>
      </c>
      <c r="M1065" s="644">
        <f t="shared" si="177"/>
        <v>4900</v>
      </c>
      <c r="N1065" s="644">
        <f>ROUND('Смета ЕР (общ) '!$I1065*'Смета ЕР (общ) '!$L1065,2)</f>
        <v>0</v>
      </c>
      <c r="O1065" s="644">
        <f>ROUND('Смета ЕР (общ) '!$I1065*'Смета ЕР (общ) '!$M1065,2)</f>
        <v>0</v>
      </c>
      <c r="P1065" s="652"/>
      <c r="Q1065" s="652"/>
    </row>
    <row r="1066" spans="1:21" ht="14.4">
      <c r="A1066" s="640" t="s">
        <v>102</v>
      </c>
      <c r="B1066" s="640">
        <v>2</v>
      </c>
      <c r="C1066" s="640"/>
      <c r="D1066" s="640">
        <v>15</v>
      </c>
      <c r="E1066" s="640" t="str">
        <f>CONCATENATE('Смета ЕР (общ) '!$A1066,".",'Смета ЕР (общ) '!$B1066,".",'Смета ЕР (общ) '!$D1066)</f>
        <v>Р8.2.15</v>
      </c>
      <c r="F1066" s="640">
        <f t="shared" si="167"/>
        <v>1</v>
      </c>
      <c r="G1066" s="652" t="s">
        <v>272</v>
      </c>
      <c r="H1066" s="642" t="s">
        <v>336</v>
      </c>
      <c r="I1066" s="643"/>
      <c r="J1066" s="644">
        <v>4293.7</v>
      </c>
      <c r="K1066" s="644">
        <v>6711.44</v>
      </c>
      <c r="L1066" s="644">
        <f t="shared" si="172"/>
        <v>4293.7</v>
      </c>
      <c r="M1066" s="644">
        <f t="shared" si="177"/>
        <v>6711.44</v>
      </c>
      <c r="N1066" s="644">
        <f>ROUND('Смета ЕР (общ) '!$I1066*'Смета ЕР (общ) '!$L1066,2)</f>
        <v>0</v>
      </c>
      <c r="O1066" s="644">
        <f>ROUND('Смета ЕР (общ) '!$I1066*'Смета ЕР (общ) '!$M1066,2)</f>
        <v>0</v>
      </c>
      <c r="P1066" s="652"/>
      <c r="Q1066" s="652"/>
      <c r="U1066" s="617">
        <v>9</v>
      </c>
    </row>
    <row r="1067" spans="1:21" ht="14.4">
      <c r="A1067" s="659" t="s">
        <v>102</v>
      </c>
      <c r="B1067" s="659">
        <v>2</v>
      </c>
      <c r="C1067" s="659"/>
      <c r="D1067" s="659">
        <v>16</v>
      </c>
      <c r="E1067" s="659" t="str">
        <f>CONCATENATE('Смета ЕР (общ) '!$A1067,".",'Смета ЕР (общ) '!$B1067,".",'Смета ЕР (общ) '!$D1067)</f>
        <v>Р8.2.16</v>
      </c>
      <c r="F1067" s="659">
        <f t="shared" si="167"/>
        <v>1</v>
      </c>
      <c r="G1067" s="660" t="s">
        <v>353</v>
      </c>
      <c r="H1067" s="642" t="s">
        <v>336</v>
      </c>
      <c r="I1067" s="643"/>
      <c r="J1067" s="644">
        <v>4293.7</v>
      </c>
      <c r="K1067" s="644">
        <v>8193.5300000000007</v>
      </c>
      <c r="L1067" s="644">
        <f t="shared" si="172"/>
        <v>4293.7</v>
      </c>
      <c r="M1067" s="644">
        <f t="shared" si="177"/>
        <v>8193.5300000000007</v>
      </c>
      <c r="N1067" s="644">
        <f>ROUND('Смета ЕР (общ) '!$I1067*'Смета ЕР (общ) '!$L1067,2)</f>
        <v>0</v>
      </c>
      <c r="O1067" s="644">
        <f>ROUND('Смета ЕР (общ) '!$I1067*'Смета ЕР (общ) '!$M1067,2)</f>
        <v>0</v>
      </c>
      <c r="P1067" s="660"/>
      <c r="Q1067" s="660"/>
    </row>
    <row r="1068" spans="1:21" ht="14.4">
      <c r="A1068" s="640" t="s">
        <v>102</v>
      </c>
      <c r="B1068" s="640">
        <v>2</v>
      </c>
      <c r="C1068" s="640"/>
      <c r="D1068" s="640">
        <v>17</v>
      </c>
      <c r="E1068" s="640" t="str">
        <f>CONCATENATE('Смета ЕР (общ) '!$A1068,".",'Смета ЕР (общ) '!$B1068,".",'Смета ЕР (общ) '!$D1068)</f>
        <v>Р8.2.17</v>
      </c>
      <c r="F1068" s="640">
        <f t="shared" si="167"/>
        <v>1</v>
      </c>
      <c r="G1068" s="641" t="s">
        <v>103</v>
      </c>
      <c r="H1068" s="642" t="s">
        <v>1146</v>
      </c>
      <c r="I1068" s="643"/>
      <c r="J1068" s="644">
        <v>1148.3599999999999</v>
      </c>
      <c r="K1068" s="644">
        <v>6334.22</v>
      </c>
      <c r="L1068" s="644">
        <f t="shared" si="172"/>
        <v>1148.3599999999999</v>
      </c>
      <c r="M1068" s="644">
        <f t="shared" si="177"/>
        <v>6334.22</v>
      </c>
      <c r="N1068" s="644">
        <f>ROUND('Смета ЕР (общ) '!$I1068*'Смета ЕР (общ) '!$L1068,2)</f>
        <v>0</v>
      </c>
      <c r="O1068" s="644">
        <f>ROUND('Смета ЕР (общ) '!$I1068*'Смета ЕР (общ) '!$M1068,2)</f>
        <v>0</v>
      </c>
      <c r="P1068" s="641"/>
      <c r="Q1068" s="641"/>
    </row>
    <row r="1069" spans="1:21" ht="24">
      <c r="A1069" s="640" t="s">
        <v>102</v>
      </c>
      <c r="B1069" s="640">
        <v>2</v>
      </c>
      <c r="C1069" s="640"/>
      <c r="D1069" s="640">
        <v>18</v>
      </c>
      <c r="E1069" s="640" t="str">
        <f>CONCATENATE('Смета ЕР (общ) '!$A1069,".",'Смета ЕР (общ) '!$B1069,".",'Смета ЕР (общ) '!$D1069)</f>
        <v>Р8.2.18</v>
      </c>
      <c r="F1069" s="640">
        <f t="shared" si="167"/>
        <v>1</v>
      </c>
      <c r="G1069" s="641" t="s">
        <v>104</v>
      </c>
      <c r="H1069" s="642" t="s">
        <v>8</v>
      </c>
      <c r="I1069" s="643"/>
      <c r="J1069" s="644">
        <v>96.36</v>
      </c>
      <c r="K1069" s="644">
        <v>0</v>
      </c>
      <c r="L1069" s="644">
        <f t="shared" si="172"/>
        <v>96.36</v>
      </c>
      <c r="M1069" s="644">
        <f t="shared" si="177"/>
        <v>0</v>
      </c>
      <c r="N1069" s="644">
        <f>ROUND('Смета ЕР (общ) '!$I1069*'Смета ЕР (общ) '!$L1069,2)</f>
        <v>0</v>
      </c>
      <c r="O1069" s="644">
        <f>ROUND('Смета ЕР (общ) '!$I1069*'Смета ЕР (общ) '!$M1069,2)</f>
        <v>0</v>
      </c>
      <c r="P1069" s="641"/>
      <c r="Q1069" s="641"/>
      <c r="U1069" s="617">
        <v>214</v>
      </c>
    </row>
    <row r="1070" spans="1:21" ht="15" customHeight="1">
      <c r="A1070" s="640" t="s">
        <v>102</v>
      </c>
      <c r="B1070" s="640">
        <v>2</v>
      </c>
      <c r="C1070" s="640"/>
      <c r="D1070" s="640">
        <v>19</v>
      </c>
      <c r="E1070" s="640" t="str">
        <f>CONCATENATE('Смета ЕР (общ) '!$A1070,".",'Смета ЕР (общ) '!$B1070,".",'Смета ЕР (общ) '!$D1070)</f>
        <v>Р8.2.19</v>
      </c>
      <c r="F1070" s="640">
        <f t="shared" si="167"/>
        <v>1</v>
      </c>
      <c r="G1070" s="641" t="s">
        <v>273</v>
      </c>
      <c r="H1070" s="642" t="s">
        <v>336</v>
      </c>
      <c r="I1070" s="643"/>
      <c r="J1070" s="644">
        <v>2200</v>
      </c>
      <c r="K1070" s="644">
        <v>18668.04</v>
      </c>
      <c r="L1070" s="644">
        <f t="shared" si="172"/>
        <v>2200</v>
      </c>
      <c r="M1070" s="644">
        <f t="shared" si="177"/>
        <v>18668.04</v>
      </c>
      <c r="N1070" s="644">
        <f>ROUND('Смета ЕР (общ) '!$I1070*'Смета ЕР (общ) '!$L1070,2)</f>
        <v>0</v>
      </c>
      <c r="O1070" s="644">
        <f>ROUND('Смета ЕР (общ) '!$I1070*'Смета ЕР (общ) '!$M1070,2)</f>
        <v>0</v>
      </c>
      <c r="P1070" s="641"/>
      <c r="Q1070" s="641"/>
      <c r="U1070" s="617">
        <v>1</v>
      </c>
    </row>
    <row r="1071" spans="1:21" ht="14.4">
      <c r="A1071" s="640" t="s">
        <v>102</v>
      </c>
      <c r="B1071" s="640">
        <v>2</v>
      </c>
      <c r="C1071" s="640"/>
      <c r="D1071" s="640">
        <v>55</v>
      </c>
      <c r="E1071" s="640" t="str">
        <f>CONCATENATE('Смета ЕР (общ) '!$A1071,".",'Смета ЕР (общ) '!$B1071,".",'Смета ЕР (общ) '!$D1071)</f>
        <v>Р8.2.55</v>
      </c>
      <c r="F1071" s="640">
        <f t="shared" si="167"/>
        <v>1</v>
      </c>
      <c r="G1071" s="641" t="s">
        <v>2078</v>
      </c>
      <c r="H1071" s="642" t="s">
        <v>336</v>
      </c>
      <c r="I1071" s="643"/>
      <c r="J1071" s="644">
        <v>3014.67</v>
      </c>
      <c r="K1071" s="644">
        <v>10540.05</v>
      </c>
      <c r="L1071" s="644">
        <f t="shared" si="172"/>
        <v>3014.67</v>
      </c>
      <c r="M1071" s="644">
        <f t="shared" si="177"/>
        <v>10540.05</v>
      </c>
      <c r="N1071" s="644">
        <f>ROUND('Смета ЕР (общ) '!$I1071*'Смета ЕР (общ) '!$L1071,2)</f>
        <v>0</v>
      </c>
      <c r="O1071" s="644">
        <f>ROUND('Смета ЕР (общ) '!$I1071*'Смета ЕР (общ) '!$M1071,2)</f>
        <v>0</v>
      </c>
      <c r="P1071" s="641"/>
      <c r="Q1071" s="641"/>
    </row>
    <row r="1072" spans="1:21" ht="14.4">
      <c r="A1072" s="640" t="s">
        <v>102</v>
      </c>
      <c r="B1072" s="640">
        <v>2</v>
      </c>
      <c r="C1072" s="640"/>
      <c r="D1072" s="640">
        <v>56</v>
      </c>
      <c r="E1072" s="640" t="str">
        <f>CONCATENATE('Смета ЕР (общ) '!$A1072,".",'Смета ЕР (общ) '!$B1072,".",'Смета ЕР (общ) '!$D1072)</f>
        <v>Р8.2.56</v>
      </c>
      <c r="F1072" s="640">
        <f t="shared" si="167"/>
        <v>1</v>
      </c>
      <c r="G1072" s="641" t="s">
        <v>2079</v>
      </c>
      <c r="H1072" s="642" t="s">
        <v>336</v>
      </c>
      <c r="I1072" s="643"/>
      <c r="J1072" s="644">
        <v>3014.67</v>
      </c>
      <c r="K1072" s="644">
        <v>8961.8700000000008</v>
      </c>
      <c r="L1072" s="644">
        <f t="shared" si="172"/>
        <v>3014.67</v>
      </c>
      <c r="M1072" s="644">
        <f t="shared" si="177"/>
        <v>8961.8700000000008</v>
      </c>
      <c r="N1072" s="644">
        <f>ROUND('Смета ЕР (общ) '!$I1072*'Смета ЕР (общ) '!$L1072,2)</f>
        <v>0</v>
      </c>
      <c r="O1072" s="644">
        <f>ROUND('Смета ЕР (общ) '!$I1072*'Смета ЕР (общ) '!$M1072,2)</f>
        <v>0</v>
      </c>
      <c r="P1072" s="641"/>
      <c r="Q1072" s="641"/>
    </row>
    <row r="1073" spans="1:21" ht="14.4">
      <c r="A1073" s="640" t="s">
        <v>102</v>
      </c>
      <c r="B1073" s="640">
        <v>2</v>
      </c>
      <c r="C1073" s="640"/>
      <c r="D1073" s="640">
        <v>57</v>
      </c>
      <c r="E1073" s="640" t="str">
        <f>CONCATENATE('Смета ЕР (общ) '!$A1073,".",'Смета ЕР (общ) '!$B1073,".",'Смета ЕР (общ) '!$D1073)</f>
        <v>Р8.2.57</v>
      </c>
      <c r="F1073" s="640">
        <f t="shared" si="167"/>
        <v>1</v>
      </c>
      <c r="G1073" s="641" t="s">
        <v>2080</v>
      </c>
      <c r="H1073" s="642" t="s">
        <v>336</v>
      </c>
      <c r="I1073" s="643"/>
      <c r="J1073" s="644">
        <v>3014.67</v>
      </c>
      <c r="K1073" s="644">
        <v>7458.51</v>
      </c>
      <c r="L1073" s="644">
        <f t="shared" si="172"/>
        <v>3014.67</v>
      </c>
      <c r="M1073" s="644">
        <f t="shared" si="177"/>
        <v>7458.51</v>
      </c>
      <c r="N1073" s="644">
        <f>ROUND('Смета ЕР (общ) '!$I1073*'Смета ЕР (общ) '!$L1073,2)</f>
        <v>0</v>
      </c>
      <c r="O1073" s="644">
        <f>ROUND('Смета ЕР (общ) '!$I1073*'Смета ЕР (общ) '!$M1073,2)</f>
        <v>0</v>
      </c>
      <c r="P1073" s="641"/>
      <c r="Q1073" s="641"/>
    </row>
    <row r="1074" spans="1:21" ht="36">
      <c r="A1074" s="640" t="s">
        <v>102</v>
      </c>
      <c r="B1074" s="640">
        <v>2</v>
      </c>
      <c r="C1074" s="640"/>
      <c r="D1074" s="640">
        <v>58</v>
      </c>
      <c r="E1074" s="640" t="str">
        <f>CONCATENATE('Смета ЕР (общ) '!$A1074,".",'Смета ЕР (общ) '!$B1074,".",'Смета ЕР (общ) '!$D1074)</f>
        <v>Р8.2.58</v>
      </c>
      <c r="F1074" s="640">
        <f t="shared" si="167"/>
        <v>1</v>
      </c>
      <c r="G1074" s="641" t="s">
        <v>6154</v>
      </c>
      <c r="H1074" s="642" t="s">
        <v>27</v>
      </c>
      <c r="I1074" s="643"/>
      <c r="J1074" s="644">
        <v>1562.35</v>
      </c>
      <c r="K1074" s="644">
        <v>2023.16</v>
      </c>
      <c r="L1074" s="644">
        <f t="shared" si="172"/>
        <v>1562.35</v>
      </c>
      <c r="M1074" s="644">
        <f t="shared" si="177"/>
        <v>2023.16</v>
      </c>
      <c r="N1074" s="644">
        <f>ROUND('Смета ЕР (общ) '!$I1074*'Смета ЕР (общ) '!$L1074,2)</f>
        <v>0</v>
      </c>
      <c r="O1074" s="644">
        <f>ROUND('Смета ЕР (общ) '!$I1074*'Смета ЕР (общ) '!$M1074,2)</f>
        <v>0</v>
      </c>
      <c r="P1074" s="641" t="s">
        <v>1873</v>
      </c>
      <c r="Q1074" s="641" t="s">
        <v>6226</v>
      </c>
    </row>
    <row r="1075" spans="1:21" ht="48">
      <c r="A1075" s="640" t="s">
        <v>102</v>
      </c>
      <c r="B1075" s="640">
        <v>2</v>
      </c>
      <c r="C1075" s="663"/>
      <c r="D1075" s="663">
        <v>59</v>
      </c>
      <c r="E1075" s="640" t="str">
        <f>CONCATENATE('Смета ЕР (общ) '!$A1075,".",'Смета ЕР (общ) '!$B1075,".",'Смета ЕР (общ) '!$D1075)</f>
        <v>Р8.2.59</v>
      </c>
      <c r="F1075" s="663">
        <f t="shared" si="167"/>
        <v>1</v>
      </c>
      <c r="G1075" s="693" t="s">
        <v>3634</v>
      </c>
      <c r="H1075" s="642" t="s">
        <v>27</v>
      </c>
      <c r="I1075" s="665"/>
      <c r="J1075" s="666">
        <v>2500</v>
      </c>
      <c r="K1075" s="666">
        <v>2900</v>
      </c>
      <c r="L1075" s="666">
        <f t="shared" si="172"/>
        <v>2500</v>
      </c>
      <c r="M1075" s="666">
        <f t="shared" si="177"/>
        <v>2900</v>
      </c>
      <c r="N1075" s="644">
        <f>ROUND('Смета ЕР (общ) '!$I1075*'Смета ЕР (общ) '!$L1075,2)</f>
        <v>0</v>
      </c>
      <c r="O1075" s="644">
        <f>ROUND('Смета ЕР (общ) '!$I1075*'Смета ЕР (общ) '!$M1075,2)</f>
        <v>0</v>
      </c>
      <c r="P1075" s="693"/>
      <c r="Q1075" s="693"/>
    </row>
    <row r="1076" spans="1:21" ht="36" customHeight="1">
      <c r="A1076" s="640" t="s">
        <v>102</v>
      </c>
      <c r="B1076" s="640">
        <v>2</v>
      </c>
      <c r="C1076" s="640"/>
      <c r="D1076" s="640">
        <v>20</v>
      </c>
      <c r="E1076" s="640" t="str">
        <f>CONCATENATE('Смета ЕР (общ) '!$A1076,".",'Смета ЕР (общ) '!$B1076,".",'Смета ЕР (общ) '!$D1076)</f>
        <v>Р8.2.20</v>
      </c>
      <c r="F1076" s="640">
        <f t="shared" si="167"/>
        <v>1</v>
      </c>
      <c r="G1076" s="655" t="s">
        <v>6149</v>
      </c>
      <c r="H1076" s="642" t="s">
        <v>8</v>
      </c>
      <c r="I1076" s="643"/>
      <c r="J1076" s="644">
        <v>2081.64</v>
      </c>
      <c r="K1076" s="644">
        <v>1990.8</v>
      </c>
      <c r="L1076" s="644">
        <f t="shared" si="172"/>
        <v>2081.64</v>
      </c>
      <c r="M1076" s="644">
        <f t="shared" si="177"/>
        <v>1990.8</v>
      </c>
      <c r="N1076" s="644">
        <f>ROUND('Смета ЕР (общ) '!$I1076*'Смета ЕР (общ) '!$L1076,2)</f>
        <v>0</v>
      </c>
      <c r="O1076" s="644">
        <f>ROUND('Смета ЕР (общ) '!$I1076*'Смета ЕР (общ) '!$M1076,2)</f>
        <v>0</v>
      </c>
      <c r="P1076" s="655"/>
      <c r="Q1076" s="655"/>
      <c r="U1076" s="617">
        <v>214</v>
      </c>
    </row>
    <row r="1077" spans="1:21" ht="14.4">
      <c r="A1077" s="632" t="s">
        <v>105</v>
      </c>
      <c r="B1077" s="632">
        <v>0</v>
      </c>
      <c r="C1077" s="632"/>
      <c r="D1077" s="632">
        <v>0</v>
      </c>
      <c r="E1077" s="632" t="str">
        <f>CONCATENATE('Смета ЕР (общ) '!$A1077,".",'Смета ЕР (общ) '!$B1077,".",'Смета ЕР (общ) '!$D1077)</f>
        <v>Р9.0.0</v>
      </c>
      <c r="F1077" s="632">
        <f t="shared" si="167"/>
        <v>1</v>
      </c>
      <c r="G1077" s="633" t="s">
        <v>681</v>
      </c>
      <c r="H1077" s="634"/>
      <c r="I1077" s="635">
        <f>N1077</f>
        <v>0</v>
      </c>
      <c r="J1077" s="647"/>
      <c r="K1077" s="647"/>
      <c r="L1077" s="637"/>
      <c r="M1077" s="637"/>
      <c r="N1077" s="637">
        <f>N1088+N1078+N1622+N1625+N1648</f>
        <v>0</v>
      </c>
      <c r="O1077" s="637">
        <f>O1088+O1078+O1622+O1625+O1648</f>
        <v>0</v>
      </c>
      <c r="P1077" s="633"/>
      <c r="Q1077" s="633"/>
      <c r="U1077" s="617">
        <v>831877.09</v>
      </c>
    </row>
    <row r="1078" spans="1:21" ht="14.4">
      <c r="A1078" s="632" t="s">
        <v>105</v>
      </c>
      <c r="B1078" s="632">
        <v>1</v>
      </c>
      <c r="C1078" s="632"/>
      <c r="D1078" s="632">
        <v>0</v>
      </c>
      <c r="E1078" s="632" t="str">
        <f>CONCATENATE('Смета ЕР (общ) '!$A1078,".",'Смета ЕР (общ) '!$B1078,".",'Смета ЕР (общ) '!$D1078)</f>
        <v>Р9.1.0</v>
      </c>
      <c r="F1078" s="632">
        <f t="shared" si="167"/>
        <v>1</v>
      </c>
      <c r="G1078" s="633" t="s">
        <v>2666</v>
      </c>
      <c r="H1078" s="634"/>
      <c r="I1078" s="635">
        <f>N1078</f>
        <v>0</v>
      </c>
      <c r="J1078" s="647"/>
      <c r="K1078" s="647"/>
      <c r="L1078" s="637"/>
      <c r="M1078" s="637"/>
      <c r="N1078" s="637">
        <f>ROUND(SUM(N1079:N1087),2)</f>
        <v>0</v>
      </c>
      <c r="O1078" s="637">
        <f>ROUND(SUM(O1079:O1087),2)</f>
        <v>0</v>
      </c>
      <c r="P1078" s="633"/>
      <c r="Q1078" s="633"/>
      <c r="U1078" s="617">
        <v>40265.35</v>
      </c>
    </row>
    <row r="1079" spans="1:21" ht="14.4">
      <c r="A1079" s="640" t="s">
        <v>105</v>
      </c>
      <c r="B1079" s="640">
        <v>1</v>
      </c>
      <c r="C1079" s="640"/>
      <c r="D1079" s="640">
        <v>1</v>
      </c>
      <c r="E1079" s="640" t="str">
        <f>CONCATENATE('Смета ЕР (общ) '!$A1079,".",'Смета ЕР (общ) '!$B1079,".",'Смета ЕР (общ) '!$D1079)</f>
        <v>Р9.1.1</v>
      </c>
      <c r="F1079" s="640">
        <f t="shared" si="167"/>
        <v>1</v>
      </c>
      <c r="G1079" s="652" t="s">
        <v>1563</v>
      </c>
      <c r="H1079" s="642" t="s">
        <v>336</v>
      </c>
      <c r="I1079" s="643"/>
      <c r="J1079" s="644">
        <v>7441</v>
      </c>
      <c r="K1079" s="669">
        <f>'Щиты в сборе'!M24</f>
        <v>124007.1</v>
      </c>
      <c r="L1079" s="644">
        <f t="shared" ref="L1079:L1087" si="178">ROUND(J1079-J1079*$R$3,2)</f>
        <v>7441</v>
      </c>
      <c r="M1079" s="662">
        <f>K1079</f>
        <v>124007.1</v>
      </c>
      <c r="N1079" s="644">
        <f>ROUND('Смета ЕР (общ) '!$I1079*'Смета ЕР (общ) '!$L1079,2)</f>
        <v>0</v>
      </c>
      <c r="O1079" s="644">
        <f>ROUND('Смета ЕР (общ) '!$I1079*'Смета ЕР (общ) '!$M1079,2)</f>
        <v>0</v>
      </c>
      <c r="P1079" s="652" t="s">
        <v>2356</v>
      </c>
      <c r="Q1079" s="652" t="s">
        <v>6226</v>
      </c>
      <c r="R1079" s="1035"/>
      <c r="U1079" s="617">
        <v>1</v>
      </c>
    </row>
    <row r="1080" spans="1:21" ht="14.4">
      <c r="A1080" s="640" t="s">
        <v>105</v>
      </c>
      <c r="B1080" s="640">
        <v>1</v>
      </c>
      <c r="C1080" s="640"/>
      <c r="D1080" s="640">
        <v>2</v>
      </c>
      <c r="E1080" s="640" t="str">
        <f>CONCATENATE('Смета ЕР (общ) '!$A1080,".",'Смета ЕР (общ) '!$B1080,".",'Смета ЕР (общ) '!$D1080)</f>
        <v>Р9.1.2</v>
      </c>
      <c r="F1080" s="640">
        <f t="shared" si="167"/>
        <v>1</v>
      </c>
      <c r="G1080" s="652" t="s">
        <v>1564</v>
      </c>
      <c r="H1080" s="642" t="s">
        <v>336</v>
      </c>
      <c r="I1080" s="643"/>
      <c r="J1080" s="644">
        <v>12756</v>
      </c>
      <c r="K1080" s="669">
        <f>'Щиты в сборе'!M25</f>
        <v>311104.5</v>
      </c>
      <c r="L1080" s="644">
        <f t="shared" si="178"/>
        <v>12756</v>
      </c>
      <c r="M1080" s="662">
        <f t="shared" ref="M1080:M1087" si="179">K1080</f>
        <v>311104.5</v>
      </c>
      <c r="N1080" s="644">
        <f>ROUND('Смета ЕР (общ) '!$I1080*'Смета ЕР (общ) '!$L1080,2)</f>
        <v>0</v>
      </c>
      <c r="O1080" s="644">
        <f>ROUND('Смета ЕР (общ) '!$I1080*'Смета ЕР (общ) '!$M1080,2)</f>
        <v>0</v>
      </c>
      <c r="P1080" s="652" t="s">
        <v>2356</v>
      </c>
      <c r="Q1080" s="652" t="s">
        <v>6226</v>
      </c>
      <c r="R1080" s="1035"/>
    </row>
    <row r="1081" spans="1:21" ht="14.4">
      <c r="A1081" s="640" t="s">
        <v>105</v>
      </c>
      <c r="B1081" s="640">
        <v>1</v>
      </c>
      <c r="C1081" s="640"/>
      <c r="D1081" s="640">
        <v>3</v>
      </c>
      <c r="E1081" s="640" t="str">
        <f>CONCATENATE('Смета ЕР (общ) '!$A1081,".",'Смета ЕР (общ) '!$B1081,".",'Смета ЕР (общ) '!$D1081)</f>
        <v>Р9.1.3</v>
      </c>
      <c r="F1081" s="640">
        <f t="shared" si="167"/>
        <v>1</v>
      </c>
      <c r="G1081" s="641" t="s">
        <v>1565</v>
      </c>
      <c r="H1081" s="642" t="s">
        <v>336</v>
      </c>
      <c r="I1081" s="643"/>
      <c r="J1081" s="644">
        <v>12756</v>
      </c>
      <c r="K1081" s="669">
        <f>'Щиты в сборе'!M26</f>
        <v>348886.65</v>
      </c>
      <c r="L1081" s="644">
        <f t="shared" si="178"/>
        <v>12756</v>
      </c>
      <c r="M1081" s="662">
        <f t="shared" si="179"/>
        <v>348886.65</v>
      </c>
      <c r="N1081" s="644">
        <f>ROUND('Смета ЕР (общ) '!$I1081*'Смета ЕР (общ) '!$L1081,2)</f>
        <v>0</v>
      </c>
      <c r="O1081" s="644">
        <f>ROUND('Смета ЕР (общ) '!$I1081*'Смета ЕР (общ) '!$M1081,2)</f>
        <v>0</v>
      </c>
      <c r="P1081" s="641" t="s">
        <v>2356</v>
      </c>
      <c r="Q1081" s="641" t="s">
        <v>6226</v>
      </c>
      <c r="R1081" s="1035"/>
    </row>
    <row r="1082" spans="1:21" ht="14.4">
      <c r="A1082" s="640" t="s">
        <v>105</v>
      </c>
      <c r="B1082" s="640">
        <v>1</v>
      </c>
      <c r="C1082" s="640"/>
      <c r="D1082" s="640">
        <v>4</v>
      </c>
      <c r="E1082" s="640" t="str">
        <f>CONCATENATE('Смета ЕР (общ) '!$A1082,".",'Смета ЕР (общ) '!$B1082,".",'Смета ЕР (общ) '!$D1082)</f>
        <v>Р9.1.4</v>
      </c>
      <c r="F1082" s="640">
        <f t="shared" si="167"/>
        <v>1</v>
      </c>
      <c r="G1082" s="641" t="s">
        <v>1566</v>
      </c>
      <c r="H1082" s="642" t="s">
        <v>336</v>
      </c>
      <c r="I1082" s="643"/>
      <c r="J1082" s="644">
        <v>12756</v>
      </c>
      <c r="K1082" s="669">
        <f>'Щиты в сборе'!M27</f>
        <v>348616.8</v>
      </c>
      <c r="L1082" s="644">
        <f t="shared" si="178"/>
        <v>12756</v>
      </c>
      <c r="M1082" s="662">
        <f t="shared" si="179"/>
        <v>348616.8</v>
      </c>
      <c r="N1082" s="644">
        <f>ROUND('Смета ЕР (общ) '!$I1082*'Смета ЕР (общ) '!$L1082,2)</f>
        <v>0</v>
      </c>
      <c r="O1082" s="644">
        <f>ROUND('Смета ЕР (общ) '!$I1082*'Смета ЕР (общ) '!$M1082,2)</f>
        <v>0</v>
      </c>
      <c r="P1082" s="641" t="s">
        <v>2356</v>
      </c>
      <c r="Q1082" s="641" t="s">
        <v>6226</v>
      </c>
      <c r="R1082" s="1035"/>
      <c r="U1082" s="617">
        <v>1</v>
      </c>
    </row>
    <row r="1083" spans="1:21" ht="14.4">
      <c r="A1083" s="640" t="s">
        <v>105</v>
      </c>
      <c r="B1083" s="640">
        <v>1</v>
      </c>
      <c r="C1083" s="640"/>
      <c r="D1083" s="640">
        <v>5</v>
      </c>
      <c r="E1083" s="640" t="str">
        <f>CONCATENATE('Смета ЕР (общ) '!$A1083,".",'Смета ЕР (общ) '!$B1083,".",'Смета ЕР (общ) '!$D1083)</f>
        <v>Р9.1.5</v>
      </c>
      <c r="F1083" s="640">
        <f t="shared" si="167"/>
        <v>1</v>
      </c>
      <c r="G1083" s="641" t="s">
        <v>1567</v>
      </c>
      <c r="H1083" s="642" t="s">
        <v>336</v>
      </c>
      <c r="I1083" s="643"/>
      <c r="J1083" s="644">
        <v>12756</v>
      </c>
      <c r="K1083" s="669">
        <f>'Щиты в сборе'!M28</f>
        <v>12020.4</v>
      </c>
      <c r="L1083" s="644">
        <f t="shared" si="178"/>
        <v>12756</v>
      </c>
      <c r="M1083" s="662">
        <f t="shared" si="179"/>
        <v>12020.4</v>
      </c>
      <c r="N1083" s="644">
        <f>ROUND('Смета ЕР (общ) '!$I1083*'Смета ЕР (общ) '!$L1083,2)</f>
        <v>0</v>
      </c>
      <c r="O1083" s="644">
        <f>ROUND('Смета ЕР (общ) '!$I1083*'Смета ЕР (общ) '!$M1083,2)</f>
        <v>0</v>
      </c>
      <c r="P1083" s="641" t="s">
        <v>2356</v>
      </c>
      <c r="Q1083" s="641" t="s">
        <v>6226</v>
      </c>
      <c r="R1083" s="1035"/>
      <c r="U1083" s="617">
        <v>1</v>
      </c>
    </row>
    <row r="1084" spans="1:21" ht="14.4">
      <c r="A1084" s="640" t="s">
        <v>105</v>
      </c>
      <c r="B1084" s="640">
        <v>1</v>
      </c>
      <c r="C1084" s="640"/>
      <c r="D1084" s="640">
        <v>6</v>
      </c>
      <c r="E1084" s="640" t="str">
        <f>CONCATENATE('Смета ЕР (общ) '!$A1084,".",'Смета ЕР (общ) '!$B1084,".",'Смета ЕР (общ) '!$D1084)</f>
        <v>Р9.1.6</v>
      </c>
      <c r="F1084" s="640">
        <f t="shared" si="167"/>
        <v>1</v>
      </c>
      <c r="G1084" s="641" t="s">
        <v>1568</v>
      </c>
      <c r="H1084" s="642" t="s">
        <v>336</v>
      </c>
      <c r="I1084" s="643"/>
      <c r="J1084" s="644">
        <v>12756</v>
      </c>
      <c r="K1084" s="669">
        <f>'Щиты в сборе'!M29</f>
        <v>22568.7</v>
      </c>
      <c r="L1084" s="644">
        <f t="shared" si="178"/>
        <v>12756</v>
      </c>
      <c r="M1084" s="662">
        <f t="shared" si="179"/>
        <v>22568.7</v>
      </c>
      <c r="N1084" s="644">
        <f>ROUND('Смета ЕР (общ) '!$I1084*'Смета ЕР (общ) '!$L1084,2)</f>
        <v>0</v>
      </c>
      <c r="O1084" s="644">
        <f>ROUND('Смета ЕР (общ) '!$I1084*'Смета ЕР (общ) '!$M1084,2)</f>
        <v>0</v>
      </c>
      <c r="P1084" s="641" t="s">
        <v>2356</v>
      </c>
      <c r="Q1084" s="641" t="s">
        <v>6226</v>
      </c>
      <c r="R1084" s="1035"/>
    </row>
    <row r="1085" spans="1:21" ht="14.4">
      <c r="A1085" s="640" t="s">
        <v>105</v>
      </c>
      <c r="B1085" s="640">
        <v>1</v>
      </c>
      <c r="C1085" s="640"/>
      <c r="D1085" s="640">
        <v>7</v>
      </c>
      <c r="E1085" s="640" t="str">
        <f>CONCATENATE('Смета ЕР (общ) '!$A1085,".",'Смета ЕР (общ) '!$B1085,".",'Смета ЕР (общ) '!$D1085)</f>
        <v>Р9.1.7</v>
      </c>
      <c r="F1085" s="640">
        <f t="shared" si="167"/>
        <v>1</v>
      </c>
      <c r="G1085" s="641" t="s">
        <v>1569</v>
      </c>
      <c r="H1085" s="642" t="s">
        <v>336</v>
      </c>
      <c r="I1085" s="643"/>
      <c r="J1085" s="644">
        <v>7312.35</v>
      </c>
      <c r="K1085" s="669">
        <f>'Щиты в сборе'!M30</f>
        <v>24994.2</v>
      </c>
      <c r="L1085" s="644">
        <f t="shared" si="178"/>
        <v>7312.35</v>
      </c>
      <c r="M1085" s="662">
        <f t="shared" si="179"/>
        <v>24994.2</v>
      </c>
      <c r="N1085" s="644">
        <f>ROUND('Смета ЕР (общ) '!$I1085*'Смета ЕР (общ) '!$L1085,2)</f>
        <v>0</v>
      </c>
      <c r="O1085" s="644">
        <f>ROUND('Смета ЕР (общ) '!$I1085*'Смета ЕР (общ) '!$M1085,2)</f>
        <v>0</v>
      </c>
      <c r="P1085" s="641" t="s">
        <v>2356</v>
      </c>
      <c r="Q1085" s="641" t="s">
        <v>6226</v>
      </c>
      <c r="R1085" s="1035"/>
      <c r="U1085" s="617">
        <v>1</v>
      </c>
    </row>
    <row r="1086" spans="1:21" ht="14.4">
      <c r="A1086" s="783" t="s">
        <v>105</v>
      </c>
      <c r="B1086" s="783">
        <v>1</v>
      </c>
      <c r="C1086" s="783"/>
      <c r="D1086" s="783">
        <v>8</v>
      </c>
      <c r="E1086" s="783" t="str">
        <f>CONCATENATE('Смета ЕР (общ) '!$A1086,".",'Смета ЕР (общ) '!$B1086,".",'Смета ЕР (общ) '!$D1086)</f>
        <v>Р9.1.8</v>
      </c>
      <c r="F1086" s="783">
        <f t="shared" si="167"/>
        <v>1</v>
      </c>
      <c r="G1086" s="784" t="s">
        <v>3596</v>
      </c>
      <c r="H1086" s="642" t="s">
        <v>336</v>
      </c>
      <c r="I1086" s="643"/>
      <c r="J1086" s="644">
        <v>7441</v>
      </c>
      <c r="K1086" s="669">
        <f>'Щиты в сборе'!M33</f>
        <v>62745.9</v>
      </c>
      <c r="L1086" s="644">
        <f t="shared" si="178"/>
        <v>7441</v>
      </c>
      <c r="M1086" s="662">
        <f t="shared" si="179"/>
        <v>62745.9</v>
      </c>
      <c r="N1086" s="644">
        <f>ROUND('Смета ЕР (общ) '!$I1086*'Смета ЕР (общ) '!$L1086,2)</f>
        <v>0</v>
      </c>
      <c r="O1086" s="644">
        <f>ROUND('Смета ЕР (общ) '!$I1086*'Смета ЕР (общ) '!$M1086,2)</f>
        <v>0</v>
      </c>
      <c r="P1086" s="784" t="s">
        <v>2356</v>
      </c>
      <c r="Q1086" s="784" t="s">
        <v>6226</v>
      </c>
      <c r="R1086" s="1035"/>
    </row>
    <row r="1087" spans="1:21" ht="14.4">
      <c r="A1087" s="783" t="s">
        <v>105</v>
      </c>
      <c r="B1087" s="783">
        <v>1</v>
      </c>
      <c r="C1087" s="783"/>
      <c r="D1087" s="783">
        <v>9</v>
      </c>
      <c r="E1087" s="783" t="str">
        <f>CONCATENATE('Смета ЕР (общ) '!$A1087,".",'Смета ЕР (общ) '!$B1087,".",'Смета ЕР (общ) '!$D1087)</f>
        <v>Р9.1.9</v>
      </c>
      <c r="F1087" s="783">
        <f t="shared" si="167"/>
        <v>1</v>
      </c>
      <c r="G1087" s="784" t="s">
        <v>3597</v>
      </c>
      <c r="H1087" s="642" t="s">
        <v>336</v>
      </c>
      <c r="I1087" s="643"/>
      <c r="J1087" s="644">
        <v>7441</v>
      </c>
      <c r="K1087" s="669">
        <f>'Щиты в сборе'!M34</f>
        <v>136832.85</v>
      </c>
      <c r="L1087" s="644">
        <f t="shared" si="178"/>
        <v>7441</v>
      </c>
      <c r="M1087" s="662">
        <f t="shared" si="179"/>
        <v>136832.85</v>
      </c>
      <c r="N1087" s="644">
        <f>ROUND('Смета ЕР (общ) '!$I1087*'Смета ЕР (общ) '!$L1087,2)</f>
        <v>0</v>
      </c>
      <c r="O1087" s="644">
        <f>ROUND('Смета ЕР (общ) '!$I1087*'Смета ЕР (общ) '!$M1087,2)</f>
        <v>0</v>
      </c>
      <c r="P1087" s="784" t="s">
        <v>2356</v>
      </c>
      <c r="Q1087" s="784" t="s">
        <v>6226</v>
      </c>
      <c r="R1087" s="1035"/>
    </row>
    <row r="1088" spans="1:21" ht="14.4">
      <c r="A1088" s="632" t="s">
        <v>105</v>
      </c>
      <c r="B1088" s="632">
        <v>2</v>
      </c>
      <c r="C1088" s="632"/>
      <c r="D1088" s="632">
        <v>0</v>
      </c>
      <c r="E1088" s="632" t="str">
        <f>CONCATENATE('Смета ЕР (общ) '!$A1088,".",'Смета ЕР (общ) '!$B1088,".",'Смета ЕР (общ) '!$D1088)</f>
        <v>Р9.2.0</v>
      </c>
      <c r="F1088" s="632">
        <f t="shared" si="167"/>
        <v>1</v>
      </c>
      <c r="G1088" s="633" t="s">
        <v>2667</v>
      </c>
      <c r="H1088" s="634"/>
      <c r="I1088" s="635">
        <f>N1088</f>
        <v>0</v>
      </c>
      <c r="J1088" s="647"/>
      <c r="K1088" s="647"/>
      <c r="L1088" s="637"/>
      <c r="M1088" s="637"/>
      <c r="N1088" s="637">
        <f>ROUND(SUM(N1089:N1621),2)</f>
        <v>0</v>
      </c>
      <c r="O1088" s="637">
        <f>ROUND(SUM(O1089:O1621),2)</f>
        <v>0</v>
      </c>
      <c r="P1088" s="633"/>
      <c r="Q1088" s="633"/>
      <c r="U1088" s="617">
        <v>791611.74</v>
      </c>
    </row>
    <row r="1089" spans="1:17" ht="24">
      <c r="A1089" s="640" t="s">
        <v>105</v>
      </c>
      <c r="B1089" s="640">
        <v>2</v>
      </c>
      <c r="C1089" s="640"/>
      <c r="D1089" s="640">
        <v>298</v>
      </c>
      <c r="E1089" s="640" t="str">
        <f>CONCATENATE('Смета ЕР (общ) '!$A1089,".",'Смета ЕР (общ) '!$B1089,".",'Смета ЕР (общ) '!$D1089)</f>
        <v>Р9.2.298</v>
      </c>
      <c r="F1089" s="640">
        <f t="shared" ref="F1089:F1152" si="180">IF(I1089&gt;0,F1088+1,F1088)</f>
        <v>1</v>
      </c>
      <c r="G1089" s="652" t="s">
        <v>738</v>
      </c>
      <c r="H1089" s="642" t="s">
        <v>336</v>
      </c>
      <c r="I1089" s="643"/>
      <c r="J1089" s="644">
        <v>5261.85</v>
      </c>
      <c r="K1089" s="644">
        <v>5327.15</v>
      </c>
      <c r="L1089" s="644">
        <f t="shared" ref="L1089:L1152" si="181">ROUND(J1089-J1089*$R$3,2)</f>
        <v>5261.85</v>
      </c>
      <c r="M1089" s="644">
        <f t="shared" ref="M1089:M1152" si="182">ROUND(K1089-K1089*$R$3,2)</f>
        <v>5327.15</v>
      </c>
      <c r="N1089" s="644">
        <f>ROUND('Смета ЕР (общ) '!$I1089*'Смета ЕР (общ) '!$L1089,2)</f>
        <v>0</v>
      </c>
      <c r="O1089" s="644">
        <f>ROUND('Смета ЕР (общ) '!$I1089*'Смета ЕР (общ) '!$M1089,2)</f>
        <v>0</v>
      </c>
      <c r="P1089" s="652"/>
      <c r="Q1089" s="652" t="s">
        <v>846</v>
      </c>
    </row>
    <row r="1090" spans="1:17" ht="34.5" customHeight="1">
      <c r="A1090" s="640" t="s">
        <v>105</v>
      </c>
      <c r="B1090" s="640">
        <v>2</v>
      </c>
      <c r="C1090" s="640"/>
      <c r="D1090" s="640">
        <v>251</v>
      </c>
      <c r="E1090" s="640" t="str">
        <f>CONCATENATE('Смета ЕР (общ) '!$A1090,".",'Смета ЕР (общ) '!$B1090,".",'Смета ЕР (общ) '!$D1090)</f>
        <v>Р9.2.251</v>
      </c>
      <c r="F1090" s="640">
        <f t="shared" si="180"/>
        <v>1</v>
      </c>
      <c r="G1090" s="652" t="s">
        <v>739</v>
      </c>
      <c r="H1090" s="642" t="s">
        <v>336</v>
      </c>
      <c r="I1090" s="643"/>
      <c r="J1090" s="644">
        <v>5261.85</v>
      </c>
      <c r="K1090" s="644">
        <v>11023.6</v>
      </c>
      <c r="L1090" s="644">
        <f t="shared" si="181"/>
        <v>5261.85</v>
      </c>
      <c r="M1090" s="644">
        <f t="shared" si="182"/>
        <v>11023.6</v>
      </c>
      <c r="N1090" s="644">
        <f>ROUND('Смета ЕР (общ) '!$I1090*'Смета ЕР (общ) '!$L1090,2)</f>
        <v>0</v>
      </c>
      <c r="O1090" s="644">
        <f>ROUND('Смета ЕР (общ) '!$I1090*'Смета ЕР (общ) '!$M1090,2)</f>
        <v>0</v>
      </c>
      <c r="P1090" s="652"/>
      <c r="Q1090" s="652" t="s">
        <v>846</v>
      </c>
    </row>
    <row r="1091" spans="1:17" ht="34.5" customHeight="1">
      <c r="A1091" s="640" t="s">
        <v>105</v>
      </c>
      <c r="B1091" s="640">
        <v>2</v>
      </c>
      <c r="C1091" s="640"/>
      <c r="D1091" s="640">
        <v>7</v>
      </c>
      <c r="E1091" s="640" t="str">
        <f>CONCATENATE('Смета ЕР (общ) '!$A1091,".",'Смета ЕР (общ) '!$B1091,".",'Смета ЕР (общ) '!$D1091)</f>
        <v>Р9.2.7</v>
      </c>
      <c r="F1091" s="640">
        <f t="shared" si="180"/>
        <v>1</v>
      </c>
      <c r="G1091" s="641" t="s">
        <v>718</v>
      </c>
      <c r="H1091" s="642" t="s">
        <v>336</v>
      </c>
      <c r="I1091" s="643"/>
      <c r="J1091" s="644">
        <v>5261.85</v>
      </c>
      <c r="K1091" s="644">
        <v>37228.03</v>
      </c>
      <c r="L1091" s="644">
        <f t="shared" si="181"/>
        <v>5261.85</v>
      </c>
      <c r="M1091" s="644">
        <f t="shared" si="182"/>
        <v>37228.03</v>
      </c>
      <c r="N1091" s="644">
        <f>ROUND('Смета ЕР (общ) '!$I1091*'Смета ЕР (общ) '!$L1091,2)</f>
        <v>0</v>
      </c>
      <c r="O1091" s="644">
        <f>ROUND('Смета ЕР (общ) '!$I1091*'Смета ЕР (общ) '!$M1091,2)</f>
        <v>0</v>
      </c>
      <c r="P1091" s="641"/>
      <c r="Q1091" s="641" t="s">
        <v>846</v>
      </c>
    </row>
    <row r="1092" spans="1:17" ht="34.5" customHeight="1">
      <c r="A1092" s="640" t="s">
        <v>105</v>
      </c>
      <c r="B1092" s="640">
        <v>2</v>
      </c>
      <c r="C1092" s="640"/>
      <c r="D1092" s="640">
        <v>6</v>
      </c>
      <c r="E1092" s="640" t="str">
        <f>CONCATENATE('Смета ЕР (общ) '!$A1092,".",'Смета ЕР (общ) '!$B1092,".",'Смета ЕР (общ) '!$D1092)</f>
        <v>Р9.2.6</v>
      </c>
      <c r="F1092" s="640">
        <f t="shared" si="180"/>
        <v>1</v>
      </c>
      <c r="G1092" s="641" t="s">
        <v>719</v>
      </c>
      <c r="H1092" s="642" t="s">
        <v>336</v>
      </c>
      <c r="I1092" s="643"/>
      <c r="J1092" s="644">
        <v>6084.32</v>
      </c>
      <c r="K1092" s="644">
        <v>37596.86</v>
      </c>
      <c r="L1092" s="644">
        <f t="shared" si="181"/>
        <v>6084.32</v>
      </c>
      <c r="M1092" s="644">
        <f t="shared" si="182"/>
        <v>37596.86</v>
      </c>
      <c r="N1092" s="644">
        <f>ROUND('Смета ЕР (общ) '!$I1092*'Смета ЕР (общ) '!$L1092,2)</f>
        <v>0</v>
      </c>
      <c r="O1092" s="644">
        <f>ROUND('Смета ЕР (общ) '!$I1092*'Смета ЕР (общ) '!$M1092,2)</f>
        <v>0</v>
      </c>
      <c r="P1092" s="641"/>
      <c r="Q1092" s="641" t="s">
        <v>846</v>
      </c>
    </row>
    <row r="1093" spans="1:17" ht="34.5" customHeight="1">
      <c r="A1093" s="640" t="s">
        <v>105</v>
      </c>
      <c r="B1093" s="640">
        <v>2</v>
      </c>
      <c r="C1093" s="640"/>
      <c r="D1093" s="640">
        <v>4</v>
      </c>
      <c r="E1093" s="640" t="str">
        <f>CONCATENATE('Смета ЕР (общ) '!$A1093,".",'Смета ЕР (общ) '!$B1093,".",'Смета ЕР (общ) '!$D1093)</f>
        <v>Р9.2.4</v>
      </c>
      <c r="F1093" s="640">
        <f t="shared" si="180"/>
        <v>1</v>
      </c>
      <c r="G1093" s="641" t="s">
        <v>720</v>
      </c>
      <c r="H1093" s="642" t="s">
        <v>336</v>
      </c>
      <c r="I1093" s="643"/>
      <c r="J1093" s="644">
        <v>5261.85</v>
      </c>
      <c r="K1093" s="644">
        <v>24538.27</v>
      </c>
      <c r="L1093" s="644">
        <f t="shared" si="181"/>
        <v>5261.85</v>
      </c>
      <c r="M1093" s="644">
        <f t="shared" si="182"/>
        <v>24538.27</v>
      </c>
      <c r="N1093" s="644">
        <f>ROUND('Смета ЕР (общ) '!$I1093*'Смета ЕР (общ) '!$L1093,2)</f>
        <v>0</v>
      </c>
      <c r="O1093" s="644">
        <f>ROUND('Смета ЕР (общ) '!$I1093*'Смета ЕР (общ) '!$M1093,2)</f>
        <v>0</v>
      </c>
      <c r="P1093" s="641"/>
      <c r="Q1093" s="641" t="s">
        <v>846</v>
      </c>
    </row>
    <row r="1094" spans="1:17" ht="34.5" customHeight="1">
      <c r="A1094" s="640" t="s">
        <v>105</v>
      </c>
      <c r="B1094" s="640">
        <v>2</v>
      </c>
      <c r="C1094" s="640"/>
      <c r="D1094" s="640">
        <v>3</v>
      </c>
      <c r="E1094" s="640" t="str">
        <f>CONCATENATE('Смета ЕР (общ) '!$A1094,".",'Смета ЕР (общ) '!$B1094,".",'Смета ЕР (общ) '!$D1094)</f>
        <v>Р9.2.3</v>
      </c>
      <c r="F1094" s="640">
        <f t="shared" si="180"/>
        <v>1</v>
      </c>
      <c r="G1094" s="641" t="s">
        <v>721</v>
      </c>
      <c r="H1094" s="642" t="s">
        <v>336</v>
      </c>
      <c r="I1094" s="643"/>
      <c r="J1094" s="644">
        <v>7089.07</v>
      </c>
      <c r="K1094" s="644">
        <v>26459.23</v>
      </c>
      <c r="L1094" s="644">
        <f t="shared" si="181"/>
        <v>7089.07</v>
      </c>
      <c r="M1094" s="644">
        <f t="shared" si="182"/>
        <v>26459.23</v>
      </c>
      <c r="N1094" s="644">
        <f>ROUND('Смета ЕР (общ) '!$I1094*'Смета ЕР (общ) '!$L1094,2)</f>
        <v>0</v>
      </c>
      <c r="O1094" s="644">
        <f>ROUND('Смета ЕР (общ) '!$I1094*'Смета ЕР (общ) '!$M1094,2)</f>
        <v>0</v>
      </c>
      <c r="P1094" s="641"/>
      <c r="Q1094" s="641" t="s">
        <v>846</v>
      </c>
    </row>
    <row r="1095" spans="1:17" ht="34.5" customHeight="1">
      <c r="A1095" s="640" t="s">
        <v>105</v>
      </c>
      <c r="B1095" s="640">
        <v>2</v>
      </c>
      <c r="C1095" s="640"/>
      <c r="D1095" s="640">
        <v>2</v>
      </c>
      <c r="E1095" s="640" t="str">
        <f>CONCATENATE('Смета ЕР (общ) '!$A1095,".",'Смета ЕР (общ) '!$B1095,".",'Смета ЕР (общ) '!$D1095)</f>
        <v>Р9.2.2</v>
      </c>
      <c r="F1095" s="640">
        <f t="shared" si="180"/>
        <v>1</v>
      </c>
      <c r="G1095" s="641" t="s">
        <v>722</v>
      </c>
      <c r="H1095" s="642" t="s">
        <v>336</v>
      </c>
      <c r="I1095" s="643"/>
      <c r="J1095" s="644">
        <v>8484.56</v>
      </c>
      <c r="K1095" s="644">
        <v>50549.65</v>
      </c>
      <c r="L1095" s="644">
        <f t="shared" si="181"/>
        <v>8484.56</v>
      </c>
      <c r="M1095" s="644">
        <f t="shared" si="182"/>
        <v>50549.65</v>
      </c>
      <c r="N1095" s="644">
        <f>ROUND('Смета ЕР (общ) '!$I1095*'Смета ЕР (общ) '!$L1095,2)</f>
        <v>0</v>
      </c>
      <c r="O1095" s="644">
        <f>ROUND('Смета ЕР (общ) '!$I1095*'Смета ЕР (общ) '!$M1095,2)</f>
        <v>0</v>
      </c>
      <c r="P1095" s="641"/>
      <c r="Q1095" s="641" t="s">
        <v>846</v>
      </c>
    </row>
    <row r="1096" spans="1:17" ht="34.5" customHeight="1">
      <c r="A1096" s="640" t="s">
        <v>105</v>
      </c>
      <c r="B1096" s="640">
        <v>2</v>
      </c>
      <c r="C1096" s="640"/>
      <c r="D1096" s="640">
        <v>1</v>
      </c>
      <c r="E1096" s="640" t="str">
        <f>CONCATENATE('Смета ЕР (общ) '!$A1096,".",'Смета ЕР (общ) '!$B1096,".",'Смета ЕР (общ) '!$D1096)</f>
        <v>Р9.2.1</v>
      </c>
      <c r="F1096" s="640">
        <f t="shared" si="180"/>
        <v>1</v>
      </c>
      <c r="G1096" s="641" t="s">
        <v>723</v>
      </c>
      <c r="H1096" s="642" t="s">
        <v>336</v>
      </c>
      <c r="I1096" s="643"/>
      <c r="J1096" s="644">
        <v>13843.23</v>
      </c>
      <c r="K1096" s="644">
        <v>61418.76</v>
      </c>
      <c r="L1096" s="644">
        <f t="shared" si="181"/>
        <v>13843.23</v>
      </c>
      <c r="M1096" s="644">
        <f t="shared" si="182"/>
        <v>61418.76</v>
      </c>
      <c r="N1096" s="644">
        <f>ROUND('Смета ЕР (общ) '!$I1096*'Смета ЕР (общ) '!$L1096,2)</f>
        <v>0</v>
      </c>
      <c r="O1096" s="644">
        <f>ROUND('Смета ЕР (общ) '!$I1096*'Смета ЕР (общ) '!$M1096,2)</f>
        <v>0</v>
      </c>
      <c r="P1096" s="641"/>
      <c r="Q1096" s="641" t="s">
        <v>846</v>
      </c>
    </row>
    <row r="1097" spans="1:17" ht="34.5" customHeight="1">
      <c r="A1097" s="667" t="s">
        <v>105</v>
      </c>
      <c r="B1097" s="667">
        <v>2</v>
      </c>
      <c r="C1097" s="667"/>
      <c r="D1097" s="667">
        <v>278</v>
      </c>
      <c r="E1097" s="667" t="str">
        <f>CONCATENATE('Смета ЕР (общ) '!$A1097,".",'Смета ЕР (общ) '!$B1097,".",'Смета ЕР (общ) '!$D1097)</f>
        <v>Р9.2.278</v>
      </c>
      <c r="F1097" s="667">
        <f t="shared" si="180"/>
        <v>1</v>
      </c>
      <c r="G1097" s="682" t="s">
        <v>1233</v>
      </c>
      <c r="H1097" s="642" t="s">
        <v>336</v>
      </c>
      <c r="I1097" s="645"/>
      <c r="J1097" s="669">
        <v>20988.12</v>
      </c>
      <c r="K1097" s="669">
        <v>31587.11</v>
      </c>
      <c r="L1097" s="669">
        <f t="shared" si="181"/>
        <v>20988.12</v>
      </c>
      <c r="M1097" s="669">
        <f t="shared" si="182"/>
        <v>31587.11</v>
      </c>
      <c r="N1097" s="669">
        <f>ROUND('Смета ЕР (общ) '!$I1097*'Смета ЕР (общ) '!$L1097,2)</f>
        <v>0</v>
      </c>
      <c r="O1097" s="669">
        <f>ROUND('Смета ЕР (общ) '!$I1097*'Смета ЕР (общ) '!$M1097,2)</f>
        <v>0</v>
      </c>
      <c r="P1097" s="682" t="s">
        <v>1234</v>
      </c>
      <c r="Q1097" s="682" t="s">
        <v>846</v>
      </c>
    </row>
    <row r="1098" spans="1:17" ht="34.5" customHeight="1">
      <c r="A1098" s="640" t="s">
        <v>105</v>
      </c>
      <c r="B1098" s="640">
        <v>2</v>
      </c>
      <c r="C1098" s="640"/>
      <c r="D1098" s="640">
        <v>245</v>
      </c>
      <c r="E1098" s="640" t="str">
        <f>CONCATENATE('Смета ЕР (общ) '!$A1098,".",'Смета ЕР (общ) '!$B1098,".",'Смета ЕР (общ) '!$D1098)</f>
        <v>Р9.2.245</v>
      </c>
      <c r="F1098" s="640">
        <f t="shared" si="180"/>
        <v>1</v>
      </c>
      <c r="G1098" s="652" t="s">
        <v>342</v>
      </c>
      <c r="H1098" s="642" t="s">
        <v>336</v>
      </c>
      <c r="I1098" s="643"/>
      <c r="J1098" s="644">
        <v>7312.35</v>
      </c>
      <c r="K1098" s="644">
        <v>10083.19</v>
      </c>
      <c r="L1098" s="644">
        <f t="shared" si="181"/>
        <v>7312.35</v>
      </c>
      <c r="M1098" s="644">
        <f t="shared" si="182"/>
        <v>10083.19</v>
      </c>
      <c r="N1098" s="644">
        <f>ROUND('Смета ЕР (общ) '!$I1098*'Смета ЕР (общ) '!$L1098,2)</f>
        <v>0</v>
      </c>
      <c r="O1098" s="644">
        <f>ROUND('Смета ЕР (общ) '!$I1098*'Смета ЕР (общ) '!$M1098,2)</f>
        <v>0</v>
      </c>
      <c r="P1098" s="652"/>
      <c r="Q1098" s="652"/>
    </row>
    <row r="1099" spans="1:17" ht="34.5" customHeight="1">
      <c r="A1099" s="640" t="s">
        <v>105</v>
      </c>
      <c r="B1099" s="640">
        <v>2</v>
      </c>
      <c r="C1099" s="640"/>
      <c r="D1099" s="640">
        <v>252</v>
      </c>
      <c r="E1099" s="640" t="str">
        <f>CONCATENATE('Смета ЕР (общ) '!$A1099,".",'Смета ЕР (общ) '!$B1099,".",'Смета ЕР (общ) '!$D1099)</f>
        <v>Р9.2.252</v>
      </c>
      <c r="F1099" s="640">
        <f t="shared" si="180"/>
        <v>1</v>
      </c>
      <c r="G1099" s="652" t="s">
        <v>735</v>
      </c>
      <c r="H1099" s="642" t="s">
        <v>336</v>
      </c>
      <c r="I1099" s="643"/>
      <c r="J1099" s="644">
        <v>18264.259999999998</v>
      </c>
      <c r="K1099" s="644">
        <v>46601.73</v>
      </c>
      <c r="L1099" s="644">
        <f t="shared" si="181"/>
        <v>18264.259999999998</v>
      </c>
      <c r="M1099" s="644">
        <f t="shared" si="182"/>
        <v>46601.73</v>
      </c>
      <c r="N1099" s="644">
        <f>ROUND('Смета ЕР (общ) '!$I1099*'Смета ЕР (общ) '!$L1099,2)</f>
        <v>0</v>
      </c>
      <c r="O1099" s="644">
        <f>ROUND('Смета ЕР (общ) '!$I1099*'Смета ЕР (общ) '!$M1099,2)</f>
        <v>0</v>
      </c>
      <c r="P1099" s="652"/>
      <c r="Q1099" s="652"/>
    </row>
    <row r="1100" spans="1:17" ht="34.5" customHeight="1">
      <c r="A1100" s="640" t="s">
        <v>105</v>
      </c>
      <c r="B1100" s="640">
        <v>2</v>
      </c>
      <c r="C1100" s="640"/>
      <c r="D1100" s="640">
        <v>253</v>
      </c>
      <c r="E1100" s="640" t="str">
        <f>CONCATENATE('Смета ЕР (общ) '!$A1100,".",'Смета ЕР (общ) '!$B1100,".",'Смета ЕР (общ) '!$D1100)</f>
        <v>Р9.2.253</v>
      </c>
      <c r="F1100" s="640">
        <f t="shared" si="180"/>
        <v>1</v>
      </c>
      <c r="G1100" s="652" t="s">
        <v>736</v>
      </c>
      <c r="H1100" s="642" t="s">
        <v>336</v>
      </c>
      <c r="I1100" s="643"/>
      <c r="J1100" s="644">
        <v>31350.799999999999</v>
      </c>
      <c r="K1100" s="644">
        <v>80929.759999999995</v>
      </c>
      <c r="L1100" s="644">
        <f t="shared" si="181"/>
        <v>31350.799999999999</v>
      </c>
      <c r="M1100" s="644">
        <f t="shared" si="182"/>
        <v>80929.759999999995</v>
      </c>
      <c r="N1100" s="644">
        <f>ROUND('Смета ЕР (общ) '!$I1100*'Смета ЕР (общ) '!$L1100,2)</f>
        <v>0</v>
      </c>
      <c r="O1100" s="644">
        <f>ROUND('Смета ЕР (общ) '!$I1100*'Смета ЕР (общ) '!$M1100,2)</f>
        <v>0</v>
      </c>
      <c r="P1100" s="652"/>
      <c r="Q1100" s="652"/>
    </row>
    <row r="1101" spans="1:17" ht="34.5" customHeight="1">
      <c r="A1101" s="640" t="s">
        <v>105</v>
      </c>
      <c r="B1101" s="640">
        <v>2</v>
      </c>
      <c r="C1101" s="640"/>
      <c r="D1101" s="640">
        <v>254</v>
      </c>
      <c r="E1101" s="640" t="str">
        <f>CONCATENATE('Смета ЕР (общ) '!$A1101,".",'Смета ЕР (общ) '!$B1101,".",'Смета ЕР (общ) '!$D1101)</f>
        <v>Р9.2.254</v>
      </c>
      <c r="F1101" s="640">
        <f t="shared" si="180"/>
        <v>1</v>
      </c>
      <c r="G1101" s="652" t="s">
        <v>734</v>
      </c>
      <c r="H1101" s="642" t="s">
        <v>336</v>
      </c>
      <c r="I1101" s="643"/>
      <c r="J1101" s="644">
        <v>47566.73</v>
      </c>
      <c r="K1101" s="644">
        <v>118677.25</v>
      </c>
      <c r="L1101" s="644">
        <f t="shared" si="181"/>
        <v>47566.73</v>
      </c>
      <c r="M1101" s="644">
        <f t="shared" si="182"/>
        <v>118677.25</v>
      </c>
      <c r="N1101" s="644">
        <f>ROUND('Смета ЕР (общ) '!$I1101*'Смета ЕР (общ) '!$L1101,2)</f>
        <v>0</v>
      </c>
      <c r="O1101" s="644">
        <f>ROUND('Смета ЕР (общ) '!$I1101*'Смета ЕР (общ) '!$M1101,2)</f>
        <v>0</v>
      </c>
      <c r="P1101" s="652"/>
      <c r="Q1101" s="652"/>
    </row>
    <row r="1102" spans="1:17" ht="34.5" customHeight="1">
      <c r="A1102" s="640" t="s">
        <v>105</v>
      </c>
      <c r="B1102" s="640">
        <v>2</v>
      </c>
      <c r="C1102" s="640"/>
      <c r="D1102" s="640">
        <v>255</v>
      </c>
      <c r="E1102" s="640" t="str">
        <f>CONCATENATE('Смета ЕР (общ) '!$A1102,".",'Смета ЕР (общ) '!$B1102,".",'Смета ЕР (общ) '!$D1102)</f>
        <v>Р9.2.255</v>
      </c>
      <c r="F1102" s="640">
        <f t="shared" si="180"/>
        <v>1</v>
      </c>
      <c r="G1102" s="652" t="s">
        <v>740</v>
      </c>
      <c r="H1102" s="642" t="s">
        <v>336</v>
      </c>
      <c r="I1102" s="643"/>
      <c r="J1102" s="644">
        <v>870</v>
      </c>
      <c r="K1102" s="644">
        <v>2943.88</v>
      </c>
      <c r="L1102" s="644">
        <f t="shared" si="181"/>
        <v>870</v>
      </c>
      <c r="M1102" s="644">
        <f t="shared" si="182"/>
        <v>2943.88</v>
      </c>
      <c r="N1102" s="644">
        <f>ROUND('Смета ЕР (общ) '!$I1102*'Смета ЕР (общ) '!$L1102,2)</f>
        <v>0</v>
      </c>
      <c r="O1102" s="644">
        <f>ROUND('Смета ЕР (общ) '!$I1102*'Смета ЕР (общ) '!$M1102,2)</f>
        <v>0</v>
      </c>
      <c r="P1102" s="652"/>
      <c r="Q1102" s="652" t="s">
        <v>6226</v>
      </c>
    </row>
    <row r="1103" spans="1:17" ht="34.5" customHeight="1">
      <c r="A1103" s="640" t="s">
        <v>105</v>
      </c>
      <c r="B1103" s="640">
        <v>2</v>
      </c>
      <c r="C1103" s="640"/>
      <c r="D1103" s="640">
        <v>8</v>
      </c>
      <c r="E1103" s="640" t="str">
        <f>CONCATENATE('Смета ЕР (общ) '!$A1103,".",'Смета ЕР (общ) '!$B1103,".",'Смета ЕР (общ) '!$D1103)</f>
        <v>Р9.2.8</v>
      </c>
      <c r="F1103" s="640">
        <f t="shared" si="180"/>
        <v>1</v>
      </c>
      <c r="G1103" s="652" t="s">
        <v>274</v>
      </c>
      <c r="H1103" s="642" t="s">
        <v>336</v>
      </c>
      <c r="I1103" s="643"/>
      <c r="J1103" s="644">
        <v>916.11</v>
      </c>
      <c r="K1103" s="644">
        <v>3389.68</v>
      </c>
      <c r="L1103" s="644">
        <f t="shared" si="181"/>
        <v>916.11</v>
      </c>
      <c r="M1103" s="644">
        <f t="shared" si="182"/>
        <v>3389.68</v>
      </c>
      <c r="N1103" s="644">
        <f>ROUND('Смета ЕР (общ) '!$I1103*'Смета ЕР (общ) '!$L1103,2)</f>
        <v>0</v>
      </c>
      <c r="O1103" s="644">
        <f>ROUND('Смета ЕР (общ) '!$I1103*'Смета ЕР (общ) '!$M1103,2)</f>
        <v>0</v>
      </c>
      <c r="P1103" s="652"/>
      <c r="Q1103" s="652" t="s">
        <v>6226</v>
      </c>
    </row>
    <row r="1104" spans="1:17" ht="34.5" customHeight="1">
      <c r="A1104" s="640" t="s">
        <v>105</v>
      </c>
      <c r="B1104" s="640">
        <v>2</v>
      </c>
      <c r="C1104" s="640"/>
      <c r="D1104" s="640">
        <v>256</v>
      </c>
      <c r="E1104" s="640" t="str">
        <f>CONCATENATE('Смета ЕР (общ) '!$A1104,".",'Смета ЕР (общ) '!$B1104,".",'Смета ЕР (общ) '!$D1104)</f>
        <v>Р9.2.256</v>
      </c>
      <c r="F1104" s="640">
        <f t="shared" si="180"/>
        <v>1</v>
      </c>
      <c r="G1104" s="652" t="s">
        <v>741</v>
      </c>
      <c r="H1104" s="642" t="s">
        <v>336</v>
      </c>
      <c r="I1104" s="643"/>
      <c r="J1104" s="644">
        <v>1082.6500000000001</v>
      </c>
      <c r="K1104" s="644">
        <v>1823.19</v>
      </c>
      <c r="L1104" s="644">
        <f t="shared" si="181"/>
        <v>1082.6500000000001</v>
      </c>
      <c r="M1104" s="644">
        <f t="shared" si="182"/>
        <v>1823.19</v>
      </c>
      <c r="N1104" s="644">
        <f>ROUND('Смета ЕР (общ) '!$I1104*'Смета ЕР (общ) '!$L1104,2)</f>
        <v>0</v>
      </c>
      <c r="O1104" s="644">
        <f>ROUND('Смета ЕР (общ) '!$I1104*'Смета ЕР (общ) '!$M1104,2)</f>
        <v>0</v>
      </c>
      <c r="P1104" s="652"/>
      <c r="Q1104" s="652" t="s">
        <v>6226</v>
      </c>
    </row>
    <row r="1105" spans="1:17" ht="34.5" customHeight="1">
      <c r="A1105" s="640" t="s">
        <v>105</v>
      </c>
      <c r="B1105" s="640">
        <v>2</v>
      </c>
      <c r="C1105" s="640"/>
      <c r="D1105" s="640">
        <v>257</v>
      </c>
      <c r="E1105" s="640" t="str">
        <f>CONCATENATE('Смета ЕР (общ) '!$A1105,".",'Смета ЕР (общ) '!$B1105,".",'Смета ЕР (общ) '!$D1105)</f>
        <v>Р9.2.257</v>
      </c>
      <c r="F1105" s="640">
        <f t="shared" si="180"/>
        <v>1</v>
      </c>
      <c r="G1105" s="652" t="s">
        <v>742</v>
      </c>
      <c r="H1105" s="642" t="s">
        <v>336</v>
      </c>
      <c r="I1105" s="643"/>
      <c r="J1105" s="644">
        <v>1785.39</v>
      </c>
      <c r="K1105" s="644">
        <v>4420.1400000000003</v>
      </c>
      <c r="L1105" s="644">
        <f t="shared" si="181"/>
        <v>1785.39</v>
      </c>
      <c r="M1105" s="644">
        <f t="shared" si="182"/>
        <v>4420.1400000000003</v>
      </c>
      <c r="N1105" s="644">
        <f>ROUND('Смета ЕР (общ) '!$I1105*'Смета ЕР (общ) '!$L1105,2)</f>
        <v>0</v>
      </c>
      <c r="O1105" s="644">
        <f>ROUND('Смета ЕР (общ) '!$I1105*'Смета ЕР (общ) '!$M1105,2)</f>
        <v>0</v>
      </c>
      <c r="P1105" s="652"/>
      <c r="Q1105" s="652" t="s">
        <v>6226</v>
      </c>
    </row>
    <row r="1106" spans="1:17" ht="34.5" customHeight="1">
      <c r="A1106" s="640" t="s">
        <v>105</v>
      </c>
      <c r="B1106" s="640">
        <v>2</v>
      </c>
      <c r="C1106" s="640"/>
      <c r="D1106" s="640">
        <v>9</v>
      </c>
      <c r="E1106" s="640" t="str">
        <f>CONCATENATE('Смета ЕР (общ) '!$A1106,".",'Смета ЕР (общ) '!$B1106,".",'Смета ЕР (общ) '!$D1106)</f>
        <v>Р9.2.9</v>
      </c>
      <c r="F1106" s="640">
        <f t="shared" si="180"/>
        <v>1</v>
      </c>
      <c r="G1106" s="652" t="s">
        <v>106</v>
      </c>
      <c r="H1106" s="642" t="s">
        <v>336</v>
      </c>
      <c r="I1106" s="643"/>
      <c r="J1106" s="644">
        <v>2171.52</v>
      </c>
      <c r="K1106" s="644">
        <v>5902.28</v>
      </c>
      <c r="L1106" s="644">
        <f t="shared" si="181"/>
        <v>2171.52</v>
      </c>
      <c r="M1106" s="644">
        <f t="shared" si="182"/>
        <v>5902.28</v>
      </c>
      <c r="N1106" s="644">
        <f>ROUND('Смета ЕР (общ) '!$I1106*'Смета ЕР (общ) '!$L1106,2)</f>
        <v>0</v>
      </c>
      <c r="O1106" s="644">
        <f>ROUND('Смета ЕР (общ) '!$I1106*'Смета ЕР (общ) '!$M1106,2)</f>
        <v>0</v>
      </c>
      <c r="P1106" s="652"/>
      <c r="Q1106" s="652"/>
    </row>
    <row r="1107" spans="1:17" ht="34.5" customHeight="1">
      <c r="A1107" s="640" t="s">
        <v>105</v>
      </c>
      <c r="B1107" s="640">
        <v>2</v>
      </c>
      <c r="C1107" s="640"/>
      <c r="D1107" s="640">
        <v>258</v>
      </c>
      <c r="E1107" s="640" t="str">
        <f>CONCATENATE('Смета ЕР (общ) '!$A1107,".",'Смета ЕР (общ) '!$B1107,".",'Смета ЕР (общ) '!$D1107)</f>
        <v>Р9.2.258</v>
      </c>
      <c r="F1107" s="640">
        <f t="shared" si="180"/>
        <v>1</v>
      </c>
      <c r="G1107" s="652" t="s">
        <v>731</v>
      </c>
      <c r="H1107" s="642" t="s">
        <v>336</v>
      </c>
      <c r="I1107" s="643"/>
      <c r="J1107" s="644">
        <v>3300</v>
      </c>
      <c r="K1107" s="644">
        <v>9991.36</v>
      </c>
      <c r="L1107" s="644">
        <f t="shared" si="181"/>
        <v>3300</v>
      </c>
      <c r="M1107" s="644">
        <f t="shared" si="182"/>
        <v>9991.36</v>
      </c>
      <c r="N1107" s="644">
        <f>ROUND('Смета ЕР (общ) '!$I1107*'Смета ЕР (общ) '!$L1107,2)</f>
        <v>0</v>
      </c>
      <c r="O1107" s="644">
        <f>ROUND('Смета ЕР (общ) '!$I1107*'Смета ЕР (общ) '!$M1107,2)</f>
        <v>0</v>
      </c>
      <c r="P1107" s="652"/>
      <c r="Q1107" s="652"/>
    </row>
    <row r="1108" spans="1:17" ht="34.5" customHeight="1">
      <c r="A1108" s="640" t="s">
        <v>105</v>
      </c>
      <c r="B1108" s="640">
        <v>2</v>
      </c>
      <c r="C1108" s="640"/>
      <c r="D1108" s="640">
        <v>259</v>
      </c>
      <c r="E1108" s="640" t="str">
        <f>CONCATENATE('Смета ЕР (общ) '!$A1108,".",'Смета ЕР (общ) '!$B1108,".",'Смета ЕР (общ) '!$D1108)</f>
        <v>Р9.2.259</v>
      </c>
      <c r="F1108" s="640">
        <f t="shared" si="180"/>
        <v>1</v>
      </c>
      <c r="G1108" s="652" t="s">
        <v>730</v>
      </c>
      <c r="H1108" s="642" t="s">
        <v>336</v>
      </c>
      <c r="I1108" s="643"/>
      <c r="J1108" s="644">
        <v>2171.52</v>
      </c>
      <c r="K1108" s="644">
        <v>9253.32</v>
      </c>
      <c r="L1108" s="644">
        <f t="shared" si="181"/>
        <v>2171.52</v>
      </c>
      <c r="M1108" s="644">
        <f t="shared" si="182"/>
        <v>9253.32</v>
      </c>
      <c r="N1108" s="644">
        <f>ROUND('Смета ЕР (общ) '!$I1108*'Смета ЕР (общ) '!$L1108,2)</f>
        <v>0</v>
      </c>
      <c r="O1108" s="644">
        <f>ROUND('Смета ЕР (общ) '!$I1108*'Смета ЕР (общ) '!$M1108,2)</f>
        <v>0</v>
      </c>
      <c r="P1108" s="652"/>
      <c r="Q1108" s="652"/>
    </row>
    <row r="1109" spans="1:17" ht="34.5" customHeight="1">
      <c r="A1109" s="640" t="s">
        <v>105</v>
      </c>
      <c r="B1109" s="640">
        <v>2</v>
      </c>
      <c r="C1109" s="640"/>
      <c r="D1109" s="640">
        <v>10</v>
      </c>
      <c r="E1109" s="640" t="str">
        <f>CONCATENATE('Смета ЕР (общ) '!$A1109,".",'Смета ЕР (общ) '!$B1109,".",'Смета ЕР (общ) '!$D1109)</f>
        <v>Р9.2.10</v>
      </c>
      <c r="F1109" s="640">
        <f t="shared" si="180"/>
        <v>1</v>
      </c>
      <c r="G1109" s="641" t="s">
        <v>557</v>
      </c>
      <c r="H1109" s="642" t="s">
        <v>336</v>
      </c>
      <c r="I1109" s="643"/>
      <c r="J1109" s="644">
        <v>1050.23</v>
      </c>
      <c r="K1109" s="644">
        <v>9537.5</v>
      </c>
      <c r="L1109" s="644">
        <f t="shared" si="181"/>
        <v>1050.23</v>
      </c>
      <c r="M1109" s="644">
        <f t="shared" si="182"/>
        <v>9537.5</v>
      </c>
      <c r="N1109" s="644">
        <f>ROUND('Смета ЕР (общ) '!$I1109*'Смета ЕР (общ) '!$L1109,2)</f>
        <v>0</v>
      </c>
      <c r="O1109" s="644">
        <f>ROUND('Смета ЕР (общ) '!$I1109*'Смета ЕР (общ) '!$M1109,2)</f>
        <v>0</v>
      </c>
      <c r="P1109" s="641"/>
      <c r="Q1109" s="641" t="s">
        <v>6226</v>
      </c>
    </row>
    <row r="1110" spans="1:17" ht="34.5" customHeight="1">
      <c r="A1110" s="640" t="s">
        <v>105</v>
      </c>
      <c r="B1110" s="640">
        <v>2</v>
      </c>
      <c r="C1110" s="640"/>
      <c r="D1110" s="640">
        <v>11</v>
      </c>
      <c r="E1110" s="640" t="str">
        <f>CONCATENATE('Смета ЕР (общ) '!$A1110,".",'Смета ЕР (общ) '!$B1110,".",'Смета ЕР (общ) '!$D1110)</f>
        <v>Р9.2.11</v>
      </c>
      <c r="F1110" s="640">
        <f t="shared" si="180"/>
        <v>1</v>
      </c>
      <c r="G1110" s="641" t="s">
        <v>558</v>
      </c>
      <c r="H1110" s="642" t="s">
        <v>336</v>
      </c>
      <c r="I1110" s="643"/>
      <c r="J1110" s="644">
        <v>1522.83</v>
      </c>
      <c r="K1110" s="644">
        <v>7131.09</v>
      </c>
      <c r="L1110" s="644">
        <f t="shared" si="181"/>
        <v>1522.83</v>
      </c>
      <c r="M1110" s="644">
        <f t="shared" si="182"/>
        <v>7131.09</v>
      </c>
      <c r="N1110" s="644">
        <f>ROUND('Смета ЕР (общ) '!$I1110*'Смета ЕР (общ) '!$L1110,2)</f>
        <v>0</v>
      </c>
      <c r="O1110" s="644">
        <f>ROUND('Смета ЕР (общ) '!$I1110*'Смета ЕР (общ) '!$M1110,2)</f>
        <v>0</v>
      </c>
      <c r="P1110" s="641"/>
      <c r="Q1110" s="641"/>
    </row>
    <row r="1111" spans="1:17" ht="34.5" customHeight="1">
      <c r="A1111" s="640" t="s">
        <v>105</v>
      </c>
      <c r="B1111" s="640">
        <v>2</v>
      </c>
      <c r="C1111" s="640"/>
      <c r="D1111" s="640">
        <v>12</v>
      </c>
      <c r="E1111" s="640" t="str">
        <f>CONCATENATE('Смета ЕР (общ) '!$A1111,".",'Смета ЕР (общ) '!$B1111,".",'Смета ЕР (общ) '!$D1111)</f>
        <v>Р9.2.12</v>
      </c>
      <c r="F1111" s="640">
        <f t="shared" si="180"/>
        <v>1</v>
      </c>
      <c r="G1111" s="641" t="s">
        <v>559</v>
      </c>
      <c r="H1111" s="642" t="s">
        <v>336</v>
      </c>
      <c r="I1111" s="643"/>
      <c r="J1111" s="644">
        <v>1890.41</v>
      </c>
      <c r="K1111" s="644">
        <v>7725.56</v>
      </c>
      <c r="L1111" s="644">
        <f t="shared" si="181"/>
        <v>1890.41</v>
      </c>
      <c r="M1111" s="644">
        <f t="shared" si="182"/>
        <v>7725.56</v>
      </c>
      <c r="N1111" s="644">
        <f>ROUND('Смета ЕР (общ) '!$I1111*'Смета ЕР (общ) '!$L1111,2)</f>
        <v>0</v>
      </c>
      <c r="O1111" s="644">
        <f>ROUND('Смета ЕР (общ) '!$I1111*'Смета ЕР (общ) '!$M1111,2)</f>
        <v>0</v>
      </c>
      <c r="P1111" s="641"/>
      <c r="Q1111" s="641"/>
    </row>
    <row r="1112" spans="1:17" ht="34.5" customHeight="1">
      <c r="A1112" s="640" t="s">
        <v>105</v>
      </c>
      <c r="B1112" s="640">
        <v>2</v>
      </c>
      <c r="C1112" s="640"/>
      <c r="D1112" s="640">
        <v>13</v>
      </c>
      <c r="E1112" s="640" t="str">
        <f>CONCATENATE('Смета ЕР (общ) '!$A1112,".",'Смета ЕР (общ) '!$B1112,".",'Смета ЕР (общ) '!$D1112)</f>
        <v>Р9.2.13</v>
      </c>
      <c r="F1112" s="640">
        <f t="shared" si="180"/>
        <v>1</v>
      </c>
      <c r="G1112" s="641" t="s">
        <v>560</v>
      </c>
      <c r="H1112" s="642" t="s">
        <v>336</v>
      </c>
      <c r="I1112" s="643"/>
      <c r="J1112" s="644">
        <v>1050.23</v>
      </c>
      <c r="K1112" s="644">
        <v>9410.01</v>
      </c>
      <c r="L1112" s="644">
        <f t="shared" si="181"/>
        <v>1050.23</v>
      </c>
      <c r="M1112" s="644">
        <f t="shared" si="182"/>
        <v>9410.01</v>
      </c>
      <c r="N1112" s="644">
        <f>ROUND('Смета ЕР (общ) '!$I1112*'Смета ЕР (общ) '!$L1112,2)</f>
        <v>0</v>
      </c>
      <c r="O1112" s="644">
        <f>ROUND('Смета ЕР (общ) '!$I1112*'Смета ЕР (общ) '!$M1112,2)</f>
        <v>0</v>
      </c>
      <c r="P1112" s="641"/>
      <c r="Q1112" s="641" t="s">
        <v>6226</v>
      </c>
    </row>
    <row r="1113" spans="1:17" ht="34.5" customHeight="1">
      <c r="A1113" s="640" t="s">
        <v>105</v>
      </c>
      <c r="B1113" s="640">
        <v>2</v>
      </c>
      <c r="C1113" s="640"/>
      <c r="D1113" s="640">
        <v>14</v>
      </c>
      <c r="E1113" s="640" t="str">
        <f>CONCATENATE('Смета ЕР (общ) '!$A1113,".",'Смета ЕР (общ) '!$B1113,".",'Смета ЕР (общ) '!$D1113)</f>
        <v>Р9.2.14</v>
      </c>
      <c r="F1113" s="640">
        <f t="shared" si="180"/>
        <v>1</v>
      </c>
      <c r="G1113" s="641" t="s">
        <v>561</v>
      </c>
      <c r="H1113" s="642" t="s">
        <v>336</v>
      </c>
      <c r="I1113" s="643"/>
      <c r="J1113" s="644">
        <v>1522.83</v>
      </c>
      <c r="K1113" s="644">
        <v>8632.6299999999992</v>
      </c>
      <c r="L1113" s="644">
        <f t="shared" si="181"/>
        <v>1522.83</v>
      </c>
      <c r="M1113" s="644">
        <f t="shared" si="182"/>
        <v>8632.6299999999992</v>
      </c>
      <c r="N1113" s="644">
        <f>ROUND('Смета ЕР (общ) '!$I1113*'Смета ЕР (общ) '!$L1113,2)</f>
        <v>0</v>
      </c>
      <c r="O1113" s="644">
        <f>ROUND('Смета ЕР (общ) '!$I1113*'Смета ЕР (общ) '!$M1113,2)</f>
        <v>0</v>
      </c>
      <c r="P1113" s="641"/>
      <c r="Q1113" s="641" t="s">
        <v>6226</v>
      </c>
    </row>
    <row r="1114" spans="1:17" ht="34.5" customHeight="1">
      <c r="A1114" s="640" t="s">
        <v>105</v>
      </c>
      <c r="B1114" s="640">
        <v>2</v>
      </c>
      <c r="C1114" s="640"/>
      <c r="D1114" s="640">
        <v>15</v>
      </c>
      <c r="E1114" s="640" t="str">
        <f>CONCATENATE('Смета ЕР (общ) '!$A1114,".",'Смета ЕР (общ) '!$B1114,".",'Смета ЕР (общ) '!$D1114)</f>
        <v>Р9.2.15</v>
      </c>
      <c r="F1114" s="640">
        <f t="shared" si="180"/>
        <v>1</v>
      </c>
      <c r="G1114" s="641" t="s">
        <v>562</v>
      </c>
      <c r="H1114" s="642" t="s">
        <v>336</v>
      </c>
      <c r="I1114" s="643"/>
      <c r="J1114" s="644">
        <v>1522.83</v>
      </c>
      <c r="K1114" s="644">
        <v>6300.99</v>
      </c>
      <c r="L1114" s="644">
        <f t="shared" si="181"/>
        <v>1522.83</v>
      </c>
      <c r="M1114" s="644">
        <f t="shared" si="182"/>
        <v>6300.99</v>
      </c>
      <c r="N1114" s="644">
        <f>ROUND('Смета ЕР (общ) '!$I1114*'Смета ЕР (общ) '!$L1114,2)</f>
        <v>0</v>
      </c>
      <c r="O1114" s="644">
        <f>ROUND('Смета ЕР (общ) '!$I1114*'Смета ЕР (общ) '!$M1114,2)</f>
        <v>0</v>
      </c>
      <c r="P1114" s="641"/>
      <c r="Q1114" s="641"/>
    </row>
    <row r="1115" spans="1:17" ht="34.5" customHeight="1">
      <c r="A1115" s="640" t="s">
        <v>105</v>
      </c>
      <c r="B1115" s="640">
        <v>2</v>
      </c>
      <c r="C1115" s="640"/>
      <c r="D1115" s="640">
        <v>16</v>
      </c>
      <c r="E1115" s="640" t="str">
        <f>CONCATENATE('Смета ЕР (общ) '!$A1115,".",'Смета ЕР (общ) '!$B1115,".",'Смета ЕР (общ) '!$D1115)</f>
        <v>Р9.2.16</v>
      </c>
      <c r="F1115" s="640">
        <f t="shared" si="180"/>
        <v>1</v>
      </c>
      <c r="G1115" s="641" t="s">
        <v>563</v>
      </c>
      <c r="H1115" s="642" t="s">
        <v>336</v>
      </c>
      <c r="I1115" s="643"/>
      <c r="J1115" s="644">
        <v>1522.83</v>
      </c>
      <c r="K1115" s="644">
        <v>3714.21</v>
      </c>
      <c r="L1115" s="644">
        <f t="shared" si="181"/>
        <v>1522.83</v>
      </c>
      <c r="M1115" s="644">
        <f t="shared" si="182"/>
        <v>3714.21</v>
      </c>
      <c r="N1115" s="644">
        <f>ROUND('Смета ЕР (общ) '!$I1115*'Смета ЕР (общ) '!$L1115,2)</f>
        <v>0</v>
      </c>
      <c r="O1115" s="644">
        <f>ROUND('Смета ЕР (общ) '!$I1115*'Смета ЕР (общ) '!$M1115,2)</f>
        <v>0</v>
      </c>
      <c r="P1115" s="641"/>
      <c r="Q1115" s="641"/>
    </row>
    <row r="1116" spans="1:17" ht="34.5" customHeight="1">
      <c r="A1116" s="640" t="s">
        <v>105</v>
      </c>
      <c r="B1116" s="640">
        <v>2</v>
      </c>
      <c r="C1116" s="640"/>
      <c r="D1116" s="640">
        <v>17</v>
      </c>
      <c r="E1116" s="640" t="str">
        <f>CONCATENATE('Смета ЕР (общ) '!$A1116,".",'Смета ЕР (общ) '!$B1116,".",'Смета ЕР (общ) '!$D1116)</f>
        <v>Р9.2.17</v>
      </c>
      <c r="F1116" s="640">
        <f t="shared" si="180"/>
        <v>1</v>
      </c>
      <c r="G1116" s="641" t="s">
        <v>564</v>
      </c>
      <c r="H1116" s="642" t="s">
        <v>336</v>
      </c>
      <c r="I1116" s="643"/>
      <c r="J1116" s="644">
        <v>1890.41</v>
      </c>
      <c r="K1116" s="644">
        <v>6421.78</v>
      </c>
      <c r="L1116" s="644">
        <f t="shared" si="181"/>
        <v>1890.41</v>
      </c>
      <c r="M1116" s="644">
        <f t="shared" si="182"/>
        <v>6421.78</v>
      </c>
      <c r="N1116" s="644">
        <f>ROUND('Смета ЕР (общ) '!$I1116*'Смета ЕР (общ) '!$L1116,2)</f>
        <v>0</v>
      </c>
      <c r="O1116" s="644">
        <f>ROUND('Смета ЕР (общ) '!$I1116*'Смета ЕР (общ) '!$M1116,2)</f>
        <v>0</v>
      </c>
      <c r="P1116" s="641"/>
      <c r="Q1116" s="641" t="s">
        <v>6226</v>
      </c>
    </row>
    <row r="1117" spans="1:17" ht="34.5" customHeight="1">
      <c r="A1117" s="640" t="s">
        <v>105</v>
      </c>
      <c r="B1117" s="640">
        <v>2</v>
      </c>
      <c r="C1117" s="640"/>
      <c r="D1117" s="640">
        <v>18</v>
      </c>
      <c r="E1117" s="640" t="str">
        <f>CONCATENATE('Смета ЕР (общ) '!$A1117,".",'Смета ЕР (общ) '!$B1117,".",'Смета ЕР (общ) '!$D1117)</f>
        <v>Р9.2.18</v>
      </c>
      <c r="F1117" s="640">
        <f t="shared" si="180"/>
        <v>1</v>
      </c>
      <c r="G1117" s="641" t="s">
        <v>565</v>
      </c>
      <c r="H1117" s="642" t="s">
        <v>336</v>
      </c>
      <c r="I1117" s="643"/>
      <c r="J1117" s="644">
        <v>1890.41</v>
      </c>
      <c r="K1117" s="644">
        <v>7450.25</v>
      </c>
      <c r="L1117" s="644">
        <f t="shared" si="181"/>
        <v>1890.41</v>
      </c>
      <c r="M1117" s="644">
        <f t="shared" si="182"/>
        <v>7450.25</v>
      </c>
      <c r="N1117" s="644">
        <f>ROUND('Смета ЕР (общ) '!$I1117*'Смета ЕР (общ) '!$L1117,2)</f>
        <v>0</v>
      </c>
      <c r="O1117" s="644">
        <f>ROUND('Смета ЕР (общ) '!$I1117*'Смета ЕР (общ) '!$M1117,2)</f>
        <v>0</v>
      </c>
      <c r="P1117" s="641"/>
      <c r="Q1117" s="641"/>
    </row>
    <row r="1118" spans="1:17" ht="34.5" customHeight="1">
      <c r="A1118" s="640" t="s">
        <v>105</v>
      </c>
      <c r="B1118" s="640">
        <v>2</v>
      </c>
      <c r="C1118" s="640"/>
      <c r="D1118" s="640">
        <v>19</v>
      </c>
      <c r="E1118" s="640" t="str">
        <f>CONCATENATE('Смета ЕР (общ) '!$A1118,".",'Смета ЕР (общ) '!$B1118,".",'Смета ЕР (общ) '!$D1118)</f>
        <v>Р9.2.19</v>
      </c>
      <c r="F1118" s="640">
        <f t="shared" si="180"/>
        <v>1</v>
      </c>
      <c r="G1118" s="641" t="s">
        <v>566</v>
      </c>
      <c r="H1118" s="642" t="s">
        <v>336</v>
      </c>
      <c r="I1118" s="643"/>
      <c r="J1118" s="644">
        <v>1890.41</v>
      </c>
      <c r="K1118" s="644">
        <v>3771.79</v>
      </c>
      <c r="L1118" s="644">
        <f t="shared" si="181"/>
        <v>1890.41</v>
      </c>
      <c r="M1118" s="644">
        <f t="shared" si="182"/>
        <v>3771.79</v>
      </c>
      <c r="N1118" s="644">
        <f>ROUND('Смета ЕР (общ) '!$I1118*'Смета ЕР (общ) '!$L1118,2)</f>
        <v>0</v>
      </c>
      <c r="O1118" s="644">
        <f>ROUND('Смета ЕР (общ) '!$I1118*'Смета ЕР (общ) '!$M1118,2)</f>
        <v>0</v>
      </c>
      <c r="P1118" s="641"/>
      <c r="Q1118" s="641"/>
    </row>
    <row r="1119" spans="1:17" ht="34.5" customHeight="1">
      <c r="A1119" s="640" t="s">
        <v>105</v>
      </c>
      <c r="B1119" s="640">
        <v>2</v>
      </c>
      <c r="C1119" s="640"/>
      <c r="D1119" s="640">
        <v>20</v>
      </c>
      <c r="E1119" s="640" t="str">
        <f>CONCATENATE('Смета ЕР (общ) '!$A1119,".",'Смета ЕР (общ) '!$B1119,".",'Смета ЕР (общ) '!$D1119)</f>
        <v>Р9.2.20</v>
      </c>
      <c r="F1119" s="640">
        <f t="shared" si="180"/>
        <v>1</v>
      </c>
      <c r="G1119" s="641" t="s">
        <v>567</v>
      </c>
      <c r="H1119" s="642" t="s">
        <v>336</v>
      </c>
      <c r="I1119" s="643"/>
      <c r="J1119" s="644">
        <v>2520.54</v>
      </c>
      <c r="K1119" s="644">
        <v>9622.7199999999993</v>
      </c>
      <c r="L1119" s="644">
        <f t="shared" si="181"/>
        <v>2520.54</v>
      </c>
      <c r="M1119" s="644">
        <f t="shared" si="182"/>
        <v>9622.7199999999993</v>
      </c>
      <c r="N1119" s="644">
        <f>ROUND('Смета ЕР (общ) '!$I1119*'Смета ЕР (общ) '!$L1119,2)</f>
        <v>0</v>
      </c>
      <c r="O1119" s="644">
        <f>ROUND('Смета ЕР (общ) '!$I1119*'Смета ЕР (общ) '!$M1119,2)</f>
        <v>0</v>
      </c>
      <c r="P1119" s="641"/>
      <c r="Q1119" s="641"/>
    </row>
    <row r="1120" spans="1:17" ht="34.5" customHeight="1">
      <c r="A1120" s="640" t="s">
        <v>105</v>
      </c>
      <c r="B1120" s="640">
        <v>2</v>
      </c>
      <c r="C1120" s="640"/>
      <c r="D1120" s="640">
        <v>21</v>
      </c>
      <c r="E1120" s="640" t="str">
        <f>CONCATENATE('Смета ЕР (общ) '!$A1120,".",'Смета ЕР (общ) '!$B1120,".",'Смета ЕР (общ) '!$D1120)</f>
        <v>Р9.2.21</v>
      </c>
      <c r="F1120" s="640">
        <f t="shared" si="180"/>
        <v>1</v>
      </c>
      <c r="G1120" s="641" t="s">
        <v>568</v>
      </c>
      <c r="H1120" s="642" t="s">
        <v>336</v>
      </c>
      <c r="I1120" s="643"/>
      <c r="J1120" s="644">
        <v>2520.54</v>
      </c>
      <c r="K1120" s="644">
        <v>10304.469999999999</v>
      </c>
      <c r="L1120" s="644">
        <f t="shared" si="181"/>
        <v>2520.54</v>
      </c>
      <c r="M1120" s="644">
        <f t="shared" si="182"/>
        <v>10304.469999999999</v>
      </c>
      <c r="N1120" s="644">
        <f>ROUND('Смета ЕР (общ) '!$I1120*'Смета ЕР (общ) '!$L1120,2)</f>
        <v>0</v>
      </c>
      <c r="O1120" s="644">
        <f>ROUND('Смета ЕР (общ) '!$I1120*'Смета ЕР (общ) '!$M1120,2)</f>
        <v>0</v>
      </c>
      <c r="P1120" s="641"/>
      <c r="Q1120" s="641" t="s">
        <v>6226</v>
      </c>
    </row>
    <row r="1121" spans="1:17" ht="34.5" customHeight="1">
      <c r="A1121" s="640" t="s">
        <v>105</v>
      </c>
      <c r="B1121" s="640">
        <v>2</v>
      </c>
      <c r="C1121" s="640"/>
      <c r="D1121" s="640">
        <v>22</v>
      </c>
      <c r="E1121" s="640" t="str">
        <f>CONCATENATE('Смета ЕР (общ) '!$A1121,".",'Смета ЕР (общ) '!$B1121,".",'Смета ЕР (общ) '!$D1121)</f>
        <v>Р9.2.22</v>
      </c>
      <c r="F1121" s="640">
        <f t="shared" si="180"/>
        <v>1</v>
      </c>
      <c r="G1121" s="641" t="s">
        <v>569</v>
      </c>
      <c r="H1121" s="642" t="s">
        <v>336</v>
      </c>
      <c r="I1121" s="643"/>
      <c r="J1121" s="644">
        <v>2520.54</v>
      </c>
      <c r="K1121" s="644">
        <v>5680.38</v>
      </c>
      <c r="L1121" s="644">
        <f t="shared" si="181"/>
        <v>2520.54</v>
      </c>
      <c r="M1121" s="644">
        <f t="shared" si="182"/>
        <v>5680.38</v>
      </c>
      <c r="N1121" s="644">
        <f>ROUND('Смета ЕР (общ) '!$I1121*'Смета ЕР (общ) '!$L1121,2)</f>
        <v>0</v>
      </c>
      <c r="O1121" s="644">
        <f>ROUND('Смета ЕР (общ) '!$I1121*'Смета ЕР (общ) '!$M1121,2)</f>
        <v>0</v>
      </c>
      <c r="P1121" s="641"/>
      <c r="Q1121" s="641"/>
    </row>
    <row r="1122" spans="1:17" ht="34.5" customHeight="1">
      <c r="A1122" s="640" t="s">
        <v>105</v>
      </c>
      <c r="B1122" s="640">
        <v>2</v>
      </c>
      <c r="C1122" s="640"/>
      <c r="D1122" s="640">
        <v>23</v>
      </c>
      <c r="E1122" s="640" t="str">
        <f>CONCATENATE('Смета ЕР (общ) '!$A1122,".",'Смета ЕР (общ) '!$B1122,".",'Смета ЕР (общ) '!$D1122)</f>
        <v>Р9.2.23</v>
      </c>
      <c r="F1122" s="640">
        <f t="shared" si="180"/>
        <v>1</v>
      </c>
      <c r="G1122" s="641" t="s">
        <v>570</v>
      </c>
      <c r="H1122" s="642" t="s">
        <v>336</v>
      </c>
      <c r="I1122" s="643"/>
      <c r="J1122" s="644">
        <v>2152.96</v>
      </c>
      <c r="K1122" s="644">
        <v>10869.69</v>
      </c>
      <c r="L1122" s="644">
        <f t="shared" si="181"/>
        <v>2152.96</v>
      </c>
      <c r="M1122" s="644">
        <f t="shared" si="182"/>
        <v>10869.69</v>
      </c>
      <c r="N1122" s="644">
        <f>ROUND('Смета ЕР (общ) '!$I1122*'Смета ЕР (общ) '!$L1122,2)</f>
        <v>0</v>
      </c>
      <c r="O1122" s="644">
        <f>ROUND('Смета ЕР (общ) '!$I1122*'Смета ЕР (общ) '!$M1122,2)</f>
        <v>0</v>
      </c>
      <c r="P1122" s="641"/>
      <c r="Q1122" s="641" t="s">
        <v>6226</v>
      </c>
    </row>
    <row r="1123" spans="1:17" ht="34.5" customHeight="1">
      <c r="A1123" s="640" t="s">
        <v>105</v>
      </c>
      <c r="B1123" s="640">
        <v>2</v>
      </c>
      <c r="C1123" s="640"/>
      <c r="D1123" s="640">
        <v>24</v>
      </c>
      <c r="E1123" s="640" t="str">
        <f>CONCATENATE('Смета ЕР (общ) '!$A1123,".",'Смета ЕР (общ) '!$B1123,".",'Смета ЕР (общ) '!$D1123)</f>
        <v>Р9.2.24</v>
      </c>
      <c r="F1123" s="640">
        <f t="shared" si="180"/>
        <v>1</v>
      </c>
      <c r="G1123" s="641" t="s">
        <v>571</v>
      </c>
      <c r="H1123" s="642" t="s">
        <v>336</v>
      </c>
      <c r="I1123" s="643"/>
      <c r="J1123" s="644">
        <v>1417.8</v>
      </c>
      <c r="K1123" s="644">
        <v>12058.36</v>
      </c>
      <c r="L1123" s="644">
        <f t="shared" si="181"/>
        <v>1417.8</v>
      </c>
      <c r="M1123" s="644">
        <f t="shared" si="182"/>
        <v>12058.36</v>
      </c>
      <c r="N1123" s="644">
        <f>ROUND('Смета ЕР (общ) '!$I1123*'Смета ЕР (общ) '!$L1123,2)</f>
        <v>0</v>
      </c>
      <c r="O1123" s="644">
        <f>ROUND('Смета ЕР (общ) '!$I1123*'Смета ЕР (общ) '!$M1123,2)</f>
        <v>0</v>
      </c>
      <c r="P1123" s="641"/>
      <c r="Q1123" s="641"/>
    </row>
    <row r="1124" spans="1:17" ht="34.5" customHeight="1">
      <c r="A1124" s="640" t="s">
        <v>105</v>
      </c>
      <c r="B1124" s="640">
        <v>2</v>
      </c>
      <c r="C1124" s="640"/>
      <c r="D1124" s="640">
        <v>25</v>
      </c>
      <c r="E1124" s="640" t="str">
        <f>CONCATENATE('Смета ЕР (общ) '!$A1124,".",'Смета ЕР (общ) '!$B1124,".",'Смета ЕР (общ) '!$D1124)</f>
        <v>Р9.2.25</v>
      </c>
      <c r="F1124" s="640">
        <f t="shared" si="180"/>
        <v>1</v>
      </c>
      <c r="G1124" s="641" t="s">
        <v>572</v>
      </c>
      <c r="H1124" s="642" t="s">
        <v>336</v>
      </c>
      <c r="I1124" s="643"/>
      <c r="J1124" s="644">
        <v>1417.8</v>
      </c>
      <c r="K1124" s="644">
        <v>10549.4</v>
      </c>
      <c r="L1124" s="644">
        <f t="shared" si="181"/>
        <v>1417.8</v>
      </c>
      <c r="M1124" s="644">
        <f t="shared" si="182"/>
        <v>10549.4</v>
      </c>
      <c r="N1124" s="644">
        <f>ROUND('Смета ЕР (общ) '!$I1124*'Смета ЕР (общ) '!$L1124,2)</f>
        <v>0</v>
      </c>
      <c r="O1124" s="644">
        <f>ROUND('Смета ЕР (общ) '!$I1124*'Смета ЕР (общ) '!$M1124,2)</f>
        <v>0</v>
      </c>
      <c r="P1124" s="641"/>
      <c r="Q1124" s="641"/>
    </row>
    <row r="1125" spans="1:17" ht="34.5" customHeight="1">
      <c r="A1125" s="640" t="s">
        <v>105</v>
      </c>
      <c r="B1125" s="640">
        <v>2</v>
      </c>
      <c r="C1125" s="640"/>
      <c r="D1125" s="640">
        <v>26</v>
      </c>
      <c r="E1125" s="640" t="str">
        <f>CONCATENATE('Смета ЕР (общ) '!$A1125,".",'Смета ЕР (общ) '!$B1125,".",'Смета ЕР (общ) '!$D1125)</f>
        <v>Р9.2.26</v>
      </c>
      <c r="F1125" s="640">
        <f t="shared" si="180"/>
        <v>1</v>
      </c>
      <c r="G1125" s="641" t="s">
        <v>354</v>
      </c>
      <c r="H1125" s="642" t="s">
        <v>336</v>
      </c>
      <c r="I1125" s="643"/>
      <c r="J1125" s="644">
        <v>1417.8</v>
      </c>
      <c r="K1125" s="644">
        <v>6521.48</v>
      </c>
      <c r="L1125" s="644">
        <f t="shared" si="181"/>
        <v>1417.8</v>
      </c>
      <c r="M1125" s="644">
        <f t="shared" si="182"/>
        <v>6521.48</v>
      </c>
      <c r="N1125" s="644">
        <f>ROUND('Смета ЕР (общ) '!$I1125*'Смета ЕР (общ) '!$L1125,2)</f>
        <v>0</v>
      </c>
      <c r="O1125" s="644">
        <f>ROUND('Смета ЕР (общ) '!$I1125*'Смета ЕР (общ) '!$M1125,2)</f>
        <v>0</v>
      </c>
      <c r="P1125" s="641"/>
      <c r="Q1125" s="641"/>
    </row>
    <row r="1126" spans="1:17" ht="34.5" customHeight="1">
      <c r="A1126" s="640" t="s">
        <v>105</v>
      </c>
      <c r="B1126" s="640">
        <v>2</v>
      </c>
      <c r="C1126" s="640"/>
      <c r="D1126" s="640">
        <v>27</v>
      </c>
      <c r="E1126" s="640" t="str">
        <f>CONCATENATE('Смета ЕР (общ) '!$A1126,".",'Смета ЕР (общ) '!$B1126,".",'Смета ЕР (общ) '!$D1126)</f>
        <v>Р9.2.27</v>
      </c>
      <c r="F1126" s="640">
        <f t="shared" si="180"/>
        <v>1</v>
      </c>
      <c r="G1126" s="641" t="s">
        <v>355</v>
      </c>
      <c r="H1126" s="642" t="s">
        <v>336</v>
      </c>
      <c r="I1126" s="643"/>
      <c r="J1126" s="644">
        <v>2152.96</v>
      </c>
      <c r="K1126" s="644">
        <v>10849.15</v>
      </c>
      <c r="L1126" s="644">
        <f t="shared" si="181"/>
        <v>2152.96</v>
      </c>
      <c r="M1126" s="644">
        <f t="shared" si="182"/>
        <v>10849.15</v>
      </c>
      <c r="N1126" s="644">
        <f>ROUND('Смета ЕР (общ) '!$I1126*'Смета ЕР (общ) '!$L1126,2)</f>
        <v>0</v>
      </c>
      <c r="O1126" s="644">
        <f>ROUND('Смета ЕР (общ) '!$I1126*'Смета ЕР (общ) '!$M1126,2)</f>
        <v>0</v>
      </c>
      <c r="P1126" s="641"/>
      <c r="Q1126" s="641" t="s">
        <v>6226</v>
      </c>
    </row>
    <row r="1127" spans="1:17" ht="34.5" customHeight="1">
      <c r="A1127" s="640" t="s">
        <v>105</v>
      </c>
      <c r="B1127" s="640">
        <v>2</v>
      </c>
      <c r="C1127" s="640"/>
      <c r="D1127" s="640">
        <v>28</v>
      </c>
      <c r="E1127" s="640" t="str">
        <f>CONCATENATE('Смета ЕР (общ) '!$A1127,".",'Смета ЕР (общ) '!$B1127,".",'Смета ЕР (общ) '!$D1127)</f>
        <v>Р9.2.28</v>
      </c>
      <c r="F1127" s="640">
        <f t="shared" si="180"/>
        <v>1</v>
      </c>
      <c r="G1127" s="641" t="s">
        <v>326</v>
      </c>
      <c r="H1127" s="642" t="s">
        <v>336</v>
      </c>
      <c r="I1127" s="643"/>
      <c r="J1127" s="644">
        <v>2152.96</v>
      </c>
      <c r="K1127" s="644">
        <v>11002.3</v>
      </c>
      <c r="L1127" s="644">
        <f t="shared" si="181"/>
        <v>2152.96</v>
      </c>
      <c r="M1127" s="644">
        <f t="shared" si="182"/>
        <v>11002.3</v>
      </c>
      <c r="N1127" s="644">
        <f>ROUND('Смета ЕР (общ) '!$I1127*'Смета ЕР (общ) '!$L1127,2)</f>
        <v>0</v>
      </c>
      <c r="O1127" s="644">
        <f>ROUND('Смета ЕР (общ) '!$I1127*'Смета ЕР (общ) '!$M1127,2)</f>
        <v>0</v>
      </c>
      <c r="P1127" s="641"/>
      <c r="Q1127" s="641"/>
    </row>
    <row r="1128" spans="1:17" ht="34.5" customHeight="1">
      <c r="A1128" s="640" t="s">
        <v>105</v>
      </c>
      <c r="B1128" s="640">
        <v>2</v>
      </c>
      <c r="C1128" s="640"/>
      <c r="D1128" s="640">
        <v>29</v>
      </c>
      <c r="E1128" s="640" t="str">
        <f>CONCATENATE('Смета ЕР (общ) '!$A1128,".",'Смета ЕР (общ) '!$B1128,".",'Смета ЕР (общ) '!$D1128)</f>
        <v>Р9.2.29</v>
      </c>
      <c r="F1128" s="640">
        <f t="shared" si="180"/>
        <v>1</v>
      </c>
      <c r="G1128" s="641" t="s">
        <v>573</v>
      </c>
      <c r="H1128" s="642" t="s">
        <v>336</v>
      </c>
      <c r="I1128" s="643"/>
      <c r="J1128" s="644">
        <v>2152.96</v>
      </c>
      <c r="K1128" s="644">
        <v>6963.68</v>
      </c>
      <c r="L1128" s="644">
        <f t="shared" si="181"/>
        <v>2152.96</v>
      </c>
      <c r="M1128" s="644">
        <f t="shared" si="182"/>
        <v>6963.68</v>
      </c>
      <c r="N1128" s="644">
        <f>ROUND('Смета ЕР (общ) '!$I1128*'Смета ЕР (общ) '!$L1128,2)</f>
        <v>0</v>
      </c>
      <c r="O1128" s="644">
        <f>ROUND('Смета ЕР (общ) '!$I1128*'Смета ЕР (общ) '!$M1128,2)</f>
        <v>0</v>
      </c>
      <c r="P1128" s="641"/>
      <c r="Q1128" s="641"/>
    </row>
    <row r="1129" spans="1:17" ht="34.5" customHeight="1">
      <c r="A1129" s="640" t="s">
        <v>105</v>
      </c>
      <c r="B1129" s="640">
        <v>2</v>
      </c>
      <c r="C1129" s="640"/>
      <c r="D1129" s="640">
        <v>30</v>
      </c>
      <c r="E1129" s="640" t="str">
        <f>CONCATENATE('Смета ЕР (общ) '!$A1129,".",'Смета ЕР (общ) '!$B1129,".",'Смета ЕР (общ) '!$D1129)</f>
        <v>Р9.2.30</v>
      </c>
      <c r="F1129" s="640">
        <f t="shared" si="180"/>
        <v>1</v>
      </c>
      <c r="G1129" s="641" t="s">
        <v>574</v>
      </c>
      <c r="H1129" s="642" t="s">
        <v>336</v>
      </c>
      <c r="I1129" s="643"/>
      <c r="J1129" s="644">
        <v>2363.0100000000002</v>
      </c>
      <c r="K1129" s="644">
        <v>11400.22</v>
      </c>
      <c r="L1129" s="644">
        <f t="shared" si="181"/>
        <v>2363.0100000000002</v>
      </c>
      <c r="M1129" s="644">
        <f t="shared" si="182"/>
        <v>11400.22</v>
      </c>
      <c r="N1129" s="644">
        <f>ROUND('Смета ЕР (общ) '!$I1129*'Смета ЕР (общ) '!$L1129,2)</f>
        <v>0</v>
      </c>
      <c r="O1129" s="644">
        <f>ROUND('Смета ЕР (общ) '!$I1129*'Смета ЕР (общ) '!$M1129,2)</f>
        <v>0</v>
      </c>
      <c r="P1129" s="641"/>
      <c r="Q1129" s="641" t="s">
        <v>6226</v>
      </c>
    </row>
    <row r="1130" spans="1:17" ht="34.5" customHeight="1">
      <c r="A1130" s="640" t="s">
        <v>105</v>
      </c>
      <c r="B1130" s="640">
        <v>2</v>
      </c>
      <c r="C1130" s="640"/>
      <c r="D1130" s="640">
        <v>31</v>
      </c>
      <c r="E1130" s="640" t="str">
        <f>CONCATENATE('Смета ЕР (общ) '!$A1130,".",'Смета ЕР (общ) '!$B1130,".",'Смета ЕР (общ) '!$D1130)</f>
        <v>Р9.2.31</v>
      </c>
      <c r="F1130" s="640">
        <f t="shared" si="180"/>
        <v>1</v>
      </c>
      <c r="G1130" s="641" t="s">
        <v>356</v>
      </c>
      <c r="H1130" s="642" t="s">
        <v>336</v>
      </c>
      <c r="I1130" s="643"/>
      <c r="J1130" s="644">
        <v>2363.0100000000002</v>
      </c>
      <c r="K1130" s="644">
        <v>10918.15</v>
      </c>
      <c r="L1130" s="644">
        <f t="shared" si="181"/>
        <v>2363.0100000000002</v>
      </c>
      <c r="M1130" s="644">
        <f t="shared" si="182"/>
        <v>10918.15</v>
      </c>
      <c r="N1130" s="644">
        <f>ROUND('Смета ЕР (общ) '!$I1130*'Смета ЕР (общ) '!$L1130,2)</f>
        <v>0</v>
      </c>
      <c r="O1130" s="644">
        <f>ROUND('Смета ЕР (общ) '!$I1130*'Смета ЕР (общ) '!$M1130,2)</f>
        <v>0</v>
      </c>
      <c r="P1130" s="641"/>
      <c r="Q1130" s="641" t="s">
        <v>6226</v>
      </c>
    </row>
    <row r="1131" spans="1:17" ht="34.5" customHeight="1">
      <c r="A1131" s="640" t="s">
        <v>105</v>
      </c>
      <c r="B1131" s="640">
        <v>2</v>
      </c>
      <c r="C1131" s="640"/>
      <c r="D1131" s="640">
        <v>32</v>
      </c>
      <c r="E1131" s="640" t="str">
        <f>CONCATENATE('Смета ЕР (общ) '!$A1131,".",'Смета ЕР (общ) '!$B1131,".",'Смета ЕР (общ) '!$D1131)</f>
        <v>Р9.2.32</v>
      </c>
      <c r="F1131" s="640">
        <f t="shared" si="180"/>
        <v>1</v>
      </c>
      <c r="G1131" s="641" t="s">
        <v>357</v>
      </c>
      <c r="H1131" s="642" t="s">
        <v>336</v>
      </c>
      <c r="I1131" s="643"/>
      <c r="J1131" s="644">
        <v>2363.0100000000002</v>
      </c>
      <c r="K1131" s="644">
        <v>11907.02</v>
      </c>
      <c r="L1131" s="644">
        <f t="shared" si="181"/>
        <v>2363.0100000000002</v>
      </c>
      <c r="M1131" s="644">
        <f t="shared" si="182"/>
        <v>11907.02</v>
      </c>
      <c r="N1131" s="644">
        <f>ROUND('Смета ЕР (общ) '!$I1131*'Смета ЕР (общ) '!$L1131,2)</f>
        <v>0</v>
      </c>
      <c r="O1131" s="644">
        <f>ROUND('Смета ЕР (общ) '!$I1131*'Смета ЕР (общ) '!$M1131,2)</f>
        <v>0</v>
      </c>
      <c r="P1131" s="641"/>
      <c r="Q1131" s="641"/>
    </row>
    <row r="1132" spans="1:17" ht="34.5" customHeight="1">
      <c r="A1132" s="640" t="s">
        <v>105</v>
      </c>
      <c r="B1132" s="640">
        <v>2</v>
      </c>
      <c r="C1132" s="640"/>
      <c r="D1132" s="640">
        <v>33</v>
      </c>
      <c r="E1132" s="640" t="str">
        <f>CONCATENATE('Смета ЕР (общ) '!$A1132,".",'Смета ЕР (общ) '!$B1132,".",'Смета ЕР (общ) '!$D1132)</f>
        <v>Р9.2.33</v>
      </c>
      <c r="F1132" s="640">
        <f t="shared" si="180"/>
        <v>1</v>
      </c>
      <c r="G1132" s="641" t="s">
        <v>575</v>
      </c>
      <c r="H1132" s="642" t="s">
        <v>336</v>
      </c>
      <c r="I1132" s="643"/>
      <c r="J1132" s="644">
        <v>2363.0100000000002</v>
      </c>
      <c r="K1132" s="644">
        <v>7571.79</v>
      </c>
      <c r="L1132" s="644">
        <f t="shared" si="181"/>
        <v>2363.0100000000002</v>
      </c>
      <c r="M1132" s="644">
        <f t="shared" si="182"/>
        <v>7571.79</v>
      </c>
      <c r="N1132" s="644">
        <f>ROUND('Смета ЕР (общ) '!$I1132*'Смета ЕР (общ) '!$L1132,2)</f>
        <v>0</v>
      </c>
      <c r="O1132" s="644">
        <f>ROUND('Смета ЕР (общ) '!$I1132*'Смета ЕР (общ) '!$M1132,2)</f>
        <v>0</v>
      </c>
      <c r="P1132" s="641"/>
      <c r="Q1132" s="641"/>
    </row>
    <row r="1133" spans="1:17" ht="34.5" customHeight="1">
      <c r="A1133" s="640" t="s">
        <v>105</v>
      </c>
      <c r="B1133" s="640">
        <v>2</v>
      </c>
      <c r="C1133" s="640"/>
      <c r="D1133" s="640">
        <v>34</v>
      </c>
      <c r="E1133" s="640" t="str">
        <f>CONCATENATE('Смета ЕР (общ) '!$A1133,".",'Смета ЕР (общ) '!$B1133,".",'Смета ЕР (общ) '!$D1133)</f>
        <v>Р9.2.34</v>
      </c>
      <c r="F1133" s="640">
        <f t="shared" si="180"/>
        <v>1</v>
      </c>
      <c r="G1133" s="641" t="s">
        <v>338</v>
      </c>
      <c r="H1133" s="642" t="s">
        <v>336</v>
      </c>
      <c r="I1133" s="643"/>
      <c r="J1133" s="644">
        <v>3833.32</v>
      </c>
      <c r="K1133" s="644">
        <v>15416.39</v>
      </c>
      <c r="L1133" s="644">
        <f t="shared" si="181"/>
        <v>3833.32</v>
      </c>
      <c r="M1133" s="644">
        <f t="shared" si="182"/>
        <v>15416.39</v>
      </c>
      <c r="N1133" s="644">
        <f>ROUND('Смета ЕР (общ) '!$I1133*'Смета ЕР (общ) '!$L1133,2)</f>
        <v>0</v>
      </c>
      <c r="O1133" s="644">
        <f>ROUND('Смета ЕР (общ) '!$I1133*'Смета ЕР (общ) '!$M1133,2)</f>
        <v>0</v>
      </c>
      <c r="P1133" s="641"/>
      <c r="Q1133" s="641" t="s">
        <v>6226</v>
      </c>
    </row>
    <row r="1134" spans="1:17" ht="34.5" customHeight="1">
      <c r="A1134" s="640" t="s">
        <v>105</v>
      </c>
      <c r="B1134" s="640">
        <v>2</v>
      </c>
      <c r="C1134" s="640"/>
      <c r="D1134" s="640">
        <v>35</v>
      </c>
      <c r="E1134" s="640" t="str">
        <f>CONCATENATE('Смета ЕР (общ) '!$A1134,".",'Смета ЕР (общ) '!$B1134,".",'Смета ЕР (общ) '!$D1134)</f>
        <v>Р9.2.35</v>
      </c>
      <c r="F1134" s="640">
        <f t="shared" si="180"/>
        <v>1</v>
      </c>
      <c r="G1134" s="641" t="s">
        <v>576</v>
      </c>
      <c r="H1134" s="642" t="s">
        <v>336</v>
      </c>
      <c r="I1134" s="643"/>
      <c r="J1134" s="644">
        <v>10659.78</v>
      </c>
      <c r="K1134" s="644">
        <v>53947.65</v>
      </c>
      <c r="L1134" s="644">
        <f t="shared" si="181"/>
        <v>10659.78</v>
      </c>
      <c r="M1134" s="644">
        <f t="shared" si="182"/>
        <v>53947.65</v>
      </c>
      <c r="N1134" s="644">
        <f>ROUND('Смета ЕР (общ) '!$I1134*'Смета ЕР (общ) '!$L1134,2)</f>
        <v>0</v>
      </c>
      <c r="O1134" s="644">
        <f>ROUND('Смета ЕР (общ) '!$I1134*'Смета ЕР (общ) '!$M1134,2)</f>
        <v>0</v>
      </c>
      <c r="P1134" s="641"/>
      <c r="Q1134" s="641" t="s">
        <v>6226</v>
      </c>
    </row>
    <row r="1135" spans="1:17" ht="34.5" customHeight="1">
      <c r="A1135" s="640" t="s">
        <v>105</v>
      </c>
      <c r="B1135" s="640">
        <v>2</v>
      </c>
      <c r="C1135" s="640"/>
      <c r="D1135" s="640">
        <v>36</v>
      </c>
      <c r="E1135" s="640" t="str">
        <f>CONCATENATE('Смета ЕР (общ) '!$A1135,".",'Смета ЕР (общ) '!$B1135,".",'Смета ЕР (общ) '!$D1135)</f>
        <v>Р9.2.36</v>
      </c>
      <c r="F1135" s="640">
        <f t="shared" si="180"/>
        <v>1</v>
      </c>
      <c r="G1135" s="641" t="s">
        <v>577</v>
      </c>
      <c r="H1135" s="642" t="s">
        <v>336</v>
      </c>
      <c r="I1135" s="643"/>
      <c r="J1135" s="644">
        <v>16908.63</v>
      </c>
      <c r="K1135" s="644">
        <v>81618.22</v>
      </c>
      <c r="L1135" s="644">
        <f t="shared" si="181"/>
        <v>16908.63</v>
      </c>
      <c r="M1135" s="644">
        <f t="shared" si="182"/>
        <v>81618.22</v>
      </c>
      <c r="N1135" s="644">
        <f>ROUND('Смета ЕР (общ) '!$I1135*'Смета ЕР (общ) '!$L1135,2)</f>
        <v>0</v>
      </c>
      <c r="O1135" s="644">
        <f>ROUND('Смета ЕР (общ) '!$I1135*'Смета ЕР (общ) '!$M1135,2)</f>
        <v>0</v>
      </c>
      <c r="P1135" s="641"/>
      <c r="Q1135" s="641" t="s">
        <v>6226</v>
      </c>
    </row>
    <row r="1136" spans="1:17" ht="34.5" customHeight="1">
      <c r="A1136" s="640" t="s">
        <v>105</v>
      </c>
      <c r="B1136" s="640">
        <v>2</v>
      </c>
      <c r="C1136" s="640"/>
      <c r="D1136" s="640">
        <v>37</v>
      </c>
      <c r="E1136" s="640" t="str">
        <f>CONCATENATE('Смета ЕР (общ) '!$A1136,".",'Смета ЕР (общ) '!$B1136,".",'Смета ЕР (общ) '!$D1136)</f>
        <v>Р9.2.37</v>
      </c>
      <c r="F1136" s="640">
        <f t="shared" si="180"/>
        <v>1</v>
      </c>
      <c r="G1136" s="641" t="s">
        <v>327</v>
      </c>
      <c r="H1136" s="642" t="s">
        <v>336</v>
      </c>
      <c r="I1136" s="643"/>
      <c r="J1136" s="644">
        <v>287.10000000000002</v>
      </c>
      <c r="K1136" s="644">
        <v>1210.04</v>
      </c>
      <c r="L1136" s="644">
        <f t="shared" si="181"/>
        <v>287.10000000000002</v>
      </c>
      <c r="M1136" s="644">
        <f t="shared" si="182"/>
        <v>1210.04</v>
      </c>
      <c r="N1136" s="644">
        <f>ROUND('Смета ЕР (общ) '!$I1136*'Смета ЕР (общ) '!$L1136,2)</f>
        <v>0</v>
      </c>
      <c r="O1136" s="644">
        <f>ROUND('Смета ЕР (общ) '!$I1136*'Смета ЕР (общ) '!$M1136,2)</f>
        <v>0</v>
      </c>
      <c r="P1136" s="641"/>
      <c r="Q1136" s="641"/>
    </row>
    <row r="1137" spans="1:17" ht="34.5" customHeight="1">
      <c r="A1137" s="640" t="s">
        <v>105</v>
      </c>
      <c r="B1137" s="640">
        <v>2</v>
      </c>
      <c r="C1137" s="640"/>
      <c r="D1137" s="640">
        <v>38</v>
      </c>
      <c r="E1137" s="640" t="str">
        <f>CONCATENATE('Смета ЕР (общ) '!$A1137,".",'Смета ЕР (общ) '!$B1137,".",'Смета ЕР (общ) '!$D1137)</f>
        <v>Р9.2.38</v>
      </c>
      <c r="F1137" s="640">
        <f t="shared" si="180"/>
        <v>1</v>
      </c>
      <c r="G1137" s="641" t="s">
        <v>328</v>
      </c>
      <c r="H1137" s="642" t="s">
        <v>336</v>
      </c>
      <c r="I1137" s="643"/>
      <c r="J1137" s="644">
        <v>287.10000000000002</v>
      </c>
      <c r="K1137" s="644">
        <v>908.37</v>
      </c>
      <c r="L1137" s="644">
        <f t="shared" si="181"/>
        <v>287.10000000000002</v>
      </c>
      <c r="M1137" s="644">
        <f t="shared" si="182"/>
        <v>908.37</v>
      </c>
      <c r="N1137" s="644">
        <f>ROUND('Смета ЕР (общ) '!$I1137*'Смета ЕР (общ) '!$L1137,2)</f>
        <v>0</v>
      </c>
      <c r="O1137" s="644">
        <f>ROUND('Смета ЕР (общ) '!$I1137*'Смета ЕР (общ) '!$M1137,2)</f>
        <v>0</v>
      </c>
      <c r="P1137" s="641"/>
      <c r="Q1137" s="641"/>
    </row>
    <row r="1138" spans="1:17" ht="34.5" customHeight="1">
      <c r="A1138" s="640" t="s">
        <v>105</v>
      </c>
      <c r="B1138" s="640">
        <v>2</v>
      </c>
      <c r="C1138" s="640"/>
      <c r="D1138" s="640">
        <v>39</v>
      </c>
      <c r="E1138" s="640" t="str">
        <f>CONCATENATE('Смета ЕР (общ) '!$A1138,".",'Смета ЕР (общ) '!$B1138,".",'Смета ЕР (общ) '!$D1138)</f>
        <v>Р9.2.39</v>
      </c>
      <c r="F1138" s="640">
        <f t="shared" si="180"/>
        <v>1</v>
      </c>
      <c r="G1138" s="641" t="s">
        <v>358</v>
      </c>
      <c r="H1138" s="642" t="s">
        <v>336</v>
      </c>
      <c r="I1138" s="643"/>
      <c r="J1138" s="644">
        <v>287.10000000000002</v>
      </c>
      <c r="K1138" s="644">
        <v>875.78</v>
      </c>
      <c r="L1138" s="644">
        <f t="shared" si="181"/>
        <v>287.10000000000002</v>
      </c>
      <c r="M1138" s="644">
        <f t="shared" si="182"/>
        <v>875.78</v>
      </c>
      <c r="N1138" s="644">
        <f>ROUND('Смета ЕР (общ) '!$I1138*'Смета ЕР (общ) '!$L1138,2)</f>
        <v>0</v>
      </c>
      <c r="O1138" s="644">
        <f>ROUND('Смета ЕР (общ) '!$I1138*'Смета ЕР (общ) '!$M1138,2)</f>
        <v>0</v>
      </c>
      <c r="P1138" s="641"/>
      <c r="Q1138" s="641"/>
    </row>
    <row r="1139" spans="1:17" ht="34.5" customHeight="1">
      <c r="A1139" s="640" t="s">
        <v>105</v>
      </c>
      <c r="B1139" s="640">
        <v>2</v>
      </c>
      <c r="C1139" s="640"/>
      <c r="D1139" s="640">
        <v>40</v>
      </c>
      <c r="E1139" s="640" t="str">
        <f>CONCATENATE('Смета ЕР (общ) '!$A1139,".",'Смета ЕР (общ) '!$B1139,".",'Смета ЕР (общ) '!$D1139)</f>
        <v>Р9.2.40</v>
      </c>
      <c r="F1139" s="640">
        <f t="shared" si="180"/>
        <v>1</v>
      </c>
      <c r="G1139" s="641" t="s">
        <v>359</v>
      </c>
      <c r="H1139" s="642" t="s">
        <v>336</v>
      </c>
      <c r="I1139" s="643"/>
      <c r="J1139" s="644">
        <v>287.10000000000002</v>
      </c>
      <c r="K1139" s="644">
        <v>856.97</v>
      </c>
      <c r="L1139" s="644">
        <f t="shared" si="181"/>
        <v>287.10000000000002</v>
      </c>
      <c r="M1139" s="644">
        <f t="shared" si="182"/>
        <v>856.97</v>
      </c>
      <c r="N1139" s="644">
        <f>ROUND('Смета ЕР (общ) '!$I1139*'Смета ЕР (общ) '!$L1139,2)</f>
        <v>0</v>
      </c>
      <c r="O1139" s="644">
        <f>ROUND('Смета ЕР (общ) '!$I1139*'Смета ЕР (общ) '!$M1139,2)</f>
        <v>0</v>
      </c>
      <c r="P1139" s="641"/>
      <c r="Q1139" s="641"/>
    </row>
    <row r="1140" spans="1:17" ht="34.5" customHeight="1">
      <c r="A1140" s="640" t="s">
        <v>105</v>
      </c>
      <c r="B1140" s="640">
        <v>2</v>
      </c>
      <c r="C1140" s="640"/>
      <c r="D1140" s="640">
        <v>41</v>
      </c>
      <c r="E1140" s="640" t="str">
        <f>CONCATENATE('Смета ЕР (общ) '!$A1140,".",'Смета ЕР (общ) '!$B1140,".",'Смета ЕР (общ) '!$D1140)</f>
        <v>Р9.2.41</v>
      </c>
      <c r="F1140" s="640">
        <f t="shared" si="180"/>
        <v>1</v>
      </c>
      <c r="G1140" s="641" t="s">
        <v>360</v>
      </c>
      <c r="H1140" s="642" t="s">
        <v>336</v>
      </c>
      <c r="I1140" s="643"/>
      <c r="J1140" s="644">
        <v>438.48</v>
      </c>
      <c r="K1140" s="644">
        <v>11571.17</v>
      </c>
      <c r="L1140" s="644">
        <f t="shared" si="181"/>
        <v>438.48</v>
      </c>
      <c r="M1140" s="644">
        <f t="shared" si="182"/>
        <v>11571.17</v>
      </c>
      <c r="N1140" s="644">
        <f>ROUND('Смета ЕР (общ) '!$I1140*'Смета ЕР (общ) '!$L1140,2)</f>
        <v>0</v>
      </c>
      <c r="O1140" s="644">
        <f>ROUND('Смета ЕР (общ) '!$I1140*'Смета ЕР (общ) '!$M1140,2)</f>
        <v>0</v>
      </c>
      <c r="P1140" s="641"/>
      <c r="Q1140" s="641"/>
    </row>
    <row r="1141" spans="1:17" ht="34.5" customHeight="1">
      <c r="A1141" s="640" t="s">
        <v>105</v>
      </c>
      <c r="B1141" s="640">
        <v>2</v>
      </c>
      <c r="C1141" s="640"/>
      <c r="D1141" s="640">
        <v>42</v>
      </c>
      <c r="E1141" s="640" t="str">
        <f>CONCATENATE('Смета ЕР (общ) '!$A1141,".",'Смета ЕР (общ) '!$B1141,".",'Смета ЕР (общ) '!$D1141)</f>
        <v>Р9.2.42</v>
      </c>
      <c r="F1141" s="640">
        <f t="shared" si="180"/>
        <v>1</v>
      </c>
      <c r="G1141" s="641" t="s">
        <v>578</v>
      </c>
      <c r="H1141" s="642" t="s">
        <v>336</v>
      </c>
      <c r="I1141" s="643"/>
      <c r="J1141" s="644">
        <v>438.48</v>
      </c>
      <c r="K1141" s="644">
        <v>11305.12</v>
      </c>
      <c r="L1141" s="644">
        <f t="shared" si="181"/>
        <v>438.48</v>
      </c>
      <c r="M1141" s="644">
        <f t="shared" si="182"/>
        <v>11305.12</v>
      </c>
      <c r="N1141" s="644">
        <f>ROUND('Смета ЕР (общ) '!$I1141*'Смета ЕР (общ) '!$L1141,2)</f>
        <v>0</v>
      </c>
      <c r="O1141" s="644">
        <f>ROUND('Смета ЕР (общ) '!$I1141*'Смета ЕР (общ) '!$M1141,2)</f>
        <v>0</v>
      </c>
      <c r="P1141" s="641"/>
      <c r="Q1141" s="641"/>
    </row>
    <row r="1142" spans="1:17" ht="34.5" customHeight="1">
      <c r="A1142" s="640" t="s">
        <v>105</v>
      </c>
      <c r="B1142" s="640">
        <v>2</v>
      </c>
      <c r="C1142" s="640"/>
      <c r="D1142" s="640">
        <v>43</v>
      </c>
      <c r="E1142" s="640" t="str">
        <f>CONCATENATE('Смета ЕР (общ) '!$A1142,".",'Смета ЕР (общ) '!$B1142,".",'Смета ЕР (общ) '!$D1142)</f>
        <v>Р9.2.43</v>
      </c>
      <c r="F1142" s="640">
        <f t="shared" si="180"/>
        <v>1</v>
      </c>
      <c r="G1142" s="641" t="s">
        <v>107</v>
      </c>
      <c r="H1142" s="642" t="s">
        <v>336</v>
      </c>
      <c r="I1142" s="643"/>
      <c r="J1142" s="644">
        <v>287.10000000000002</v>
      </c>
      <c r="K1142" s="644">
        <v>979.41</v>
      </c>
      <c r="L1142" s="644">
        <f t="shared" si="181"/>
        <v>287.10000000000002</v>
      </c>
      <c r="M1142" s="644">
        <f t="shared" si="182"/>
        <v>979.41</v>
      </c>
      <c r="N1142" s="644">
        <f>ROUND('Смета ЕР (общ) '!$I1142*'Смета ЕР (общ) '!$L1142,2)</f>
        <v>0</v>
      </c>
      <c r="O1142" s="644">
        <f>ROUND('Смета ЕР (общ) '!$I1142*'Смета ЕР (общ) '!$M1142,2)</f>
        <v>0</v>
      </c>
      <c r="P1142" s="641"/>
      <c r="Q1142" s="641"/>
    </row>
    <row r="1143" spans="1:17" ht="34.5" customHeight="1">
      <c r="A1143" s="640" t="s">
        <v>105</v>
      </c>
      <c r="B1143" s="640">
        <v>2</v>
      </c>
      <c r="C1143" s="640"/>
      <c r="D1143" s="640">
        <v>44</v>
      </c>
      <c r="E1143" s="640" t="str">
        <f>CONCATENATE('Смета ЕР (общ) '!$A1143,".",'Смета ЕР (общ) '!$B1143,".",'Смета ЕР (общ) '!$D1143)</f>
        <v>Р9.2.44</v>
      </c>
      <c r="F1143" s="640">
        <f t="shared" si="180"/>
        <v>1</v>
      </c>
      <c r="G1143" s="641" t="s">
        <v>108</v>
      </c>
      <c r="H1143" s="642" t="s">
        <v>336</v>
      </c>
      <c r="I1143" s="643"/>
      <c r="J1143" s="644">
        <v>287.10000000000002</v>
      </c>
      <c r="K1143" s="644">
        <v>747.46</v>
      </c>
      <c r="L1143" s="644">
        <f t="shared" si="181"/>
        <v>287.10000000000002</v>
      </c>
      <c r="M1143" s="644">
        <f t="shared" si="182"/>
        <v>747.46</v>
      </c>
      <c r="N1143" s="644">
        <f>ROUND('Смета ЕР (общ) '!$I1143*'Смета ЕР (общ) '!$L1143,2)</f>
        <v>0</v>
      </c>
      <c r="O1143" s="644">
        <f>ROUND('Смета ЕР (общ) '!$I1143*'Смета ЕР (общ) '!$M1143,2)</f>
        <v>0</v>
      </c>
      <c r="P1143" s="641"/>
      <c r="Q1143" s="641"/>
    </row>
    <row r="1144" spans="1:17" ht="34.5" customHeight="1">
      <c r="A1144" s="640" t="s">
        <v>105</v>
      </c>
      <c r="B1144" s="640">
        <v>2</v>
      </c>
      <c r="C1144" s="640"/>
      <c r="D1144" s="640">
        <v>45</v>
      </c>
      <c r="E1144" s="640" t="str">
        <f>CONCATENATE('Смета ЕР (общ) '!$A1144,".",'Смета ЕР (общ) '!$B1144,".",'Смета ЕР (общ) '!$D1144)</f>
        <v>Р9.2.45</v>
      </c>
      <c r="F1144" s="640">
        <f t="shared" si="180"/>
        <v>1</v>
      </c>
      <c r="G1144" s="641" t="s">
        <v>109</v>
      </c>
      <c r="H1144" s="642" t="s">
        <v>336</v>
      </c>
      <c r="I1144" s="643"/>
      <c r="J1144" s="644">
        <v>287.10000000000002</v>
      </c>
      <c r="K1144" s="644">
        <v>683.23</v>
      </c>
      <c r="L1144" s="644">
        <f t="shared" si="181"/>
        <v>287.10000000000002</v>
      </c>
      <c r="M1144" s="644">
        <f t="shared" si="182"/>
        <v>683.23</v>
      </c>
      <c r="N1144" s="644">
        <f>ROUND('Смета ЕР (общ) '!$I1144*'Смета ЕР (общ) '!$L1144,2)</f>
        <v>0</v>
      </c>
      <c r="O1144" s="644">
        <f>ROUND('Смета ЕР (общ) '!$I1144*'Смета ЕР (общ) '!$M1144,2)</f>
        <v>0</v>
      </c>
      <c r="P1144" s="641"/>
      <c r="Q1144" s="641"/>
    </row>
    <row r="1145" spans="1:17" ht="34.5" customHeight="1">
      <c r="A1145" s="640" t="s">
        <v>105</v>
      </c>
      <c r="B1145" s="640">
        <v>2</v>
      </c>
      <c r="C1145" s="640"/>
      <c r="D1145" s="640">
        <v>46</v>
      </c>
      <c r="E1145" s="640" t="str">
        <f>CONCATENATE('Смета ЕР (общ) '!$A1145,".",'Смета ЕР (общ) '!$B1145,".",'Смета ЕР (общ) '!$D1145)</f>
        <v>Р9.2.46</v>
      </c>
      <c r="F1145" s="640">
        <f t="shared" si="180"/>
        <v>1</v>
      </c>
      <c r="G1145" s="641" t="s">
        <v>275</v>
      </c>
      <c r="H1145" s="642" t="s">
        <v>336</v>
      </c>
      <c r="I1145" s="643"/>
      <c r="J1145" s="644">
        <v>287.10000000000002</v>
      </c>
      <c r="K1145" s="644">
        <v>898.45</v>
      </c>
      <c r="L1145" s="644">
        <f t="shared" si="181"/>
        <v>287.10000000000002</v>
      </c>
      <c r="M1145" s="644">
        <f t="shared" si="182"/>
        <v>898.45</v>
      </c>
      <c r="N1145" s="644">
        <f>ROUND('Смета ЕР (общ) '!$I1145*'Смета ЕР (общ) '!$L1145,2)</f>
        <v>0</v>
      </c>
      <c r="O1145" s="644">
        <f>ROUND('Смета ЕР (общ) '!$I1145*'Смета ЕР (общ) '!$M1145,2)</f>
        <v>0</v>
      </c>
      <c r="P1145" s="641"/>
      <c r="Q1145" s="641"/>
    </row>
    <row r="1146" spans="1:17" ht="34.5" customHeight="1">
      <c r="A1146" s="640" t="s">
        <v>105</v>
      </c>
      <c r="B1146" s="640">
        <v>2</v>
      </c>
      <c r="C1146" s="640"/>
      <c r="D1146" s="640">
        <v>47</v>
      </c>
      <c r="E1146" s="640" t="str">
        <f>CONCATENATE('Смета ЕР (общ) '!$A1146,".",'Смета ЕР (общ) '!$B1146,".",'Смета ЕР (общ) '!$D1146)</f>
        <v>Р9.2.47</v>
      </c>
      <c r="F1146" s="640">
        <f t="shared" si="180"/>
        <v>1</v>
      </c>
      <c r="G1146" s="641" t="s">
        <v>110</v>
      </c>
      <c r="H1146" s="642" t="s">
        <v>336</v>
      </c>
      <c r="I1146" s="643"/>
      <c r="J1146" s="644">
        <v>287.10000000000002</v>
      </c>
      <c r="K1146" s="644">
        <v>831.58</v>
      </c>
      <c r="L1146" s="644">
        <f t="shared" si="181"/>
        <v>287.10000000000002</v>
      </c>
      <c r="M1146" s="644">
        <f t="shared" si="182"/>
        <v>831.58</v>
      </c>
      <c r="N1146" s="644">
        <f>ROUND('Смета ЕР (общ) '!$I1146*'Смета ЕР (общ) '!$L1146,2)</f>
        <v>0</v>
      </c>
      <c r="O1146" s="644">
        <f>ROUND('Смета ЕР (общ) '!$I1146*'Смета ЕР (общ) '!$M1146,2)</f>
        <v>0</v>
      </c>
      <c r="P1146" s="641"/>
      <c r="Q1146" s="641"/>
    </row>
    <row r="1147" spans="1:17" ht="34.5" customHeight="1">
      <c r="A1147" s="640" t="s">
        <v>105</v>
      </c>
      <c r="B1147" s="640">
        <v>2</v>
      </c>
      <c r="C1147" s="640"/>
      <c r="D1147" s="640">
        <v>48</v>
      </c>
      <c r="E1147" s="640" t="str">
        <f>CONCATENATE('Смета ЕР (общ) '!$A1147,".",'Смета ЕР (общ) '!$B1147,".",'Смета ЕР (общ) '!$D1147)</f>
        <v>Р9.2.48</v>
      </c>
      <c r="F1147" s="640">
        <f t="shared" si="180"/>
        <v>1</v>
      </c>
      <c r="G1147" s="641" t="s">
        <v>276</v>
      </c>
      <c r="H1147" s="642" t="s">
        <v>336</v>
      </c>
      <c r="I1147" s="643"/>
      <c r="J1147" s="644">
        <v>438.48</v>
      </c>
      <c r="K1147" s="644">
        <v>978.23</v>
      </c>
      <c r="L1147" s="644">
        <f t="shared" si="181"/>
        <v>438.48</v>
      </c>
      <c r="M1147" s="644">
        <f t="shared" si="182"/>
        <v>978.23</v>
      </c>
      <c r="N1147" s="644">
        <f>ROUND('Смета ЕР (общ) '!$I1147*'Смета ЕР (общ) '!$L1147,2)</f>
        <v>0</v>
      </c>
      <c r="O1147" s="644">
        <f>ROUND('Смета ЕР (общ) '!$I1147*'Смета ЕР (общ) '!$M1147,2)</f>
        <v>0</v>
      </c>
      <c r="P1147" s="641"/>
      <c r="Q1147" s="641"/>
    </row>
    <row r="1148" spans="1:17" ht="34.5" customHeight="1">
      <c r="A1148" s="640" t="s">
        <v>105</v>
      </c>
      <c r="B1148" s="640">
        <v>2</v>
      </c>
      <c r="C1148" s="640"/>
      <c r="D1148" s="640">
        <v>49</v>
      </c>
      <c r="E1148" s="640" t="str">
        <f>CONCATENATE('Смета ЕР (общ) '!$A1148,".",'Смета ЕР (общ) '!$B1148,".",'Смета ЕР (общ) '!$D1148)</f>
        <v>Р9.2.49</v>
      </c>
      <c r="F1148" s="640">
        <f t="shared" si="180"/>
        <v>1</v>
      </c>
      <c r="G1148" s="641" t="s">
        <v>277</v>
      </c>
      <c r="H1148" s="642" t="s">
        <v>336</v>
      </c>
      <c r="I1148" s="643"/>
      <c r="J1148" s="644">
        <v>438.48</v>
      </c>
      <c r="K1148" s="644">
        <v>1061.5</v>
      </c>
      <c r="L1148" s="644">
        <f t="shared" si="181"/>
        <v>438.48</v>
      </c>
      <c r="M1148" s="644">
        <f t="shared" si="182"/>
        <v>1061.5</v>
      </c>
      <c r="N1148" s="644">
        <f>ROUND('Смета ЕР (общ) '!$I1148*'Смета ЕР (общ) '!$L1148,2)</f>
        <v>0</v>
      </c>
      <c r="O1148" s="644">
        <f>ROUND('Смета ЕР (общ) '!$I1148*'Смета ЕР (общ) '!$M1148,2)</f>
        <v>0</v>
      </c>
      <c r="P1148" s="641"/>
      <c r="Q1148" s="641"/>
    </row>
    <row r="1149" spans="1:17" ht="34.5" customHeight="1">
      <c r="A1149" s="640" t="s">
        <v>105</v>
      </c>
      <c r="B1149" s="640">
        <v>2</v>
      </c>
      <c r="C1149" s="640"/>
      <c r="D1149" s="640">
        <v>50</v>
      </c>
      <c r="E1149" s="640" t="str">
        <f>CONCATENATE('Смета ЕР (общ) '!$A1149,".",'Смета ЕР (общ) '!$B1149,".",'Смета ЕР (общ) '!$D1149)</f>
        <v>Р9.2.50</v>
      </c>
      <c r="F1149" s="640">
        <f t="shared" si="180"/>
        <v>1</v>
      </c>
      <c r="G1149" s="641" t="s">
        <v>278</v>
      </c>
      <c r="H1149" s="642" t="s">
        <v>336</v>
      </c>
      <c r="I1149" s="643"/>
      <c r="J1149" s="644">
        <v>449.79</v>
      </c>
      <c r="K1149" s="644">
        <v>2304.69</v>
      </c>
      <c r="L1149" s="644">
        <f t="shared" si="181"/>
        <v>449.79</v>
      </c>
      <c r="M1149" s="644">
        <f t="shared" si="182"/>
        <v>2304.69</v>
      </c>
      <c r="N1149" s="644">
        <f>ROUND('Смета ЕР (общ) '!$I1149*'Смета ЕР (общ) '!$L1149,2)</f>
        <v>0</v>
      </c>
      <c r="O1149" s="644">
        <f>ROUND('Смета ЕР (общ) '!$I1149*'Смета ЕР (общ) '!$M1149,2)</f>
        <v>0</v>
      </c>
      <c r="P1149" s="641"/>
      <c r="Q1149" s="641"/>
    </row>
    <row r="1150" spans="1:17" ht="34.5" customHeight="1">
      <c r="A1150" s="640" t="s">
        <v>105</v>
      </c>
      <c r="B1150" s="640">
        <v>2</v>
      </c>
      <c r="C1150" s="640"/>
      <c r="D1150" s="640">
        <v>51</v>
      </c>
      <c r="E1150" s="640" t="str">
        <f>CONCATENATE('Смета ЕР (общ) '!$A1150,".",'Смета ЕР (общ) '!$B1150,".",'Смета ЕР (общ) '!$D1150)</f>
        <v>Р9.2.51</v>
      </c>
      <c r="F1150" s="640">
        <f t="shared" si="180"/>
        <v>1</v>
      </c>
      <c r="G1150" s="641" t="s">
        <v>406</v>
      </c>
      <c r="H1150" s="642" t="s">
        <v>336</v>
      </c>
      <c r="I1150" s="643"/>
      <c r="J1150" s="644">
        <v>287.10000000000002</v>
      </c>
      <c r="K1150" s="644">
        <v>539.54</v>
      </c>
      <c r="L1150" s="644">
        <f t="shared" si="181"/>
        <v>287.10000000000002</v>
      </c>
      <c r="M1150" s="644">
        <f t="shared" si="182"/>
        <v>539.54</v>
      </c>
      <c r="N1150" s="644">
        <f>ROUND('Смета ЕР (общ) '!$I1150*'Смета ЕР (общ) '!$L1150,2)</f>
        <v>0</v>
      </c>
      <c r="O1150" s="644">
        <f>ROUND('Смета ЕР (общ) '!$I1150*'Смета ЕР (общ) '!$M1150,2)</f>
        <v>0</v>
      </c>
      <c r="P1150" s="641"/>
      <c r="Q1150" s="641"/>
    </row>
    <row r="1151" spans="1:17" ht="34.5" customHeight="1">
      <c r="A1151" s="640" t="s">
        <v>105</v>
      </c>
      <c r="B1151" s="640">
        <v>2</v>
      </c>
      <c r="C1151" s="640"/>
      <c r="D1151" s="640">
        <v>52</v>
      </c>
      <c r="E1151" s="640" t="str">
        <f>CONCATENATE('Смета ЕР (общ) '!$A1151,".",'Смета ЕР (общ) '!$B1151,".",'Смета ЕР (общ) '!$D1151)</f>
        <v>Р9.2.52</v>
      </c>
      <c r="F1151" s="640">
        <f t="shared" si="180"/>
        <v>1</v>
      </c>
      <c r="G1151" s="641" t="s">
        <v>407</v>
      </c>
      <c r="H1151" s="642" t="s">
        <v>336</v>
      </c>
      <c r="I1151" s="643"/>
      <c r="J1151" s="644">
        <v>287.10000000000002</v>
      </c>
      <c r="K1151" s="644">
        <v>430.11</v>
      </c>
      <c r="L1151" s="644">
        <f t="shared" si="181"/>
        <v>287.10000000000002</v>
      </c>
      <c r="M1151" s="644">
        <f t="shared" si="182"/>
        <v>430.11</v>
      </c>
      <c r="N1151" s="644">
        <f>ROUND('Смета ЕР (общ) '!$I1151*'Смета ЕР (общ) '!$L1151,2)</f>
        <v>0</v>
      </c>
      <c r="O1151" s="644">
        <f>ROUND('Смета ЕР (общ) '!$I1151*'Смета ЕР (общ) '!$M1151,2)</f>
        <v>0</v>
      </c>
      <c r="P1151" s="641"/>
      <c r="Q1151" s="641"/>
    </row>
    <row r="1152" spans="1:17" ht="34.5" customHeight="1">
      <c r="A1152" s="640" t="s">
        <v>105</v>
      </c>
      <c r="B1152" s="640">
        <v>2</v>
      </c>
      <c r="C1152" s="640"/>
      <c r="D1152" s="640">
        <v>53</v>
      </c>
      <c r="E1152" s="640" t="str">
        <f>CONCATENATE('Смета ЕР (общ) '!$A1152,".",'Смета ЕР (общ) '!$B1152,".",'Смета ЕР (общ) '!$D1152)</f>
        <v>Р9.2.53</v>
      </c>
      <c r="F1152" s="640">
        <f t="shared" si="180"/>
        <v>1</v>
      </c>
      <c r="G1152" s="641" t="s">
        <v>329</v>
      </c>
      <c r="H1152" s="642" t="s">
        <v>336</v>
      </c>
      <c r="I1152" s="643"/>
      <c r="J1152" s="644">
        <v>287.10000000000002</v>
      </c>
      <c r="K1152" s="644">
        <v>417.2</v>
      </c>
      <c r="L1152" s="644">
        <f t="shared" si="181"/>
        <v>287.10000000000002</v>
      </c>
      <c r="M1152" s="644">
        <f t="shared" si="182"/>
        <v>417.2</v>
      </c>
      <c r="N1152" s="644">
        <f>ROUND('Смета ЕР (общ) '!$I1152*'Смета ЕР (общ) '!$L1152,2)</f>
        <v>0</v>
      </c>
      <c r="O1152" s="644">
        <f>ROUND('Смета ЕР (общ) '!$I1152*'Смета ЕР (общ) '!$M1152,2)</f>
        <v>0</v>
      </c>
      <c r="P1152" s="641"/>
      <c r="Q1152" s="641"/>
    </row>
    <row r="1153" spans="1:17" ht="34.5" customHeight="1">
      <c r="A1153" s="640" t="s">
        <v>105</v>
      </c>
      <c r="B1153" s="640">
        <v>2</v>
      </c>
      <c r="C1153" s="640"/>
      <c r="D1153" s="640">
        <v>54</v>
      </c>
      <c r="E1153" s="640" t="str">
        <f>CONCATENATE('Смета ЕР (общ) '!$A1153,".",'Смета ЕР (общ) '!$B1153,".",'Смета ЕР (общ) '!$D1153)</f>
        <v>Р9.2.54</v>
      </c>
      <c r="F1153" s="640">
        <f t="shared" ref="F1153:F1216" si="183">IF(I1153&gt;0,F1152+1,F1152)</f>
        <v>1</v>
      </c>
      <c r="G1153" s="641" t="s">
        <v>330</v>
      </c>
      <c r="H1153" s="642" t="s">
        <v>336</v>
      </c>
      <c r="I1153" s="643"/>
      <c r="J1153" s="644">
        <v>287.10000000000002</v>
      </c>
      <c r="K1153" s="644">
        <v>434.49</v>
      </c>
      <c r="L1153" s="644">
        <f t="shared" ref="L1153:L1216" si="184">ROUND(J1153-J1153*$R$3,2)</f>
        <v>287.10000000000002</v>
      </c>
      <c r="M1153" s="644">
        <f t="shared" ref="M1153:M1216" si="185">ROUND(K1153-K1153*$R$3,2)</f>
        <v>434.49</v>
      </c>
      <c r="N1153" s="644">
        <f>ROUND('Смета ЕР (общ) '!$I1153*'Смета ЕР (общ) '!$L1153,2)</f>
        <v>0</v>
      </c>
      <c r="O1153" s="644">
        <f>ROUND('Смета ЕР (общ) '!$I1153*'Смета ЕР (общ) '!$M1153,2)</f>
        <v>0</v>
      </c>
      <c r="P1153" s="641"/>
      <c r="Q1153" s="641"/>
    </row>
    <row r="1154" spans="1:17" ht="34.5" customHeight="1">
      <c r="A1154" s="640" t="s">
        <v>105</v>
      </c>
      <c r="B1154" s="640">
        <v>2</v>
      </c>
      <c r="C1154" s="640"/>
      <c r="D1154" s="640">
        <v>55</v>
      </c>
      <c r="E1154" s="640" t="str">
        <f>CONCATENATE('Смета ЕР (общ) '!$A1154,".",'Смета ЕР (общ) '!$B1154,".",'Смета ЕР (общ) '!$D1154)</f>
        <v>Р9.2.55</v>
      </c>
      <c r="F1154" s="640">
        <f t="shared" si="183"/>
        <v>1</v>
      </c>
      <c r="G1154" s="641" t="s">
        <v>392</v>
      </c>
      <c r="H1154" s="642" t="s">
        <v>336</v>
      </c>
      <c r="I1154" s="643"/>
      <c r="J1154" s="644">
        <v>287.10000000000002</v>
      </c>
      <c r="K1154" s="644">
        <v>411.83</v>
      </c>
      <c r="L1154" s="644">
        <f t="shared" si="184"/>
        <v>287.10000000000002</v>
      </c>
      <c r="M1154" s="644">
        <f t="shared" si="185"/>
        <v>411.83</v>
      </c>
      <c r="N1154" s="644">
        <f>ROUND('Смета ЕР (общ) '!$I1154*'Смета ЕР (общ) '!$L1154,2)</f>
        <v>0</v>
      </c>
      <c r="O1154" s="644">
        <f>ROUND('Смета ЕР (общ) '!$I1154*'Смета ЕР (общ) '!$M1154,2)</f>
        <v>0</v>
      </c>
      <c r="P1154" s="641"/>
      <c r="Q1154" s="641"/>
    </row>
    <row r="1155" spans="1:17" ht="34.5" customHeight="1">
      <c r="A1155" s="640" t="s">
        <v>105</v>
      </c>
      <c r="B1155" s="640">
        <v>2</v>
      </c>
      <c r="C1155" s="640"/>
      <c r="D1155" s="640">
        <v>56</v>
      </c>
      <c r="E1155" s="640" t="str">
        <f>CONCATENATE('Смета ЕР (общ) '!$A1155,".",'Смета ЕР (общ) '!$B1155,".",'Смета ЕР (общ) '!$D1155)</f>
        <v>Р9.2.56</v>
      </c>
      <c r="F1155" s="640">
        <f t="shared" si="183"/>
        <v>1</v>
      </c>
      <c r="G1155" s="641" t="s">
        <v>408</v>
      </c>
      <c r="H1155" s="642" t="s">
        <v>336</v>
      </c>
      <c r="I1155" s="643"/>
      <c r="J1155" s="644">
        <v>438.48</v>
      </c>
      <c r="K1155" s="644">
        <v>500.47</v>
      </c>
      <c r="L1155" s="644">
        <f t="shared" si="184"/>
        <v>438.48</v>
      </c>
      <c r="M1155" s="644">
        <f t="shared" si="185"/>
        <v>500.47</v>
      </c>
      <c r="N1155" s="644">
        <f>ROUND('Смета ЕР (общ) '!$I1155*'Смета ЕР (общ) '!$L1155,2)</f>
        <v>0</v>
      </c>
      <c r="O1155" s="644">
        <f>ROUND('Смета ЕР (общ) '!$I1155*'Смета ЕР (общ) '!$M1155,2)</f>
        <v>0</v>
      </c>
      <c r="P1155" s="641"/>
      <c r="Q1155" s="641"/>
    </row>
    <row r="1156" spans="1:17" ht="34.5" customHeight="1">
      <c r="A1156" s="640" t="s">
        <v>105</v>
      </c>
      <c r="B1156" s="640">
        <v>2</v>
      </c>
      <c r="C1156" s="640"/>
      <c r="D1156" s="640">
        <v>57</v>
      </c>
      <c r="E1156" s="640" t="str">
        <f>CONCATENATE('Смета ЕР (общ) '!$A1156,".",'Смета ЕР (общ) '!$B1156,".",'Смета ЕР (общ) '!$D1156)</f>
        <v>Р9.2.57</v>
      </c>
      <c r="F1156" s="640">
        <f t="shared" si="183"/>
        <v>1</v>
      </c>
      <c r="G1156" s="641" t="s">
        <v>579</v>
      </c>
      <c r="H1156" s="642" t="s">
        <v>336</v>
      </c>
      <c r="I1156" s="643"/>
      <c r="J1156" s="644">
        <v>438.48</v>
      </c>
      <c r="K1156" s="644">
        <v>496.56</v>
      </c>
      <c r="L1156" s="644">
        <f t="shared" si="184"/>
        <v>438.48</v>
      </c>
      <c r="M1156" s="644">
        <f t="shared" si="185"/>
        <v>496.56</v>
      </c>
      <c r="N1156" s="644">
        <f>ROUND('Смета ЕР (общ) '!$I1156*'Смета ЕР (общ) '!$L1156,2)</f>
        <v>0</v>
      </c>
      <c r="O1156" s="644">
        <f>ROUND('Смета ЕР (общ) '!$I1156*'Смета ЕР (общ) '!$M1156,2)</f>
        <v>0</v>
      </c>
      <c r="P1156" s="641"/>
      <c r="Q1156" s="641"/>
    </row>
    <row r="1157" spans="1:17" ht="34.5" customHeight="1">
      <c r="A1157" s="640" t="s">
        <v>105</v>
      </c>
      <c r="B1157" s="640">
        <v>2</v>
      </c>
      <c r="C1157" s="640"/>
      <c r="D1157" s="640">
        <v>58</v>
      </c>
      <c r="E1157" s="640" t="str">
        <f>CONCATENATE('Смета ЕР (общ) '!$A1157,".",'Смета ЕР (общ) '!$B1157,".",'Смета ЕР (общ) '!$D1157)</f>
        <v>Р9.2.58</v>
      </c>
      <c r="F1157" s="640">
        <f t="shared" si="183"/>
        <v>1</v>
      </c>
      <c r="G1157" s="641" t="s">
        <v>580</v>
      </c>
      <c r="H1157" s="642" t="s">
        <v>336</v>
      </c>
      <c r="I1157" s="643"/>
      <c r="J1157" s="644">
        <v>449.79</v>
      </c>
      <c r="K1157" s="644">
        <v>825.14</v>
      </c>
      <c r="L1157" s="644">
        <f t="shared" si="184"/>
        <v>449.79</v>
      </c>
      <c r="M1157" s="644">
        <f t="shared" si="185"/>
        <v>825.14</v>
      </c>
      <c r="N1157" s="644">
        <f>ROUND('Смета ЕР (общ) '!$I1157*'Смета ЕР (общ) '!$L1157,2)</f>
        <v>0</v>
      </c>
      <c r="O1157" s="644">
        <f>ROUND('Смета ЕР (общ) '!$I1157*'Смета ЕР (общ) '!$M1157,2)</f>
        <v>0</v>
      </c>
      <c r="P1157" s="641"/>
      <c r="Q1157" s="641"/>
    </row>
    <row r="1158" spans="1:17" ht="34.5" customHeight="1">
      <c r="A1158" s="640" t="s">
        <v>105</v>
      </c>
      <c r="B1158" s="640">
        <v>2</v>
      </c>
      <c r="C1158" s="640"/>
      <c r="D1158" s="640">
        <v>59</v>
      </c>
      <c r="E1158" s="640" t="str">
        <f>CONCATENATE('Смета ЕР (общ) '!$A1158,".",'Смета ЕР (общ) '!$B1158,".",'Смета ЕР (общ) '!$D1158)</f>
        <v>Р9.2.59</v>
      </c>
      <c r="F1158" s="640">
        <f t="shared" si="183"/>
        <v>1</v>
      </c>
      <c r="G1158" s="641" t="s">
        <v>111</v>
      </c>
      <c r="H1158" s="642" t="s">
        <v>336</v>
      </c>
      <c r="I1158" s="643"/>
      <c r="J1158" s="644">
        <v>577.62</v>
      </c>
      <c r="K1158" s="644">
        <v>2419.61</v>
      </c>
      <c r="L1158" s="644">
        <f t="shared" si="184"/>
        <v>577.62</v>
      </c>
      <c r="M1158" s="644">
        <f t="shared" si="185"/>
        <v>2419.61</v>
      </c>
      <c r="N1158" s="644">
        <f>ROUND('Смета ЕР (общ) '!$I1158*'Смета ЕР (общ) '!$L1158,2)</f>
        <v>0</v>
      </c>
      <c r="O1158" s="644">
        <f>ROUND('Смета ЕР (общ) '!$I1158*'Смета ЕР (общ) '!$M1158,2)</f>
        <v>0</v>
      </c>
      <c r="P1158" s="641"/>
      <c r="Q1158" s="641"/>
    </row>
    <row r="1159" spans="1:17" ht="34.5" customHeight="1">
      <c r="A1159" s="640" t="s">
        <v>105</v>
      </c>
      <c r="B1159" s="640">
        <v>2</v>
      </c>
      <c r="C1159" s="640"/>
      <c r="D1159" s="640">
        <v>60</v>
      </c>
      <c r="E1159" s="640" t="str">
        <f>CONCATENATE('Смета ЕР (общ) '!$A1159,".",'Смета ЕР (общ) '!$B1159,".",'Смета ЕР (общ) '!$D1159)</f>
        <v>Р9.2.60</v>
      </c>
      <c r="F1159" s="640">
        <f t="shared" si="183"/>
        <v>1</v>
      </c>
      <c r="G1159" s="641" t="s">
        <v>581</v>
      </c>
      <c r="H1159" s="642" t="s">
        <v>336</v>
      </c>
      <c r="I1159" s="643"/>
      <c r="J1159" s="644">
        <v>577.62</v>
      </c>
      <c r="K1159" s="644">
        <v>2286.33</v>
      </c>
      <c r="L1159" s="644">
        <f t="shared" si="184"/>
        <v>577.62</v>
      </c>
      <c r="M1159" s="644">
        <f t="shared" si="185"/>
        <v>2286.33</v>
      </c>
      <c r="N1159" s="644">
        <f>ROUND('Смета ЕР (общ) '!$I1159*'Смета ЕР (общ) '!$L1159,2)</f>
        <v>0</v>
      </c>
      <c r="O1159" s="644">
        <f>ROUND('Смета ЕР (общ) '!$I1159*'Смета ЕР (общ) '!$M1159,2)</f>
        <v>0</v>
      </c>
      <c r="P1159" s="641"/>
      <c r="Q1159" s="641"/>
    </row>
    <row r="1160" spans="1:17" ht="34.5" customHeight="1">
      <c r="A1160" s="640" t="s">
        <v>105</v>
      </c>
      <c r="B1160" s="640">
        <v>2</v>
      </c>
      <c r="C1160" s="640"/>
      <c r="D1160" s="640">
        <v>61</v>
      </c>
      <c r="E1160" s="640" t="str">
        <f>CONCATENATE('Смета ЕР (общ) '!$A1160,".",'Смета ЕР (общ) '!$B1160,".",'Смета ЕР (общ) '!$D1160)</f>
        <v>Р9.2.61</v>
      </c>
      <c r="F1160" s="640">
        <f t="shared" si="183"/>
        <v>1</v>
      </c>
      <c r="G1160" s="641" t="s">
        <v>582</v>
      </c>
      <c r="H1160" s="642" t="s">
        <v>336</v>
      </c>
      <c r="I1160" s="643"/>
      <c r="J1160" s="644">
        <v>577.62</v>
      </c>
      <c r="K1160" s="644">
        <v>2157.0700000000002</v>
      </c>
      <c r="L1160" s="644">
        <f t="shared" si="184"/>
        <v>577.62</v>
      </c>
      <c r="M1160" s="644">
        <f t="shared" si="185"/>
        <v>2157.0700000000002</v>
      </c>
      <c r="N1160" s="644">
        <f>ROUND('Смета ЕР (общ) '!$I1160*'Смета ЕР (общ) '!$L1160,2)</f>
        <v>0</v>
      </c>
      <c r="O1160" s="644">
        <f>ROUND('Смета ЕР (общ) '!$I1160*'Смета ЕР (общ) '!$M1160,2)</f>
        <v>0</v>
      </c>
      <c r="P1160" s="641"/>
      <c r="Q1160" s="641"/>
    </row>
    <row r="1161" spans="1:17" ht="34.5" customHeight="1">
      <c r="A1161" s="640" t="s">
        <v>105</v>
      </c>
      <c r="B1161" s="640">
        <v>2</v>
      </c>
      <c r="C1161" s="640"/>
      <c r="D1161" s="640">
        <v>62</v>
      </c>
      <c r="E1161" s="640" t="str">
        <f>CONCATENATE('Смета ЕР (общ) '!$A1161,".",'Смета ЕР (общ) '!$B1161,".",'Смета ЕР (общ) '!$D1161)</f>
        <v>Р9.2.62</v>
      </c>
      <c r="F1161" s="640">
        <f t="shared" si="183"/>
        <v>1</v>
      </c>
      <c r="G1161" s="641" t="s">
        <v>583</v>
      </c>
      <c r="H1161" s="642" t="s">
        <v>336</v>
      </c>
      <c r="I1161" s="643"/>
      <c r="J1161" s="644">
        <v>577.62</v>
      </c>
      <c r="K1161" s="644">
        <v>2736.59</v>
      </c>
      <c r="L1161" s="644">
        <f t="shared" si="184"/>
        <v>577.62</v>
      </c>
      <c r="M1161" s="644">
        <f t="shared" si="185"/>
        <v>2736.59</v>
      </c>
      <c r="N1161" s="644">
        <f>ROUND('Смета ЕР (общ) '!$I1161*'Смета ЕР (общ) '!$L1161,2)</f>
        <v>0</v>
      </c>
      <c r="O1161" s="644">
        <f>ROUND('Смета ЕР (общ) '!$I1161*'Смета ЕР (общ) '!$M1161,2)</f>
        <v>0</v>
      </c>
      <c r="P1161" s="641"/>
      <c r="Q1161" s="641"/>
    </row>
    <row r="1162" spans="1:17" ht="34.5" customHeight="1">
      <c r="A1162" s="640" t="s">
        <v>105</v>
      </c>
      <c r="B1162" s="640">
        <v>2</v>
      </c>
      <c r="C1162" s="640"/>
      <c r="D1162" s="640">
        <v>63</v>
      </c>
      <c r="E1162" s="640" t="str">
        <f>CONCATENATE('Смета ЕР (общ) '!$A1162,".",'Смета ЕР (общ) '!$B1162,".",'Смета ЕР (общ) '!$D1162)</f>
        <v>Р9.2.63</v>
      </c>
      <c r="F1162" s="640">
        <f t="shared" si="183"/>
        <v>1</v>
      </c>
      <c r="G1162" s="641" t="s">
        <v>584</v>
      </c>
      <c r="H1162" s="642" t="s">
        <v>336</v>
      </c>
      <c r="I1162" s="643"/>
      <c r="J1162" s="644">
        <v>577.62</v>
      </c>
      <c r="K1162" s="644">
        <v>2763.87</v>
      </c>
      <c r="L1162" s="644">
        <f t="shared" si="184"/>
        <v>577.62</v>
      </c>
      <c r="M1162" s="644">
        <f t="shared" si="185"/>
        <v>2763.87</v>
      </c>
      <c r="N1162" s="644">
        <f>ROUND('Смета ЕР (общ) '!$I1162*'Смета ЕР (общ) '!$L1162,2)</f>
        <v>0</v>
      </c>
      <c r="O1162" s="644">
        <f>ROUND('Смета ЕР (общ) '!$I1162*'Смета ЕР (общ) '!$M1162,2)</f>
        <v>0</v>
      </c>
      <c r="P1162" s="641"/>
      <c r="Q1162" s="641"/>
    </row>
    <row r="1163" spans="1:17" ht="34.5" customHeight="1">
      <c r="A1163" s="640" t="s">
        <v>105</v>
      </c>
      <c r="B1163" s="640">
        <v>2</v>
      </c>
      <c r="C1163" s="640"/>
      <c r="D1163" s="640">
        <v>64</v>
      </c>
      <c r="E1163" s="640" t="str">
        <f>CONCATENATE('Смета ЕР (общ) '!$A1163,".",'Смета ЕР (общ) '!$B1163,".",'Смета ЕР (общ) '!$D1163)</f>
        <v>Р9.2.64</v>
      </c>
      <c r="F1163" s="640">
        <f t="shared" si="183"/>
        <v>1</v>
      </c>
      <c r="G1163" s="641" t="s">
        <v>585</v>
      </c>
      <c r="H1163" s="642" t="s">
        <v>336</v>
      </c>
      <c r="I1163" s="643"/>
      <c r="J1163" s="644">
        <v>636.41</v>
      </c>
      <c r="K1163" s="644">
        <v>2930.88</v>
      </c>
      <c r="L1163" s="644">
        <f t="shared" si="184"/>
        <v>636.41</v>
      </c>
      <c r="M1163" s="644">
        <f t="shared" si="185"/>
        <v>2930.88</v>
      </c>
      <c r="N1163" s="644">
        <f>ROUND('Смета ЕР (общ) '!$I1163*'Смета ЕР (общ) '!$L1163,2)</f>
        <v>0</v>
      </c>
      <c r="O1163" s="644">
        <f>ROUND('Смета ЕР (общ) '!$I1163*'Смета ЕР (общ) '!$M1163,2)</f>
        <v>0</v>
      </c>
      <c r="P1163" s="641"/>
      <c r="Q1163" s="641"/>
    </row>
    <row r="1164" spans="1:17" ht="34.5" customHeight="1">
      <c r="A1164" s="640" t="s">
        <v>105</v>
      </c>
      <c r="B1164" s="640">
        <v>2</v>
      </c>
      <c r="C1164" s="640"/>
      <c r="D1164" s="640">
        <v>65</v>
      </c>
      <c r="E1164" s="640" t="str">
        <f>CONCATENATE('Смета ЕР (общ) '!$A1164,".",'Смета ЕР (общ) '!$B1164,".",'Смета ЕР (общ) '!$D1164)</f>
        <v>Р9.2.65</v>
      </c>
      <c r="F1164" s="640">
        <f t="shared" si="183"/>
        <v>1</v>
      </c>
      <c r="G1164" s="641" t="s">
        <v>586</v>
      </c>
      <c r="H1164" s="642" t="s">
        <v>336</v>
      </c>
      <c r="I1164" s="643"/>
      <c r="J1164" s="644">
        <v>636.41</v>
      </c>
      <c r="K1164" s="644">
        <v>2876.49</v>
      </c>
      <c r="L1164" s="644">
        <f t="shared" si="184"/>
        <v>636.41</v>
      </c>
      <c r="M1164" s="644">
        <f t="shared" si="185"/>
        <v>2876.49</v>
      </c>
      <c r="N1164" s="644">
        <f>ROUND('Смета ЕР (общ) '!$I1164*'Смета ЕР (общ) '!$L1164,2)</f>
        <v>0</v>
      </c>
      <c r="O1164" s="644">
        <f>ROUND('Смета ЕР (общ) '!$I1164*'Смета ЕР (общ) '!$M1164,2)</f>
        <v>0</v>
      </c>
      <c r="P1164" s="641"/>
      <c r="Q1164" s="641"/>
    </row>
    <row r="1165" spans="1:17" ht="34.5" customHeight="1">
      <c r="A1165" s="640" t="s">
        <v>105</v>
      </c>
      <c r="B1165" s="640">
        <v>2</v>
      </c>
      <c r="C1165" s="640"/>
      <c r="D1165" s="640">
        <v>66</v>
      </c>
      <c r="E1165" s="640" t="str">
        <f>CONCATENATE('Смета ЕР (общ) '!$A1165,".",'Смета ЕР (общ) '!$B1165,".",'Смета ЕР (общ) '!$D1165)</f>
        <v>Р9.2.66</v>
      </c>
      <c r="F1165" s="640">
        <f t="shared" si="183"/>
        <v>1</v>
      </c>
      <c r="G1165" s="641" t="s">
        <v>587</v>
      </c>
      <c r="H1165" s="642" t="s">
        <v>336</v>
      </c>
      <c r="I1165" s="643"/>
      <c r="J1165" s="644">
        <v>787.67</v>
      </c>
      <c r="K1165" s="644">
        <v>3663.55</v>
      </c>
      <c r="L1165" s="644">
        <f t="shared" si="184"/>
        <v>787.67</v>
      </c>
      <c r="M1165" s="644">
        <f t="shared" si="185"/>
        <v>3663.55</v>
      </c>
      <c r="N1165" s="644">
        <f>ROUND('Смета ЕР (общ) '!$I1165*'Смета ЕР (общ) '!$L1165,2)</f>
        <v>0</v>
      </c>
      <c r="O1165" s="644">
        <f>ROUND('Смета ЕР (общ) '!$I1165*'Смета ЕР (общ) '!$M1165,2)</f>
        <v>0</v>
      </c>
      <c r="P1165" s="641"/>
      <c r="Q1165" s="641"/>
    </row>
    <row r="1166" spans="1:17" ht="34.5" customHeight="1">
      <c r="A1166" s="640" t="s">
        <v>105</v>
      </c>
      <c r="B1166" s="640">
        <v>2</v>
      </c>
      <c r="C1166" s="640"/>
      <c r="D1166" s="640">
        <v>67</v>
      </c>
      <c r="E1166" s="640" t="str">
        <f>CONCATENATE('Смета ЕР (общ) '!$A1166,".",'Смета ЕР (общ) '!$B1166,".",'Смета ЕР (общ) '!$D1166)</f>
        <v>Р9.2.67</v>
      </c>
      <c r="F1166" s="640">
        <f t="shared" si="183"/>
        <v>1</v>
      </c>
      <c r="G1166" s="641" t="s">
        <v>279</v>
      </c>
      <c r="H1166" s="642" t="s">
        <v>336</v>
      </c>
      <c r="I1166" s="643"/>
      <c r="J1166" s="644">
        <v>577.62</v>
      </c>
      <c r="K1166" s="644">
        <v>2422.39</v>
      </c>
      <c r="L1166" s="644">
        <f t="shared" si="184"/>
        <v>577.62</v>
      </c>
      <c r="M1166" s="644">
        <f t="shared" si="185"/>
        <v>2422.39</v>
      </c>
      <c r="N1166" s="644">
        <f>ROUND('Смета ЕР (общ) '!$I1166*'Смета ЕР (общ) '!$L1166,2)</f>
        <v>0</v>
      </c>
      <c r="O1166" s="644">
        <f>ROUND('Смета ЕР (общ) '!$I1166*'Смета ЕР (общ) '!$M1166,2)</f>
        <v>0</v>
      </c>
      <c r="P1166" s="641"/>
      <c r="Q1166" s="641"/>
    </row>
    <row r="1167" spans="1:17" ht="34.5" customHeight="1">
      <c r="A1167" s="640" t="s">
        <v>105</v>
      </c>
      <c r="B1167" s="640">
        <v>2</v>
      </c>
      <c r="C1167" s="640"/>
      <c r="D1167" s="640">
        <v>68</v>
      </c>
      <c r="E1167" s="640" t="str">
        <f>CONCATENATE('Смета ЕР (общ) '!$A1167,".",'Смета ЕР (общ) '!$B1167,".",'Смета ЕР (общ) '!$D1167)</f>
        <v>Р9.2.68</v>
      </c>
      <c r="F1167" s="640">
        <f t="shared" si="183"/>
        <v>1</v>
      </c>
      <c r="G1167" s="641" t="s">
        <v>588</v>
      </c>
      <c r="H1167" s="642" t="s">
        <v>336</v>
      </c>
      <c r="I1167" s="643"/>
      <c r="J1167" s="644">
        <v>577.62</v>
      </c>
      <c r="K1167" s="644">
        <v>2279.1999999999998</v>
      </c>
      <c r="L1167" s="644">
        <f t="shared" si="184"/>
        <v>577.62</v>
      </c>
      <c r="M1167" s="644">
        <f t="shared" si="185"/>
        <v>2279.1999999999998</v>
      </c>
      <c r="N1167" s="644">
        <f>ROUND('Смета ЕР (общ) '!$I1167*'Смета ЕР (общ) '!$L1167,2)</f>
        <v>0</v>
      </c>
      <c r="O1167" s="644">
        <f>ROUND('Смета ЕР (общ) '!$I1167*'Смета ЕР (общ) '!$M1167,2)</f>
        <v>0</v>
      </c>
      <c r="P1167" s="641"/>
      <c r="Q1167" s="641"/>
    </row>
    <row r="1168" spans="1:17" ht="34.5" customHeight="1">
      <c r="A1168" s="640" t="s">
        <v>105</v>
      </c>
      <c r="B1168" s="640">
        <v>2</v>
      </c>
      <c r="C1168" s="640"/>
      <c r="D1168" s="640">
        <v>69</v>
      </c>
      <c r="E1168" s="640" t="str">
        <f>CONCATENATE('Смета ЕР (общ) '!$A1168,".",'Смета ЕР (общ) '!$B1168,".",'Смета ЕР (общ) '!$D1168)</f>
        <v>Р9.2.69</v>
      </c>
      <c r="F1168" s="640">
        <f t="shared" si="183"/>
        <v>1</v>
      </c>
      <c r="G1168" s="641" t="s">
        <v>589</v>
      </c>
      <c r="H1168" s="642" t="s">
        <v>336</v>
      </c>
      <c r="I1168" s="643"/>
      <c r="J1168" s="644">
        <v>577.62</v>
      </c>
      <c r="K1168" s="644">
        <v>2106.2800000000002</v>
      </c>
      <c r="L1168" s="644">
        <f t="shared" si="184"/>
        <v>577.62</v>
      </c>
      <c r="M1168" s="644">
        <f t="shared" si="185"/>
        <v>2106.2800000000002</v>
      </c>
      <c r="N1168" s="644">
        <f>ROUND('Смета ЕР (общ) '!$I1168*'Смета ЕР (общ) '!$L1168,2)</f>
        <v>0</v>
      </c>
      <c r="O1168" s="644">
        <f>ROUND('Смета ЕР (общ) '!$I1168*'Смета ЕР (общ) '!$M1168,2)</f>
        <v>0</v>
      </c>
      <c r="P1168" s="641"/>
      <c r="Q1168" s="641"/>
    </row>
    <row r="1169" spans="1:17" ht="34.5" customHeight="1">
      <c r="A1169" s="640" t="s">
        <v>105</v>
      </c>
      <c r="B1169" s="640">
        <v>2</v>
      </c>
      <c r="C1169" s="640"/>
      <c r="D1169" s="640">
        <v>70</v>
      </c>
      <c r="E1169" s="640" t="str">
        <f>CONCATENATE('Смета ЕР (общ) '!$A1169,".",'Смета ЕР (общ) '!$B1169,".",'Смета ЕР (общ) '!$D1169)</f>
        <v>Р9.2.70</v>
      </c>
      <c r="F1169" s="640">
        <f t="shared" si="183"/>
        <v>1</v>
      </c>
      <c r="G1169" s="641" t="s">
        <v>590</v>
      </c>
      <c r="H1169" s="642" t="s">
        <v>336</v>
      </c>
      <c r="I1169" s="643"/>
      <c r="J1169" s="644">
        <v>577.62</v>
      </c>
      <c r="K1169" s="644">
        <v>2785.52</v>
      </c>
      <c r="L1169" s="644">
        <f t="shared" si="184"/>
        <v>577.62</v>
      </c>
      <c r="M1169" s="644">
        <f t="shared" si="185"/>
        <v>2785.52</v>
      </c>
      <c r="N1169" s="644">
        <f>ROUND('Смета ЕР (общ) '!$I1169*'Смета ЕР (общ) '!$L1169,2)</f>
        <v>0</v>
      </c>
      <c r="O1169" s="644">
        <f>ROUND('Смета ЕР (общ) '!$I1169*'Смета ЕР (общ) '!$M1169,2)</f>
        <v>0</v>
      </c>
      <c r="P1169" s="641"/>
      <c r="Q1169" s="641"/>
    </row>
    <row r="1170" spans="1:17" ht="34.5" customHeight="1">
      <c r="A1170" s="640" t="s">
        <v>105</v>
      </c>
      <c r="B1170" s="640">
        <v>2</v>
      </c>
      <c r="C1170" s="640"/>
      <c r="D1170" s="640">
        <v>71</v>
      </c>
      <c r="E1170" s="640" t="str">
        <f>CONCATENATE('Смета ЕР (общ) '!$A1170,".",'Смета ЕР (общ) '!$B1170,".",'Смета ЕР (общ) '!$D1170)</f>
        <v>Р9.2.71</v>
      </c>
      <c r="F1170" s="640">
        <f t="shared" si="183"/>
        <v>1</v>
      </c>
      <c r="G1170" s="641" t="s">
        <v>591</v>
      </c>
      <c r="H1170" s="642" t="s">
        <v>336</v>
      </c>
      <c r="I1170" s="643"/>
      <c r="J1170" s="644">
        <v>577.62</v>
      </c>
      <c r="K1170" s="644">
        <v>2681.79</v>
      </c>
      <c r="L1170" s="644">
        <f t="shared" si="184"/>
        <v>577.62</v>
      </c>
      <c r="M1170" s="644">
        <f t="shared" si="185"/>
        <v>2681.79</v>
      </c>
      <c r="N1170" s="644">
        <f>ROUND('Смета ЕР (общ) '!$I1170*'Смета ЕР (общ) '!$L1170,2)</f>
        <v>0</v>
      </c>
      <c r="O1170" s="644">
        <f>ROUND('Смета ЕР (общ) '!$I1170*'Смета ЕР (общ) '!$M1170,2)</f>
        <v>0</v>
      </c>
      <c r="P1170" s="641"/>
      <c r="Q1170" s="641"/>
    </row>
    <row r="1171" spans="1:17" ht="34.5" customHeight="1">
      <c r="A1171" s="640" t="s">
        <v>105</v>
      </c>
      <c r="B1171" s="640">
        <v>2</v>
      </c>
      <c r="C1171" s="640"/>
      <c r="D1171" s="640">
        <v>72</v>
      </c>
      <c r="E1171" s="640" t="str">
        <f>CONCATENATE('Смета ЕР (общ) '!$A1171,".",'Смета ЕР (общ) '!$B1171,".",'Смета ЕР (общ) '!$D1171)</f>
        <v>Р9.2.72</v>
      </c>
      <c r="F1171" s="640">
        <f t="shared" si="183"/>
        <v>1</v>
      </c>
      <c r="G1171" s="641" t="s">
        <v>592</v>
      </c>
      <c r="H1171" s="642" t="s">
        <v>336</v>
      </c>
      <c r="I1171" s="643"/>
      <c r="J1171" s="644">
        <v>636.41</v>
      </c>
      <c r="K1171" s="644">
        <v>2986.7</v>
      </c>
      <c r="L1171" s="644">
        <f t="shared" si="184"/>
        <v>636.41</v>
      </c>
      <c r="M1171" s="644">
        <f t="shared" si="185"/>
        <v>2986.7</v>
      </c>
      <c r="N1171" s="644">
        <f>ROUND('Смета ЕР (общ) '!$I1171*'Смета ЕР (общ) '!$L1171,2)</f>
        <v>0</v>
      </c>
      <c r="O1171" s="644">
        <f>ROUND('Смета ЕР (общ) '!$I1171*'Смета ЕР (общ) '!$M1171,2)</f>
        <v>0</v>
      </c>
      <c r="P1171" s="641"/>
      <c r="Q1171" s="641"/>
    </row>
    <row r="1172" spans="1:17" ht="34.5" customHeight="1">
      <c r="A1172" s="640" t="s">
        <v>105</v>
      </c>
      <c r="B1172" s="640">
        <v>2</v>
      </c>
      <c r="C1172" s="640"/>
      <c r="D1172" s="640">
        <v>73</v>
      </c>
      <c r="E1172" s="640" t="str">
        <f>CONCATENATE('Смета ЕР (общ) '!$A1172,".",'Смета ЕР (общ) '!$B1172,".",'Смета ЕР (общ) '!$D1172)</f>
        <v>Р9.2.73</v>
      </c>
      <c r="F1172" s="640">
        <f t="shared" si="183"/>
        <v>1</v>
      </c>
      <c r="G1172" s="641" t="s">
        <v>593</v>
      </c>
      <c r="H1172" s="642" t="s">
        <v>336</v>
      </c>
      <c r="I1172" s="643"/>
      <c r="J1172" s="644">
        <v>636.41</v>
      </c>
      <c r="K1172" s="644">
        <v>2984.6</v>
      </c>
      <c r="L1172" s="644">
        <f t="shared" si="184"/>
        <v>636.41</v>
      </c>
      <c r="M1172" s="644">
        <f t="shared" si="185"/>
        <v>2984.6</v>
      </c>
      <c r="N1172" s="644">
        <f>ROUND('Смета ЕР (общ) '!$I1172*'Смета ЕР (общ) '!$L1172,2)</f>
        <v>0</v>
      </c>
      <c r="O1172" s="644">
        <f>ROUND('Смета ЕР (общ) '!$I1172*'Смета ЕР (общ) '!$M1172,2)</f>
        <v>0</v>
      </c>
      <c r="P1172" s="641"/>
      <c r="Q1172" s="641"/>
    </row>
    <row r="1173" spans="1:17" ht="34.5" customHeight="1">
      <c r="A1173" s="640" t="s">
        <v>105</v>
      </c>
      <c r="B1173" s="640">
        <v>2</v>
      </c>
      <c r="C1173" s="640"/>
      <c r="D1173" s="640">
        <v>74</v>
      </c>
      <c r="E1173" s="640" t="str">
        <f>CONCATENATE('Смета ЕР (общ) '!$A1173,".",'Смета ЕР (общ) '!$B1173,".",'Смета ЕР (общ) '!$D1173)</f>
        <v>Р9.2.74</v>
      </c>
      <c r="F1173" s="640">
        <f t="shared" si="183"/>
        <v>1</v>
      </c>
      <c r="G1173" s="641" t="s">
        <v>280</v>
      </c>
      <c r="H1173" s="642" t="s">
        <v>336</v>
      </c>
      <c r="I1173" s="643"/>
      <c r="J1173" s="644">
        <v>787.67</v>
      </c>
      <c r="K1173" s="644">
        <v>4214.26</v>
      </c>
      <c r="L1173" s="644">
        <f t="shared" si="184"/>
        <v>787.67</v>
      </c>
      <c r="M1173" s="644">
        <f t="shared" si="185"/>
        <v>4214.26</v>
      </c>
      <c r="N1173" s="644">
        <f>ROUND('Смета ЕР (общ) '!$I1173*'Смета ЕР (общ) '!$L1173,2)</f>
        <v>0</v>
      </c>
      <c r="O1173" s="644">
        <f>ROUND('Смета ЕР (общ) '!$I1173*'Смета ЕР (общ) '!$M1173,2)</f>
        <v>0</v>
      </c>
      <c r="P1173" s="641"/>
      <c r="Q1173" s="641"/>
    </row>
    <row r="1174" spans="1:17" ht="34.5" customHeight="1">
      <c r="A1174" s="640" t="s">
        <v>105</v>
      </c>
      <c r="B1174" s="640">
        <v>2</v>
      </c>
      <c r="C1174" s="640"/>
      <c r="D1174" s="640">
        <v>75</v>
      </c>
      <c r="E1174" s="640" t="str">
        <f>CONCATENATE('Смета ЕР (общ) '!$A1174,".",'Смета ЕР (общ) '!$B1174,".",'Смета ЕР (общ) '!$D1174)</f>
        <v>Р9.2.75</v>
      </c>
      <c r="F1174" s="640">
        <f t="shared" si="183"/>
        <v>1</v>
      </c>
      <c r="G1174" s="641" t="s">
        <v>594</v>
      </c>
      <c r="H1174" s="642" t="s">
        <v>336</v>
      </c>
      <c r="I1174" s="643"/>
      <c r="J1174" s="644">
        <v>577.62</v>
      </c>
      <c r="K1174" s="644">
        <v>1133.68</v>
      </c>
      <c r="L1174" s="644">
        <f t="shared" si="184"/>
        <v>577.62</v>
      </c>
      <c r="M1174" s="644">
        <f t="shared" si="185"/>
        <v>1133.68</v>
      </c>
      <c r="N1174" s="644">
        <f>ROUND('Смета ЕР (общ) '!$I1174*'Смета ЕР (общ) '!$L1174,2)</f>
        <v>0</v>
      </c>
      <c r="O1174" s="644">
        <f>ROUND('Смета ЕР (общ) '!$I1174*'Смета ЕР (общ) '!$M1174,2)</f>
        <v>0</v>
      </c>
      <c r="P1174" s="641"/>
      <c r="Q1174" s="641"/>
    </row>
    <row r="1175" spans="1:17" ht="34.5" customHeight="1">
      <c r="A1175" s="640" t="s">
        <v>105</v>
      </c>
      <c r="B1175" s="640">
        <v>2</v>
      </c>
      <c r="C1175" s="640"/>
      <c r="D1175" s="640">
        <v>76</v>
      </c>
      <c r="E1175" s="640" t="str">
        <f>CONCATENATE('Смета ЕР (общ) '!$A1175,".",'Смета ЕР (общ) '!$B1175,".",'Смета ЕР (общ) '!$D1175)</f>
        <v>Р9.2.76</v>
      </c>
      <c r="F1175" s="640">
        <f t="shared" si="183"/>
        <v>1</v>
      </c>
      <c r="G1175" s="641" t="s">
        <v>595</v>
      </c>
      <c r="H1175" s="642" t="s">
        <v>336</v>
      </c>
      <c r="I1175" s="643"/>
      <c r="J1175" s="644">
        <v>577.62</v>
      </c>
      <c r="K1175" s="644">
        <v>963.65</v>
      </c>
      <c r="L1175" s="644">
        <f t="shared" si="184"/>
        <v>577.62</v>
      </c>
      <c r="M1175" s="644">
        <f t="shared" si="185"/>
        <v>963.65</v>
      </c>
      <c r="N1175" s="644">
        <f>ROUND('Смета ЕР (общ) '!$I1175*'Смета ЕР (общ) '!$L1175,2)</f>
        <v>0</v>
      </c>
      <c r="O1175" s="644">
        <f>ROUND('Смета ЕР (общ) '!$I1175*'Смета ЕР (общ) '!$M1175,2)</f>
        <v>0</v>
      </c>
      <c r="P1175" s="641"/>
      <c r="Q1175" s="641"/>
    </row>
    <row r="1176" spans="1:17" ht="34.5" customHeight="1">
      <c r="A1176" s="640" t="s">
        <v>105</v>
      </c>
      <c r="B1176" s="640">
        <v>2</v>
      </c>
      <c r="C1176" s="640"/>
      <c r="D1176" s="640">
        <v>77</v>
      </c>
      <c r="E1176" s="640" t="str">
        <f>CONCATENATE('Смета ЕР (общ) '!$A1176,".",'Смета ЕР (общ) '!$B1176,".",'Смета ЕР (общ) '!$D1176)</f>
        <v>Р9.2.77</v>
      </c>
      <c r="F1176" s="640">
        <f t="shared" si="183"/>
        <v>1</v>
      </c>
      <c r="G1176" s="641" t="s">
        <v>596</v>
      </c>
      <c r="H1176" s="642" t="s">
        <v>336</v>
      </c>
      <c r="I1176" s="643"/>
      <c r="J1176" s="644">
        <v>577.62</v>
      </c>
      <c r="K1176" s="644">
        <v>971.58</v>
      </c>
      <c r="L1176" s="644">
        <f t="shared" si="184"/>
        <v>577.62</v>
      </c>
      <c r="M1176" s="644">
        <f t="shared" si="185"/>
        <v>971.58</v>
      </c>
      <c r="N1176" s="644">
        <f>ROUND('Смета ЕР (общ) '!$I1176*'Смета ЕР (общ) '!$L1176,2)</f>
        <v>0</v>
      </c>
      <c r="O1176" s="644">
        <f>ROUND('Смета ЕР (общ) '!$I1176*'Смета ЕР (общ) '!$M1176,2)</f>
        <v>0</v>
      </c>
      <c r="P1176" s="641"/>
      <c r="Q1176" s="641"/>
    </row>
    <row r="1177" spans="1:17" ht="34.5" customHeight="1">
      <c r="A1177" s="640" t="s">
        <v>105</v>
      </c>
      <c r="B1177" s="640">
        <v>2</v>
      </c>
      <c r="C1177" s="640"/>
      <c r="D1177" s="640">
        <v>78</v>
      </c>
      <c r="E1177" s="640" t="str">
        <f>CONCATENATE('Смета ЕР (общ) '!$A1177,".",'Смета ЕР (общ) '!$B1177,".",'Смета ЕР (общ) '!$D1177)</f>
        <v>Р9.2.78</v>
      </c>
      <c r="F1177" s="640">
        <f t="shared" si="183"/>
        <v>1</v>
      </c>
      <c r="G1177" s="641" t="s">
        <v>597</v>
      </c>
      <c r="H1177" s="642" t="s">
        <v>336</v>
      </c>
      <c r="I1177" s="643"/>
      <c r="J1177" s="644">
        <v>577.62</v>
      </c>
      <c r="K1177" s="644">
        <v>1006.95</v>
      </c>
      <c r="L1177" s="644">
        <f t="shared" si="184"/>
        <v>577.62</v>
      </c>
      <c r="M1177" s="644">
        <f t="shared" si="185"/>
        <v>1006.95</v>
      </c>
      <c r="N1177" s="644">
        <f>ROUND('Смета ЕР (общ) '!$I1177*'Смета ЕР (общ) '!$L1177,2)</f>
        <v>0</v>
      </c>
      <c r="O1177" s="644">
        <f>ROUND('Смета ЕР (общ) '!$I1177*'Смета ЕР (общ) '!$M1177,2)</f>
        <v>0</v>
      </c>
      <c r="P1177" s="641"/>
      <c r="Q1177" s="641"/>
    </row>
    <row r="1178" spans="1:17" ht="34.5" customHeight="1">
      <c r="A1178" s="640" t="s">
        <v>105</v>
      </c>
      <c r="B1178" s="640">
        <v>2</v>
      </c>
      <c r="C1178" s="640"/>
      <c r="D1178" s="640">
        <v>79</v>
      </c>
      <c r="E1178" s="640" t="str">
        <f>CONCATENATE('Смета ЕР (общ) '!$A1178,".",'Смета ЕР (общ) '!$B1178,".",'Смета ЕР (общ) '!$D1178)</f>
        <v>Р9.2.79</v>
      </c>
      <c r="F1178" s="640">
        <f t="shared" si="183"/>
        <v>1</v>
      </c>
      <c r="G1178" s="641" t="s">
        <v>598</v>
      </c>
      <c r="H1178" s="642" t="s">
        <v>336</v>
      </c>
      <c r="I1178" s="643"/>
      <c r="J1178" s="644">
        <v>577.62</v>
      </c>
      <c r="K1178" s="644">
        <v>964.73</v>
      </c>
      <c r="L1178" s="644">
        <f t="shared" si="184"/>
        <v>577.62</v>
      </c>
      <c r="M1178" s="644">
        <f t="shared" si="185"/>
        <v>964.73</v>
      </c>
      <c r="N1178" s="644">
        <f>ROUND('Смета ЕР (общ) '!$I1178*'Смета ЕР (общ) '!$L1178,2)</f>
        <v>0</v>
      </c>
      <c r="O1178" s="644">
        <f>ROUND('Смета ЕР (общ) '!$I1178*'Смета ЕР (общ) '!$M1178,2)</f>
        <v>0</v>
      </c>
      <c r="P1178" s="641"/>
      <c r="Q1178" s="641"/>
    </row>
    <row r="1179" spans="1:17" ht="34.5" customHeight="1">
      <c r="A1179" s="640" t="s">
        <v>105</v>
      </c>
      <c r="B1179" s="640">
        <v>2</v>
      </c>
      <c r="C1179" s="640"/>
      <c r="D1179" s="640">
        <v>80</v>
      </c>
      <c r="E1179" s="640" t="str">
        <f>CONCATENATE('Смета ЕР (общ) '!$A1179,".",'Смета ЕР (общ) '!$B1179,".",'Смета ЕР (общ) '!$D1179)</f>
        <v>Р9.2.80</v>
      </c>
      <c r="F1179" s="640">
        <f t="shared" si="183"/>
        <v>1</v>
      </c>
      <c r="G1179" s="641" t="s">
        <v>599</v>
      </c>
      <c r="H1179" s="642" t="s">
        <v>336</v>
      </c>
      <c r="I1179" s="643"/>
      <c r="J1179" s="644">
        <v>636.41</v>
      </c>
      <c r="K1179" s="644">
        <v>1315.28</v>
      </c>
      <c r="L1179" s="644">
        <f t="shared" si="184"/>
        <v>636.41</v>
      </c>
      <c r="M1179" s="644">
        <f t="shared" si="185"/>
        <v>1315.28</v>
      </c>
      <c r="N1179" s="644">
        <f>ROUND('Смета ЕР (общ) '!$I1179*'Смета ЕР (общ) '!$L1179,2)</f>
        <v>0</v>
      </c>
      <c r="O1179" s="644">
        <f>ROUND('Смета ЕР (общ) '!$I1179*'Смета ЕР (общ) '!$M1179,2)</f>
        <v>0</v>
      </c>
      <c r="P1179" s="641"/>
      <c r="Q1179" s="641"/>
    </row>
    <row r="1180" spans="1:17" ht="34.5" customHeight="1">
      <c r="A1180" s="640" t="s">
        <v>105</v>
      </c>
      <c r="B1180" s="640">
        <v>2</v>
      </c>
      <c r="C1180" s="640"/>
      <c r="D1180" s="640">
        <v>81</v>
      </c>
      <c r="E1180" s="640" t="str">
        <f>CONCATENATE('Смета ЕР (общ) '!$A1180,".",'Смета ЕР (общ) '!$B1180,".",'Смета ЕР (общ) '!$D1180)</f>
        <v>Р9.2.81</v>
      </c>
      <c r="F1180" s="640">
        <f t="shared" si="183"/>
        <v>1</v>
      </c>
      <c r="G1180" s="641" t="s">
        <v>600</v>
      </c>
      <c r="H1180" s="642" t="s">
        <v>336</v>
      </c>
      <c r="I1180" s="643"/>
      <c r="J1180" s="644">
        <v>636.41</v>
      </c>
      <c r="K1180" s="644">
        <v>1300.76</v>
      </c>
      <c r="L1180" s="644">
        <f t="shared" si="184"/>
        <v>636.41</v>
      </c>
      <c r="M1180" s="644">
        <f t="shared" si="185"/>
        <v>1300.76</v>
      </c>
      <c r="N1180" s="644">
        <f>ROUND('Смета ЕР (общ) '!$I1180*'Смета ЕР (общ) '!$L1180,2)</f>
        <v>0</v>
      </c>
      <c r="O1180" s="644">
        <f>ROUND('Смета ЕР (общ) '!$I1180*'Смета ЕР (общ) '!$M1180,2)</f>
        <v>0</v>
      </c>
      <c r="P1180" s="641"/>
      <c r="Q1180" s="641"/>
    </row>
    <row r="1181" spans="1:17" ht="34.5" customHeight="1">
      <c r="A1181" s="640" t="s">
        <v>105</v>
      </c>
      <c r="B1181" s="640">
        <v>2</v>
      </c>
      <c r="C1181" s="640"/>
      <c r="D1181" s="640">
        <v>82</v>
      </c>
      <c r="E1181" s="640" t="str">
        <f>CONCATENATE('Смета ЕР (общ) '!$A1181,".",'Смета ЕР (общ) '!$B1181,".",'Смета ЕР (общ) '!$D1181)</f>
        <v>Р9.2.82</v>
      </c>
      <c r="F1181" s="640">
        <f t="shared" si="183"/>
        <v>1</v>
      </c>
      <c r="G1181" s="641" t="s">
        <v>601</v>
      </c>
      <c r="H1181" s="642" t="s">
        <v>336</v>
      </c>
      <c r="I1181" s="643"/>
      <c r="J1181" s="644">
        <v>787.67</v>
      </c>
      <c r="K1181" s="644">
        <v>1848.98</v>
      </c>
      <c r="L1181" s="644">
        <f t="shared" si="184"/>
        <v>787.67</v>
      </c>
      <c r="M1181" s="644">
        <f t="shared" si="185"/>
        <v>1848.98</v>
      </c>
      <c r="N1181" s="644">
        <f>ROUND('Смета ЕР (общ) '!$I1181*'Смета ЕР (общ) '!$L1181,2)</f>
        <v>0</v>
      </c>
      <c r="O1181" s="644">
        <f>ROUND('Смета ЕР (общ) '!$I1181*'Смета ЕР (общ) '!$M1181,2)</f>
        <v>0</v>
      </c>
      <c r="P1181" s="641"/>
      <c r="Q1181" s="641"/>
    </row>
    <row r="1182" spans="1:17" ht="34.5" customHeight="1">
      <c r="A1182" s="640" t="s">
        <v>105</v>
      </c>
      <c r="B1182" s="640">
        <v>2</v>
      </c>
      <c r="C1182" s="640"/>
      <c r="D1182" s="640">
        <v>83</v>
      </c>
      <c r="E1182" s="640" t="str">
        <f>CONCATENATE('Смета ЕР (общ) '!$A1182,".",'Смета ЕР (общ) '!$B1182,".",'Смета ЕР (общ) '!$D1182)</f>
        <v>Р9.2.83</v>
      </c>
      <c r="F1182" s="640">
        <f t="shared" si="183"/>
        <v>1</v>
      </c>
      <c r="G1182" s="641" t="s">
        <v>398</v>
      </c>
      <c r="H1182" s="642" t="s">
        <v>336</v>
      </c>
      <c r="I1182" s="643"/>
      <c r="J1182" s="644">
        <v>746.46</v>
      </c>
      <c r="K1182" s="644">
        <v>2967.03</v>
      </c>
      <c r="L1182" s="644">
        <f t="shared" si="184"/>
        <v>746.46</v>
      </c>
      <c r="M1182" s="644">
        <f t="shared" si="185"/>
        <v>2967.03</v>
      </c>
      <c r="N1182" s="644">
        <f>ROUND('Смета ЕР (общ) '!$I1182*'Смета ЕР (общ) '!$L1182,2)</f>
        <v>0</v>
      </c>
      <c r="O1182" s="644">
        <f>ROUND('Смета ЕР (общ) '!$I1182*'Смета ЕР (общ) '!$M1182,2)</f>
        <v>0</v>
      </c>
      <c r="P1182" s="641"/>
      <c r="Q1182" s="641"/>
    </row>
    <row r="1183" spans="1:17" ht="34.5" customHeight="1">
      <c r="A1183" s="640" t="s">
        <v>105</v>
      </c>
      <c r="B1183" s="640">
        <v>2</v>
      </c>
      <c r="C1183" s="640"/>
      <c r="D1183" s="640">
        <v>84</v>
      </c>
      <c r="E1183" s="640" t="str">
        <f>CONCATENATE('Смета ЕР (общ) '!$A1183,".",'Смета ЕР (общ) '!$B1183,".",'Смета ЕР (общ) '!$D1183)</f>
        <v>Р9.2.84</v>
      </c>
      <c r="F1183" s="640">
        <f t="shared" si="183"/>
        <v>1</v>
      </c>
      <c r="G1183" s="641" t="s">
        <v>425</v>
      </c>
      <c r="H1183" s="642" t="s">
        <v>336</v>
      </c>
      <c r="I1183" s="643"/>
      <c r="J1183" s="644">
        <v>746.46</v>
      </c>
      <c r="K1183" s="644">
        <v>3592.37</v>
      </c>
      <c r="L1183" s="644">
        <f t="shared" si="184"/>
        <v>746.46</v>
      </c>
      <c r="M1183" s="644">
        <f t="shared" si="185"/>
        <v>3592.37</v>
      </c>
      <c r="N1183" s="644">
        <f>ROUND('Смета ЕР (общ) '!$I1183*'Смета ЕР (общ) '!$L1183,2)</f>
        <v>0</v>
      </c>
      <c r="O1183" s="644">
        <f>ROUND('Смета ЕР (общ) '!$I1183*'Смета ЕР (общ) '!$M1183,2)</f>
        <v>0</v>
      </c>
      <c r="P1183" s="641"/>
      <c r="Q1183" s="641"/>
    </row>
    <row r="1184" spans="1:17" ht="34.5" customHeight="1">
      <c r="A1184" s="640" t="s">
        <v>105</v>
      </c>
      <c r="B1184" s="640">
        <v>2</v>
      </c>
      <c r="C1184" s="640"/>
      <c r="D1184" s="640">
        <v>85</v>
      </c>
      <c r="E1184" s="640" t="str">
        <f>CONCATENATE('Смета ЕР (общ) '!$A1184,".",'Смета ЕР (общ) '!$B1184,".",'Смета ЕР (общ) '!$D1184)</f>
        <v>Р9.2.85</v>
      </c>
      <c r="F1184" s="640">
        <f t="shared" si="183"/>
        <v>1</v>
      </c>
      <c r="G1184" s="641" t="s">
        <v>361</v>
      </c>
      <c r="H1184" s="642" t="s">
        <v>336</v>
      </c>
      <c r="I1184" s="643"/>
      <c r="J1184" s="644">
        <v>791.7</v>
      </c>
      <c r="K1184" s="644">
        <v>3981.3</v>
      </c>
      <c r="L1184" s="644">
        <f t="shared" si="184"/>
        <v>791.7</v>
      </c>
      <c r="M1184" s="644">
        <f t="shared" si="185"/>
        <v>3981.3</v>
      </c>
      <c r="N1184" s="644">
        <f>ROUND('Смета ЕР (общ) '!$I1184*'Смета ЕР (общ) '!$L1184,2)</f>
        <v>0</v>
      </c>
      <c r="O1184" s="644">
        <f>ROUND('Смета ЕР (общ) '!$I1184*'Смета ЕР (общ) '!$M1184,2)</f>
        <v>0</v>
      </c>
      <c r="P1184" s="641"/>
      <c r="Q1184" s="641"/>
    </row>
    <row r="1185" spans="1:17" ht="34.5" customHeight="1">
      <c r="A1185" s="640" t="s">
        <v>105</v>
      </c>
      <c r="B1185" s="640">
        <v>2</v>
      </c>
      <c r="C1185" s="640"/>
      <c r="D1185" s="640">
        <v>86</v>
      </c>
      <c r="E1185" s="640" t="str">
        <f>CONCATENATE('Смета ЕР (общ) '!$A1185,".",'Смета ЕР (общ) '!$B1185,".",'Смета ЕР (общ) '!$D1185)</f>
        <v>Р9.2.86</v>
      </c>
      <c r="F1185" s="640">
        <f t="shared" si="183"/>
        <v>1</v>
      </c>
      <c r="G1185" s="641" t="s">
        <v>362</v>
      </c>
      <c r="H1185" s="642" t="s">
        <v>336</v>
      </c>
      <c r="I1185" s="643"/>
      <c r="J1185" s="644">
        <v>945.21</v>
      </c>
      <c r="K1185" s="644">
        <v>3802.36</v>
      </c>
      <c r="L1185" s="644">
        <f t="shared" si="184"/>
        <v>945.21</v>
      </c>
      <c r="M1185" s="644">
        <f t="shared" si="185"/>
        <v>3802.36</v>
      </c>
      <c r="N1185" s="644">
        <f>ROUND('Смета ЕР (общ) '!$I1185*'Смета ЕР (общ) '!$L1185,2)</f>
        <v>0</v>
      </c>
      <c r="O1185" s="644">
        <f>ROUND('Смета ЕР (общ) '!$I1185*'Смета ЕР (общ) '!$M1185,2)</f>
        <v>0</v>
      </c>
      <c r="P1185" s="641"/>
      <c r="Q1185" s="641"/>
    </row>
    <row r="1186" spans="1:17" ht="34.5" customHeight="1">
      <c r="A1186" s="640" t="s">
        <v>105</v>
      </c>
      <c r="B1186" s="640">
        <v>2</v>
      </c>
      <c r="C1186" s="640"/>
      <c r="D1186" s="640">
        <v>87</v>
      </c>
      <c r="E1186" s="640" t="str">
        <f>CONCATENATE('Смета ЕР (общ) '!$A1186,".",'Смета ЕР (общ) '!$B1186,".",'Смета ЕР (общ) '!$D1186)</f>
        <v>Р9.2.87</v>
      </c>
      <c r="F1186" s="640">
        <f t="shared" si="183"/>
        <v>1</v>
      </c>
      <c r="G1186" s="641" t="s">
        <v>363</v>
      </c>
      <c r="H1186" s="642" t="s">
        <v>336</v>
      </c>
      <c r="I1186" s="643"/>
      <c r="J1186" s="644">
        <v>997.71</v>
      </c>
      <c r="K1186" s="644">
        <v>4136.6099999999997</v>
      </c>
      <c r="L1186" s="644">
        <f t="shared" si="184"/>
        <v>997.71</v>
      </c>
      <c r="M1186" s="644">
        <f t="shared" si="185"/>
        <v>4136.6099999999997</v>
      </c>
      <c r="N1186" s="644">
        <f>ROUND('Смета ЕР (общ) '!$I1186*'Смета ЕР (общ) '!$L1186,2)</f>
        <v>0</v>
      </c>
      <c r="O1186" s="644">
        <f>ROUND('Смета ЕР (общ) '!$I1186*'Смета ЕР (общ) '!$M1186,2)</f>
        <v>0</v>
      </c>
      <c r="P1186" s="641"/>
      <c r="Q1186" s="641"/>
    </row>
    <row r="1187" spans="1:17" ht="34.5" customHeight="1">
      <c r="A1187" s="640" t="s">
        <v>105</v>
      </c>
      <c r="B1187" s="640">
        <v>2</v>
      </c>
      <c r="C1187" s="640"/>
      <c r="D1187" s="640">
        <v>88</v>
      </c>
      <c r="E1187" s="640" t="str">
        <f>CONCATENATE('Смета ЕР (общ) '!$A1187,".",'Смета ЕР (общ) '!$B1187,".",'Смета ЕР (общ) '!$D1187)</f>
        <v>Р9.2.88</v>
      </c>
      <c r="F1187" s="640">
        <f t="shared" si="183"/>
        <v>1</v>
      </c>
      <c r="G1187" s="641" t="s">
        <v>364</v>
      </c>
      <c r="H1187" s="642" t="s">
        <v>336</v>
      </c>
      <c r="I1187" s="643"/>
      <c r="J1187" s="644">
        <v>1260.27</v>
      </c>
      <c r="K1187" s="644">
        <v>5488.57</v>
      </c>
      <c r="L1187" s="644">
        <f t="shared" si="184"/>
        <v>1260.27</v>
      </c>
      <c r="M1187" s="644">
        <f t="shared" si="185"/>
        <v>5488.57</v>
      </c>
      <c r="N1187" s="644">
        <f>ROUND('Смета ЕР (общ) '!$I1187*'Смета ЕР (общ) '!$L1187,2)</f>
        <v>0</v>
      </c>
      <c r="O1187" s="644">
        <f>ROUND('Смета ЕР (общ) '!$I1187*'Смета ЕР (общ) '!$M1187,2)</f>
        <v>0</v>
      </c>
      <c r="P1187" s="641"/>
      <c r="Q1187" s="641"/>
    </row>
    <row r="1188" spans="1:17" ht="34.5" customHeight="1">
      <c r="A1188" s="640" t="s">
        <v>105</v>
      </c>
      <c r="B1188" s="640">
        <v>2</v>
      </c>
      <c r="C1188" s="640"/>
      <c r="D1188" s="640">
        <v>89</v>
      </c>
      <c r="E1188" s="640" t="str">
        <f>CONCATENATE('Смета ЕР (общ) '!$A1188,".",'Смета ЕР (общ) '!$B1188,".",'Смета ЕР (общ) '!$D1188)</f>
        <v>Р9.2.89</v>
      </c>
      <c r="F1188" s="640">
        <f t="shared" si="183"/>
        <v>1</v>
      </c>
      <c r="G1188" s="641" t="s">
        <v>179</v>
      </c>
      <c r="H1188" s="642" t="s">
        <v>336</v>
      </c>
      <c r="I1188" s="643"/>
      <c r="J1188" s="644">
        <v>746.46</v>
      </c>
      <c r="K1188" s="644">
        <v>3660.65</v>
      </c>
      <c r="L1188" s="644">
        <f t="shared" si="184"/>
        <v>746.46</v>
      </c>
      <c r="M1188" s="644">
        <f t="shared" si="185"/>
        <v>3660.65</v>
      </c>
      <c r="N1188" s="644">
        <f>ROUND('Смета ЕР (общ) '!$I1188*'Смета ЕР (общ) '!$L1188,2)</f>
        <v>0</v>
      </c>
      <c r="O1188" s="644">
        <f>ROUND('Смета ЕР (общ) '!$I1188*'Смета ЕР (общ) '!$M1188,2)</f>
        <v>0</v>
      </c>
      <c r="P1188" s="641"/>
      <c r="Q1188" s="641"/>
    </row>
    <row r="1189" spans="1:17" ht="34.5" customHeight="1">
      <c r="A1189" s="640" t="s">
        <v>105</v>
      </c>
      <c r="B1189" s="640">
        <v>2</v>
      </c>
      <c r="C1189" s="640"/>
      <c r="D1189" s="640">
        <v>90</v>
      </c>
      <c r="E1189" s="640" t="str">
        <f>CONCATENATE('Смета ЕР (общ) '!$A1189,".",'Смета ЕР (общ) '!$B1189,".",'Смета ЕР (общ) '!$D1189)</f>
        <v>Р9.2.90</v>
      </c>
      <c r="F1189" s="640">
        <f t="shared" si="183"/>
        <v>1</v>
      </c>
      <c r="G1189" s="641" t="s">
        <v>393</v>
      </c>
      <c r="H1189" s="642" t="s">
        <v>336</v>
      </c>
      <c r="I1189" s="643"/>
      <c r="J1189" s="644">
        <v>746.46</v>
      </c>
      <c r="K1189" s="644">
        <v>2701.62</v>
      </c>
      <c r="L1189" s="644">
        <f t="shared" si="184"/>
        <v>746.46</v>
      </c>
      <c r="M1189" s="644">
        <f t="shared" si="185"/>
        <v>2701.62</v>
      </c>
      <c r="N1189" s="644">
        <f>ROUND('Смета ЕР (общ) '!$I1189*'Смета ЕР (общ) '!$L1189,2)</f>
        <v>0</v>
      </c>
      <c r="O1189" s="644">
        <f>ROUND('Смета ЕР (общ) '!$I1189*'Смета ЕР (общ) '!$M1189,2)</f>
        <v>0</v>
      </c>
      <c r="P1189" s="641"/>
      <c r="Q1189" s="641"/>
    </row>
    <row r="1190" spans="1:17" ht="34.5" customHeight="1">
      <c r="A1190" s="640" t="s">
        <v>105</v>
      </c>
      <c r="B1190" s="640">
        <v>2</v>
      </c>
      <c r="C1190" s="640"/>
      <c r="D1190" s="640">
        <v>91</v>
      </c>
      <c r="E1190" s="640" t="str">
        <f>CONCATENATE('Смета ЕР (общ) '!$A1190,".",'Смета ЕР (общ) '!$B1190,".",'Смета ЕР (общ) '!$D1190)</f>
        <v>Р9.2.91</v>
      </c>
      <c r="F1190" s="640">
        <f t="shared" si="183"/>
        <v>1</v>
      </c>
      <c r="G1190" s="641" t="s">
        <v>112</v>
      </c>
      <c r="H1190" s="642" t="s">
        <v>336</v>
      </c>
      <c r="I1190" s="643"/>
      <c r="J1190" s="644">
        <v>746.46</v>
      </c>
      <c r="K1190" s="644">
        <v>2670.16</v>
      </c>
      <c r="L1190" s="644">
        <f t="shared" si="184"/>
        <v>746.46</v>
      </c>
      <c r="M1190" s="644">
        <f t="shared" si="185"/>
        <v>2670.16</v>
      </c>
      <c r="N1190" s="644">
        <f>ROUND('Смета ЕР (общ) '!$I1190*'Смета ЕР (общ) '!$L1190,2)</f>
        <v>0</v>
      </c>
      <c r="O1190" s="644">
        <f>ROUND('Смета ЕР (общ) '!$I1190*'Смета ЕР (общ) '!$M1190,2)</f>
        <v>0</v>
      </c>
      <c r="P1190" s="641"/>
      <c r="Q1190" s="641"/>
    </row>
    <row r="1191" spans="1:17" ht="34.5" customHeight="1">
      <c r="A1191" s="640" t="s">
        <v>105</v>
      </c>
      <c r="B1191" s="640">
        <v>2</v>
      </c>
      <c r="C1191" s="640"/>
      <c r="D1191" s="640">
        <v>92</v>
      </c>
      <c r="E1191" s="640" t="str">
        <f>CONCATENATE('Смета ЕР (общ) '!$A1191,".",'Смета ЕР (общ) '!$B1191,".",'Смета ЕР (общ) '!$D1191)</f>
        <v>Р9.2.92</v>
      </c>
      <c r="F1191" s="640">
        <f t="shared" si="183"/>
        <v>1</v>
      </c>
      <c r="G1191" s="641" t="s">
        <v>113</v>
      </c>
      <c r="H1191" s="642" t="s">
        <v>336</v>
      </c>
      <c r="I1191" s="643"/>
      <c r="J1191" s="644">
        <v>746.46</v>
      </c>
      <c r="K1191" s="644">
        <v>3329.29</v>
      </c>
      <c r="L1191" s="644">
        <f t="shared" si="184"/>
        <v>746.46</v>
      </c>
      <c r="M1191" s="644">
        <f t="shared" si="185"/>
        <v>3329.29</v>
      </c>
      <c r="N1191" s="644">
        <f>ROUND('Смета ЕР (общ) '!$I1191*'Смета ЕР (общ) '!$L1191,2)</f>
        <v>0</v>
      </c>
      <c r="O1191" s="644">
        <f>ROUND('Смета ЕР (общ) '!$I1191*'Смета ЕР (общ) '!$M1191,2)</f>
        <v>0</v>
      </c>
      <c r="P1191" s="641"/>
      <c r="Q1191" s="641"/>
    </row>
    <row r="1192" spans="1:17" ht="34.5" customHeight="1">
      <c r="A1192" s="640" t="s">
        <v>105</v>
      </c>
      <c r="B1192" s="640">
        <v>2</v>
      </c>
      <c r="C1192" s="640"/>
      <c r="D1192" s="640">
        <v>93</v>
      </c>
      <c r="E1192" s="640" t="str">
        <f>CONCATENATE('Смета ЕР (общ) '!$A1192,".",'Смета ЕР (общ) '!$B1192,".",'Смета ЕР (общ) '!$D1192)</f>
        <v>Р9.2.93</v>
      </c>
      <c r="F1192" s="640">
        <f t="shared" si="183"/>
        <v>1</v>
      </c>
      <c r="G1192" s="641" t="s">
        <v>114</v>
      </c>
      <c r="H1192" s="642" t="s">
        <v>336</v>
      </c>
      <c r="I1192" s="643"/>
      <c r="J1192" s="644">
        <v>791.7</v>
      </c>
      <c r="K1192" s="644">
        <v>3153.38</v>
      </c>
      <c r="L1192" s="644">
        <f t="shared" si="184"/>
        <v>791.7</v>
      </c>
      <c r="M1192" s="644">
        <f t="shared" si="185"/>
        <v>3153.38</v>
      </c>
      <c r="N1192" s="644">
        <f>ROUND('Смета ЕР (общ) '!$I1192*'Смета ЕР (общ) '!$L1192,2)</f>
        <v>0</v>
      </c>
      <c r="O1192" s="644">
        <f>ROUND('Смета ЕР (общ) '!$I1192*'Смета ЕР (общ) '!$M1192,2)</f>
        <v>0</v>
      </c>
      <c r="P1192" s="641"/>
      <c r="Q1192" s="641"/>
    </row>
    <row r="1193" spans="1:17" ht="34.5" customHeight="1">
      <c r="A1193" s="640" t="s">
        <v>105</v>
      </c>
      <c r="B1193" s="640">
        <v>2</v>
      </c>
      <c r="C1193" s="640"/>
      <c r="D1193" s="640">
        <v>94</v>
      </c>
      <c r="E1193" s="640" t="str">
        <f>CONCATENATE('Смета ЕР (общ) '!$A1193,".",'Смета ЕР (общ) '!$B1193,".",'Смета ЕР (общ) '!$D1193)</f>
        <v>Р9.2.94</v>
      </c>
      <c r="F1193" s="640">
        <f t="shared" si="183"/>
        <v>1</v>
      </c>
      <c r="G1193" s="641" t="s">
        <v>180</v>
      </c>
      <c r="H1193" s="642" t="s">
        <v>336</v>
      </c>
      <c r="I1193" s="643"/>
      <c r="J1193" s="644">
        <v>945.21</v>
      </c>
      <c r="K1193" s="644">
        <v>3396.93</v>
      </c>
      <c r="L1193" s="644">
        <f t="shared" si="184"/>
        <v>945.21</v>
      </c>
      <c r="M1193" s="644">
        <f t="shared" si="185"/>
        <v>3396.93</v>
      </c>
      <c r="N1193" s="644">
        <f>ROUND('Смета ЕР (общ) '!$I1193*'Смета ЕР (общ) '!$L1193,2)</f>
        <v>0</v>
      </c>
      <c r="O1193" s="644">
        <f>ROUND('Смета ЕР (общ) '!$I1193*'Смета ЕР (общ) '!$M1193,2)</f>
        <v>0</v>
      </c>
      <c r="P1193" s="641"/>
      <c r="Q1193" s="641"/>
    </row>
    <row r="1194" spans="1:17" ht="34.5" customHeight="1">
      <c r="A1194" s="640" t="s">
        <v>105</v>
      </c>
      <c r="B1194" s="640">
        <v>2</v>
      </c>
      <c r="C1194" s="640"/>
      <c r="D1194" s="640">
        <v>95</v>
      </c>
      <c r="E1194" s="640" t="str">
        <f>CONCATENATE('Смета ЕР (общ) '!$A1194,".",'Смета ЕР (общ) '!$B1194,".",'Смета ЕР (общ) '!$D1194)</f>
        <v>Р9.2.95</v>
      </c>
      <c r="F1194" s="640">
        <f t="shared" si="183"/>
        <v>1</v>
      </c>
      <c r="G1194" s="641" t="s">
        <v>181</v>
      </c>
      <c r="H1194" s="642" t="s">
        <v>336</v>
      </c>
      <c r="I1194" s="643"/>
      <c r="J1194" s="644">
        <v>997.71</v>
      </c>
      <c r="K1194" s="644">
        <v>3730.56</v>
      </c>
      <c r="L1194" s="644">
        <f t="shared" si="184"/>
        <v>997.71</v>
      </c>
      <c r="M1194" s="644">
        <f t="shared" si="185"/>
        <v>3730.56</v>
      </c>
      <c r="N1194" s="644">
        <f>ROUND('Смета ЕР (общ) '!$I1194*'Смета ЕР (общ) '!$L1194,2)</f>
        <v>0</v>
      </c>
      <c r="O1194" s="644">
        <f>ROUND('Смета ЕР (общ) '!$I1194*'Смета ЕР (общ) '!$M1194,2)</f>
        <v>0</v>
      </c>
      <c r="P1194" s="641"/>
      <c r="Q1194" s="641"/>
    </row>
    <row r="1195" spans="1:17" ht="34.5" customHeight="1">
      <c r="A1195" s="640" t="s">
        <v>105</v>
      </c>
      <c r="B1195" s="640">
        <v>2</v>
      </c>
      <c r="C1195" s="640"/>
      <c r="D1195" s="640">
        <v>96</v>
      </c>
      <c r="E1195" s="640" t="str">
        <f>CONCATENATE('Смета ЕР (общ) '!$A1195,".",'Смета ЕР (общ) '!$B1195,".",'Смета ЕР (общ) '!$D1195)</f>
        <v>Р9.2.96</v>
      </c>
      <c r="F1195" s="640">
        <f t="shared" si="183"/>
        <v>1</v>
      </c>
      <c r="G1195" s="641" t="s">
        <v>394</v>
      </c>
      <c r="H1195" s="642" t="s">
        <v>336</v>
      </c>
      <c r="I1195" s="643"/>
      <c r="J1195" s="644">
        <v>1260.27</v>
      </c>
      <c r="K1195" s="644">
        <v>4847.47</v>
      </c>
      <c r="L1195" s="644">
        <f t="shared" si="184"/>
        <v>1260.27</v>
      </c>
      <c r="M1195" s="644">
        <f t="shared" si="185"/>
        <v>4847.47</v>
      </c>
      <c r="N1195" s="644">
        <f>ROUND('Смета ЕР (общ) '!$I1195*'Смета ЕР (общ) '!$L1195,2)</f>
        <v>0</v>
      </c>
      <c r="O1195" s="644">
        <f>ROUND('Смета ЕР (общ) '!$I1195*'Смета ЕР (общ) '!$M1195,2)</f>
        <v>0</v>
      </c>
      <c r="P1195" s="641"/>
      <c r="Q1195" s="641"/>
    </row>
    <row r="1196" spans="1:17" ht="34.5" customHeight="1">
      <c r="A1196" s="640" t="s">
        <v>105</v>
      </c>
      <c r="B1196" s="640">
        <v>2</v>
      </c>
      <c r="C1196" s="640"/>
      <c r="D1196" s="640">
        <v>265</v>
      </c>
      <c r="E1196" s="640" t="str">
        <f>CONCATENATE('Смета ЕР (общ) '!$A1196,".",'Смета ЕР (общ) '!$B1196,".",'Смета ЕР (общ) '!$D1196)</f>
        <v>Р9.2.265</v>
      </c>
      <c r="F1196" s="640">
        <f t="shared" si="183"/>
        <v>1</v>
      </c>
      <c r="G1196" s="641" t="s">
        <v>737</v>
      </c>
      <c r="H1196" s="642" t="s">
        <v>336</v>
      </c>
      <c r="I1196" s="643"/>
      <c r="J1196" s="644">
        <v>1540.16</v>
      </c>
      <c r="K1196" s="644">
        <v>4973.24</v>
      </c>
      <c r="L1196" s="644">
        <f t="shared" si="184"/>
        <v>1540.16</v>
      </c>
      <c r="M1196" s="644">
        <f t="shared" si="185"/>
        <v>4973.24</v>
      </c>
      <c r="N1196" s="644">
        <f>ROUND('Смета ЕР (общ) '!$I1196*'Смета ЕР (общ) '!$L1196,2)</f>
        <v>0</v>
      </c>
      <c r="O1196" s="644">
        <f>ROUND('Смета ЕР (общ) '!$I1196*'Смета ЕР (общ) '!$M1196,2)</f>
        <v>0</v>
      </c>
      <c r="P1196" s="641"/>
      <c r="Q1196" s="641"/>
    </row>
    <row r="1197" spans="1:17" ht="34.5" customHeight="1">
      <c r="A1197" s="640" t="s">
        <v>105</v>
      </c>
      <c r="B1197" s="640">
        <v>2</v>
      </c>
      <c r="C1197" s="640"/>
      <c r="D1197" s="640">
        <v>97</v>
      </c>
      <c r="E1197" s="640" t="str">
        <f>CONCATENATE('Смета ЕР (общ) '!$A1197,".",'Смета ЕР (общ) '!$B1197,".",'Смета ЕР (общ) '!$D1197)</f>
        <v>Р9.2.97</v>
      </c>
      <c r="F1197" s="640">
        <f t="shared" si="183"/>
        <v>1</v>
      </c>
      <c r="G1197" s="641" t="s">
        <v>602</v>
      </c>
      <c r="H1197" s="642" t="s">
        <v>336</v>
      </c>
      <c r="I1197" s="643"/>
      <c r="J1197" s="644">
        <v>746.46</v>
      </c>
      <c r="K1197" s="644">
        <v>1556.18</v>
      </c>
      <c r="L1197" s="644">
        <f t="shared" si="184"/>
        <v>746.46</v>
      </c>
      <c r="M1197" s="644">
        <f t="shared" si="185"/>
        <v>1556.18</v>
      </c>
      <c r="N1197" s="644">
        <f>ROUND('Смета ЕР (общ) '!$I1197*'Смета ЕР (общ) '!$L1197,2)</f>
        <v>0</v>
      </c>
      <c r="O1197" s="644">
        <f>ROUND('Смета ЕР (общ) '!$I1197*'Смета ЕР (общ) '!$M1197,2)</f>
        <v>0</v>
      </c>
      <c r="P1197" s="641"/>
      <c r="Q1197" s="641"/>
    </row>
    <row r="1198" spans="1:17" ht="34.5" customHeight="1">
      <c r="A1198" s="640" t="s">
        <v>105</v>
      </c>
      <c r="B1198" s="640">
        <v>2</v>
      </c>
      <c r="C1198" s="640"/>
      <c r="D1198" s="640">
        <v>98</v>
      </c>
      <c r="E1198" s="640" t="str">
        <f>CONCATENATE('Смета ЕР (общ) '!$A1198,".",'Смета ЕР (общ) '!$B1198,".",'Смета ЕР (общ) '!$D1198)</f>
        <v>Р9.2.98</v>
      </c>
      <c r="F1198" s="640">
        <f t="shared" si="183"/>
        <v>1</v>
      </c>
      <c r="G1198" s="641" t="s">
        <v>603</v>
      </c>
      <c r="H1198" s="642" t="s">
        <v>336</v>
      </c>
      <c r="I1198" s="643"/>
      <c r="J1198" s="644">
        <v>746.46</v>
      </c>
      <c r="K1198" s="644">
        <v>1422.54</v>
      </c>
      <c r="L1198" s="644">
        <f t="shared" si="184"/>
        <v>746.46</v>
      </c>
      <c r="M1198" s="644">
        <f t="shared" si="185"/>
        <v>1422.54</v>
      </c>
      <c r="N1198" s="644">
        <f>ROUND('Смета ЕР (общ) '!$I1198*'Смета ЕР (общ) '!$L1198,2)</f>
        <v>0</v>
      </c>
      <c r="O1198" s="644">
        <f>ROUND('Смета ЕР (общ) '!$I1198*'Смета ЕР (общ) '!$M1198,2)</f>
        <v>0</v>
      </c>
      <c r="P1198" s="641"/>
      <c r="Q1198" s="641"/>
    </row>
    <row r="1199" spans="1:17" ht="34.5" customHeight="1">
      <c r="A1199" s="640" t="s">
        <v>105</v>
      </c>
      <c r="B1199" s="640">
        <v>2</v>
      </c>
      <c r="C1199" s="640"/>
      <c r="D1199" s="640">
        <v>99</v>
      </c>
      <c r="E1199" s="640" t="str">
        <f>CONCATENATE('Смета ЕР (общ) '!$A1199,".",'Смета ЕР (общ) '!$B1199,".",'Смета ЕР (общ) '!$D1199)</f>
        <v>Р9.2.99</v>
      </c>
      <c r="F1199" s="640">
        <f t="shared" si="183"/>
        <v>1</v>
      </c>
      <c r="G1199" s="641" t="s">
        <v>115</v>
      </c>
      <c r="H1199" s="642" t="s">
        <v>336</v>
      </c>
      <c r="I1199" s="643"/>
      <c r="J1199" s="644">
        <v>746.46</v>
      </c>
      <c r="K1199" s="644">
        <v>1435.51</v>
      </c>
      <c r="L1199" s="644">
        <f t="shared" si="184"/>
        <v>746.46</v>
      </c>
      <c r="M1199" s="644">
        <f t="shared" si="185"/>
        <v>1435.51</v>
      </c>
      <c r="N1199" s="644">
        <f>ROUND('Смета ЕР (общ) '!$I1199*'Смета ЕР (общ) '!$L1199,2)</f>
        <v>0</v>
      </c>
      <c r="O1199" s="644">
        <f>ROUND('Смета ЕР (общ) '!$I1199*'Смета ЕР (общ) '!$M1199,2)</f>
        <v>0</v>
      </c>
      <c r="P1199" s="641"/>
      <c r="Q1199" s="641"/>
    </row>
    <row r="1200" spans="1:17" ht="34.5" customHeight="1">
      <c r="A1200" s="640" t="s">
        <v>105</v>
      </c>
      <c r="B1200" s="640">
        <v>2</v>
      </c>
      <c r="C1200" s="640"/>
      <c r="D1200" s="640">
        <v>100</v>
      </c>
      <c r="E1200" s="640" t="str">
        <f>CONCATENATE('Смета ЕР (общ) '!$A1200,".",'Смета ЕР (общ) '!$B1200,".",'Смета ЕР (общ) '!$D1200)</f>
        <v>Р9.2.100</v>
      </c>
      <c r="F1200" s="640">
        <f t="shared" si="183"/>
        <v>1</v>
      </c>
      <c r="G1200" s="641" t="s">
        <v>339</v>
      </c>
      <c r="H1200" s="642" t="s">
        <v>336</v>
      </c>
      <c r="I1200" s="643"/>
      <c r="J1200" s="644">
        <v>746.46</v>
      </c>
      <c r="K1200" s="644">
        <v>1508.49</v>
      </c>
      <c r="L1200" s="644">
        <f t="shared" si="184"/>
        <v>746.46</v>
      </c>
      <c r="M1200" s="644">
        <f t="shared" si="185"/>
        <v>1508.49</v>
      </c>
      <c r="N1200" s="644">
        <f>ROUND('Смета ЕР (общ) '!$I1200*'Смета ЕР (общ) '!$L1200,2)</f>
        <v>0</v>
      </c>
      <c r="O1200" s="644">
        <f>ROUND('Смета ЕР (общ) '!$I1200*'Смета ЕР (общ) '!$M1200,2)</f>
        <v>0</v>
      </c>
      <c r="P1200" s="641"/>
      <c r="Q1200" s="641"/>
    </row>
    <row r="1201" spans="1:17" ht="34.5" customHeight="1">
      <c r="A1201" s="640" t="s">
        <v>105</v>
      </c>
      <c r="B1201" s="640">
        <v>2</v>
      </c>
      <c r="C1201" s="640"/>
      <c r="D1201" s="640">
        <v>101</v>
      </c>
      <c r="E1201" s="640" t="str">
        <f>CONCATENATE('Смета ЕР (общ) '!$A1201,".",'Смета ЕР (общ) '!$B1201,".",'Смета ЕР (общ) '!$D1201)</f>
        <v>Р9.2.101</v>
      </c>
      <c r="F1201" s="640">
        <f t="shared" si="183"/>
        <v>1</v>
      </c>
      <c r="G1201" s="641" t="s">
        <v>340</v>
      </c>
      <c r="H1201" s="642" t="s">
        <v>336</v>
      </c>
      <c r="I1201" s="643"/>
      <c r="J1201" s="644">
        <v>791.7</v>
      </c>
      <c r="K1201" s="644">
        <v>1458.46</v>
      </c>
      <c r="L1201" s="644">
        <f t="shared" si="184"/>
        <v>791.7</v>
      </c>
      <c r="M1201" s="644">
        <f t="shared" si="185"/>
        <v>1458.46</v>
      </c>
      <c r="N1201" s="644">
        <f>ROUND('Смета ЕР (общ) '!$I1201*'Смета ЕР (общ) '!$L1201,2)</f>
        <v>0</v>
      </c>
      <c r="O1201" s="644">
        <f>ROUND('Смета ЕР (общ) '!$I1201*'Смета ЕР (общ) '!$M1201,2)</f>
        <v>0</v>
      </c>
      <c r="P1201" s="641"/>
      <c r="Q1201" s="641"/>
    </row>
    <row r="1202" spans="1:17" ht="34.5" customHeight="1">
      <c r="A1202" s="640" t="s">
        <v>105</v>
      </c>
      <c r="B1202" s="640">
        <v>2</v>
      </c>
      <c r="C1202" s="640"/>
      <c r="D1202" s="640">
        <v>102</v>
      </c>
      <c r="E1202" s="640" t="str">
        <f>CONCATENATE('Смета ЕР (общ) '!$A1202,".",'Смета ЕР (общ) '!$B1202,".",'Смета ЕР (общ) '!$D1202)</f>
        <v>Р9.2.102</v>
      </c>
      <c r="F1202" s="640">
        <f t="shared" si="183"/>
        <v>1</v>
      </c>
      <c r="G1202" s="641" t="s">
        <v>604</v>
      </c>
      <c r="H1202" s="642" t="s">
        <v>336</v>
      </c>
      <c r="I1202" s="643"/>
      <c r="J1202" s="644">
        <v>945.21</v>
      </c>
      <c r="K1202" s="644">
        <v>1726.29</v>
      </c>
      <c r="L1202" s="644">
        <f t="shared" si="184"/>
        <v>945.21</v>
      </c>
      <c r="M1202" s="644">
        <f t="shared" si="185"/>
        <v>1726.29</v>
      </c>
      <c r="N1202" s="644">
        <f>ROUND('Смета ЕР (общ) '!$I1202*'Смета ЕР (общ) '!$L1202,2)</f>
        <v>0</v>
      </c>
      <c r="O1202" s="644">
        <f>ROUND('Смета ЕР (общ) '!$I1202*'Смета ЕР (общ) '!$M1202,2)</f>
        <v>0</v>
      </c>
      <c r="P1202" s="641"/>
      <c r="Q1202" s="641"/>
    </row>
    <row r="1203" spans="1:17" ht="34.5" customHeight="1">
      <c r="A1203" s="640" t="s">
        <v>105</v>
      </c>
      <c r="B1203" s="640">
        <v>2</v>
      </c>
      <c r="C1203" s="640"/>
      <c r="D1203" s="640">
        <v>103</v>
      </c>
      <c r="E1203" s="640" t="str">
        <f>CONCATENATE('Смета ЕР (общ) '!$A1203,".",'Смета ЕР (общ) '!$B1203,".",'Смета ЕР (общ) '!$D1203)</f>
        <v>Р9.2.103</v>
      </c>
      <c r="F1203" s="640">
        <f t="shared" si="183"/>
        <v>1</v>
      </c>
      <c r="G1203" s="641" t="s">
        <v>341</v>
      </c>
      <c r="H1203" s="642" t="s">
        <v>336</v>
      </c>
      <c r="I1203" s="643"/>
      <c r="J1203" s="644">
        <v>997.71</v>
      </c>
      <c r="K1203" s="644">
        <v>1789.77</v>
      </c>
      <c r="L1203" s="644">
        <f t="shared" si="184"/>
        <v>997.71</v>
      </c>
      <c r="M1203" s="644">
        <f t="shared" si="185"/>
        <v>1789.77</v>
      </c>
      <c r="N1203" s="644">
        <f>ROUND('Смета ЕР (общ) '!$I1203*'Смета ЕР (общ) '!$L1203,2)</f>
        <v>0</v>
      </c>
      <c r="O1203" s="644">
        <f>ROUND('Смета ЕР (общ) '!$I1203*'Смета ЕР (общ) '!$M1203,2)</f>
        <v>0</v>
      </c>
      <c r="P1203" s="641"/>
      <c r="Q1203" s="641"/>
    </row>
    <row r="1204" spans="1:17" ht="34.5" customHeight="1">
      <c r="A1204" s="640" t="s">
        <v>105</v>
      </c>
      <c r="B1204" s="640">
        <v>2</v>
      </c>
      <c r="C1204" s="640"/>
      <c r="D1204" s="640">
        <v>104</v>
      </c>
      <c r="E1204" s="640" t="str">
        <f>CONCATENATE('Смета ЕР (общ) '!$A1204,".",'Смета ЕР (общ) '!$B1204,".",'Смета ЕР (общ) '!$D1204)</f>
        <v>Р9.2.104</v>
      </c>
      <c r="F1204" s="640">
        <f t="shared" si="183"/>
        <v>1</v>
      </c>
      <c r="G1204" s="641" t="s">
        <v>426</v>
      </c>
      <c r="H1204" s="642" t="s">
        <v>336</v>
      </c>
      <c r="I1204" s="643"/>
      <c r="J1204" s="644">
        <v>1260.27</v>
      </c>
      <c r="K1204" s="644">
        <v>2569.52</v>
      </c>
      <c r="L1204" s="644">
        <f t="shared" si="184"/>
        <v>1260.27</v>
      </c>
      <c r="M1204" s="644">
        <f t="shared" si="185"/>
        <v>2569.52</v>
      </c>
      <c r="N1204" s="644">
        <f>ROUND('Смета ЕР (общ) '!$I1204*'Смета ЕР (общ) '!$L1204,2)</f>
        <v>0</v>
      </c>
      <c r="O1204" s="644">
        <f>ROUND('Смета ЕР (общ) '!$I1204*'Смета ЕР (общ) '!$M1204,2)</f>
        <v>0</v>
      </c>
      <c r="P1204" s="641"/>
      <c r="Q1204" s="641"/>
    </row>
    <row r="1205" spans="1:17" ht="34.5" customHeight="1">
      <c r="A1205" s="640" t="s">
        <v>105</v>
      </c>
      <c r="B1205" s="640">
        <v>2</v>
      </c>
      <c r="C1205" s="640"/>
      <c r="D1205" s="640">
        <v>105</v>
      </c>
      <c r="E1205" s="640" t="str">
        <f>CONCATENATE('Смета ЕР (общ) '!$A1205,".",'Смета ЕР (общ) '!$B1205,".",'Смета ЕР (общ) '!$D1205)</f>
        <v>Р9.2.105</v>
      </c>
      <c r="F1205" s="640">
        <f t="shared" si="183"/>
        <v>1</v>
      </c>
      <c r="G1205" s="641" t="s">
        <v>116</v>
      </c>
      <c r="H1205" s="642" t="s">
        <v>336</v>
      </c>
      <c r="I1205" s="643"/>
      <c r="J1205" s="644">
        <v>984.84</v>
      </c>
      <c r="K1205" s="644">
        <v>7935.55</v>
      </c>
      <c r="L1205" s="644">
        <f t="shared" si="184"/>
        <v>984.84</v>
      </c>
      <c r="M1205" s="644">
        <f t="shared" si="185"/>
        <v>7935.55</v>
      </c>
      <c r="N1205" s="644">
        <f>ROUND('Смета ЕР (общ) '!$I1205*'Смета ЕР (общ) '!$L1205,2)</f>
        <v>0</v>
      </c>
      <c r="O1205" s="644">
        <f>ROUND('Смета ЕР (общ) '!$I1205*'Смета ЕР (общ) '!$M1205,2)</f>
        <v>0</v>
      </c>
      <c r="P1205" s="641"/>
      <c r="Q1205" s="641"/>
    </row>
    <row r="1206" spans="1:17" ht="34.5" customHeight="1">
      <c r="A1206" s="640" t="s">
        <v>105</v>
      </c>
      <c r="B1206" s="640">
        <v>2</v>
      </c>
      <c r="C1206" s="640"/>
      <c r="D1206" s="640">
        <v>106</v>
      </c>
      <c r="E1206" s="640" t="str">
        <f>CONCATENATE('Смета ЕР (общ) '!$A1206,".",'Смета ЕР (общ) '!$B1206,".",'Смета ЕР (общ) '!$D1206)</f>
        <v>Р9.2.106</v>
      </c>
      <c r="F1206" s="640">
        <f t="shared" si="183"/>
        <v>1</v>
      </c>
      <c r="G1206" s="641" t="s">
        <v>117</v>
      </c>
      <c r="H1206" s="642" t="s">
        <v>336</v>
      </c>
      <c r="I1206" s="643"/>
      <c r="J1206" s="644">
        <v>1245.3800000000001</v>
      </c>
      <c r="K1206" s="644">
        <v>8136.63</v>
      </c>
      <c r="L1206" s="644">
        <f t="shared" si="184"/>
        <v>1245.3800000000001</v>
      </c>
      <c r="M1206" s="644">
        <f t="shared" si="185"/>
        <v>8136.63</v>
      </c>
      <c r="N1206" s="644">
        <f>ROUND('Смета ЕР (общ) '!$I1206*'Смета ЕР (общ) '!$L1206,2)</f>
        <v>0</v>
      </c>
      <c r="O1206" s="644">
        <f>ROUND('Смета ЕР (общ) '!$I1206*'Смета ЕР (общ) '!$M1206,2)</f>
        <v>0</v>
      </c>
      <c r="P1206" s="641"/>
      <c r="Q1206" s="641"/>
    </row>
    <row r="1207" spans="1:17" ht="34.5" customHeight="1">
      <c r="A1207" s="640" t="s">
        <v>105</v>
      </c>
      <c r="B1207" s="640">
        <v>2</v>
      </c>
      <c r="C1207" s="640"/>
      <c r="D1207" s="640">
        <v>107</v>
      </c>
      <c r="E1207" s="640" t="str">
        <f>CONCATENATE('Смета ЕР (общ) '!$A1207,".",'Смета ЕР (общ) '!$B1207,".",'Смета ЕР (общ) '!$D1207)</f>
        <v>Р9.2.107</v>
      </c>
      <c r="F1207" s="640">
        <f t="shared" si="183"/>
        <v>1</v>
      </c>
      <c r="G1207" s="641" t="s">
        <v>605</v>
      </c>
      <c r="H1207" s="642" t="s">
        <v>336</v>
      </c>
      <c r="I1207" s="643"/>
      <c r="J1207" s="644">
        <v>984.84</v>
      </c>
      <c r="K1207" s="644">
        <v>5102.6400000000003</v>
      </c>
      <c r="L1207" s="644">
        <f t="shared" si="184"/>
        <v>984.84</v>
      </c>
      <c r="M1207" s="644">
        <f t="shared" si="185"/>
        <v>5102.6400000000003</v>
      </c>
      <c r="N1207" s="644">
        <f>ROUND('Смета ЕР (общ) '!$I1207*'Смета ЕР (общ) '!$L1207,2)</f>
        <v>0</v>
      </c>
      <c r="O1207" s="644">
        <f>ROUND('Смета ЕР (общ) '!$I1207*'Смета ЕР (общ) '!$M1207,2)</f>
        <v>0</v>
      </c>
      <c r="P1207" s="641"/>
      <c r="Q1207" s="641"/>
    </row>
    <row r="1208" spans="1:17" ht="34.5" customHeight="1">
      <c r="A1208" s="640" t="s">
        <v>105</v>
      </c>
      <c r="B1208" s="640">
        <v>2</v>
      </c>
      <c r="C1208" s="640"/>
      <c r="D1208" s="640">
        <v>108</v>
      </c>
      <c r="E1208" s="640" t="str">
        <f>CONCATENATE('Смета ЕР (общ) '!$A1208,".",'Смета ЕР (общ) '!$B1208,".",'Смета ЕР (общ) '!$D1208)</f>
        <v>Р9.2.108</v>
      </c>
      <c r="F1208" s="640">
        <f t="shared" si="183"/>
        <v>1</v>
      </c>
      <c r="G1208" s="641" t="s">
        <v>118</v>
      </c>
      <c r="H1208" s="642" t="s">
        <v>336</v>
      </c>
      <c r="I1208" s="643"/>
      <c r="J1208" s="644">
        <v>1087.83</v>
      </c>
      <c r="K1208" s="644">
        <v>4954.75</v>
      </c>
      <c r="L1208" s="644">
        <f t="shared" si="184"/>
        <v>1087.83</v>
      </c>
      <c r="M1208" s="644">
        <f t="shared" si="185"/>
        <v>4954.75</v>
      </c>
      <c r="N1208" s="644">
        <f>ROUND('Смета ЕР (общ) '!$I1208*'Смета ЕР (общ) '!$L1208,2)</f>
        <v>0</v>
      </c>
      <c r="O1208" s="644">
        <f>ROUND('Смета ЕР (общ) '!$I1208*'Смета ЕР (общ) '!$M1208,2)</f>
        <v>0</v>
      </c>
      <c r="P1208" s="641"/>
      <c r="Q1208" s="641"/>
    </row>
    <row r="1209" spans="1:17" ht="34.5" customHeight="1">
      <c r="A1209" s="640" t="s">
        <v>105</v>
      </c>
      <c r="B1209" s="640">
        <v>2</v>
      </c>
      <c r="C1209" s="640"/>
      <c r="D1209" s="640">
        <v>109</v>
      </c>
      <c r="E1209" s="640" t="str">
        <f>CONCATENATE('Смета ЕР (общ) '!$A1209,".",'Смета ЕР (общ) '!$B1209,".",'Смета ЕР (общ) '!$D1209)</f>
        <v>Р9.2.109</v>
      </c>
      <c r="F1209" s="640">
        <f t="shared" si="183"/>
        <v>1</v>
      </c>
      <c r="G1209" s="641" t="s">
        <v>119</v>
      </c>
      <c r="H1209" s="642" t="s">
        <v>336</v>
      </c>
      <c r="I1209" s="643"/>
      <c r="J1209" s="644">
        <v>1245.3800000000001</v>
      </c>
      <c r="K1209" s="644">
        <v>5158.3</v>
      </c>
      <c r="L1209" s="644">
        <f t="shared" si="184"/>
        <v>1245.3800000000001</v>
      </c>
      <c r="M1209" s="644">
        <f t="shared" si="185"/>
        <v>5158.3</v>
      </c>
      <c r="N1209" s="644">
        <f>ROUND('Смета ЕР (общ) '!$I1209*'Смета ЕР (общ) '!$L1209,2)</f>
        <v>0</v>
      </c>
      <c r="O1209" s="644">
        <f>ROUND('Смета ЕР (общ) '!$I1209*'Смета ЕР (общ) '!$M1209,2)</f>
        <v>0</v>
      </c>
      <c r="P1209" s="641"/>
      <c r="Q1209" s="641"/>
    </row>
    <row r="1210" spans="1:17" ht="34.5" customHeight="1">
      <c r="A1210" s="640" t="s">
        <v>105</v>
      </c>
      <c r="B1210" s="640">
        <v>2</v>
      </c>
      <c r="C1210" s="640"/>
      <c r="D1210" s="640">
        <v>110</v>
      </c>
      <c r="E1210" s="640" t="str">
        <f>CONCATENATE('Смета ЕР (общ) '!$A1210,".",'Смета ЕР (общ) '!$B1210,".",'Смета ЕР (общ) '!$D1210)</f>
        <v>Р9.2.110</v>
      </c>
      <c r="F1210" s="640">
        <f t="shared" si="183"/>
        <v>1</v>
      </c>
      <c r="G1210" s="641" t="s">
        <v>120</v>
      </c>
      <c r="H1210" s="642" t="s">
        <v>336</v>
      </c>
      <c r="I1210" s="643"/>
      <c r="J1210" s="644">
        <v>1420.16</v>
      </c>
      <c r="K1210" s="644">
        <v>5683.75</v>
      </c>
      <c r="L1210" s="644">
        <f t="shared" si="184"/>
        <v>1420.16</v>
      </c>
      <c r="M1210" s="644">
        <f t="shared" si="185"/>
        <v>5683.75</v>
      </c>
      <c r="N1210" s="644">
        <f>ROUND('Смета ЕР (общ) '!$I1210*'Смета ЕР (общ) '!$L1210,2)</f>
        <v>0</v>
      </c>
      <c r="O1210" s="644">
        <f>ROUND('Смета ЕР (общ) '!$I1210*'Смета ЕР (общ) '!$M1210,2)</f>
        <v>0</v>
      </c>
      <c r="P1210" s="641"/>
      <c r="Q1210" s="641"/>
    </row>
    <row r="1211" spans="1:17" ht="34.5" customHeight="1">
      <c r="A1211" s="640" t="s">
        <v>105</v>
      </c>
      <c r="B1211" s="640">
        <v>2</v>
      </c>
      <c r="C1211" s="640"/>
      <c r="D1211" s="640">
        <v>111</v>
      </c>
      <c r="E1211" s="640" t="str">
        <f>CONCATENATE('Смета ЕР (общ) '!$A1211,".",'Смета ЕР (общ) '!$B1211,".",'Смета ЕР (общ) '!$D1211)</f>
        <v>Р9.2.111</v>
      </c>
      <c r="F1211" s="640">
        <f t="shared" si="183"/>
        <v>1</v>
      </c>
      <c r="G1211" s="641" t="s">
        <v>121</v>
      </c>
      <c r="H1211" s="642" t="s">
        <v>336</v>
      </c>
      <c r="I1211" s="643"/>
      <c r="J1211" s="644">
        <v>1680.36</v>
      </c>
      <c r="K1211" s="644">
        <v>5958.87</v>
      </c>
      <c r="L1211" s="644">
        <f t="shared" si="184"/>
        <v>1680.36</v>
      </c>
      <c r="M1211" s="644">
        <f t="shared" si="185"/>
        <v>5958.87</v>
      </c>
      <c r="N1211" s="644">
        <f>ROUND('Смета ЕР (общ) '!$I1211*'Смета ЕР (общ) '!$L1211,2)</f>
        <v>0</v>
      </c>
      <c r="O1211" s="644">
        <f>ROUND('Смета ЕР (общ) '!$I1211*'Смета ЕР (общ) '!$M1211,2)</f>
        <v>0</v>
      </c>
      <c r="P1211" s="641"/>
      <c r="Q1211" s="641"/>
    </row>
    <row r="1212" spans="1:17" ht="34.5" customHeight="1">
      <c r="A1212" s="640" t="s">
        <v>105</v>
      </c>
      <c r="B1212" s="640">
        <v>2</v>
      </c>
      <c r="C1212" s="640"/>
      <c r="D1212" s="640">
        <v>112</v>
      </c>
      <c r="E1212" s="640" t="str">
        <f>CONCATENATE('Смета ЕР (общ) '!$A1212,".",'Смета ЕР (общ) '!$B1212,".",'Смета ЕР (общ) '!$D1212)</f>
        <v>Р9.2.112</v>
      </c>
      <c r="F1212" s="640">
        <f t="shared" si="183"/>
        <v>1</v>
      </c>
      <c r="G1212" s="641" t="s">
        <v>606</v>
      </c>
      <c r="H1212" s="642" t="s">
        <v>336</v>
      </c>
      <c r="I1212" s="643"/>
      <c r="J1212" s="644">
        <v>1680.36</v>
      </c>
      <c r="K1212" s="644">
        <v>2956.14</v>
      </c>
      <c r="L1212" s="644">
        <f t="shared" si="184"/>
        <v>1680.36</v>
      </c>
      <c r="M1212" s="644">
        <f t="shared" si="185"/>
        <v>2956.14</v>
      </c>
      <c r="N1212" s="644">
        <f>ROUND('Смета ЕР (общ) '!$I1212*'Смета ЕР (общ) '!$L1212,2)</f>
        <v>0</v>
      </c>
      <c r="O1212" s="644">
        <f>ROUND('Смета ЕР (общ) '!$I1212*'Смета ЕР (общ) '!$M1212,2)</f>
        <v>0</v>
      </c>
      <c r="P1212" s="641"/>
      <c r="Q1212" s="641"/>
    </row>
    <row r="1213" spans="1:17" ht="34.5" customHeight="1">
      <c r="A1213" s="640" t="s">
        <v>105</v>
      </c>
      <c r="B1213" s="640">
        <v>2</v>
      </c>
      <c r="C1213" s="640"/>
      <c r="D1213" s="640">
        <v>238</v>
      </c>
      <c r="E1213" s="640" t="str">
        <f>CONCATENATE('Смета ЕР (общ) '!$A1213,".",'Смета ЕР (общ) '!$B1213,".",'Смета ЕР (общ) '!$D1213)</f>
        <v>Р9.2.238</v>
      </c>
      <c r="F1213" s="640">
        <f t="shared" si="183"/>
        <v>1</v>
      </c>
      <c r="G1213" s="641" t="s">
        <v>298</v>
      </c>
      <c r="H1213" s="642" t="s">
        <v>336</v>
      </c>
      <c r="I1213" s="643"/>
      <c r="J1213" s="644">
        <v>2240.63</v>
      </c>
      <c r="K1213" s="644">
        <v>17612.48</v>
      </c>
      <c r="L1213" s="644">
        <f t="shared" si="184"/>
        <v>2240.63</v>
      </c>
      <c r="M1213" s="644">
        <f t="shared" si="185"/>
        <v>17612.48</v>
      </c>
      <c r="N1213" s="644">
        <f>ROUND('Смета ЕР (общ) '!$I1213*'Смета ЕР (общ) '!$L1213,2)</f>
        <v>0</v>
      </c>
      <c r="O1213" s="644">
        <f>ROUND('Смета ЕР (общ) '!$I1213*'Смета ЕР (общ) '!$M1213,2)</f>
        <v>0</v>
      </c>
      <c r="P1213" s="641"/>
      <c r="Q1213" s="641"/>
    </row>
    <row r="1214" spans="1:17" ht="34.5" customHeight="1">
      <c r="A1214" s="640" t="s">
        <v>105</v>
      </c>
      <c r="B1214" s="640">
        <v>2</v>
      </c>
      <c r="C1214" s="640"/>
      <c r="D1214" s="640">
        <v>266</v>
      </c>
      <c r="E1214" s="640" t="str">
        <f>CONCATENATE('Смета ЕР (общ) '!$A1214,".",'Смета ЕР (общ) '!$B1214,".",'Смета ЕР (общ) '!$D1214)</f>
        <v>Р9.2.266</v>
      </c>
      <c r="F1214" s="640">
        <f t="shared" si="183"/>
        <v>1</v>
      </c>
      <c r="G1214" s="641" t="s">
        <v>958</v>
      </c>
      <c r="H1214" s="642" t="s">
        <v>336</v>
      </c>
      <c r="I1214" s="643"/>
      <c r="J1214" s="644">
        <v>2110.63</v>
      </c>
      <c r="K1214" s="644">
        <v>18007.66</v>
      </c>
      <c r="L1214" s="644">
        <f t="shared" si="184"/>
        <v>2110.63</v>
      </c>
      <c r="M1214" s="644">
        <f t="shared" si="185"/>
        <v>18007.66</v>
      </c>
      <c r="N1214" s="644">
        <f>ROUND('Смета ЕР (общ) '!$I1214*'Смета ЕР (общ) '!$L1214,2)</f>
        <v>0</v>
      </c>
      <c r="O1214" s="644">
        <f>ROUND('Смета ЕР (общ) '!$I1214*'Смета ЕР (общ) '!$M1214,2)</f>
        <v>0</v>
      </c>
      <c r="P1214" s="641"/>
      <c r="Q1214" s="641"/>
    </row>
    <row r="1215" spans="1:17" ht="34.5" customHeight="1">
      <c r="A1215" s="640" t="s">
        <v>105</v>
      </c>
      <c r="B1215" s="640">
        <v>2</v>
      </c>
      <c r="C1215" s="640"/>
      <c r="D1215" s="640">
        <v>239</v>
      </c>
      <c r="E1215" s="640" t="str">
        <f>CONCATENATE('Смета ЕР (общ) '!$A1215,".",'Смета ЕР (общ) '!$B1215,".",'Смета ЕР (общ) '!$D1215)</f>
        <v>Р9.2.239</v>
      </c>
      <c r="F1215" s="640">
        <f t="shared" si="183"/>
        <v>1</v>
      </c>
      <c r="G1215" s="641" t="s">
        <v>299</v>
      </c>
      <c r="H1215" s="642" t="s">
        <v>336</v>
      </c>
      <c r="I1215" s="643"/>
      <c r="J1215" s="644">
        <v>1940.63</v>
      </c>
      <c r="K1215" s="644">
        <v>17625.21</v>
      </c>
      <c r="L1215" s="644">
        <f t="shared" si="184"/>
        <v>1940.63</v>
      </c>
      <c r="M1215" s="644">
        <f t="shared" si="185"/>
        <v>17625.21</v>
      </c>
      <c r="N1215" s="644">
        <f>ROUND('Смета ЕР (общ) '!$I1215*'Смета ЕР (общ) '!$L1215,2)</f>
        <v>0</v>
      </c>
      <c r="O1215" s="644">
        <f>ROUND('Смета ЕР (общ) '!$I1215*'Смета ЕР (общ) '!$M1215,2)</f>
        <v>0</v>
      </c>
      <c r="P1215" s="641"/>
      <c r="Q1215" s="641"/>
    </row>
    <row r="1216" spans="1:17" ht="34.5" customHeight="1">
      <c r="A1216" s="640" t="s">
        <v>105</v>
      </c>
      <c r="B1216" s="640">
        <v>2</v>
      </c>
      <c r="C1216" s="640"/>
      <c r="D1216" s="640">
        <v>240</v>
      </c>
      <c r="E1216" s="640" t="str">
        <f>CONCATENATE('Смета ЕР (общ) '!$A1216,".",'Смета ЕР (общ) '!$B1216,".",'Смета ЕР (общ) '!$D1216)</f>
        <v>Р9.2.240</v>
      </c>
      <c r="F1216" s="640">
        <f t="shared" si="183"/>
        <v>1</v>
      </c>
      <c r="G1216" s="641" t="s">
        <v>300</v>
      </c>
      <c r="H1216" s="642" t="s">
        <v>336</v>
      </c>
      <c r="I1216" s="644"/>
      <c r="J1216" s="644">
        <v>2780.81</v>
      </c>
      <c r="K1216" s="644">
        <v>17647.05</v>
      </c>
      <c r="L1216" s="644">
        <f t="shared" si="184"/>
        <v>2780.81</v>
      </c>
      <c r="M1216" s="644">
        <f t="shared" si="185"/>
        <v>17647.05</v>
      </c>
      <c r="N1216" s="644">
        <f>ROUND('Смета ЕР (общ) '!$I1216*'Смета ЕР (общ) '!$L1216,2)</f>
        <v>0</v>
      </c>
      <c r="O1216" s="644">
        <f>ROUND('Смета ЕР (общ) '!$I1216*'Смета ЕР (общ) '!$M1216,2)</f>
        <v>0</v>
      </c>
      <c r="P1216" s="641"/>
      <c r="Q1216" s="641"/>
    </row>
    <row r="1217" spans="1:17" ht="34.5" customHeight="1">
      <c r="A1217" s="640" t="s">
        <v>105</v>
      </c>
      <c r="B1217" s="640">
        <v>2</v>
      </c>
      <c r="C1217" s="640"/>
      <c r="D1217" s="640">
        <v>241</v>
      </c>
      <c r="E1217" s="640" t="str">
        <f>CONCATENATE('Смета ЕР (общ) '!$A1217,".",'Смета ЕР (общ) '!$B1217,".",'Смета ЕР (общ) '!$D1217)</f>
        <v>Р9.2.241</v>
      </c>
      <c r="F1217" s="640">
        <f t="shared" ref="F1217:F1280" si="186">IF(I1217&gt;0,F1216+1,F1216)</f>
        <v>1</v>
      </c>
      <c r="G1217" s="641" t="s">
        <v>301</v>
      </c>
      <c r="H1217" s="642" t="s">
        <v>336</v>
      </c>
      <c r="I1217" s="643"/>
      <c r="J1217" s="644">
        <v>2468.0300000000002</v>
      </c>
      <c r="K1217" s="644">
        <v>8629.77</v>
      </c>
      <c r="L1217" s="644">
        <f t="shared" ref="L1217:L1280" si="187">ROUND(J1217-J1217*$R$3,2)</f>
        <v>2468.0300000000002</v>
      </c>
      <c r="M1217" s="644">
        <f t="shared" ref="M1217:M1280" si="188">ROUND(K1217-K1217*$R$3,2)</f>
        <v>8629.77</v>
      </c>
      <c r="N1217" s="644">
        <f>ROUND('Смета ЕР (общ) '!$I1217*'Смета ЕР (общ) '!$L1217,2)</f>
        <v>0</v>
      </c>
      <c r="O1217" s="644">
        <f>ROUND('Смета ЕР (общ) '!$I1217*'Смета ЕР (общ) '!$M1217,2)</f>
        <v>0</v>
      </c>
      <c r="P1217" s="641"/>
      <c r="Q1217" s="641"/>
    </row>
    <row r="1218" spans="1:17" ht="34.5" customHeight="1">
      <c r="A1218" s="640" t="s">
        <v>105</v>
      </c>
      <c r="B1218" s="640">
        <v>2</v>
      </c>
      <c r="C1218" s="640"/>
      <c r="D1218" s="640">
        <v>264</v>
      </c>
      <c r="E1218" s="640" t="str">
        <f>CONCATENATE('Смета ЕР (общ) '!$A1218,".",'Смета ЕР (общ) '!$B1218,".",'Смета ЕР (общ) '!$D1218)</f>
        <v>Р9.2.264</v>
      </c>
      <c r="F1218" s="640">
        <f t="shared" si="186"/>
        <v>1</v>
      </c>
      <c r="G1218" s="641" t="s">
        <v>743</v>
      </c>
      <c r="H1218" s="642" t="s">
        <v>336</v>
      </c>
      <c r="I1218" s="643"/>
      <c r="J1218" s="644">
        <v>3043.37</v>
      </c>
      <c r="K1218" s="644">
        <v>9747.09</v>
      </c>
      <c r="L1218" s="644">
        <f t="shared" si="187"/>
        <v>3043.37</v>
      </c>
      <c r="M1218" s="644">
        <f t="shared" si="188"/>
        <v>9747.09</v>
      </c>
      <c r="N1218" s="644">
        <f>ROUND('Смета ЕР (общ) '!$I1218*'Смета ЕР (общ) '!$L1218,2)</f>
        <v>0</v>
      </c>
      <c r="O1218" s="644">
        <f>ROUND('Смета ЕР (общ) '!$I1218*'Смета ЕР (общ) '!$M1218,2)</f>
        <v>0</v>
      </c>
      <c r="P1218" s="641"/>
      <c r="Q1218" s="641"/>
    </row>
    <row r="1219" spans="1:17" ht="34.5" customHeight="1">
      <c r="A1219" s="640" t="s">
        <v>105</v>
      </c>
      <c r="B1219" s="640">
        <v>2</v>
      </c>
      <c r="C1219" s="640"/>
      <c r="D1219" s="640">
        <v>242</v>
      </c>
      <c r="E1219" s="640" t="str">
        <f>CONCATENATE('Смета ЕР (общ) '!$A1219,".",'Смета ЕР (общ) '!$B1219,".",'Смета ЕР (общ) '!$D1219)</f>
        <v>Р9.2.242</v>
      </c>
      <c r="F1219" s="640">
        <f t="shared" si="186"/>
        <v>1</v>
      </c>
      <c r="G1219" s="641" t="s">
        <v>302</v>
      </c>
      <c r="H1219" s="642" t="s">
        <v>336</v>
      </c>
      <c r="I1219" s="643"/>
      <c r="J1219" s="644">
        <v>3568.48</v>
      </c>
      <c r="K1219" s="644">
        <v>18435.55</v>
      </c>
      <c r="L1219" s="644">
        <f t="shared" si="187"/>
        <v>3568.48</v>
      </c>
      <c r="M1219" s="644">
        <f t="shared" si="188"/>
        <v>18435.55</v>
      </c>
      <c r="N1219" s="644">
        <f>ROUND('Смета ЕР (общ) '!$I1219*'Смета ЕР (общ) '!$L1219,2)</f>
        <v>0</v>
      </c>
      <c r="O1219" s="644">
        <f>ROUND('Смета ЕР (общ) '!$I1219*'Смета ЕР (общ) '!$M1219,2)</f>
        <v>0</v>
      </c>
      <c r="P1219" s="641"/>
      <c r="Q1219" s="641"/>
    </row>
    <row r="1220" spans="1:17" ht="34.5" customHeight="1">
      <c r="A1220" s="640" t="s">
        <v>105</v>
      </c>
      <c r="B1220" s="640">
        <v>2</v>
      </c>
      <c r="C1220" s="640"/>
      <c r="D1220" s="640">
        <v>267</v>
      </c>
      <c r="E1220" s="640" t="str">
        <f>CONCATENATE('Смета ЕР (общ) '!$A1220,".",'Смета ЕР (общ) '!$B1220,".",'Смета ЕР (общ) '!$D1220)</f>
        <v>Р9.2.267</v>
      </c>
      <c r="F1220" s="640">
        <f t="shared" si="186"/>
        <v>1</v>
      </c>
      <c r="G1220" s="641" t="s">
        <v>924</v>
      </c>
      <c r="H1220" s="642" t="s">
        <v>336</v>
      </c>
      <c r="I1220" s="643"/>
      <c r="J1220" s="644">
        <v>3988.57</v>
      </c>
      <c r="K1220" s="644">
        <v>26832.58</v>
      </c>
      <c r="L1220" s="644">
        <f t="shared" si="187"/>
        <v>3988.57</v>
      </c>
      <c r="M1220" s="644">
        <f t="shared" si="188"/>
        <v>26832.58</v>
      </c>
      <c r="N1220" s="644">
        <f>ROUND('Смета ЕР (общ) '!$I1220*'Смета ЕР (общ) '!$L1220,2)</f>
        <v>0</v>
      </c>
      <c r="O1220" s="644">
        <f>ROUND('Смета ЕР (общ) '!$I1220*'Смета ЕР (общ) '!$M1220,2)</f>
        <v>0</v>
      </c>
      <c r="P1220" s="641"/>
      <c r="Q1220" s="641"/>
    </row>
    <row r="1221" spans="1:17" ht="34.5" customHeight="1">
      <c r="A1221" s="640" t="s">
        <v>105</v>
      </c>
      <c r="B1221" s="640">
        <v>2</v>
      </c>
      <c r="C1221" s="640"/>
      <c r="D1221" s="640">
        <v>243</v>
      </c>
      <c r="E1221" s="640" t="str">
        <f>CONCATENATE('Смета ЕР (общ) '!$A1221,".",'Смета ЕР (общ) '!$B1221,".",'Смета ЕР (общ) '!$D1221)</f>
        <v>Р9.2.243</v>
      </c>
      <c r="F1221" s="640">
        <f t="shared" si="186"/>
        <v>1</v>
      </c>
      <c r="G1221" s="641" t="s">
        <v>303</v>
      </c>
      <c r="H1221" s="642" t="s">
        <v>336</v>
      </c>
      <c r="I1221" s="643"/>
      <c r="J1221" s="644">
        <v>420.09</v>
      </c>
      <c r="K1221" s="644">
        <v>4033.26</v>
      </c>
      <c r="L1221" s="644">
        <f t="shared" si="187"/>
        <v>420.09</v>
      </c>
      <c r="M1221" s="644">
        <f t="shared" si="188"/>
        <v>4033.26</v>
      </c>
      <c r="N1221" s="644">
        <f>ROUND('Смета ЕР (общ) '!$I1221*'Смета ЕР (общ) '!$L1221,2)</f>
        <v>0</v>
      </c>
      <c r="O1221" s="644">
        <f>ROUND('Смета ЕР (общ) '!$I1221*'Смета ЕР (общ) '!$M1221,2)</f>
        <v>0</v>
      </c>
      <c r="P1221" s="641"/>
      <c r="Q1221" s="641"/>
    </row>
    <row r="1222" spans="1:17" ht="34.5" customHeight="1">
      <c r="A1222" s="640" t="s">
        <v>105</v>
      </c>
      <c r="B1222" s="640">
        <v>2</v>
      </c>
      <c r="C1222" s="640"/>
      <c r="D1222" s="640">
        <v>113</v>
      </c>
      <c r="E1222" s="640" t="str">
        <f>CONCATENATE('Смета ЕР (общ) '!$A1222,".",'Смета ЕР (общ) '!$B1222,".",'Смета ЕР (общ) '!$D1222)</f>
        <v>Р9.2.113</v>
      </c>
      <c r="F1222" s="640">
        <f t="shared" si="186"/>
        <v>1</v>
      </c>
      <c r="G1222" s="641" t="s">
        <v>365</v>
      </c>
      <c r="H1222" s="642" t="s">
        <v>336</v>
      </c>
      <c r="I1222" s="643"/>
      <c r="J1222" s="644">
        <v>577.62</v>
      </c>
      <c r="K1222" s="644">
        <v>12328.29</v>
      </c>
      <c r="L1222" s="644">
        <f t="shared" si="187"/>
        <v>577.62</v>
      </c>
      <c r="M1222" s="644">
        <f t="shared" si="188"/>
        <v>12328.29</v>
      </c>
      <c r="N1222" s="644">
        <f>ROUND('Смета ЕР (общ) '!$I1222*'Смета ЕР (общ) '!$L1222,2)</f>
        <v>0</v>
      </c>
      <c r="O1222" s="644">
        <f>ROUND('Смета ЕР (общ) '!$I1222*'Смета ЕР (общ) '!$M1222,2)</f>
        <v>0</v>
      </c>
      <c r="P1222" s="641"/>
      <c r="Q1222" s="641"/>
    </row>
    <row r="1223" spans="1:17" ht="34.5" customHeight="1">
      <c r="A1223" s="640" t="s">
        <v>105</v>
      </c>
      <c r="B1223" s="640">
        <v>2</v>
      </c>
      <c r="C1223" s="640"/>
      <c r="D1223" s="640">
        <v>114</v>
      </c>
      <c r="E1223" s="640" t="str">
        <f>CONCATENATE('Смета ЕР (общ) '!$A1223,".",'Смета ЕР (общ) '!$B1223,".",'Смета ЕР (общ) '!$D1223)</f>
        <v>Р9.2.114</v>
      </c>
      <c r="F1223" s="640">
        <f t="shared" si="186"/>
        <v>1</v>
      </c>
      <c r="G1223" s="641" t="s">
        <v>366</v>
      </c>
      <c r="H1223" s="642" t="s">
        <v>336</v>
      </c>
      <c r="I1223" s="643"/>
      <c r="J1223" s="644">
        <v>577.62</v>
      </c>
      <c r="K1223" s="644">
        <v>12205.76</v>
      </c>
      <c r="L1223" s="644">
        <f t="shared" si="187"/>
        <v>577.62</v>
      </c>
      <c r="M1223" s="644">
        <f t="shared" si="188"/>
        <v>12205.76</v>
      </c>
      <c r="N1223" s="644">
        <f>ROUND('Смета ЕР (общ) '!$I1223*'Смета ЕР (общ) '!$L1223,2)</f>
        <v>0</v>
      </c>
      <c r="O1223" s="644">
        <f>ROUND('Смета ЕР (общ) '!$I1223*'Смета ЕР (общ) '!$M1223,2)</f>
        <v>0</v>
      </c>
      <c r="P1223" s="641"/>
      <c r="Q1223" s="641"/>
    </row>
    <row r="1224" spans="1:17" ht="34.5" customHeight="1">
      <c r="A1224" s="640" t="s">
        <v>105</v>
      </c>
      <c r="B1224" s="640">
        <v>2</v>
      </c>
      <c r="C1224" s="640"/>
      <c r="D1224" s="640">
        <v>115</v>
      </c>
      <c r="E1224" s="640" t="str">
        <f>CONCATENATE('Смета ЕР (общ) '!$A1224,".",'Смета ЕР (общ) '!$B1224,".",'Смета ЕР (общ) '!$D1224)</f>
        <v>Р9.2.115</v>
      </c>
      <c r="F1224" s="640">
        <f t="shared" si="186"/>
        <v>1</v>
      </c>
      <c r="G1224" s="641" t="s">
        <v>182</v>
      </c>
      <c r="H1224" s="642" t="s">
        <v>336</v>
      </c>
      <c r="I1224" s="643"/>
      <c r="J1224" s="644">
        <v>577.62</v>
      </c>
      <c r="K1224" s="644">
        <v>12342.3</v>
      </c>
      <c r="L1224" s="644">
        <f t="shared" si="187"/>
        <v>577.62</v>
      </c>
      <c r="M1224" s="644">
        <f t="shared" si="188"/>
        <v>12342.3</v>
      </c>
      <c r="N1224" s="644">
        <f>ROUND('Смета ЕР (общ) '!$I1224*'Смета ЕР (общ) '!$L1224,2)</f>
        <v>0</v>
      </c>
      <c r="O1224" s="644">
        <f>ROUND('Смета ЕР (общ) '!$I1224*'Смета ЕР (общ) '!$M1224,2)</f>
        <v>0</v>
      </c>
      <c r="P1224" s="641"/>
      <c r="Q1224" s="641"/>
    </row>
    <row r="1225" spans="1:17" ht="34.5" customHeight="1">
      <c r="A1225" s="640" t="s">
        <v>105</v>
      </c>
      <c r="B1225" s="640">
        <v>2</v>
      </c>
      <c r="C1225" s="640"/>
      <c r="D1225" s="640">
        <v>116</v>
      </c>
      <c r="E1225" s="640" t="str">
        <f>CONCATENATE('Смета ЕР (общ) '!$A1225,".",'Смета ЕР (общ) '!$B1225,".",'Смета ЕР (общ) '!$D1225)</f>
        <v>Р9.2.116</v>
      </c>
      <c r="F1225" s="640">
        <f t="shared" si="186"/>
        <v>1</v>
      </c>
      <c r="G1225" s="641" t="s">
        <v>607</v>
      </c>
      <c r="H1225" s="642" t="s">
        <v>336</v>
      </c>
      <c r="I1225" s="643"/>
      <c r="J1225" s="644">
        <v>577.62</v>
      </c>
      <c r="K1225" s="644">
        <v>11813.47</v>
      </c>
      <c r="L1225" s="644">
        <f t="shared" si="187"/>
        <v>577.62</v>
      </c>
      <c r="M1225" s="644">
        <f t="shared" si="188"/>
        <v>11813.47</v>
      </c>
      <c r="N1225" s="644">
        <f>ROUND('Смета ЕР (общ) '!$I1225*'Смета ЕР (общ) '!$L1225,2)</f>
        <v>0</v>
      </c>
      <c r="O1225" s="644">
        <f>ROUND('Смета ЕР (общ) '!$I1225*'Смета ЕР (общ) '!$M1225,2)</f>
        <v>0</v>
      </c>
      <c r="P1225" s="641"/>
      <c r="Q1225" s="641"/>
    </row>
    <row r="1226" spans="1:17" ht="34.5" customHeight="1">
      <c r="A1226" s="640" t="s">
        <v>105</v>
      </c>
      <c r="B1226" s="640">
        <v>2</v>
      </c>
      <c r="C1226" s="640"/>
      <c r="D1226" s="640">
        <v>117</v>
      </c>
      <c r="E1226" s="640" t="str">
        <f>CONCATENATE('Смета ЕР (общ) '!$A1226,".",'Смета ЕР (общ) '!$B1226,".",'Смета ЕР (общ) '!$D1226)</f>
        <v>Р9.2.117</v>
      </c>
      <c r="F1226" s="640">
        <f t="shared" si="186"/>
        <v>1</v>
      </c>
      <c r="G1226" s="641" t="s">
        <v>608</v>
      </c>
      <c r="H1226" s="642" t="s">
        <v>336</v>
      </c>
      <c r="I1226" s="643"/>
      <c r="J1226" s="644">
        <v>577.62</v>
      </c>
      <c r="K1226" s="644">
        <v>12258.93</v>
      </c>
      <c r="L1226" s="644">
        <f t="shared" si="187"/>
        <v>577.62</v>
      </c>
      <c r="M1226" s="644">
        <f t="shared" si="188"/>
        <v>12258.93</v>
      </c>
      <c r="N1226" s="644">
        <f>ROUND('Смета ЕР (общ) '!$I1226*'Смета ЕР (общ) '!$L1226,2)</f>
        <v>0</v>
      </c>
      <c r="O1226" s="644">
        <f>ROUND('Смета ЕР (общ) '!$I1226*'Смета ЕР (общ) '!$M1226,2)</f>
        <v>0</v>
      </c>
      <c r="P1226" s="641"/>
      <c r="Q1226" s="641"/>
    </row>
    <row r="1227" spans="1:17" ht="34.5" customHeight="1">
      <c r="A1227" s="640" t="s">
        <v>105</v>
      </c>
      <c r="B1227" s="640">
        <v>2</v>
      </c>
      <c r="C1227" s="640"/>
      <c r="D1227" s="640">
        <v>118</v>
      </c>
      <c r="E1227" s="640" t="str">
        <f>CONCATENATE('Смета ЕР (общ) '!$A1227,".",'Смета ЕР (общ) '!$B1227,".",'Смета ЕР (общ) '!$D1227)</f>
        <v>Р9.2.118</v>
      </c>
      <c r="F1227" s="640">
        <f t="shared" si="186"/>
        <v>1</v>
      </c>
      <c r="G1227" s="641" t="s">
        <v>183</v>
      </c>
      <c r="H1227" s="642" t="s">
        <v>336</v>
      </c>
      <c r="I1227" s="643"/>
      <c r="J1227" s="644">
        <v>636.41</v>
      </c>
      <c r="K1227" s="644">
        <v>13274.97</v>
      </c>
      <c r="L1227" s="644">
        <f t="shared" si="187"/>
        <v>636.41</v>
      </c>
      <c r="M1227" s="644">
        <f t="shared" si="188"/>
        <v>13274.97</v>
      </c>
      <c r="N1227" s="644">
        <f>ROUND('Смета ЕР (общ) '!$I1227*'Смета ЕР (общ) '!$L1227,2)</f>
        <v>0</v>
      </c>
      <c r="O1227" s="644">
        <f>ROUND('Смета ЕР (общ) '!$I1227*'Смета ЕР (общ) '!$M1227,2)</f>
        <v>0</v>
      </c>
      <c r="P1227" s="641"/>
      <c r="Q1227" s="641"/>
    </row>
    <row r="1228" spans="1:17" ht="34.5" customHeight="1">
      <c r="A1228" s="640" t="s">
        <v>105</v>
      </c>
      <c r="B1228" s="640">
        <v>2</v>
      </c>
      <c r="C1228" s="640"/>
      <c r="D1228" s="640">
        <v>119</v>
      </c>
      <c r="E1228" s="640" t="str">
        <f>CONCATENATE('Смета ЕР (общ) '!$A1228,".",'Смета ЕР (общ) '!$B1228,".",'Смета ЕР (общ) '!$D1228)</f>
        <v>Р9.2.119</v>
      </c>
      <c r="F1228" s="640">
        <f t="shared" si="186"/>
        <v>1</v>
      </c>
      <c r="G1228" s="641" t="s">
        <v>281</v>
      </c>
      <c r="H1228" s="642" t="s">
        <v>336</v>
      </c>
      <c r="I1228" s="643"/>
      <c r="J1228" s="644">
        <v>577.62</v>
      </c>
      <c r="K1228" s="644">
        <v>11278.97</v>
      </c>
      <c r="L1228" s="644">
        <f t="shared" si="187"/>
        <v>577.62</v>
      </c>
      <c r="M1228" s="644">
        <f t="shared" si="188"/>
        <v>11278.97</v>
      </c>
      <c r="N1228" s="644">
        <f>ROUND('Смета ЕР (общ) '!$I1228*'Смета ЕР (общ) '!$L1228,2)</f>
        <v>0</v>
      </c>
      <c r="O1228" s="644">
        <f>ROUND('Смета ЕР (общ) '!$I1228*'Смета ЕР (общ) '!$M1228,2)</f>
        <v>0</v>
      </c>
      <c r="P1228" s="641"/>
      <c r="Q1228" s="641"/>
    </row>
    <row r="1229" spans="1:17" ht="34.5" customHeight="1">
      <c r="A1229" s="640" t="s">
        <v>105</v>
      </c>
      <c r="B1229" s="640">
        <v>2</v>
      </c>
      <c r="C1229" s="640"/>
      <c r="D1229" s="640">
        <v>120</v>
      </c>
      <c r="E1229" s="640" t="str">
        <f>CONCATENATE('Смета ЕР (общ) '!$A1229,".",'Смета ЕР (общ) '!$B1229,".",'Смета ЕР (общ) '!$D1229)</f>
        <v>Р9.2.120</v>
      </c>
      <c r="F1229" s="640">
        <f t="shared" si="186"/>
        <v>1</v>
      </c>
      <c r="G1229" s="641" t="s">
        <v>331</v>
      </c>
      <c r="H1229" s="642" t="s">
        <v>336</v>
      </c>
      <c r="I1229" s="643"/>
      <c r="J1229" s="644">
        <v>577.62</v>
      </c>
      <c r="K1229" s="644">
        <v>10530.19</v>
      </c>
      <c r="L1229" s="644">
        <f t="shared" si="187"/>
        <v>577.62</v>
      </c>
      <c r="M1229" s="644">
        <f t="shared" si="188"/>
        <v>10530.19</v>
      </c>
      <c r="N1229" s="644">
        <f>ROUND('Смета ЕР (общ) '!$I1229*'Смета ЕР (общ) '!$L1229,2)</f>
        <v>0</v>
      </c>
      <c r="O1229" s="644">
        <f>ROUND('Смета ЕР (общ) '!$I1229*'Смета ЕР (общ) '!$M1229,2)</f>
        <v>0</v>
      </c>
      <c r="P1229" s="641"/>
      <c r="Q1229" s="641"/>
    </row>
    <row r="1230" spans="1:17" ht="34.5" customHeight="1">
      <c r="A1230" s="640" t="s">
        <v>105</v>
      </c>
      <c r="B1230" s="640">
        <v>2</v>
      </c>
      <c r="C1230" s="640"/>
      <c r="D1230" s="640">
        <v>121</v>
      </c>
      <c r="E1230" s="640" t="str">
        <f>CONCATENATE('Смета ЕР (общ) '!$A1230,".",'Смета ЕР (общ) '!$B1230,".",'Смета ЕР (общ) '!$D1230)</f>
        <v>Р9.2.121</v>
      </c>
      <c r="F1230" s="640">
        <f t="shared" si="186"/>
        <v>1</v>
      </c>
      <c r="G1230" s="641" t="s">
        <v>282</v>
      </c>
      <c r="H1230" s="642" t="s">
        <v>336</v>
      </c>
      <c r="I1230" s="643"/>
      <c r="J1230" s="644">
        <v>577.62</v>
      </c>
      <c r="K1230" s="644">
        <v>10087.66</v>
      </c>
      <c r="L1230" s="644">
        <f t="shared" si="187"/>
        <v>577.62</v>
      </c>
      <c r="M1230" s="644">
        <f t="shared" si="188"/>
        <v>10087.66</v>
      </c>
      <c r="N1230" s="644">
        <f>ROUND('Смета ЕР (общ) '!$I1230*'Смета ЕР (общ) '!$L1230,2)</f>
        <v>0</v>
      </c>
      <c r="O1230" s="644">
        <f>ROUND('Смета ЕР (общ) '!$I1230*'Смета ЕР (общ) '!$M1230,2)</f>
        <v>0</v>
      </c>
      <c r="P1230" s="641"/>
      <c r="Q1230" s="641"/>
    </row>
    <row r="1231" spans="1:17" ht="34.5" customHeight="1">
      <c r="A1231" s="640" t="s">
        <v>105</v>
      </c>
      <c r="B1231" s="640">
        <v>2</v>
      </c>
      <c r="C1231" s="640"/>
      <c r="D1231" s="640">
        <v>122</v>
      </c>
      <c r="E1231" s="640" t="str">
        <f>CONCATENATE('Смета ЕР (общ) '!$A1231,".",'Смета ЕР (общ) '!$B1231,".",'Смета ЕР (общ) '!$D1231)</f>
        <v>Р9.2.122</v>
      </c>
      <c r="F1231" s="640">
        <f t="shared" si="186"/>
        <v>1</v>
      </c>
      <c r="G1231" s="641" t="s">
        <v>609</v>
      </c>
      <c r="H1231" s="642" t="s">
        <v>336</v>
      </c>
      <c r="I1231" s="643"/>
      <c r="J1231" s="644">
        <v>577.62</v>
      </c>
      <c r="K1231" s="644">
        <v>10177.75</v>
      </c>
      <c r="L1231" s="644">
        <f t="shared" si="187"/>
        <v>577.62</v>
      </c>
      <c r="M1231" s="644">
        <f t="shared" si="188"/>
        <v>10177.75</v>
      </c>
      <c r="N1231" s="644">
        <f>ROUND('Смета ЕР (общ) '!$I1231*'Смета ЕР (общ) '!$L1231,2)</f>
        <v>0</v>
      </c>
      <c r="O1231" s="644">
        <f>ROUND('Смета ЕР (общ) '!$I1231*'Смета ЕР (общ) '!$M1231,2)</f>
        <v>0</v>
      </c>
      <c r="P1231" s="641"/>
      <c r="Q1231" s="641"/>
    </row>
    <row r="1232" spans="1:17" ht="34.5" customHeight="1">
      <c r="A1232" s="640" t="s">
        <v>105</v>
      </c>
      <c r="B1232" s="640">
        <v>2</v>
      </c>
      <c r="C1232" s="640"/>
      <c r="D1232" s="640">
        <v>123</v>
      </c>
      <c r="E1232" s="640" t="str">
        <f>CONCATENATE('Смета ЕР (общ) '!$A1232,".",'Смета ЕР (общ) '!$B1232,".",'Смета ЕР (общ) '!$D1232)</f>
        <v>Р9.2.123</v>
      </c>
      <c r="F1232" s="640">
        <f t="shared" si="186"/>
        <v>1</v>
      </c>
      <c r="G1232" s="641" t="s">
        <v>610</v>
      </c>
      <c r="H1232" s="642" t="s">
        <v>336</v>
      </c>
      <c r="I1232" s="643"/>
      <c r="J1232" s="644">
        <v>577.62</v>
      </c>
      <c r="K1232" s="644">
        <v>10316.959999999999</v>
      </c>
      <c r="L1232" s="644">
        <f t="shared" si="187"/>
        <v>577.62</v>
      </c>
      <c r="M1232" s="644">
        <f t="shared" si="188"/>
        <v>10316.959999999999</v>
      </c>
      <c r="N1232" s="644">
        <f>ROUND('Смета ЕР (общ) '!$I1232*'Смета ЕР (общ) '!$L1232,2)</f>
        <v>0</v>
      </c>
      <c r="O1232" s="644">
        <f>ROUND('Смета ЕР (общ) '!$I1232*'Смета ЕР (общ) '!$M1232,2)</f>
        <v>0</v>
      </c>
      <c r="P1232" s="641"/>
      <c r="Q1232" s="641"/>
    </row>
    <row r="1233" spans="1:17" ht="34.5" customHeight="1">
      <c r="A1233" s="640" t="s">
        <v>105</v>
      </c>
      <c r="B1233" s="640">
        <v>2</v>
      </c>
      <c r="C1233" s="640"/>
      <c r="D1233" s="640">
        <v>124</v>
      </c>
      <c r="E1233" s="640" t="str">
        <f>CONCATENATE('Смета ЕР (общ) '!$A1233,".",'Смета ЕР (общ) '!$B1233,".",'Смета ЕР (общ) '!$D1233)</f>
        <v>Р9.2.124</v>
      </c>
      <c r="F1233" s="640">
        <f t="shared" si="186"/>
        <v>1</v>
      </c>
      <c r="G1233" s="641" t="s">
        <v>611</v>
      </c>
      <c r="H1233" s="642" t="s">
        <v>336</v>
      </c>
      <c r="I1233" s="643"/>
      <c r="J1233" s="644">
        <v>636.41</v>
      </c>
      <c r="K1233" s="644">
        <v>11931.46</v>
      </c>
      <c r="L1233" s="644">
        <f t="shared" si="187"/>
        <v>636.41</v>
      </c>
      <c r="M1233" s="644">
        <f t="shared" si="188"/>
        <v>11931.46</v>
      </c>
      <c r="N1233" s="644">
        <f>ROUND('Смета ЕР (общ) '!$I1233*'Смета ЕР (общ) '!$L1233,2)</f>
        <v>0</v>
      </c>
      <c r="O1233" s="644">
        <f>ROUND('Смета ЕР (общ) '!$I1233*'Смета ЕР (общ) '!$M1233,2)</f>
        <v>0</v>
      </c>
      <c r="P1233" s="641"/>
      <c r="Q1233" s="641"/>
    </row>
    <row r="1234" spans="1:17" ht="34.5" customHeight="1">
      <c r="A1234" s="640" t="s">
        <v>105</v>
      </c>
      <c r="B1234" s="640">
        <v>2</v>
      </c>
      <c r="C1234" s="640"/>
      <c r="D1234" s="640">
        <v>125</v>
      </c>
      <c r="E1234" s="640" t="str">
        <f>CONCATENATE('Смета ЕР (общ) '!$A1234,".",'Смета ЕР (общ) '!$B1234,".",'Смета ЕР (общ) '!$D1234)</f>
        <v>Р9.2.125</v>
      </c>
      <c r="F1234" s="640">
        <f t="shared" si="186"/>
        <v>1</v>
      </c>
      <c r="G1234" s="641" t="s">
        <v>612</v>
      </c>
      <c r="H1234" s="642" t="s">
        <v>336</v>
      </c>
      <c r="I1234" s="643"/>
      <c r="J1234" s="644">
        <v>636.41</v>
      </c>
      <c r="K1234" s="644">
        <v>13261.07</v>
      </c>
      <c r="L1234" s="644">
        <f t="shared" si="187"/>
        <v>636.41</v>
      </c>
      <c r="M1234" s="644">
        <f t="shared" si="188"/>
        <v>13261.07</v>
      </c>
      <c r="N1234" s="644">
        <f>ROUND('Смета ЕР (общ) '!$I1234*'Смета ЕР (общ) '!$L1234,2)</f>
        <v>0</v>
      </c>
      <c r="O1234" s="644">
        <f>ROUND('Смета ЕР (общ) '!$I1234*'Смета ЕР (общ) '!$M1234,2)</f>
        <v>0</v>
      </c>
      <c r="P1234" s="641"/>
      <c r="Q1234" s="641"/>
    </row>
    <row r="1235" spans="1:17" ht="34.5" customHeight="1">
      <c r="A1235" s="640" t="s">
        <v>105</v>
      </c>
      <c r="B1235" s="640">
        <v>2</v>
      </c>
      <c r="C1235" s="640"/>
      <c r="D1235" s="640">
        <v>126</v>
      </c>
      <c r="E1235" s="640" t="str">
        <f>CONCATENATE('Смета ЕР (общ) '!$A1235,".",'Смета ЕР (общ) '!$B1235,".",'Смета ЕР (общ) '!$D1235)</f>
        <v>Р9.2.126</v>
      </c>
      <c r="F1235" s="640">
        <f t="shared" si="186"/>
        <v>1</v>
      </c>
      <c r="G1235" s="641" t="s">
        <v>613</v>
      </c>
      <c r="H1235" s="642" t="s">
        <v>336</v>
      </c>
      <c r="I1235" s="643"/>
      <c r="J1235" s="644">
        <v>577.62</v>
      </c>
      <c r="K1235" s="644">
        <v>4277.8900000000003</v>
      </c>
      <c r="L1235" s="644">
        <f t="shared" si="187"/>
        <v>577.62</v>
      </c>
      <c r="M1235" s="644">
        <f t="shared" si="188"/>
        <v>4277.8900000000003</v>
      </c>
      <c r="N1235" s="644">
        <f>ROUND('Смета ЕР (общ) '!$I1235*'Смета ЕР (общ) '!$L1235,2)</f>
        <v>0</v>
      </c>
      <c r="O1235" s="644">
        <f>ROUND('Смета ЕР (общ) '!$I1235*'Смета ЕР (общ) '!$M1235,2)</f>
        <v>0</v>
      </c>
      <c r="P1235" s="641"/>
      <c r="Q1235" s="641"/>
    </row>
    <row r="1236" spans="1:17" ht="34.5" customHeight="1">
      <c r="A1236" s="640" t="s">
        <v>105</v>
      </c>
      <c r="B1236" s="640">
        <v>2</v>
      </c>
      <c r="C1236" s="640"/>
      <c r="D1236" s="640">
        <v>127</v>
      </c>
      <c r="E1236" s="640" t="str">
        <f>CONCATENATE('Смета ЕР (общ) '!$A1236,".",'Смета ЕР (общ) '!$B1236,".",'Смета ЕР (общ) '!$D1236)</f>
        <v>Р9.2.127</v>
      </c>
      <c r="F1236" s="640">
        <f t="shared" si="186"/>
        <v>1</v>
      </c>
      <c r="G1236" s="641" t="s">
        <v>614</v>
      </c>
      <c r="H1236" s="642" t="s">
        <v>336</v>
      </c>
      <c r="I1236" s="643"/>
      <c r="J1236" s="644">
        <v>577.62</v>
      </c>
      <c r="K1236" s="644">
        <v>3980.69</v>
      </c>
      <c r="L1236" s="644">
        <f t="shared" si="187"/>
        <v>577.62</v>
      </c>
      <c r="M1236" s="644">
        <f t="shared" si="188"/>
        <v>3980.69</v>
      </c>
      <c r="N1236" s="644">
        <f>ROUND('Смета ЕР (общ) '!$I1236*'Смета ЕР (общ) '!$L1236,2)</f>
        <v>0</v>
      </c>
      <c r="O1236" s="644">
        <f>ROUND('Смета ЕР (общ) '!$I1236*'Смета ЕР (общ) '!$M1236,2)</f>
        <v>0</v>
      </c>
      <c r="P1236" s="641"/>
      <c r="Q1236" s="641"/>
    </row>
    <row r="1237" spans="1:17" ht="34.5" customHeight="1">
      <c r="A1237" s="640" t="s">
        <v>105</v>
      </c>
      <c r="B1237" s="640">
        <v>2</v>
      </c>
      <c r="C1237" s="640"/>
      <c r="D1237" s="640">
        <v>128</v>
      </c>
      <c r="E1237" s="640" t="str">
        <f>CONCATENATE('Смета ЕР (общ) '!$A1237,".",'Смета ЕР (общ) '!$B1237,".",'Смета ЕР (общ) '!$D1237)</f>
        <v>Р9.2.128</v>
      </c>
      <c r="F1237" s="640">
        <f t="shared" si="186"/>
        <v>1</v>
      </c>
      <c r="G1237" s="641" t="s">
        <v>399</v>
      </c>
      <c r="H1237" s="642" t="s">
        <v>336</v>
      </c>
      <c r="I1237" s="643"/>
      <c r="J1237" s="644">
        <v>577.62</v>
      </c>
      <c r="K1237" s="644">
        <v>3763.64</v>
      </c>
      <c r="L1237" s="644">
        <f t="shared" si="187"/>
        <v>577.62</v>
      </c>
      <c r="M1237" s="644">
        <f t="shared" si="188"/>
        <v>3763.64</v>
      </c>
      <c r="N1237" s="644">
        <f>ROUND('Смета ЕР (общ) '!$I1237*'Смета ЕР (общ) '!$L1237,2)</f>
        <v>0</v>
      </c>
      <c r="O1237" s="644">
        <f>ROUND('Смета ЕР (общ) '!$I1237*'Смета ЕР (общ) '!$M1237,2)</f>
        <v>0</v>
      </c>
      <c r="P1237" s="641"/>
      <c r="Q1237" s="641"/>
    </row>
    <row r="1238" spans="1:17" ht="34.5" customHeight="1">
      <c r="A1238" s="640" t="s">
        <v>105</v>
      </c>
      <c r="B1238" s="640">
        <v>2</v>
      </c>
      <c r="C1238" s="640"/>
      <c r="D1238" s="640">
        <v>129</v>
      </c>
      <c r="E1238" s="640" t="str">
        <f>CONCATENATE('Смета ЕР (общ) '!$A1238,".",'Смета ЕР (общ) '!$B1238,".",'Смета ЕР (общ) '!$D1238)</f>
        <v>Р9.2.129</v>
      </c>
      <c r="F1238" s="640">
        <f t="shared" si="186"/>
        <v>1</v>
      </c>
      <c r="G1238" s="641" t="s">
        <v>615</v>
      </c>
      <c r="H1238" s="642" t="s">
        <v>336</v>
      </c>
      <c r="I1238" s="643"/>
      <c r="J1238" s="644">
        <v>577.62</v>
      </c>
      <c r="K1238" s="644">
        <v>3874.41</v>
      </c>
      <c r="L1238" s="644">
        <f t="shared" si="187"/>
        <v>577.62</v>
      </c>
      <c r="M1238" s="644">
        <f t="shared" si="188"/>
        <v>3874.41</v>
      </c>
      <c r="N1238" s="644">
        <f>ROUND('Смета ЕР (общ) '!$I1238*'Смета ЕР (общ) '!$L1238,2)</f>
        <v>0</v>
      </c>
      <c r="O1238" s="644">
        <f>ROUND('Смета ЕР (общ) '!$I1238*'Смета ЕР (общ) '!$M1238,2)</f>
        <v>0</v>
      </c>
      <c r="P1238" s="641"/>
      <c r="Q1238" s="641"/>
    </row>
    <row r="1239" spans="1:17" ht="34.5" customHeight="1">
      <c r="A1239" s="640" t="s">
        <v>105</v>
      </c>
      <c r="B1239" s="640">
        <v>2</v>
      </c>
      <c r="C1239" s="640"/>
      <c r="D1239" s="640">
        <v>130</v>
      </c>
      <c r="E1239" s="640" t="str">
        <f>CONCATENATE('Смета ЕР (общ) '!$A1239,".",'Смета ЕР (общ) '!$B1239,".",'Смета ЕР (общ) '!$D1239)</f>
        <v>Р9.2.130</v>
      </c>
      <c r="F1239" s="640">
        <f t="shared" si="186"/>
        <v>1</v>
      </c>
      <c r="G1239" s="641" t="s">
        <v>616</v>
      </c>
      <c r="H1239" s="642" t="s">
        <v>336</v>
      </c>
      <c r="I1239" s="643"/>
      <c r="J1239" s="644">
        <v>577.62</v>
      </c>
      <c r="K1239" s="644">
        <v>3808.29</v>
      </c>
      <c r="L1239" s="644">
        <f t="shared" si="187"/>
        <v>577.62</v>
      </c>
      <c r="M1239" s="644">
        <f t="shared" si="188"/>
        <v>3808.29</v>
      </c>
      <c r="N1239" s="644">
        <f>ROUND('Смета ЕР (общ) '!$I1239*'Смета ЕР (общ) '!$L1239,2)</f>
        <v>0</v>
      </c>
      <c r="O1239" s="644">
        <f>ROUND('Смета ЕР (общ) '!$I1239*'Смета ЕР (общ) '!$M1239,2)</f>
        <v>0</v>
      </c>
      <c r="P1239" s="641"/>
      <c r="Q1239" s="641"/>
    </row>
    <row r="1240" spans="1:17" ht="34.5" customHeight="1">
      <c r="A1240" s="640" t="s">
        <v>105</v>
      </c>
      <c r="B1240" s="640">
        <v>2</v>
      </c>
      <c r="C1240" s="640"/>
      <c r="D1240" s="640">
        <v>131</v>
      </c>
      <c r="E1240" s="640" t="str">
        <f>CONCATENATE('Смета ЕР (общ) '!$A1240,".",'Смета ЕР (общ) '!$B1240,".",'Смета ЕР (общ) '!$D1240)</f>
        <v>Р9.2.131</v>
      </c>
      <c r="F1240" s="640">
        <f t="shared" si="186"/>
        <v>1</v>
      </c>
      <c r="G1240" s="641" t="s">
        <v>617</v>
      </c>
      <c r="H1240" s="642" t="s">
        <v>336</v>
      </c>
      <c r="I1240" s="643"/>
      <c r="J1240" s="644">
        <v>636.41</v>
      </c>
      <c r="K1240" s="644">
        <v>3600.73</v>
      </c>
      <c r="L1240" s="644">
        <f t="shared" si="187"/>
        <v>636.41</v>
      </c>
      <c r="M1240" s="644">
        <f t="shared" si="188"/>
        <v>3600.73</v>
      </c>
      <c r="N1240" s="644">
        <f>ROUND('Смета ЕР (общ) '!$I1240*'Смета ЕР (общ) '!$L1240,2)</f>
        <v>0</v>
      </c>
      <c r="O1240" s="644">
        <f>ROUND('Смета ЕР (общ) '!$I1240*'Смета ЕР (общ) '!$M1240,2)</f>
        <v>0</v>
      </c>
      <c r="P1240" s="641"/>
      <c r="Q1240" s="641"/>
    </row>
    <row r="1241" spans="1:17" ht="34.5" customHeight="1">
      <c r="A1241" s="640" t="s">
        <v>105</v>
      </c>
      <c r="B1241" s="640">
        <v>2</v>
      </c>
      <c r="C1241" s="640"/>
      <c r="D1241" s="640">
        <v>132</v>
      </c>
      <c r="E1241" s="640" t="str">
        <f>CONCATENATE('Смета ЕР (общ) '!$A1241,".",'Смета ЕР (общ) '!$B1241,".",'Смета ЕР (общ) '!$D1241)</f>
        <v>Р9.2.132</v>
      </c>
      <c r="F1241" s="640">
        <f t="shared" si="186"/>
        <v>1</v>
      </c>
      <c r="G1241" s="641" t="s">
        <v>283</v>
      </c>
      <c r="H1241" s="642" t="s">
        <v>336</v>
      </c>
      <c r="I1241" s="643"/>
      <c r="J1241" s="644">
        <v>636.41</v>
      </c>
      <c r="K1241" s="644">
        <v>3899.62</v>
      </c>
      <c r="L1241" s="644">
        <f t="shared" si="187"/>
        <v>636.41</v>
      </c>
      <c r="M1241" s="644">
        <f t="shared" si="188"/>
        <v>3899.62</v>
      </c>
      <c r="N1241" s="644">
        <f>ROUND('Смета ЕР (общ) '!$I1241*'Смета ЕР (общ) '!$L1241,2)</f>
        <v>0</v>
      </c>
      <c r="O1241" s="644">
        <f>ROUND('Смета ЕР (общ) '!$I1241*'Смета ЕР (общ) '!$M1241,2)</f>
        <v>0</v>
      </c>
      <c r="P1241" s="641"/>
      <c r="Q1241" s="641"/>
    </row>
    <row r="1242" spans="1:17" ht="34.5" customHeight="1">
      <c r="A1242" s="640" t="s">
        <v>105</v>
      </c>
      <c r="B1242" s="640">
        <v>2</v>
      </c>
      <c r="C1242" s="640"/>
      <c r="D1242" s="640">
        <v>133</v>
      </c>
      <c r="E1242" s="640" t="str">
        <f>CONCATENATE('Смета ЕР (общ) '!$A1242,".",'Смета ЕР (общ) '!$B1242,".",'Смета ЕР (общ) '!$D1242)</f>
        <v>Р9.2.133</v>
      </c>
      <c r="F1242" s="640">
        <f t="shared" si="186"/>
        <v>1</v>
      </c>
      <c r="G1242" s="641" t="s">
        <v>618</v>
      </c>
      <c r="H1242" s="642" t="s">
        <v>336</v>
      </c>
      <c r="I1242" s="643"/>
      <c r="J1242" s="644">
        <v>922.83</v>
      </c>
      <c r="K1242" s="644">
        <v>23067.78</v>
      </c>
      <c r="L1242" s="644">
        <f t="shared" si="187"/>
        <v>922.83</v>
      </c>
      <c r="M1242" s="644">
        <f t="shared" si="188"/>
        <v>23067.78</v>
      </c>
      <c r="N1242" s="644">
        <f>ROUND('Смета ЕР (общ) '!$I1242*'Смета ЕР (общ) '!$L1242,2)</f>
        <v>0</v>
      </c>
      <c r="O1242" s="644">
        <f>ROUND('Смета ЕР (общ) '!$I1242*'Смета ЕР (общ) '!$M1242,2)</f>
        <v>0</v>
      </c>
      <c r="P1242" s="641"/>
      <c r="Q1242" s="641"/>
    </row>
    <row r="1243" spans="1:17" ht="34.5" customHeight="1">
      <c r="A1243" s="640" t="s">
        <v>105</v>
      </c>
      <c r="B1243" s="640">
        <v>2</v>
      </c>
      <c r="C1243" s="640"/>
      <c r="D1243" s="640">
        <v>134</v>
      </c>
      <c r="E1243" s="640" t="str">
        <f>CONCATENATE('Смета ЕР (общ) '!$A1243,".",'Смета ЕР (общ) '!$B1243,".",'Смета ЕР (общ) '!$D1243)</f>
        <v>Р9.2.134</v>
      </c>
      <c r="F1243" s="640">
        <f t="shared" si="186"/>
        <v>1</v>
      </c>
      <c r="G1243" s="641" t="s">
        <v>122</v>
      </c>
      <c r="H1243" s="642" t="s">
        <v>336</v>
      </c>
      <c r="I1243" s="643"/>
      <c r="J1243" s="644">
        <v>922.83</v>
      </c>
      <c r="K1243" s="644">
        <v>22887.98</v>
      </c>
      <c r="L1243" s="644">
        <f t="shared" si="187"/>
        <v>922.83</v>
      </c>
      <c r="M1243" s="644">
        <f t="shared" si="188"/>
        <v>22887.98</v>
      </c>
      <c r="N1243" s="644">
        <f>ROUND('Смета ЕР (общ) '!$I1243*'Смета ЕР (общ) '!$L1243,2)</f>
        <v>0</v>
      </c>
      <c r="O1243" s="644">
        <f>ROUND('Смета ЕР (общ) '!$I1243*'Смета ЕР (общ) '!$M1243,2)</f>
        <v>0</v>
      </c>
      <c r="P1243" s="641"/>
      <c r="Q1243" s="641"/>
    </row>
    <row r="1244" spans="1:17" ht="34.5" customHeight="1">
      <c r="A1244" s="640" t="s">
        <v>105</v>
      </c>
      <c r="B1244" s="640">
        <v>2</v>
      </c>
      <c r="C1244" s="640"/>
      <c r="D1244" s="640">
        <v>135</v>
      </c>
      <c r="E1244" s="640" t="str">
        <f>CONCATENATE('Смета ЕР (общ) '!$A1244,".",'Смета ЕР (общ) '!$B1244,".",'Смета ЕР (общ) '!$D1244)</f>
        <v>Р9.2.135</v>
      </c>
      <c r="F1244" s="640">
        <f t="shared" si="186"/>
        <v>1</v>
      </c>
      <c r="G1244" s="641" t="s">
        <v>123</v>
      </c>
      <c r="H1244" s="642" t="s">
        <v>336</v>
      </c>
      <c r="I1244" s="643"/>
      <c r="J1244" s="644">
        <v>1087.83</v>
      </c>
      <c r="K1244" s="644">
        <v>22432.19</v>
      </c>
      <c r="L1244" s="644">
        <f t="shared" si="187"/>
        <v>1087.83</v>
      </c>
      <c r="M1244" s="644">
        <f t="shared" si="188"/>
        <v>22432.19</v>
      </c>
      <c r="N1244" s="644">
        <f>ROUND('Смета ЕР (общ) '!$I1244*'Смета ЕР (общ) '!$L1244,2)</f>
        <v>0</v>
      </c>
      <c r="O1244" s="644">
        <f>ROUND('Смета ЕР (общ) '!$I1244*'Смета ЕР (общ) '!$M1244,2)</f>
        <v>0</v>
      </c>
      <c r="P1244" s="641"/>
      <c r="Q1244" s="641"/>
    </row>
    <row r="1245" spans="1:17" ht="34.5" customHeight="1">
      <c r="A1245" s="640" t="s">
        <v>105</v>
      </c>
      <c r="B1245" s="640">
        <v>2</v>
      </c>
      <c r="C1245" s="640"/>
      <c r="D1245" s="640">
        <v>136</v>
      </c>
      <c r="E1245" s="640" t="str">
        <f>CONCATENATE('Смета ЕР (общ) '!$A1245,".",'Смета ЕР (общ) '!$B1245,".",'Смета ЕР (общ) '!$D1245)</f>
        <v>Р9.2.136</v>
      </c>
      <c r="F1245" s="640">
        <f t="shared" si="186"/>
        <v>1</v>
      </c>
      <c r="G1245" s="641" t="s">
        <v>124</v>
      </c>
      <c r="H1245" s="642" t="s">
        <v>336</v>
      </c>
      <c r="I1245" s="643"/>
      <c r="J1245" s="644">
        <v>1245.3800000000001</v>
      </c>
      <c r="K1245" s="644">
        <v>22932.26</v>
      </c>
      <c r="L1245" s="644">
        <f t="shared" si="187"/>
        <v>1245.3800000000001</v>
      </c>
      <c r="M1245" s="644">
        <f t="shared" si="188"/>
        <v>22932.26</v>
      </c>
      <c r="N1245" s="644">
        <f>ROUND('Смета ЕР (общ) '!$I1245*'Смета ЕР (общ) '!$L1245,2)</f>
        <v>0</v>
      </c>
      <c r="O1245" s="644">
        <f>ROUND('Смета ЕР (общ) '!$I1245*'Смета ЕР (общ) '!$M1245,2)</f>
        <v>0</v>
      </c>
      <c r="P1245" s="641"/>
      <c r="Q1245" s="641"/>
    </row>
    <row r="1246" spans="1:17" ht="34.5" customHeight="1">
      <c r="A1246" s="640" t="s">
        <v>105</v>
      </c>
      <c r="B1246" s="640">
        <v>2</v>
      </c>
      <c r="C1246" s="640"/>
      <c r="D1246" s="640">
        <v>137</v>
      </c>
      <c r="E1246" s="640" t="str">
        <f>CONCATENATE('Смета ЕР (общ) '!$A1246,".",'Смета ЕР (общ) '!$B1246,".",'Смета ЕР (общ) '!$D1246)</f>
        <v>Р9.2.137</v>
      </c>
      <c r="F1246" s="640">
        <f t="shared" si="186"/>
        <v>1</v>
      </c>
      <c r="G1246" s="641" t="s">
        <v>400</v>
      </c>
      <c r="H1246" s="642" t="s">
        <v>336</v>
      </c>
      <c r="I1246" s="643"/>
      <c r="J1246" s="644">
        <v>1420.16</v>
      </c>
      <c r="K1246" s="644">
        <v>23207.45</v>
      </c>
      <c r="L1246" s="644">
        <f t="shared" si="187"/>
        <v>1420.16</v>
      </c>
      <c r="M1246" s="644">
        <f t="shared" si="188"/>
        <v>23207.45</v>
      </c>
      <c r="N1246" s="644">
        <f>ROUND('Смета ЕР (общ) '!$I1246*'Смета ЕР (общ) '!$L1246,2)</f>
        <v>0</v>
      </c>
      <c r="O1246" s="644">
        <f>ROUND('Смета ЕР (общ) '!$I1246*'Смета ЕР (общ) '!$M1246,2)</f>
        <v>0</v>
      </c>
      <c r="P1246" s="641"/>
      <c r="Q1246" s="641"/>
    </row>
    <row r="1247" spans="1:17" ht="34.5" customHeight="1">
      <c r="A1247" s="640" t="s">
        <v>105</v>
      </c>
      <c r="B1247" s="640">
        <v>2</v>
      </c>
      <c r="C1247" s="640"/>
      <c r="D1247" s="640">
        <v>138</v>
      </c>
      <c r="E1247" s="640" t="str">
        <f>CONCATENATE('Смета ЕР (общ) '!$A1247,".",'Смета ЕР (общ) '!$B1247,".",'Смета ЕР (общ) '!$D1247)</f>
        <v>Р9.2.138</v>
      </c>
      <c r="F1247" s="640">
        <f t="shared" si="186"/>
        <v>1</v>
      </c>
      <c r="G1247" s="641" t="s">
        <v>619</v>
      </c>
      <c r="H1247" s="642" t="s">
        <v>336</v>
      </c>
      <c r="I1247" s="643"/>
      <c r="J1247" s="644">
        <v>1673.5</v>
      </c>
      <c r="K1247" s="644">
        <v>22575.84</v>
      </c>
      <c r="L1247" s="644">
        <f t="shared" si="187"/>
        <v>1673.5</v>
      </c>
      <c r="M1247" s="644">
        <f t="shared" si="188"/>
        <v>22575.84</v>
      </c>
      <c r="N1247" s="644">
        <f>ROUND('Смета ЕР (общ) '!$I1247*'Смета ЕР (общ) '!$L1247,2)</f>
        <v>0</v>
      </c>
      <c r="O1247" s="644">
        <f>ROUND('Смета ЕР (общ) '!$I1247*'Смета ЕР (общ) '!$M1247,2)</f>
        <v>0</v>
      </c>
      <c r="P1247" s="641"/>
      <c r="Q1247" s="641"/>
    </row>
    <row r="1248" spans="1:17" ht="34.5" customHeight="1">
      <c r="A1248" s="640" t="s">
        <v>105</v>
      </c>
      <c r="B1248" s="640">
        <v>2</v>
      </c>
      <c r="C1248" s="640"/>
      <c r="D1248" s="640">
        <v>139</v>
      </c>
      <c r="E1248" s="640" t="str">
        <f>CONCATENATE('Смета ЕР (общ) '!$A1248,".",'Смета ЕР (общ) '!$B1248,".",'Смета ЕР (общ) '!$D1248)</f>
        <v>Р9.2.139</v>
      </c>
      <c r="F1248" s="640">
        <f t="shared" si="186"/>
        <v>1</v>
      </c>
      <c r="G1248" s="641" t="s">
        <v>620</v>
      </c>
      <c r="H1248" s="642" t="s">
        <v>336</v>
      </c>
      <c r="I1248" s="643"/>
      <c r="J1248" s="644">
        <v>2198.61</v>
      </c>
      <c r="K1248" s="644">
        <v>22548.12</v>
      </c>
      <c r="L1248" s="644">
        <f t="shared" si="187"/>
        <v>2198.61</v>
      </c>
      <c r="M1248" s="644">
        <f t="shared" si="188"/>
        <v>22548.12</v>
      </c>
      <c r="N1248" s="644">
        <f>ROUND('Смета ЕР (общ) '!$I1248*'Смета ЕР (общ) '!$L1248,2)</f>
        <v>0</v>
      </c>
      <c r="O1248" s="644">
        <f>ROUND('Смета ЕР (общ) '!$I1248*'Смета ЕР (общ) '!$M1248,2)</f>
        <v>0</v>
      </c>
      <c r="P1248" s="641"/>
      <c r="Q1248" s="641"/>
    </row>
    <row r="1249" spans="1:17" ht="34.5" customHeight="1">
      <c r="A1249" s="640" t="s">
        <v>105</v>
      </c>
      <c r="B1249" s="640">
        <v>2</v>
      </c>
      <c r="C1249" s="640"/>
      <c r="D1249" s="640">
        <v>140</v>
      </c>
      <c r="E1249" s="640" t="str">
        <f>CONCATENATE('Смета ЕР (общ) '!$A1249,".",'Смета ЕР (общ) '!$B1249,".",'Смета ЕР (общ) '!$D1249)</f>
        <v>Р9.2.140</v>
      </c>
      <c r="F1249" s="640">
        <f t="shared" si="186"/>
        <v>1</v>
      </c>
      <c r="G1249" s="641" t="s">
        <v>401</v>
      </c>
      <c r="H1249" s="642" t="s">
        <v>336</v>
      </c>
      <c r="I1249" s="643"/>
      <c r="J1249" s="644">
        <v>2198.61</v>
      </c>
      <c r="K1249" s="644">
        <v>22049.18</v>
      </c>
      <c r="L1249" s="644">
        <f t="shared" si="187"/>
        <v>2198.61</v>
      </c>
      <c r="M1249" s="644">
        <f t="shared" si="188"/>
        <v>22049.18</v>
      </c>
      <c r="N1249" s="644">
        <f>ROUND('Смета ЕР (общ) '!$I1249*'Смета ЕР (общ) '!$L1249,2)</f>
        <v>0</v>
      </c>
      <c r="O1249" s="644">
        <f>ROUND('Смета ЕР (общ) '!$I1249*'Смета ЕР (общ) '!$M1249,2)</f>
        <v>0</v>
      </c>
      <c r="P1249" s="641"/>
      <c r="Q1249" s="641"/>
    </row>
    <row r="1250" spans="1:17" ht="34.5" customHeight="1">
      <c r="A1250" s="640" t="s">
        <v>105</v>
      </c>
      <c r="B1250" s="640">
        <v>2</v>
      </c>
      <c r="C1250" s="640"/>
      <c r="D1250" s="640">
        <v>141</v>
      </c>
      <c r="E1250" s="640" t="str">
        <f>CONCATENATE('Смета ЕР (общ) '!$A1250,".",'Смета ЕР (общ) '!$B1250,".",'Смета ЕР (общ) '!$D1250)</f>
        <v>Р9.2.141</v>
      </c>
      <c r="F1250" s="640">
        <f t="shared" si="186"/>
        <v>1</v>
      </c>
      <c r="G1250" s="641" t="s">
        <v>621</v>
      </c>
      <c r="H1250" s="642" t="s">
        <v>336</v>
      </c>
      <c r="I1250" s="643"/>
      <c r="J1250" s="644">
        <v>2251.13</v>
      </c>
      <c r="K1250" s="644">
        <v>22342.42</v>
      </c>
      <c r="L1250" s="644">
        <f t="shared" si="187"/>
        <v>2251.13</v>
      </c>
      <c r="M1250" s="644">
        <f t="shared" si="188"/>
        <v>22342.42</v>
      </c>
      <c r="N1250" s="644">
        <f>ROUND('Смета ЕР (общ) '!$I1250*'Смета ЕР (общ) '!$L1250,2)</f>
        <v>0</v>
      </c>
      <c r="O1250" s="644">
        <f>ROUND('Смета ЕР (общ) '!$I1250*'Смета ЕР (общ) '!$M1250,2)</f>
        <v>0</v>
      </c>
      <c r="P1250" s="641"/>
      <c r="Q1250" s="641"/>
    </row>
    <row r="1251" spans="1:17" ht="34.5" customHeight="1">
      <c r="A1251" s="640" t="s">
        <v>105</v>
      </c>
      <c r="B1251" s="640">
        <v>2</v>
      </c>
      <c r="C1251" s="640"/>
      <c r="D1251" s="640">
        <v>142</v>
      </c>
      <c r="E1251" s="640" t="str">
        <f>CONCATENATE('Смета ЕР (общ) '!$A1251,".",'Смета ЕР (общ) '!$B1251,".",'Смета ЕР (общ) '!$D1251)</f>
        <v>Р9.2.142</v>
      </c>
      <c r="F1251" s="640">
        <f t="shared" si="186"/>
        <v>1</v>
      </c>
      <c r="G1251" s="641" t="s">
        <v>622</v>
      </c>
      <c r="H1251" s="642" t="s">
        <v>336</v>
      </c>
      <c r="I1251" s="643"/>
      <c r="J1251" s="644">
        <v>2251.13</v>
      </c>
      <c r="K1251" s="644">
        <v>22177.47</v>
      </c>
      <c r="L1251" s="644">
        <f t="shared" si="187"/>
        <v>2251.13</v>
      </c>
      <c r="M1251" s="644">
        <f t="shared" si="188"/>
        <v>22177.47</v>
      </c>
      <c r="N1251" s="644">
        <f>ROUND('Смета ЕР (общ) '!$I1251*'Смета ЕР (общ) '!$L1251,2)</f>
        <v>0</v>
      </c>
      <c r="O1251" s="644">
        <f>ROUND('Смета ЕР (общ) '!$I1251*'Смета ЕР (общ) '!$M1251,2)</f>
        <v>0</v>
      </c>
      <c r="P1251" s="641"/>
      <c r="Q1251" s="641"/>
    </row>
    <row r="1252" spans="1:17" ht="34.5" customHeight="1">
      <c r="A1252" s="640" t="s">
        <v>105</v>
      </c>
      <c r="B1252" s="640">
        <v>2</v>
      </c>
      <c r="C1252" s="640"/>
      <c r="D1252" s="640">
        <v>143</v>
      </c>
      <c r="E1252" s="640" t="str">
        <f>CONCATENATE('Смета ЕР (общ) '!$A1252,".",'Смета ЕР (общ) '!$B1252,".",'Смета ЕР (общ) '!$D1252)</f>
        <v>Р9.2.143</v>
      </c>
      <c r="F1252" s="640">
        <f t="shared" si="186"/>
        <v>1</v>
      </c>
      <c r="G1252" s="641" t="s">
        <v>125</v>
      </c>
      <c r="H1252" s="642" t="s">
        <v>336</v>
      </c>
      <c r="I1252" s="643"/>
      <c r="J1252" s="644">
        <v>2878.97</v>
      </c>
      <c r="K1252" s="644">
        <v>32085.01</v>
      </c>
      <c r="L1252" s="644">
        <f t="shared" si="187"/>
        <v>2878.97</v>
      </c>
      <c r="M1252" s="644">
        <f t="shared" si="188"/>
        <v>32085.01</v>
      </c>
      <c r="N1252" s="644">
        <f>ROUND('Смета ЕР (общ) '!$I1252*'Смета ЕР (общ) '!$L1252,2)</f>
        <v>0</v>
      </c>
      <c r="O1252" s="644">
        <f>ROUND('Смета ЕР (общ) '!$I1252*'Смета ЕР (общ) '!$M1252,2)</f>
        <v>0</v>
      </c>
      <c r="P1252" s="641"/>
      <c r="Q1252" s="641"/>
    </row>
    <row r="1253" spans="1:17" ht="34.5" customHeight="1">
      <c r="A1253" s="640" t="s">
        <v>105</v>
      </c>
      <c r="B1253" s="640">
        <v>2</v>
      </c>
      <c r="C1253" s="640"/>
      <c r="D1253" s="640">
        <v>299</v>
      </c>
      <c r="E1253" s="640" t="str">
        <f>CONCATENATE('Смета ЕР (общ) '!$A1253,".",'Смета ЕР (общ) '!$B1253,".",'Смета ЕР (общ) '!$D1253)</f>
        <v>Р9.2.299</v>
      </c>
      <c r="F1253" s="640">
        <f t="shared" si="186"/>
        <v>1</v>
      </c>
      <c r="G1253" s="641" t="s">
        <v>2081</v>
      </c>
      <c r="H1253" s="642" t="s">
        <v>336</v>
      </c>
      <c r="I1253" s="643"/>
      <c r="J1253" s="644">
        <v>577.62</v>
      </c>
      <c r="K1253" s="644">
        <v>4841.03</v>
      </c>
      <c r="L1253" s="644">
        <f t="shared" si="187"/>
        <v>577.62</v>
      </c>
      <c r="M1253" s="644">
        <f t="shared" si="188"/>
        <v>4841.03</v>
      </c>
      <c r="N1253" s="644">
        <f>ROUND('Смета ЕР (общ) '!$I1253*'Смета ЕР (общ) '!$L1253,2)</f>
        <v>0</v>
      </c>
      <c r="O1253" s="644">
        <f>ROUND('Смета ЕР (общ) '!$I1253*'Смета ЕР (общ) '!$M1253,2)</f>
        <v>0</v>
      </c>
      <c r="P1253" s="641"/>
      <c r="Q1253" s="641" t="s">
        <v>6226</v>
      </c>
    </row>
    <row r="1254" spans="1:17" ht="34.5" customHeight="1">
      <c r="A1254" s="640" t="s">
        <v>105</v>
      </c>
      <c r="B1254" s="640">
        <v>2</v>
      </c>
      <c r="C1254" s="640"/>
      <c r="D1254" s="640">
        <v>300</v>
      </c>
      <c r="E1254" s="640" t="str">
        <f>CONCATENATE('Смета ЕР (общ) '!$A1254,".",'Смета ЕР (общ) '!$B1254,".",'Смета ЕР (общ) '!$D1254)</f>
        <v>Р9.2.300</v>
      </c>
      <c r="F1254" s="640">
        <f t="shared" si="186"/>
        <v>1</v>
      </c>
      <c r="G1254" s="641" t="s">
        <v>2083</v>
      </c>
      <c r="H1254" s="642" t="s">
        <v>336</v>
      </c>
      <c r="I1254" s="643"/>
      <c r="J1254" s="644">
        <v>577.62</v>
      </c>
      <c r="K1254" s="644">
        <v>3714.55</v>
      </c>
      <c r="L1254" s="644">
        <f t="shared" si="187"/>
        <v>577.62</v>
      </c>
      <c r="M1254" s="644">
        <f t="shared" si="188"/>
        <v>3714.55</v>
      </c>
      <c r="N1254" s="644">
        <f>ROUND('Смета ЕР (общ) '!$I1254*'Смета ЕР (общ) '!$L1254,2)</f>
        <v>0</v>
      </c>
      <c r="O1254" s="644">
        <f>ROUND('Смета ЕР (общ) '!$I1254*'Смета ЕР (общ) '!$M1254,2)</f>
        <v>0</v>
      </c>
      <c r="P1254" s="641"/>
      <c r="Q1254" s="641" t="s">
        <v>6226</v>
      </c>
    </row>
    <row r="1255" spans="1:17" ht="34.5" customHeight="1">
      <c r="A1255" s="640" t="s">
        <v>105</v>
      </c>
      <c r="B1255" s="640">
        <v>2</v>
      </c>
      <c r="C1255" s="640"/>
      <c r="D1255" s="640">
        <v>301</v>
      </c>
      <c r="E1255" s="640" t="str">
        <f>CONCATENATE('Смета ЕР (общ) '!$A1255,".",'Смета ЕР (общ) '!$B1255,".",'Смета ЕР (общ) '!$D1255)</f>
        <v>Р9.2.301</v>
      </c>
      <c r="F1255" s="640">
        <f t="shared" si="186"/>
        <v>1</v>
      </c>
      <c r="G1255" s="641" t="s">
        <v>2082</v>
      </c>
      <c r="H1255" s="642" t="s">
        <v>336</v>
      </c>
      <c r="I1255" s="643"/>
      <c r="J1255" s="644">
        <v>577.62</v>
      </c>
      <c r="K1255" s="644">
        <v>4420.3</v>
      </c>
      <c r="L1255" s="644">
        <f t="shared" si="187"/>
        <v>577.62</v>
      </c>
      <c r="M1255" s="644">
        <f t="shared" si="188"/>
        <v>4420.3</v>
      </c>
      <c r="N1255" s="644">
        <f>ROUND('Смета ЕР (общ) '!$I1255*'Смета ЕР (общ) '!$L1255,2)</f>
        <v>0</v>
      </c>
      <c r="O1255" s="644">
        <f>ROUND('Смета ЕР (общ) '!$I1255*'Смета ЕР (общ) '!$M1255,2)</f>
        <v>0</v>
      </c>
      <c r="P1255" s="641"/>
      <c r="Q1255" s="641" t="s">
        <v>6226</v>
      </c>
    </row>
    <row r="1256" spans="1:17" ht="34.5" customHeight="1">
      <c r="A1256" s="640" t="s">
        <v>105</v>
      </c>
      <c r="B1256" s="640">
        <v>2</v>
      </c>
      <c r="C1256" s="640"/>
      <c r="D1256" s="640">
        <v>302</v>
      </c>
      <c r="E1256" s="640" t="str">
        <f>CONCATENATE('Смета ЕР (общ) '!$A1256,".",'Смета ЕР (общ) '!$B1256,".",'Смета ЕР (общ) '!$D1256)</f>
        <v>Р9.2.302</v>
      </c>
      <c r="F1256" s="640">
        <f t="shared" si="186"/>
        <v>1</v>
      </c>
      <c r="G1256" s="641" t="s">
        <v>2084</v>
      </c>
      <c r="H1256" s="642" t="s">
        <v>336</v>
      </c>
      <c r="I1256" s="643"/>
      <c r="J1256" s="644">
        <v>577.62</v>
      </c>
      <c r="K1256" s="644">
        <v>4017.31</v>
      </c>
      <c r="L1256" s="644">
        <f t="shared" si="187"/>
        <v>577.62</v>
      </c>
      <c r="M1256" s="644">
        <f t="shared" si="188"/>
        <v>4017.31</v>
      </c>
      <c r="N1256" s="644">
        <f>ROUND('Смета ЕР (общ) '!$I1256*'Смета ЕР (общ) '!$L1256,2)</f>
        <v>0</v>
      </c>
      <c r="O1256" s="644">
        <f>ROUND('Смета ЕР (общ) '!$I1256*'Смета ЕР (общ) '!$M1256,2)</f>
        <v>0</v>
      </c>
      <c r="P1256" s="641"/>
      <c r="Q1256" s="641" t="s">
        <v>6226</v>
      </c>
    </row>
    <row r="1257" spans="1:17" ht="34.5" customHeight="1">
      <c r="A1257" s="640" t="s">
        <v>105</v>
      </c>
      <c r="B1257" s="640">
        <v>2</v>
      </c>
      <c r="C1257" s="640"/>
      <c r="D1257" s="640">
        <v>303</v>
      </c>
      <c r="E1257" s="640" t="str">
        <f>CONCATENATE('Смета ЕР (общ) '!$A1257,".",'Смета ЕР (общ) '!$B1257,".",'Смета ЕР (общ) '!$D1257)</f>
        <v>Р9.2.303</v>
      </c>
      <c r="F1257" s="640">
        <f t="shared" si="186"/>
        <v>1</v>
      </c>
      <c r="G1257" s="641" t="s">
        <v>2085</v>
      </c>
      <c r="H1257" s="642" t="s">
        <v>336</v>
      </c>
      <c r="I1257" s="643"/>
      <c r="J1257" s="644">
        <v>636.41</v>
      </c>
      <c r="K1257" s="644">
        <v>5445.5</v>
      </c>
      <c r="L1257" s="644">
        <f t="shared" si="187"/>
        <v>636.41</v>
      </c>
      <c r="M1257" s="644">
        <f t="shared" si="188"/>
        <v>5445.5</v>
      </c>
      <c r="N1257" s="644">
        <f>ROUND('Смета ЕР (общ) '!$I1257*'Смета ЕР (общ) '!$L1257,2)</f>
        <v>0</v>
      </c>
      <c r="O1257" s="644">
        <f>ROUND('Смета ЕР (общ) '!$I1257*'Смета ЕР (общ) '!$M1257,2)</f>
        <v>0</v>
      </c>
      <c r="P1257" s="641"/>
      <c r="Q1257" s="641" t="s">
        <v>6226</v>
      </c>
    </row>
    <row r="1258" spans="1:17" ht="34.5" customHeight="1">
      <c r="A1258" s="640" t="s">
        <v>105</v>
      </c>
      <c r="B1258" s="640">
        <v>2</v>
      </c>
      <c r="C1258" s="640"/>
      <c r="D1258" s="640">
        <v>304</v>
      </c>
      <c r="E1258" s="640" t="str">
        <f>CONCATENATE('Смета ЕР (общ) '!$A1258,".",'Смета ЕР (общ) '!$B1258,".",'Смета ЕР (общ) '!$D1258)</f>
        <v>Р9.2.304</v>
      </c>
      <c r="F1258" s="640">
        <f t="shared" si="186"/>
        <v>1</v>
      </c>
      <c r="G1258" s="641" t="s">
        <v>2086</v>
      </c>
      <c r="H1258" s="642" t="s">
        <v>336</v>
      </c>
      <c r="I1258" s="643"/>
      <c r="J1258" s="644">
        <v>636.41</v>
      </c>
      <c r="K1258" s="644">
        <v>5445.5</v>
      </c>
      <c r="L1258" s="644">
        <f t="shared" si="187"/>
        <v>636.41</v>
      </c>
      <c r="M1258" s="644">
        <f t="shared" si="188"/>
        <v>5445.5</v>
      </c>
      <c r="N1258" s="644">
        <f>ROUND('Смета ЕР (общ) '!$I1258*'Смета ЕР (общ) '!$L1258,2)</f>
        <v>0</v>
      </c>
      <c r="O1258" s="644">
        <f>ROUND('Смета ЕР (общ) '!$I1258*'Смета ЕР (общ) '!$M1258,2)</f>
        <v>0</v>
      </c>
      <c r="P1258" s="641"/>
      <c r="Q1258" s="641" t="s">
        <v>6226</v>
      </c>
    </row>
    <row r="1259" spans="1:17" ht="34.5" customHeight="1">
      <c r="A1259" s="640" t="s">
        <v>105</v>
      </c>
      <c r="B1259" s="640">
        <v>2</v>
      </c>
      <c r="C1259" s="640"/>
      <c r="D1259" s="640">
        <v>305</v>
      </c>
      <c r="E1259" s="640" t="str">
        <f>CONCATENATE('Смета ЕР (общ) '!$A1259,".",'Смета ЕР (общ) '!$B1259,".",'Смета ЕР (общ) '!$D1259)</f>
        <v>Р9.2.305</v>
      </c>
      <c r="F1259" s="640">
        <f t="shared" si="186"/>
        <v>1</v>
      </c>
      <c r="G1259" s="755" t="s">
        <v>2604</v>
      </c>
      <c r="H1259" s="642" t="s">
        <v>336</v>
      </c>
      <c r="I1259" s="643"/>
      <c r="J1259" s="644">
        <v>577.62</v>
      </c>
      <c r="K1259" s="644">
        <v>7969.9</v>
      </c>
      <c r="L1259" s="644">
        <f t="shared" si="187"/>
        <v>577.62</v>
      </c>
      <c r="M1259" s="644">
        <f t="shared" si="188"/>
        <v>7969.9</v>
      </c>
      <c r="N1259" s="644">
        <f>ROUND('Смета ЕР (общ) '!$I1259*'Смета ЕР (общ) '!$L1259,2)</f>
        <v>0</v>
      </c>
      <c r="O1259" s="644">
        <f>ROUND('Смета ЕР (общ) '!$I1259*'Смета ЕР (общ) '!$M1259,2)</f>
        <v>0</v>
      </c>
      <c r="P1259" s="755"/>
      <c r="Q1259" s="755" t="s">
        <v>6226</v>
      </c>
    </row>
    <row r="1260" spans="1:17" ht="34.5" customHeight="1">
      <c r="A1260" s="640" t="s">
        <v>105</v>
      </c>
      <c r="B1260" s="640">
        <v>2</v>
      </c>
      <c r="C1260" s="640"/>
      <c r="D1260" s="640">
        <v>306</v>
      </c>
      <c r="E1260" s="640" t="str">
        <f>CONCATENATE('Смета ЕР (общ) '!$A1260,".",'Смета ЕР (общ) '!$B1260,".",'Смета ЕР (общ) '!$D1260)</f>
        <v>Р9.2.306</v>
      </c>
      <c r="F1260" s="640">
        <f t="shared" si="186"/>
        <v>1</v>
      </c>
      <c r="G1260" s="755" t="s">
        <v>2605</v>
      </c>
      <c r="H1260" s="642" t="s">
        <v>336</v>
      </c>
      <c r="I1260" s="643"/>
      <c r="J1260" s="644">
        <v>577.62</v>
      </c>
      <c r="K1260" s="644">
        <v>1957.5</v>
      </c>
      <c r="L1260" s="644">
        <f t="shared" si="187"/>
        <v>577.62</v>
      </c>
      <c r="M1260" s="644">
        <f t="shared" si="188"/>
        <v>1957.5</v>
      </c>
      <c r="N1260" s="644">
        <f>ROUND('Смета ЕР (общ) '!$I1260*'Смета ЕР (общ) '!$L1260,2)</f>
        <v>0</v>
      </c>
      <c r="O1260" s="644">
        <f>ROUND('Смета ЕР (общ) '!$I1260*'Смета ЕР (общ) '!$M1260,2)</f>
        <v>0</v>
      </c>
      <c r="P1260" s="755"/>
      <c r="Q1260" s="755" t="s">
        <v>6226</v>
      </c>
    </row>
    <row r="1261" spans="1:17" ht="34.5" customHeight="1">
      <c r="A1261" s="640" t="s">
        <v>105</v>
      </c>
      <c r="B1261" s="640">
        <v>2</v>
      </c>
      <c r="C1261" s="640"/>
      <c r="D1261" s="640">
        <v>307</v>
      </c>
      <c r="E1261" s="640" t="str">
        <f>CONCATENATE('Смета ЕР (общ) '!$A1261,".",'Смета ЕР (общ) '!$B1261,".",'Смета ЕР (общ) '!$D1261)</f>
        <v>Р9.2.307</v>
      </c>
      <c r="F1261" s="640">
        <f t="shared" si="186"/>
        <v>1</v>
      </c>
      <c r="G1261" s="755" t="s">
        <v>2606</v>
      </c>
      <c r="H1261" s="642" t="s">
        <v>336</v>
      </c>
      <c r="I1261" s="643"/>
      <c r="J1261" s="644">
        <v>577.62</v>
      </c>
      <c r="K1261" s="644">
        <v>8037.76</v>
      </c>
      <c r="L1261" s="644">
        <f t="shared" si="187"/>
        <v>577.62</v>
      </c>
      <c r="M1261" s="644">
        <f t="shared" si="188"/>
        <v>8037.76</v>
      </c>
      <c r="N1261" s="644">
        <f>ROUND('Смета ЕР (общ) '!$I1261*'Смета ЕР (общ) '!$L1261,2)</f>
        <v>0</v>
      </c>
      <c r="O1261" s="644">
        <f>ROUND('Смета ЕР (общ) '!$I1261*'Смета ЕР (общ) '!$M1261,2)</f>
        <v>0</v>
      </c>
      <c r="P1261" s="755"/>
      <c r="Q1261" s="755" t="s">
        <v>6226</v>
      </c>
    </row>
    <row r="1262" spans="1:17" ht="34.5" customHeight="1">
      <c r="A1262" s="640" t="s">
        <v>105</v>
      </c>
      <c r="B1262" s="640">
        <v>2</v>
      </c>
      <c r="C1262" s="640"/>
      <c r="D1262" s="640">
        <v>308</v>
      </c>
      <c r="E1262" s="640" t="str">
        <f>CONCATENATE('Смета ЕР (общ) '!$A1262,".",'Смета ЕР (общ) '!$B1262,".",'Смета ЕР (общ) '!$D1262)</f>
        <v>Р9.2.308</v>
      </c>
      <c r="F1262" s="640">
        <f t="shared" si="186"/>
        <v>1</v>
      </c>
      <c r="G1262" s="755" t="s">
        <v>2607</v>
      </c>
      <c r="H1262" s="642" t="s">
        <v>336</v>
      </c>
      <c r="I1262" s="643"/>
      <c r="J1262" s="644">
        <v>636.41</v>
      </c>
      <c r="K1262" s="644">
        <v>8110.84</v>
      </c>
      <c r="L1262" s="644">
        <f t="shared" si="187"/>
        <v>636.41</v>
      </c>
      <c r="M1262" s="644">
        <f t="shared" si="188"/>
        <v>8110.84</v>
      </c>
      <c r="N1262" s="644">
        <f>ROUND('Смета ЕР (общ) '!$I1262*'Смета ЕР (общ) '!$L1262,2)</f>
        <v>0</v>
      </c>
      <c r="O1262" s="644">
        <f>ROUND('Смета ЕР (общ) '!$I1262*'Смета ЕР (общ) '!$M1262,2)</f>
        <v>0</v>
      </c>
      <c r="P1262" s="755"/>
      <c r="Q1262" s="755" t="s">
        <v>6226</v>
      </c>
    </row>
    <row r="1263" spans="1:17" ht="14.4">
      <c r="A1263" s="640" t="s">
        <v>105</v>
      </c>
      <c r="B1263" s="640">
        <v>2</v>
      </c>
      <c r="C1263" s="640"/>
      <c r="D1263" s="640">
        <v>309</v>
      </c>
      <c r="E1263" s="640" t="str">
        <f>CONCATENATE('Смета ЕР (общ) '!$A1263,".",'Смета ЕР (общ) '!$B1263,".",'Смета ЕР (общ) '!$D1263)</f>
        <v>Р9.2.309</v>
      </c>
      <c r="F1263" s="640">
        <f t="shared" si="186"/>
        <v>1</v>
      </c>
      <c r="G1263" s="755" t="s">
        <v>2608</v>
      </c>
      <c r="H1263" s="642" t="s">
        <v>336</v>
      </c>
      <c r="I1263" s="643"/>
      <c r="J1263" s="644">
        <v>636.41</v>
      </c>
      <c r="K1263" s="644">
        <v>8187.05</v>
      </c>
      <c r="L1263" s="644">
        <f t="shared" si="187"/>
        <v>636.41</v>
      </c>
      <c r="M1263" s="644">
        <f t="shared" si="188"/>
        <v>8187.05</v>
      </c>
      <c r="N1263" s="644">
        <f>ROUND('Смета ЕР (общ) '!$I1263*'Смета ЕР (общ) '!$L1263,2)</f>
        <v>0</v>
      </c>
      <c r="O1263" s="644">
        <f>ROUND('Смета ЕР (общ) '!$I1263*'Смета ЕР (общ) '!$M1263,2)</f>
        <v>0</v>
      </c>
      <c r="P1263" s="755"/>
      <c r="Q1263" s="755" t="s">
        <v>6226</v>
      </c>
    </row>
    <row r="1264" spans="1:17" ht="14.4">
      <c r="A1264" s="640" t="s">
        <v>105</v>
      </c>
      <c r="B1264" s="640">
        <v>2</v>
      </c>
      <c r="C1264" s="640"/>
      <c r="D1264" s="640">
        <v>310</v>
      </c>
      <c r="E1264" s="640" t="str">
        <f>CONCATENATE('Смета ЕР (общ) '!$A1264,".",'Смета ЕР (общ) '!$B1264,".",'Смета ЕР (общ) '!$D1264)</f>
        <v>Р9.2.310</v>
      </c>
      <c r="F1264" s="640">
        <f t="shared" si="186"/>
        <v>1</v>
      </c>
      <c r="G1264" s="755" t="s">
        <v>2609</v>
      </c>
      <c r="H1264" s="642" t="s">
        <v>336</v>
      </c>
      <c r="I1264" s="643"/>
      <c r="J1264" s="644">
        <v>577.62</v>
      </c>
      <c r="K1264" s="644">
        <v>465.62</v>
      </c>
      <c r="L1264" s="644">
        <f t="shared" si="187"/>
        <v>577.62</v>
      </c>
      <c r="M1264" s="644">
        <f t="shared" si="188"/>
        <v>465.62</v>
      </c>
      <c r="N1264" s="644">
        <f>ROUND('Смета ЕР (общ) '!$I1264*'Смета ЕР (общ) '!$L1264,2)</f>
        <v>0</v>
      </c>
      <c r="O1264" s="644">
        <f>ROUND('Смета ЕР (общ) '!$I1264*'Смета ЕР (общ) '!$M1264,2)</f>
        <v>0</v>
      </c>
      <c r="P1264" s="755"/>
      <c r="Q1264" s="755" t="s">
        <v>6226</v>
      </c>
    </row>
    <row r="1265" spans="1:17" ht="14.4">
      <c r="A1265" s="640" t="s">
        <v>105</v>
      </c>
      <c r="B1265" s="640">
        <v>2</v>
      </c>
      <c r="C1265" s="640"/>
      <c r="D1265" s="640">
        <v>311</v>
      </c>
      <c r="E1265" s="640" t="str">
        <f>CONCATENATE('Смета ЕР (общ) '!$A1265,".",'Смета ЕР (общ) '!$B1265,".",'Смета ЕР (общ) '!$D1265)</f>
        <v>Р9.2.311</v>
      </c>
      <c r="F1265" s="640">
        <f t="shared" si="186"/>
        <v>1</v>
      </c>
      <c r="G1265" s="755" t="s">
        <v>2610</v>
      </c>
      <c r="H1265" s="642" t="s">
        <v>336</v>
      </c>
      <c r="I1265" s="643"/>
      <c r="J1265" s="644">
        <v>577.62</v>
      </c>
      <c r="K1265" s="644">
        <v>334.08</v>
      </c>
      <c r="L1265" s="644">
        <f t="shared" si="187"/>
        <v>577.62</v>
      </c>
      <c r="M1265" s="644">
        <f t="shared" si="188"/>
        <v>334.08</v>
      </c>
      <c r="N1265" s="644">
        <f>ROUND('Смета ЕР (общ) '!$I1265*'Смета ЕР (общ) '!$L1265,2)</f>
        <v>0</v>
      </c>
      <c r="O1265" s="644">
        <f>ROUND('Смета ЕР (общ) '!$I1265*'Смета ЕР (общ) '!$M1265,2)</f>
        <v>0</v>
      </c>
      <c r="P1265" s="755"/>
      <c r="Q1265" s="755" t="s">
        <v>6226</v>
      </c>
    </row>
    <row r="1266" spans="1:17" ht="14.4">
      <c r="A1266" s="640" t="s">
        <v>105</v>
      </c>
      <c r="B1266" s="640">
        <v>2</v>
      </c>
      <c r="C1266" s="640"/>
      <c r="D1266" s="640">
        <v>312</v>
      </c>
      <c r="E1266" s="640" t="str">
        <f>CONCATENATE('Смета ЕР (общ) '!$A1266,".",'Смета ЕР (общ) '!$B1266,".",'Смета ЕР (общ) '!$D1266)</f>
        <v>Р9.2.312</v>
      </c>
      <c r="F1266" s="640">
        <f t="shared" si="186"/>
        <v>1</v>
      </c>
      <c r="G1266" s="755" t="s">
        <v>2611</v>
      </c>
      <c r="H1266" s="642" t="s">
        <v>336</v>
      </c>
      <c r="I1266" s="643"/>
      <c r="J1266" s="644">
        <v>577.62</v>
      </c>
      <c r="K1266" s="644">
        <v>375.84</v>
      </c>
      <c r="L1266" s="644">
        <f t="shared" si="187"/>
        <v>577.62</v>
      </c>
      <c r="M1266" s="644">
        <f t="shared" si="188"/>
        <v>375.84</v>
      </c>
      <c r="N1266" s="644">
        <f>ROUND('Смета ЕР (общ) '!$I1266*'Смета ЕР (общ) '!$L1266,2)</f>
        <v>0</v>
      </c>
      <c r="O1266" s="644">
        <f>ROUND('Смета ЕР (общ) '!$I1266*'Смета ЕР (общ) '!$M1266,2)</f>
        <v>0</v>
      </c>
      <c r="P1266" s="755"/>
      <c r="Q1266" s="755" t="s">
        <v>6226</v>
      </c>
    </row>
    <row r="1267" spans="1:17" ht="14.4">
      <c r="A1267" s="640" t="s">
        <v>105</v>
      </c>
      <c r="B1267" s="640">
        <v>2</v>
      </c>
      <c r="C1267" s="640"/>
      <c r="D1267" s="640">
        <v>313</v>
      </c>
      <c r="E1267" s="640" t="str">
        <f>CONCATENATE('Смета ЕР (общ) '!$A1267,".",'Смета ЕР (общ) '!$B1267,".",'Смета ЕР (общ) '!$D1267)</f>
        <v>Р9.2.313</v>
      </c>
      <c r="F1267" s="640">
        <f t="shared" si="186"/>
        <v>1</v>
      </c>
      <c r="G1267" s="755" t="s">
        <v>2612</v>
      </c>
      <c r="H1267" s="642" t="s">
        <v>336</v>
      </c>
      <c r="I1267" s="643"/>
      <c r="J1267" s="644">
        <v>636.41</v>
      </c>
      <c r="K1267" s="644">
        <v>1348.85</v>
      </c>
      <c r="L1267" s="644">
        <f t="shared" si="187"/>
        <v>636.41</v>
      </c>
      <c r="M1267" s="644">
        <f t="shared" si="188"/>
        <v>1348.85</v>
      </c>
      <c r="N1267" s="644">
        <f>ROUND('Смета ЕР (общ) '!$I1267*'Смета ЕР (общ) '!$L1267,2)</f>
        <v>0</v>
      </c>
      <c r="O1267" s="644">
        <f>ROUND('Смета ЕР (общ) '!$I1267*'Смета ЕР (общ) '!$M1267,2)</f>
        <v>0</v>
      </c>
      <c r="P1267" s="755"/>
      <c r="Q1267" s="755" t="s">
        <v>6226</v>
      </c>
    </row>
    <row r="1268" spans="1:17" ht="14.4">
      <c r="A1268" s="640" t="s">
        <v>105</v>
      </c>
      <c r="B1268" s="640">
        <v>2</v>
      </c>
      <c r="C1268" s="640"/>
      <c r="D1268" s="640">
        <v>314</v>
      </c>
      <c r="E1268" s="640" t="str">
        <f>CONCATENATE('Смета ЕР (общ) '!$A1268,".",'Смета ЕР (общ) '!$B1268,".",'Смета ЕР (общ) '!$D1268)</f>
        <v>Р9.2.314</v>
      </c>
      <c r="F1268" s="640">
        <f t="shared" si="186"/>
        <v>1</v>
      </c>
      <c r="G1268" s="755" t="s">
        <v>2613</v>
      </c>
      <c r="H1268" s="642" t="s">
        <v>336</v>
      </c>
      <c r="I1268" s="643"/>
      <c r="J1268" s="644">
        <v>636.41</v>
      </c>
      <c r="K1268" s="644">
        <v>1774.8</v>
      </c>
      <c r="L1268" s="644">
        <f t="shared" si="187"/>
        <v>636.41</v>
      </c>
      <c r="M1268" s="644">
        <f t="shared" si="188"/>
        <v>1774.8</v>
      </c>
      <c r="N1268" s="644">
        <f>ROUND('Смета ЕР (общ) '!$I1268*'Смета ЕР (общ) '!$L1268,2)</f>
        <v>0</v>
      </c>
      <c r="O1268" s="644">
        <f>ROUND('Смета ЕР (общ) '!$I1268*'Смета ЕР (общ) '!$M1268,2)</f>
        <v>0</v>
      </c>
      <c r="P1268" s="755"/>
      <c r="Q1268" s="755" t="s">
        <v>6226</v>
      </c>
    </row>
    <row r="1269" spans="1:17" ht="14.4">
      <c r="A1269" s="640" t="s">
        <v>105</v>
      </c>
      <c r="B1269" s="640">
        <v>2</v>
      </c>
      <c r="C1269" s="640"/>
      <c r="D1269" s="640">
        <v>315</v>
      </c>
      <c r="E1269" s="640" t="str">
        <f>CONCATENATE('Смета ЕР (общ) '!$A1269,".",'Смета ЕР (общ) '!$B1269,".",'Смета ЕР (общ) '!$D1269)</f>
        <v>Р9.2.315</v>
      </c>
      <c r="F1269" s="640">
        <f t="shared" si="186"/>
        <v>1</v>
      </c>
      <c r="G1269" s="755" t="s">
        <v>2614</v>
      </c>
      <c r="H1269" s="642" t="s">
        <v>336</v>
      </c>
      <c r="I1269" s="643"/>
      <c r="J1269" s="644">
        <v>636.41</v>
      </c>
      <c r="K1269" s="644">
        <v>1357.2</v>
      </c>
      <c r="L1269" s="644">
        <f t="shared" si="187"/>
        <v>636.41</v>
      </c>
      <c r="M1269" s="644">
        <f t="shared" si="188"/>
        <v>1357.2</v>
      </c>
      <c r="N1269" s="644">
        <f>ROUND('Смета ЕР (общ) '!$I1269*'Смета ЕР (общ) '!$L1269,2)</f>
        <v>0</v>
      </c>
      <c r="O1269" s="644">
        <f>ROUND('Смета ЕР (общ) '!$I1269*'Смета ЕР (общ) '!$M1269,2)</f>
        <v>0</v>
      </c>
      <c r="P1269" s="755"/>
      <c r="Q1269" s="755" t="s">
        <v>6226</v>
      </c>
    </row>
    <row r="1270" spans="1:17" ht="14.4">
      <c r="A1270" s="640" t="s">
        <v>105</v>
      </c>
      <c r="B1270" s="640">
        <v>2</v>
      </c>
      <c r="C1270" s="640"/>
      <c r="D1270" s="640">
        <v>316</v>
      </c>
      <c r="E1270" s="640" t="str">
        <f>CONCATENATE('Смета ЕР (общ) '!$A1270,".",'Смета ЕР (общ) '!$B1270,".",'Смета ЕР (общ) '!$D1270)</f>
        <v>Р9.2.316</v>
      </c>
      <c r="F1270" s="640">
        <f t="shared" si="186"/>
        <v>1</v>
      </c>
      <c r="G1270" s="755" t="s">
        <v>2615</v>
      </c>
      <c r="H1270" s="642" t="s">
        <v>336</v>
      </c>
      <c r="I1270" s="643"/>
      <c r="J1270" s="644">
        <v>636.41</v>
      </c>
      <c r="K1270" s="644">
        <v>1044</v>
      </c>
      <c r="L1270" s="644">
        <f t="shared" si="187"/>
        <v>636.41</v>
      </c>
      <c r="M1270" s="644">
        <f t="shared" si="188"/>
        <v>1044</v>
      </c>
      <c r="N1270" s="644">
        <f>ROUND('Смета ЕР (общ) '!$I1270*'Смета ЕР (общ) '!$L1270,2)</f>
        <v>0</v>
      </c>
      <c r="O1270" s="644">
        <f>ROUND('Смета ЕР (общ) '!$I1270*'Смета ЕР (общ) '!$M1270,2)</f>
        <v>0</v>
      </c>
      <c r="P1270" s="755"/>
      <c r="Q1270" s="755" t="s">
        <v>6226</v>
      </c>
    </row>
    <row r="1271" spans="1:17" ht="14.4">
      <c r="A1271" s="640" t="s">
        <v>105</v>
      </c>
      <c r="B1271" s="640">
        <v>2</v>
      </c>
      <c r="C1271" s="640"/>
      <c r="D1271" s="640">
        <v>317</v>
      </c>
      <c r="E1271" s="640" t="str">
        <f>CONCATENATE('Смета ЕР (общ) '!$A1271,".",'Смета ЕР (общ) '!$B1271,".",'Смета ЕР (общ) '!$D1271)</f>
        <v>Р9.2.317</v>
      </c>
      <c r="F1271" s="640">
        <f t="shared" si="186"/>
        <v>1</v>
      </c>
      <c r="G1271" s="755" t="s">
        <v>2616</v>
      </c>
      <c r="H1271" s="642" t="s">
        <v>336</v>
      </c>
      <c r="I1271" s="643"/>
      <c r="J1271" s="644">
        <v>636.41</v>
      </c>
      <c r="K1271" s="644">
        <v>960.48</v>
      </c>
      <c r="L1271" s="644">
        <f t="shared" si="187"/>
        <v>636.41</v>
      </c>
      <c r="M1271" s="644">
        <f t="shared" si="188"/>
        <v>960.48</v>
      </c>
      <c r="N1271" s="644">
        <f>ROUND('Смета ЕР (общ) '!$I1271*'Смета ЕР (общ) '!$L1271,2)</f>
        <v>0</v>
      </c>
      <c r="O1271" s="644">
        <f>ROUND('Смета ЕР (общ) '!$I1271*'Смета ЕР (общ) '!$M1271,2)</f>
        <v>0</v>
      </c>
      <c r="P1271" s="755"/>
      <c r="Q1271" s="755" t="s">
        <v>6226</v>
      </c>
    </row>
    <row r="1272" spans="1:17" ht="14.4">
      <c r="A1272" s="640" t="s">
        <v>105</v>
      </c>
      <c r="B1272" s="640">
        <v>2</v>
      </c>
      <c r="C1272" s="640"/>
      <c r="D1272" s="640">
        <v>318</v>
      </c>
      <c r="E1272" s="640" t="str">
        <f>CONCATENATE('Смета ЕР (общ) '!$A1272,".",'Смета ЕР (общ) '!$B1272,".",'Смета ЕР (общ) '!$D1272)</f>
        <v>Р9.2.318</v>
      </c>
      <c r="F1272" s="640">
        <f t="shared" si="186"/>
        <v>1</v>
      </c>
      <c r="G1272" s="755" t="s">
        <v>2617</v>
      </c>
      <c r="H1272" s="642" t="s">
        <v>336</v>
      </c>
      <c r="I1272" s="643"/>
      <c r="J1272" s="644">
        <v>636.41</v>
      </c>
      <c r="K1272" s="644">
        <v>960.48</v>
      </c>
      <c r="L1272" s="644">
        <f t="shared" si="187"/>
        <v>636.41</v>
      </c>
      <c r="M1272" s="644">
        <f t="shared" si="188"/>
        <v>960.48</v>
      </c>
      <c r="N1272" s="644">
        <f>ROUND('Смета ЕР (общ) '!$I1272*'Смета ЕР (общ) '!$L1272,2)</f>
        <v>0</v>
      </c>
      <c r="O1272" s="644">
        <f>ROUND('Смета ЕР (общ) '!$I1272*'Смета ЕР (общ) '!$M1272,2)</f>
        <v>0</v>
      </c>
      <c r="P1272" s="755"/>
      <c r="Q1272" s="755" t="s">
        <v>6226</v>
      </c>
    </row>
    <row r="1273" spans="1:17" ht="14.4">
      <c r="A1273" s="640" t="s">
        <v>105</v>
      </c>
      <c r="B1273" s="640">
        <v>2</v>
      </c>
      <c r="C1273" s="640"/>
      <c r="D1273" s="640">
        <v>319</v>
      </c>
      <c r="E1273" s="640" t="str">
        <f>CONCATENATE('Смета ЕР (общ) '!$A1273,".",'Смета ЕР (общ) '!$B1273,".",'Смета ЕР (общ) '!$D1273)</f>
        <v>Р9.2.319</v>
      </c>
      <c r="F1273" s="640">
        <f t="shared" si="186"/>
        <v>1</v>
      </c>
      <c r="G1273" s="755" t="s">
        <v>2618</v>
      </c>
      <c r="H1273" s="642" t="s">
        <v>336</v>
      </c>
      <c r="I1273" s="643"/>
      <c r="J1273" s="644">
        <v>636.41</v>
      </c>
      <c r="K1273" s="644">
        <v>876.96</v>
      </c>
      <c r="L1273" s="644">
        <f t="shared" si="187"/>
        <v>636.41</v>
      </c>
      <c r="M1273" s="644">
        <f t="shared" si="188"/>
        <v>876.96</v>
      </c>
      <c r="N1273" s="644">
        <f>ROUND('Смета ЕР (общ) '!$I1273*'Смета ЕР (общ) '!$L1273,2)</f>
        <v>0</v>
      </c>
      <c r="O1273" s="644">
        <f>ROUND('Смета ЕР (общ) '!$I1273*'Смета ЕР (общ) '!$M1273,2)</f>
        <v>0</v>
      </c>
      <c r="P1273" s="755"/>
      <c r="Q1273" s="755" t="s">
        <v>6226</v>
      </c>
    </row>
    <row r="1274" spans="1:17" ht="14.4">
      <c r="A1274" s="640" t="s">
        <v>105</v>
      </c>
      <c r="B1274" s="640">
        <v>2</v>
      </c>
      <c r="C1274" s="640"/>
      <c r="D1274" s="640">
        <v>320</v>
      </c>
      <c r="E1274" s="640" t="str">
        <f>CONCATENATE('Смета ЕР (общ) '!$A1274,".",'Смета ЕР (общ) '!$B1274,".",'Смета ЕР (общ) '!$D1274)</f>
        <v>Р9.2.320</v>
      </c>
      <c r="F1274" s="640">
        <f t="shared" si="186"/>
        <v>1</v>
      </c>
      <c r="G1274" s="755" t="s">
        <v>2619</v>
      </c>
      <c r="H1274" s="642" t="s">
        <v>336</v>
      </c>
      <c r="I1274" s="643"/>
      <c r="J1274" s="644">
        <v>577.62</v>
      </c>
      <c r="K1274" s="644">
        <v>400.9</v>
      </c>
      <c r="L1274" s="644">
        <f t="shared" si="187"/>
        <v>577.62</v>
      </c>
      <c r="M1274" s="644">
        <f t="shared" si="188"/>
        <v>400.9</v>
      </c>
      <c r="N1274" s="644">
        <f>ROUND('Смета ЕР (общ) '!$I1274*'Смета ЕР (общ) '!$L1274,2)</f>
        <v>0</v>
      </c>
      <c r="O1274" s="644">
        <f>ROUND('Смета ЕР (общ) '!$I1274*'Смета ЕР (общ) '!$M1274,2)</f>
        <v>0</v>
      </c>
      <c r="P1274" s="755"/>
      <c r="Q1274" s="755" t="s">
        <v>6226</v>
      </c>
    </row>
    <row r="1275" spans="1:17" ht="14.4">
      <c r="A1275" s="640" t="s">
        <v>105</v>
      </c>
      <c r="B1275" s="640">
        <v>2</v>
      </c>
      <c r="C1275" s="640"/>
      <c r="D1275" s="640">
        <v>321</v>
      </c>
      <c r="E1275" s="640" t="str">
        <f>CONCATENATE('Смета ЕР (общ) '!$A1275,".",'Смета ЕР (общ) '!$B1275,".",'Смета ЕР (общ) '!$D1275)</f>
        <v>Р9.2.321</v>
      </c>
      <c r="F1275" s="640">
        <f t="shared" si="186"/>
        <v>1</v>
      </c>
      <c r="G1275" s="755" t="s">
        <v>2620</v>
      </c>
      <c r="H1275" s="642" t="s">
        <v>336</v>
      </c>
      <c r="I1275" s="643"/>
      <c r="J1275" s="644">
        <v>577.62</v>
      </c>
      <c r="K1275" s="644">
        <v>400.9</v>
      </c>
      <c r="L1275" s="644">
        <f t="shared" si="187"/>
        <v>577.62</v>
      </c>
      <c r="M1275" s="644">
        <f t="shared" si="188"/>
        <v>400.9</v>
      </c>
      <c r="N1275" s="644">
        <f>ROUND('Смета ЕР (общ) '!$I1275*'Смета ЕР (общ) '!$L1275,2)</f>
        <v>0</v>
      </c>
      <c r="O1275" s="644">
        <f>ROUND('Смета ЕР (общ) '!$I1275*'Смета ЕР (общ) '!$M1275,2)</f>
        <v>0</v>
      </c>
      <c r="P1275" s="755"/>
      <c r="Q1275" s="755" t="s">
        <v>6226</v>
      </c>
    </row>
    <row r="1276" spans="1:17" ht="14.4">
      <c r="A1276" s="640" t="s">
        <v>105</v>
      </c>
      <c r="B1276" s="640">
        <v>2</v>
      </c>
      <c r="C1276" s="640"/>
      <c r="D1276" s="640">
        <v>322</v>
      </c>
      <c r="E1276" s="640" t="str">
        <f>CONCATENATE('Смета ЕР (общ) '!$A1276,".",'Смета ЕР (общ) '!$B1276,".",'Смета ЕР (общ) '!$D1276)</f>
        <v>Р9.2.322</v>
      </c>
      <c r="F1276" s="640">
        <f t="shared" si="186"/>
        <v>1</v>
      </c>
      <c r="G1276" s="755" t="s">
        <v>2621</v>
      </c>
      <c r="H1276" s="642" t="s">
        <v>336</v>
      </c>
      <c r="I1276" s="643"/>
      <c r="J1276" s="644">
        <v>577.62</v>
      </c>
      <c r="K1276" s="644">
        <v>435.35</v>
      </c>
      <c r="L1276" s="644">
        <f t="shared" si="187"/>
        <v>577.62</v>
      </c>
      <c r="M1276" s="644">
        <f t="shared" si="188"/>
        <v>435.35</v>
      </c>
      <c r="N1276" s="644">
        <f>ROUND('Смета ЕР (общ) '!$I1276*'Смета ЕР (общ) '!$L1276,2)</f>
        <v>0</v>
      </c>
      <c r="O1276" s="644">
        <f>ROUND('Смета ЕР (общ) '!$I1276*'Смета ЕР (общ) '!$M1276,2)</f>
        <v>0</v>
      </c>
      <c r="P1276" s="755"/>
      <c r="Q1276" s="755" t="s">
        <v>6226</v>
      </c>
    </row>
    <row r="1277" spans="1:17" ht="14.4">
      <c r="A1277" s="640" t="s">
        <v>105</v>
      </c>
      <c r="B1277" s="640">
        <v>2</v>
      </c>
      <c r="C1277" s="640"/>
      <c r="D1277" s="640">
        <v>323</v>
      </c>
      <c r="E1277" s="640" t="str">
        <f>CONCATENATE('Смета ЕР (общ) '!$A1277,".",'Смета ЕР (общ) '!$B1277,".",'Смета ЕР (общ) '!$D1277)</f>
        <v>Р9.2.323</v>
      </c>
      <c r="F1277" s="640">
        <f t="shared" si="186"/>
        <v>1</v>
      </c>
      <c r="G1277" s="755" t="s">
        <v>2622</v>
      </c>
      <c r="H1277" s="642" t="s">
        <v>336</v>
      </c>
      <c r="I1277" s="643"/>
      <c r="J1277" s="644">
        <v>577.62</v>
      </c>
      <c r="K1277" s="644">
        <v>435.35</v>
      </c>
      <c r="L1277" s="644">
        <f t="shared" si="187"/>
        <v>577.62</v>
      </c>
      <c r="M1277" s="644">
        <f t="shared" si="188"/>
        <v>435.35</v>
      </c>
      <c r="N1277" s="644">
        <f>ROUND('Смета ЕР (общ) '!$I1277*'Смета ЕР (общ) '!$L1277,2)</f>
        <v>0</v>
      </c>
      <c r="O1277" s="644">
        <f>ROUND('Смета ЕР (общ) '!$I1277*'Смета ЕР (общ) '!$M1277,2)</f>
        <v>0</v>
      </c>
      <c r="P1277" s="755"/>
      <c r="Q1277" s="755" t="s">
        <v>6226</v>
      </c>
    </row>
    <row r="1278" spans="1:17" ht="14.4">
      <c r="A1278" s="640" t="s">
        <v>105</v>
      </c>
      <c r="B1278" s="640">
        <v>2</v>
      </c>
      <c r="C1278" s="640"/>
      <c r="D1278" s="640">
        <v>324</v>
      </c>
      <c r="E1278" s="640" t="str">
        <f>CONCATENATE('Смета ЕР (общ) '!$A1278,".",'Смета ЕР (общ) '!$B1278,".",'Смета ЕР (общ) '!$D1278)</f>
        <v>Р9.2.324</v>
      </c>
      <c r="F1278" s="640">
        <f t="shared" si="186"/>
        <v>1</v>
      </c>
      <c r="G1278" s="755" t="s">
        <v>2623</v>
      </c>
      <c r="H1278" s="642" t="s">
        <v>336</v>
      </c>
      <c r="I1278" s="643"/>
      <c r="J1278" s="644">
        <v>577.62</v>
      </c>
      <c r="K1278" s="644">
        <v>478.15</v>
      </c>
      <c r="L1278" s="644">
        <f t="shared" si="187"/>
        <v>577.62</v>
      </c>
      <c r="M1278" s="644">
        <f t="shared" si="188"/>
        <v>478.15</v>
      </c>
      <c r="N1278" s="644">
        <f>ROUND('Смета ЕР (общ) '!$I1278*'Смета ЕР (общ) '!$L1278,2)</f>
        <v>0</v>
      </c>
      <c r="O1278" s="644">
        <f>ROUND('Смета ЕР (общ) '!$I1278*'Смета ЕР (общ) '!$M1278,2)</f>
        <v>0</v>
      </c>
      <c r="P1278" s="755"/>
      <c r="Q1278" s="755" t="s">
        <v>6226</v>
      </c>
    </row>
    <row r="1279" spans="1:17" ht="14.4">
      <c r="A1279" s="640" t="s">
        <v>105</v>
      </c>
      <c r="B1279" s="640">
        <v>2</v>
      </c>
      <c r="C1279" s="640"/>
      <c r="D1279" s="640">
        <v>325</v>
      </c>
      <c r="E1279" s="640" t="str">
        <f>CONCATENATE('Смета ЕР (общ) '!$A1279,".",'Смета ЕР (общ) '!$B1279,".",'Смета ЕР (общ) '!$D1279)</f>
        <v>Р9.2.325</v>
      </c>
      <c r="F1279" s="640">
        <f t="shared" si="186"/>
        <v>1</v>
      </c>
      <c r="G1279" s="755" t="s">
        <v>2624</v>
      </c>
      <c r="H1279" s="642" t="s">
        <v>336</v>
      </c>
      <c r="I1279" s="643"/>
      <c r="J1279" s="644">
        <v>577.62</v>
      </c>
      <c r="K1279" s="644">
        <v>478.15</v>
      </c>
      <c r="L1279" s="644">
        <f t="shared" si="187"/>
        <v>577.62</v>
      </c>
      <c r="M1279" s="644">
        <f t="shared" si="188"/>
        <v>478.15</v>
      </c>
      <c r="N1279" s="644">
        <f>ROUND('Смета ЕР (общ) '!$I1279*'Смета ЕР (общ) '!$L1279,2)</f>
        <v>0</v>
      </c>
      <c r="O1279" s="644">
        <f>ROUND('Смета ЕР (общ) '!$I1279*'Смета ЕР (общ) '!$M1279,2)</f>
        <v>0</v>
      </c>
      <c r="P1279" s="755"/>
      <c r="Q1279" s="755" t="s">
        <v>6226</v>
      </c>
    </row>
    <row r="1280" spans="1:17" ht="14.4">
      <c r="A1280" s="640" t="s">
        <v>105</v>
      </c>
      <c r="B1280" s="640">
        <v>2</v>
      </c>
      <c r="C1280" s="640"/>
      <c r="D1280" s="640">
        <v>326</v>
      </c>
      <c r="E1280" s="640" t="str">
        <f>CONCATENATE('Смета ЕР (общ) '!$A1280,".",'Смета ЕР (общ) '!$B1280,".",'Смета ЕР (общ) '!$D1280)</f>
        <v>Р9.2.326</v>
      </c>
      <c r="F1280" s="640">
        <f t="shared" si="186"/>
        <v>1</v>
      </c>
      <c r="G1280" s="755" t="s">
        <v>2625</v>
      </c>
      <c r="H1280" s="642" t="s">
        <v>336</v>
      </c>
      <c r="I1280" s="643"/>
      <c r="J1280" s="644">
        <v>577.62</v>
      </c>
      <c r="K1280" s="644">
        <v>699.48</v>
      </c>
      <c r="L1280" s="644">
        <f t="shared" si="187"/>
        <v>577.62</v>
      </c>
      <c r="M1280" s="644">
        <f t="shared" si="188"/>
        <v>699.48</v>
      </c>
      <c r="N1280" s="644">
        <f>ROUND('Смета ЕР (общ) '!$I1280*'Смета ЕР (общ) '!$L1280,2)</f>
        <v>0</v>
      </c>
      <c r="O1280" s="644">
        <f>ROUND('Смета ЕР (общ) '!$I1280*'Смета ЕР (общ) '!$M1280,2)</f>
        <v>0</v>
      </c>
      <c r="P1280" s="755"/>
      <c r="Q1280" s="755" t="s">
        <v>6226</v>
      </c>
    </row>
    <row r="1281" spans="1:17" ht="14.4">
      <c r="A1281" s="640" t="s">
        <v>105</v>
      </c>
      <c r="B1281" s="640">
        <v>2</v>
      </c>
      <c r="C1281" s="640"/>
      <c r="D1281" s="640">
        <v>327</v>
      </c>
      <c r="E1281" s="640" t="str">
        <f>CONCATENATE('Смета ЕР (общ) '!$A1281,".",'Смета ЕР (общ) '!$B1281,".",'Смета ЕР (общ) '!$D1281)</f>
        <v>Р9.2.327</v>
      </c>
      <c r="F1281" s="640">
        <f t="shared" ref="F1281:F1344" si="189">IF(I1281&gt;0,F1280+1,F1280)</f>
        <v>1</v>
      </c>
      <c r="G1281" s="755" t="s">
        <v>2626</v>
      </c>
      <c r="H1281" s="642" t="s">
        <v>336</v>
      </c>
      <c r="I1281" s="643"/>
      <c r="J1281" s="644">
        <v>577.62</v>
      </c>
      <c r="K1281" s="644">
        <v>699.48</v>
      </c>
      <c r="L1281" s="644">
        <f t="shared" ref="L1281:L1341" si="190">ROUND(J1281-J1281*$R$3,2)</f>
        <v>577.62</v>
      </c>
      <c r="M1281" s="644">
        <f t="shared" ref="M1281:M1341" si="191">ROUND(K1281-K1281*$R$3,2)</f>
        <v>699.48</v>
      </c>
      <c r="N1281" s="644">
        <f>ROUND('Смета ЕР (общ) '!$I1281*'Смета ЕР (общ) '!$L1281,2)</f>
        <v>0</v>
      </c>
      <c r="O1281" s="644">
        <f>ROUND('Смета ЕР (общ) '!$I1281*'Смета ЕР (общ) '!$M1281,2)</f>
        <v>0</v>
      </c>
      <c r="P1281" s="755"/>
      <c r="Q1281" s="755" t="s">
        <v>6226</v>
      </c>
    </row>
    <row r="1282" spans="1:17" ht="14.4">
      <c r="A1282" s="640" t="s">
        <v>105</v>
      </c>
      <c r="B1282" s="640">
        <v>2</v>
      </c>
      <c r="C1282" s="640"/>
      <c r="D1282" s="640">
        <v>328</v>
      </c>
      <c r="E1282" s="640" t="str">
        <f>CONCATENATE('Смета ЕР (общ) '!$A1282,".",'Смета ЕР (общ) '!$B1282,".",'Смета ЕР (общ) '!$D1282)</f>
        <v>Р9.2.328</v>
      </c>
      <c r="F1282" s="640">
        <f t="shared" si="189"/>
        <v>1</v>
      </c>
      <c r="G1282" s="755" t="s">
        <v>2627</v>
      </c>
      <c r="H1282" s="642" t="s">
        <v>336</v>
      </c>
      <c r="I1282" s="643"/>
      <c r="J1282" s="644">
        <v>577.62</v>
      </c>
      <c r="K1282" s="644">
        <v>574.20000000000005</v>
      </c>
      <c r="L1282" s="644">
        <f t="shared" si="190"/>
        <v>577.62</v>
      </c>
      <c r="M1282" s="644">
        <f t="shared" si="191"/>
        <v>574.20000000000005</v>
      </c>
      <c r="N1282" s="644">
        <f>ROUND('Смета ЕР (общ) '!$I1282*'Смета ЕР (общ) '!$L1282,2)</f>
        <v>0</v>
      </c>
      <c r="O1282" s="644">
        <f>ROUND('Смета ЕР (общ) '!$I1282*'Смета ЕР (общ) '!$M1282,2)</f>
        <v>0</v>
      </c>
      <c r="P1282" s="755"/>
      <c r="Q1282" s="755" t="s">
        <v>6226</v>
      </c>
    </row>
    <row r="1283" spans="1:17" ht="14.4">
      <c r="A1283" s="640" t="s">
        <v>105</v>
      </c>
      <c r="B1283" s="640">
        <v>2</v>
      </c>
      <c r="C1283" s="640"/>
      <c r="D1283" s="640">
        <v>329</v>
      </c>
      <c r="E1283" s="640" t="str">
        <f>CONCATENATE('Смета ЕР (общ) '!$A1283,".",'Смета ЕР (общ) '!$B1283,".",'Смета ЕР (общ) '!$D1283)</f>
        <v>Р9.2.329</v>
      </c>
      <c r="F1283" s="640">
        <f t="shared" si="189"/>
        <v>1</v>
      </c>
      <c r="G1283" s="755" t="s">
        <v>2628</v>
      </c>
      <c r="H1283" s="642" t="s">
        <v>336</v>
      </c>
      <c r="I1283" s="643"/>
      <c r="J1283" s="644">
        <v>577.62</v>
      </c>
      <c r="K1283" s="644">
        <v>470.84</v>
      </c>
      <c r="L1283" s="644">
        <f t="shared" si="190"/>
        <v>577.62</v>
      </c>
      <c r="M1283" s="644">
        <f t="shared" si="191"/>
        <v>470.84</v>
      </c>
      <c r="N1283" s="644">
        <f>ROUND('Смета ЕР (общ) '!$I1283*'Смета ЕР (общ) '!$L1283,2)</f>
        <v>0</v>
      </c>
      <c r="O1283" s="644">
        <f>ROUND('Смета ЕР (общ) '!$I1283*'Смета ЕР (общ) '!$M1283,2)</f>
        <v>0</v>
      </c>
      <c r="P1283" s="755"/>
      <c r="Q1283" s="755" t="s">
        <v>6226</v>
      </c>
    </row>
    <row r="1284" spans="1:17" ht="14.4">
      <c r="A1284" s="640" t="s">
        <v>105</v>
      </c>
      <c r="B1284" s="640">
        <v>2</v>
      </c>
      <c r="C1284" s="640"/>
      <c r="D1284" s="640">
        <v>330</v>
      </c>
      <c r="E1284" s="640" t="str">
        <f>CONCATENATE('Смета ЕР (общ) '!$A1284,".",'Смета ЕР (общ) '!$B1284,".",'Смета ЕР (общ) '!$D1284)</f>
        <v>Р9.2.330</v>
      </c>
      <c r="F1284" s="640">
        <f t="shared" si="189"/>
        <v>1</v>
      </c>
      <c r="G1284" s="755" t="s">
        <v>2629</v>
      </c>
      <c r="H1284" s="642" t="s">
        <v>336</v>
      </c>
      <c r="I1284" s="643"/>
      <c r="J1284" s="644">
        <v>577.62</v>
      </c>
      <c r="K1284" s="644">
        <v>470.84</v>
      </c>
      <c r="L1284" s="644">
        <f t="shared" si="190"/>
        <v>577.62</v>
      </c>
      <c r="M1284" s="644">
        <f t="shared" si="191"/>
        <v>470.84</v>
      </c>
      <c r="N1284" s="644">
        <f>ROUND('Смета ЕР (общ) '!$I1284*'Смета ЕР (общ) '!$L1284,2)</f>
        <v>0</v>
      </c>
      <c r="O1284" s="644">
        <f>ROUND('Смета ЕР (общ) '!$I1284*'Смета ЕР (общ) '!$M1284,2)</f>
        <v>0</v>
      </c>
      <c r="P1284" s="755"/>
      <c r="Q1284" s="755" t="s">
        <v>6226</v>
      </c>
    </row>
    <row r="1285" spans="1:17" ht="14.4">
      <c r="A1285" s="640" t="s">
        <v>105</v>
      </c>
      <c r="B1285" s="640">
        <v>2</v>
      </c>
      <c r="C1285" s="640"/>
      <c r="D1285" s="640">
        <v>331</v>
      </c>
      <c r="E1285" s="640" t="str">
        <f>CONCATENATE('Смета ЕР (общ) '!$A1285,".",'Смета ЕР (общ) '!$B1285,".",'Смета ЕР (общ) '!$D1285)</f>
        <v>Р9.2.331</v>
      </c>
      <c r="F1285" s="640">
        <f t="shared" si="189"/>
        <v>1</v>
      </c>
      <c r="G1285" s="755" t="s">
        <v>2630</v>
      </c>
      <c r="H1285" s="642" t="s">
        <v>336</v>
      </c>
      <c r="I1285" s="643"/>
      <c r="J1285" s="644">
        <v>577.62</v>
      </c>
      <c r="K1285" s="644">
        <v>510.52</v>
      </c>
      <c r="L1285" s="644">
        <f t="shared" si="190"/>
        <v>577.62</v>
      </c>
      <c r="M1285" s="644">
        <f t="shared" si="191"/>
        <v>510.52</v>
      </c>
      <c r="N1285" s="644">
        <f>ROUND('Смета ЕР (общ) '!$I1285*'Смета ЕР (общ) '!$L1285,2)</f>
        <v>0</v>
      </c>
      <c r="O1285" s="644">
        <f>ROUND('Смета ЕР (общ) '!$I1285*'Смета ЕР (общ) '!$M1285,2)</f>
        <v>0</v>
      </c>
      <c r="P1285" s="755"/>
      <c r="Q1285" s="755" t="s">
        <v>6226</v>
      </c>
    </row>
    <row r="1286" spans="1:17" ht="14.4">
      <c r="A1286" s="640" t="s">
        <v>105</v>
      </c>
      <c r="B1286" s="640">
        <v>2</v>
      </c>
      <c r="C1286" s="640"/>
      <c r="D1286" s="640">
        <v>332</v>
      </c>
      <c r="E1286" s="640" t="str">
        <f>CONCATENATE('Смета ЕР (общ) '!$A1286,".",'Смета ЕР (общ) '!$B1286,".",'Смета ЕР (общ) '!$D1286)</f>
        <v>Р9.2.332</v>
      </c>
      <c r="F1286" s="640">
        <f t="shared" si="189"/>
        <v>1</v>
      </c>
      <c r="G1286" s="755" t="s">
        <v>2631</v>
      </c>
      <c r="H1286" s="642" t="s">
        <v>336</v>
      </c>
      <c r="I1286" s="643"/>
      <c r="J1286" s="644">
        <v>577.62</v>
      </c>
      <c r="K1286" s="644">
        <v>510.52</v>
      </c>
      <c r="L1286" s="644">
        <f t="shared" si="190"/>
        <v>577.62</v>
      </c>
      <c r="M1286" s="644">
        <f t="shared" si="191"/>
        <v>510.52</v>
      </c>
      <c r="N1286" s="644">
        <f>ROUND('Смета ЕР (общ) '!$I1286*'Смета ЕР (общ) '!$L1286,2)</f>
        <v>0</v>
      </c>
      <c r="O1286" s="644">
        <f>ROUND('Смета ЕР (общ) '!$I1286*'Смета ЕР (общ) '!$M1286,2)</f>
        <v>0</v>
      </c>
      <c r="P1286" s="755"/>
      <c r="Q1286" s="755" t="s">
        <v>6226</v>
      </c>
    </row>
    <row r="1287" spans="1:17" ht="14.4">
      <c r="A1287" s="640" t="s">
        <v>105</v>
      </c>
      <c r="B1287" s="640">
        <v>2</v>
      </c>
      <c r="C1287" s="640"/>
      <c r="D1287" s="640">
        <v>333</v>
      </c>
      <c r="E1287" s="640" t="str">
        <f>CONCATENATE('Смета ЕР (общ) '!$A1287,".",'Смета ЕР (общ) '!$B1287,".",'Смета ЕР (общ) '!$D1287)</f>
        <v>Р9.2.333</v>
      </c>
      <c r="F1287" s="640">
        <f t="shared" si="189"/>
        <v>1</v>
      </c>
      <c r="G1287" s="755" t="s">
        <v>2632</v>
      </c>
      <c r="H1287" s="642" t="s">
        <v>336</v>
      </c>
      <c r="I1287" s="643"/>
      <c r="J1287" s="644">
        <v>577.62</v>
      </c>
      <c r="K1287" s="644">
        <v>1458.47</v>
      </c>
      <c r="L1287" s="644">
        <f t="shared" si="190"/>
        <v>577.62</v>
      </c>
      <c r="M1287" s="644">
        <f t="shared" si="191"/>
        <v>1458.47</v>
      </c>
      <c r="N1287" s="644">
        <f>ROUND('Смета ЕР (общ) '!$I1287*'Смета ЕР (общ) '!$L1287,2)</f>
        <v>0</v>
      </c>
      <c r="O1287" s="644">
        <f>ROUND('Смета ЕР (общ) '!$I1287*'Смета ЕР (общ) '!$M1287,2)</f>
        <v>0</v>
      </c>
      <c r="P1287" s="755"/>
      <c r="Q1287" s="755" t="s">
        <v>6226</v>
      </c>
    </row>
    <row r="1288" spans="1:17" ht="14.4">
      <c r="A1288" s="640" t="s">
        <v>105</v>
      </c>
      <c r="B1288" s="640">
        <v>2</v>
      </c>
      <c r="C1288" s="640"/>
      <c r="D1288" s="640">
        <v>334</v>
      </c>
      <c r="E1288" s="640" t="str">
        <f>CONCATENATE('Смета ЕР (общ) '!$A1288,".",'Смета ЕР (общ) '!$B1288,".",'Смета ЕР (общ) '!$D1288)</f>
        <v>Р9.2.334</v>
      </c>
      <c r="F1288" s="640">
        <f t="shared" si="189"/>
        <v>1</v>
      </c>
      <c r="G1288" s="755" t="s">
        <v>2633</v>
      </c>
      <c r="H1288" s="642" t="s">
        <v>336</v>
      </c>
      <c r="I1288" s="643"/>
      <c r="J1288" s="644">
        <v>577.62</v>
      </c>
      <c r="K1288" s="644">
        <v>1626.55</v>
      </c>
      <c r="L1288" s="644">
        <f t="shared" si="190"/>
        <v>577.62</v>
      </c>
      <c r="M1288" s="644">
        <f t="shared" si="191"/>
        <v>1626.55</v>
      </c>
      <c r="N1288" s="644">
        <f>ROUND('Смета ЕР (общ) '!$I1288*'Смета ЕР (общ) '!$L1288,2)</f>
        <v>0</v>
      </c>
      <c r="O1288" s="644">
        <f>ROUND('Смета ЕР (общ) '!$I1288*'Смета ЕР (общ) '!$M1288,2)</f>
        <v>0</v>
      </c>
      <c r="P1288" s="755"/>
      <c r="Q1288" s="755" t="s">
        <v>6226</v>
      </c>
    </row>
    <row r="1289" spans="1:17" ht="14.4">
      <c r="A1289" s="640" t="s">
        <v>105</v>
      </c>
      <c r="B1289" s="640">
        <v>2</v>
      </c>
      <c r="C1289" s="640"/>
      <c r="D1289" s="640">
        <v>335</v>
      </c>
      <c r="E1289" s="640" t="str">
        <f>CONCATENATE('Смета ЕР (общ) '!$A1289,".",'Смета ЕР (общ) '!$B1289,".",'Смета ЕР (общ) '!$D1289)</f>
        <v>Р9.2.335</v>
      </c>
      <c r="F1289" s="640">
        <f t="shared" si="189"/>
        <v>1</v>
      </c>
      <c r="G1289" s="755" t="s">
        <v>2634</v>
      </c>
      <c r="H1289" s="642" t="s">
        <v>336</v>
      </c>
      <c r="I1289" s="643"/>
      <c r="J1289" s="644">
        <v>577.62</v>
      </c>
      <c r="K1289" s="644">
        <v>1626.55</v>
      </c>
      <c r="L1289" s="644">
        <f t="shared" si="190"/>
        <v>577.62</v>
      </c>
      <c r="M1289" s="644">
        <f t="shared" si="191"/>
        <v>1626.55</v>
      </c>
      <c r="N1289" s="644">
        <f>ROUND('Смета ЕР (общ) '!$I1289*'Смета ЕР (общ) '!$L1289,2)</f>
        <v>0</v>
      </c>
      <c r="O1289" s="644">
        <f>ROUND('Смета ЕР (общ) '!$I1289*'Смета ЕР (общ) '!$M1289,2)</f>
        <v>0</v>
      </c>
      <c r="P1289" s="755"/>
      <c r="Q1289" s="755" t="s">
        <v>6226</v>
      </c>
    </row>
    <row r="1290" spans="1:17" ht="14.4">
      <c r="A1290" s="640" t="s">
        <v>105</v>
      </c>
      <c r="B1290" s="640">
        <v>2</v>
      </c>
      <c r="C1290" s="640"/>
      <c r="D1290" s="640">
        <v>336</v>
      </c>
      <c r="E1290" s="640" t="str">
        <f>CONCATENATE('Смета ЕР (общ) '!$A1290,".",'Смета ЕР (общ) '!$B1290,".",'Смета ЕР (общ) '!$D1290)</f>
        <v>Р9.2.336</v>
      </c>
      <c r="F1290" s="640">
        <f t="shared" si="189"/>
        <v>1</v>
      </c>
      <c r="G1290" s="755" t="s">
        <v>2635</v>
      </c>
      <c r="H1290" s="642" t="s">
        <v>336</v>
      </c>
      <c r="I1290" s="643"/>
      <c r="J1290" s="644">
        <v>636.41</v>
      </c>
      <c r="K1290" s="644">
        <v>1639.08</v>
      </c>
      <c r="L1290" s="644">
        <f t="shared" si="190"/>
        <v>636.41</v>
      </c>
      <c r="M1290" s="644">
        <f t="shared" si="191"/>
        <v>1639.08</v>
      </c>
      <c r="N1290" s="644">
        <f>ROUND('Смета ЕР (общ) '!$I1290*'Смета ЕР (общ) '!$L1290,2)</f>
        <v>0</v>
      </c>
      <c r="O1290" s="644">
        <f>ROUND('Смета ЕР (общ) '!$I1290*'Смета ЕР (общ) '!$M1290,2)</f>
        <v>0</v>
      </c>
      <c r="P1290" s="755"/>
      <c r="Q1290" s="755" t="s">
        <v>6226</v>
      </c>
    </row>
    <row r="1291" spans="1:17" ht="14.4">
      <c r="A1291" s="640" t="s">
        <v>105</v>
      </c>
      <c r="B1291" s="640">
        <v>2</v>
      </c>
      <c r="C1291" s="640"/>
      <c r="D1291" s="640">
        <v>337</v>
      </c>
      <c r="E1291" s="640" t="str">
        <f>CONCATENATE('Смета ЕР (общ) '!$A1291,".",'Смета ЕР (общ) '!$B1291,".",'Смета ЕР (общ) '!$D1291)</f>
        <v>Р9.2.337</v>
      </c>
      <c r="F1291" s="640">
        <f t="shared" si="189"/>
        <v>1</v>
      </c>
      <c r="G1291" s="755" t="s">
        <v>2636</v>
      </c>
      <c r="H1291" s="642" t="s">
        <v>336</v>
      </c>
      <c r="I1291" s="643"/>
      <c r="J1291" s="644">
        <v>636.41</v>
      </c>
      <c r="K1291" s="644">
        <v>1639.08</v>
      </c>
      <c r="L1291" s="644">
        <f t="shared" si="190"/>
        <v>636.41</v>
      </c>
      <c r="M1291" s="644">
        <f t="shared" si="191"/>
        <v>1639.08</v>
      </c>
      <c r="N1291" s="644">
        <f>ROUND('Смета ЕР (общ) '!$I1291*'Смета ЕР (общ) '!$L1291,2)</f>
        <v>0</v>
      </c>
      <c r="O1291" s="644">
        <f>ROUND('Смета ЕР (общ) '!$I1291*'Смета ЕР (общ) '!$M1291,2)</f>
        <v>0</v>
      </c>
      <c r="P1291" s="755"/>
      <c r="Q1291" s="755" t="s">
        <v>6226</v>
      </c>
    </row>
    <row r="1292" spans="1:17" ht="14.4">
      <c r="A1292" s="640" t="s">
        <v>105</v>
      </c>
      <c r="B1292" s="640">
        <v>2</v>
      </c>
      <c r="C1292" s="640"/>
      <c r="D1292" s="640">
        <v>338</v>
      </c>
      <c r="E1292" s="640" t="str">
        <f>CONCATENATE('Смета ЕР (общ) '!$A1292,".",'Смета ЕР (общ) '!$B1292,".",'Смета ЕР (общ) '!$D1292)</f>
        <v>Р9.2.338</v>
      </c>
      <c r="F1292" s="640">
        <f t="shared" si="189"/>
        <v>1</v>
      </c>
      <c r="G1292" s="755" t="s">
        <v>2637</v>
      </c>
      <c r="H1292" s="642" t="s">
        <v>336</v>
      </c>
      <c r="I1292" s="643"/>
      <c r="J1292" s="644">
        <v>636.41</v>
      </c>
      <c r="K1292" s="644">
        <v>2293.67</v>
      </c>
      <c r="L1292" s="644">
        <f t="shared" si="190"/>
        <v>636.41</v>
      </c>
      <c r="M1292" s="644">
        <f t="shared" si="191"/>
        <v>2293.67</v>
      </c>
      <c r="N1292" s="644">
        <f>ROUND('Смета ЕР (общ) '!$I1292*'Смета ЕР (общ) '!$L1292,2)</f>
        <v>0</v>
      </c>
      <c r="O1292" s="644">
        <f>ROUND('Смета ЕР (общ) '!$I1292*'Смета ЕР (общ) '!$M1292,2)</f>
        <v>0</v>
      </c>
      <c r="P1292" s="755"/>
      <c r="Q1292" s="755" t="s">
        <v>6226</v>
      </c>
    </row>
    <row r="1293" spans="1:17" ht="14.4">
      <c r="A1293" s="640" t="s">
        <v>105</v>
      </c>
      <c r="B1293" s="640">
        <v>2</v>
      </c>
      <c r="C1293" s="640"/>
      <c r="D1293" s="640">
        <v>339</v>
      </c>
      <c r="E1293" s="640" t="str">
        <f>CONCATENATE('Смета ЕР (общ) '!$A1293,".",'Смета ЕР (общ) '!$B1293,".",'Смета ЕР (общ) '!$D1293)</f>
        <v>Р9.2.339</v>
      </c>
      <c r="F1293" s="640">
        <f t="shared" si="189"/>
        <v>1</v>
      </c>
      <c r="G1293" s="755" t="s">
        <v>2638</v>
      </c>
      <c r="H1293" s="642" t="s">
        <v>336</v>
      </c>
      <c r="I1293" s="643"/>
      <c r="J1293" s="644">
        <v>636.41</v>
      </c>
      <c r="K1293" s="644">
        <v>2293.67</v>
      </c>
      <c r="L1293" s="644">
        <f t="shared" si="190"/>
        <v>636.41</v>
      </c>
      <c r="M1293" s="644">
        <f t="shared" si="191"/>
        <v>2293.67</v>
      </c>
      <c r="N1293" s="644">
        <f>ROUND('Смета ЕР (общ) '!$I1293*'Смета ЕР (общ) '!$L1293,2)</f>
        <v>0</v>
      </c>
      <c r="O1293" s="644">
        <f>ROUND('Смета ЕР (общ) '!$I1293*'Смета ЕР (общ) '!$M1293,2)</f>
        <v>0</v>
      </c>
      <c r="P1293" s="755"/>
      <c r="Q1293" s="755" t="s">
        <v>6226</v>
      </c>
    </row>
    <row r="1294" spans="1:17" ht="14.4">
      <c r="A1294" s="640" t="s">
        <v>105</v>
      </c>
      <c r="B1294" s="640">
        <v>2</v>
      </c>
      <c r="C1294" s="640"/>
      <c r="D1294" s="640">
        <v>340</v>
      </c>
      <c r="E1294" s="640" t="str">
        <f>CONCATENATE('Смета ЕР (общ) '!$A1294,".",'Смета ЕР (общ) '!$B1294,".",'Смета ЕР (общ) '!$D1294)</f>
        <v>Р9.2.340</v>
      </c>
      <c r="F1294" s="640">
        <f t="shared" si="189"/>
        <v>1</v>
      </c>
      <c r="G1294" s="755" t="s">
        <v>2639</v>
      </c>
      <c r="H1294" s="642" t="s">
        <v>336</v>
      </c>
      <c r="I1294" s="643"/>
      <c r="J1294" s="644">
        <v>636.41</v>
      </c>
      <c r="K1294" s="644">
        <v>23464.94</v>
      </c>
      <c r="L1294" s="644">
        <f t="shared" si="190"/>
        <v>636.41</v>
      </c>
      <c r="M1294" s="644">
        <f t="shared" si="191"/>
        <v>23464.94</v>
      </c>
      <c r="N1294" s="644">
        <f>ROUND('Смета ЕР (общ) '!$I1294*'Смета ЕР (общ) '!$L1294,2)</f>
        <v>0</v>
      </c>
      <c r="O1294" s="644">
        <f>ROUND('Смета ЕР (общ) '!$I1294*'Смета ЕР (общ) '!$M1294,2)</f>
        <v>0</v>
      </c>
      <c r="P1294" s="755"/>
      <c r="Q1294" s="755" t="s">
        <v>6226</v>
      </c>
    </row>
    <row r="1295" spans="1:17" ht="14.4">
      <c r="A1295" s="640" t="s">
        <v>105</v>
      </c>
      <c r="B1295" s="640">
        <v>2</v>
      </c>
      <c r="C1295" s="640"/>
      <c r="D1295" s="640">
        <v>341</v>
      </c>
      <c r="E1295" s="640" t="str">
        <f>CONCATENATE('Смета ЕР (общ) '!$A1295,".",'Смета ЕР (общ) '!$B1295,".",'Смета ЕР (общ) '!$D1295)</f>
        <v>Р9.2.341</v>
      </c>
      <c r="F1295" s="640">
        <f t="shared" si="189"/>
        <v>1</v>
      </c>
      <c r="G1295" s="755" t="s">
        <v>2640</v>
      </c>
      <c r="H1295" s="642" t="s">
        <v>336</v>
      </c>
      <c r="I1295" s="643"/>
      <c r="J1295" s="644">
        <v>636.41</v>
      </c>
      <c r="K1295" s="644">
        <v>23464.94</v>
      </c>
      <c r="L1295" s="644">
        <f t="shared" si="190"/>
        <v>636.41</v>
      </c>
      <c r="M1295" s="644">
        <f t="shared" si="191"/>
        <v>23464.94</v>
      </c>
      <c r="N1295" s="644">
        <f>ROUND('Смета ЕР (общ) '!$I1295*'Смета ЕР (общ) '!$L1295,2)</f>
        <v>0</v>
      </c>
      <c r="O1295" s="644">
        <f>ROUND('Смета ЕР (общ) '!$I1295*'Смета ЕР (общ) '!$M1295,2)</f>
        <v>0</v>
      </c>
      <c r="P1295" s="755"/>
      <c r="Q1295" s="755" t="s">
        <v>6226</v>
      </c>
    </row>
    <row r="1296" spans="1:17" ht="24">
      <c r="A1296" s="640" t="s">
        <v>105</v>
      </c>
      <c r="B1296" s="640">
        <v>2</v>
      </c>
      <c r="C1296" s="640"/>
      <c r="D1296" s="640">
        <v>342</v>
      </c>
      <c r="E1296" s="640" t="str">
        <f>CONCATENATE('Смета ЕР (общ) '!$A1296,".",'Смета ЕР (общ) '!$B1296,".",'Смета ЕР (общ) '!$D1296)</f>
        <v>Р9.2.342</v>
      </c>
      <c r="F1296" s="640">
        <f t="shared" si="189"/>
        <v>1</v>
      </c>
      <c r="G1296" s="755" t="s">
        <v>2324</v>
      </c>
      <c r="H1296" s="642" t="s">
        <v>336</v>
      </c>
      <c r="I1296" s="643"/>
      <c r="J1296" s="644">
        <v>287.10000000000002</v>
      </c>
      <c r="K1296" s="644">
        <v>369.8</v>
      </c>
      <c r="L1296" s="644">
        <f t="shared" si="190"/>
        <v>287.10000000000002</v>
      </c>
      <c r="M1296" s="644">
        <f t="shared" si="191"/>
        <v>369.8</v>
      </c>
      <c r="N1296" s="644">
        <f>ROUND('Смета ЕР (общ) '!$I1296*'Смета ЕР (общ) '!$L1296,2)</f>
        <v>0</v>
      </c>
      <c r="O1296" s="644">
        <f>ROUND('Смета ЕР (общ) '!$I1296*'Смета ЕР (общ) '!$M1296,2)</f>
        <v>0</v>
      </c>
      <c r="P1296" s="755"/>
      <c r="Q1296" s="755"/>
    </row>
    <row r="1297" spans="1:17" ht="24">
      <c r="A1297" s="640" t="s">
        <v>105</v>
      </c>
      <c r="B1297" s="640">
        <v>2</v>
      </c>
      <c r="C1297" s="640"/>
      <c r="D1297" s="640">
        <v>343</v>
      </c>
      <c r="E1297" s="640" t="str">
        <f>CONCATENATE('Смета ЕР (общ) '!$A1297,".",'Смета ЕР (общ) '!$B1297,".",'Смета ЕР (общ) '!$D1297)</f>
        <v>Р9.2.343</v>
      </c>
      <c r="F1297" s="640">
        <f t="shared" si="189"/>
        <v>1</v>
      </c>
      <c r="G1297" s="755" t="s">
        <v>2325</v>
      </c>
      <c r="H1297" s="642" t="s">
        <v>336</v>
      </c>
      <c r="I1297" s="643"/>
      <c r="J1297" s="644">
        <v>287.10000000000002</v>
      </c>
      <c r="K1297" s="644">
        <v>442.8</v>
      </c>
      <c r="L1297" s="644">
        <f t="shared" si="190"/>
        <v>287.10000000000002</v>
      </c>
      <c r="M1297" s="644">
        <f t="shared" si="191"/>
        <v>442.8</v>
      </c>
      <c r="N1297" s="644">
        <f>ROUND('Смета ЕР (общ) '!$I1297*'Смета ЕР (общ) '!$L1297,2)</f>
        <v>0</v>
      </c>
      <c r="O1297" s="644">
        <f>ROUND('Смета ЕР (общ) '!$I1297*'Смета ЕР (общ) '!$M1297,2)</f>
        <v>0</v>
      </c>
      <c r="P1297" s="755"/>
      <c r="Q1297" s="755"/>
    </row>
    <row r="1298" spans="1:17" ht="24">
      <c r="A1298" s="640" t="s">
        <v>105</v>
      </c>
      <c r="B1298" s="640">
        <v>2</v>
      </c>
      <c r="C1298" s="640"/>
      <c r="D1298" s="640">
        <v>344</v>
      </c>
      <c r="E1298" s="640" t="str">
        <f>CONCATENATE('Смета ЕР (общ) '!$A1298,".",'Смета ЕР (общ) '!$B1298,".",'Смета ЕР (общ) '!$D1298)</f>
        <v>Р9.2.344</v>
      </c>
      <c r="F1298" s="640">
        <f t="shared" si="189"/>
        <v>1</v>
      </c>
      <c r="G1298" s="755" t="s">
        <v>2326</v>
      </c>
      <c r="H1298" s="642" t="s">
        <v>336</v>
      </c>
      <c r="I1298" s="643"/>
      <c r="J1298" s="644">
        <v>287.10000000000002</v>
      </c>
      <c r="K1298" s="644">
        <v>498.14</v>
      </c>
      <c r="L1298" s="644">
        <f t="shared" si="190"/>
        <v>287.10000000000002</v>
      </c>
      <c r="M1298" s="644">
        <f t="shared" si="191"/>
        <v>498.14</v>
      </c>
      <c r="N1298" s="644">
        <f>ROUND('Смета ЕР (общ) '!$I1298*'Смета ЕР (общ) '!$L1298,2)</f>
        <v>0</v>
      </c>
      <c r="O1298" s="644">
        <f>ROUND('Смета ЕР (общ) '!$I1298*'Смета ЕР (общ) '!$M1298,2)</f>
        <v>0</v>
      </c>
      <c r="P1298" s="755"/>
      <c r="Q1298" s="755"/>
    </row>
    <row r="1299" spans="1:17" ht="24">
      <c r="A1299" s="640" t="s">
        <v>105</v>
      </c>
      <c r="B1299" s="640">
        <v>2</v>
      </c>
      <c r="C1299" s="640"/>
      <c r="D1299" s="640">
        <v>345</v>
      </c>
      <c r="E1299" s="640" t="str">
        <f>CONCATENATE('Смета ЕР (общ) '!$A1299,".",'Смета ЕР (общ) '!$B1299,".",'Смета ЕР (общ) '!$D1299)</f>
        <v>Р9.2.345</v>
      </c>
      <c r="F1299" s="640">
        <f t="shared" si="189"/>
        <v>1</v>
      </c>
      <c r="G1299" s="755" t="s">
        <v>2327</v>
      </c>
      <c r="H1299" s="642" t="s">
        <v>336</v>
      </c>
      <c r="I1299" s="643"/>
      <c r="J1299" s="644">
        <v>287.10000000000002</v>
      </c>
      <c r="K1299" s="644">
        <v>503.45</v>
      </c>
      <c r="L1299" s="644">
        <f t="shared" si="190"/>
        <v>287.10000000000002</v>
      </c>
      <c r="M1299" s="644">
        <f t="shared" si="191"/>
        <v>503.45</v>
      </c>
      <c r="N1299" s="644">
        <f>ROUND('Смета ЕР (общ) '!$I1299*'Смета ЕР (общ) '!$L1299,2)</f>
        <v>0</v>
      </c>
      <c r="O1299" s="644">
        <f>ROUND('Смета ЕР (общ) '!$I1299*'Смета ЕР (общ) '!$M1299,2)</f>
        <v>0</v>
      </c>
      <c r="P1299" s="755"/>
      <c r="Q1299" s="755"/>
    </row>
    <row r="1300" spans="1:17" ht="24">
      <c r="A1300" s="640" t="s">
        <v>105</v>
      </c>
      <c r="B1300" s="640">
        <v>2</v>
      </c>
      <c r="C1300" s="640"/>
      <c r="D1300" s="640">
        <v>346</v>
      </c>
      <c r="E1300" s="640" t="str">
        <f>CONCATENATE('Смета ЕР (общ) '!$A1300,".",'Смета ЕР (общ) '!$B1300,".",'Смета ЕР (общ) '!$D1300)</f>
        <v>Р9.2.346</v>
      </c>
      <c r="F1300" s="640">
        <f t="shared" si="189"/>
        <v>1</v>
      </c>
      <c r="G1300" s="755" t="s">
        <v>2328</v>
      </c>
      <c r="H1300" s="642" t="s">
        <v>336</v>
      </c>
      <c r="I1300" s="643"/>
      <c r="J1300" s="644">
        <v>438.48</v>
      </c>
      <c r="K1300" s="644">
        <v>582.54999999999995</v>
      </c>
      <c r="L1300" s="644">
        <f t="shared" si="190"/>
        <v>438.48</v>
      </c>
      <c r="M1300" s="644">
        <f t="shared" si="191"/>
        <v>582.54999999999995</v>
      </c>
      <c r="N1300" s="644">
        <f>ROUND('Смета ЕР (общ) '!$I1300*'Смета ЕР (общ) '!$L1300,2)</f>
        <v>0</v>
      </c>
      <c r="O1300" s="644">
        <f>ROUND('Смета ЕР (общ) '!$I1300*'Смета ЕР (общ) '!$M1300,2)</f>
        <v>0</v>
      </c>
      <c r="P1300" s="755"/>
      <c r="Q1300" s="755"/>
    </row>
    <row r="1301" spans="1:17" ht="24">
      <c r="A1301" s="640" t="s">
        <v>105</v>
      </c>
      <c r="B1301" s="640">
        <v>2</v>
      </c>
      <c r="C1301" s="640"/>
      <c r="D1301" s="640">
        <v>347</v>
      </c>
      <c r="E1301" s="640" t="str">
        <f>CONCATENATE('Смета ЕР (общ) '!$A1301,".",'Смета ЕР (общ) '!$B1301,".",'Смета ЕР (общ) '!$D1301)</f>
        <v>Р9.2.347</v>
      </c>
      <c r="F1301" s="640">
        <f t="shared" si="189"/>
        <v>1</v>
      </c>
      <c r="G1301" s="755" t="s">
        <v>2340</v>
      </c>
      <c r="H1301" s="642" t="s">
        <v>336</v>
      </c>
      <c r="I1301" s="643"/>
      <c r="J1301" s="644">
        <v>438.48</v>
      </c>
      <c r="K1301" s="644">
        <v>494.09</v>
      </c>
      <c r="L1301" s="644">
        <f t="shared" si="190"/>
        <v>438.48</v>
      </c>
      <c r="M1301" s="644">
        <f t="shared" si="191"/>
        <v>494.09</v>
      </c>
      <c r="N1301" s="644">
        <f>ROUND('Смета ЕР (общ) '!$I1301*'Смета ЕР (общ) '!$L1301,2)</f>
        <v>0</v>
      </c>
      <c r="O1301" s="644">
        <f>ROUND('Смета ЕР (общ) '!$I1301*'Смета ЕР (общ) '!$M1301,2)</f>
        <v>0</v>
      </c>
      <c r="P1301" s="755"/>
      <c r="Q1301" s="755"/>
    </row>
    <row r="1302" spans="1:17" ht="24">
      <c r="A1302" s="640" t="s">
        <v>105</v>
      </c>
      <c r="B1302" s="640">
        <v>2</v>
      </c>
      <c r="C1302" s="640"/>
      <c r="D1302" s="640">
        <v>348</v>
      </c>
      <c r="E1302" s="640" t="str">
        <f>CONCATENATE('Смета ЕР (общ) '!$A1302,".",'Смета ЕР (общ) '!$B1302,".",'Смета ЕР (общ) '!$D1302)</f>
        <v>Р9.2.348</v>
      </c>
      <c r="F1302" s="640">
        <f t="shared" si="189"/>
        <v>1</v>
      </c>
      <c r="G1302" s="755" t="s">
        <v>2341</v>
      </c>
      <c r="H1302" s="642" t="s">
        <v>336</v>
      </c>
      <c r="I1302" s="643"/>
      <c r="J1302" s="644">
        <v>287.10000000000002</v>
      </c>
      <c r="K1302" s="644">
        <v>483.35</v>
      </c>
      <c r="L1302" s="644">
        <f t="shared" si="190"/>
        <v>287.10000000000002</v>
      </c>
      <c r="M1302" s="644">
        <f t="shared" si="191"/>
        <v>483.35</v>
      </c>
      <c r="N1302" s="644">
        <f>ROUND('Смета ЕР (общ) '!$I1302*'Смета ЕР (общ) '!$L1302,2)</f>
        <v>0</v>
      </c>
      <c r="O1302" s="644">
        <f>ROUND('Смета ЕР (общ) '!$I1302*'Смета ЕР (общ) '!$M1302,2)</f>
        <v>0</v>
      </c>
      <c r="P1302" s="755"/>
      <c r="Q1302" s="755"/>
    </row>
    <row r="1303" spans="1:17" ht="24">
      <c r="A1303" s="640" t="s">
        <v>105</v>
      </c>
      <c r="B1303" s="640">
        <v>2</v>
      </c>
      <c r="C1303" s="640"/>
      <c r="D1303" s="640">
        <v>349</v>
      </c>
      <c r="E1303" s="640" t="str">
        <f>CONCATENATE('Смета ЕР (общ) '!$A1303,".",'Смета ЕР (общ) '!$B1303,".",'Смета ЕР (общ) '!$D1303)</f>
        <v>Р9.2.349</v>
      </c>
      <c r="F1303" s="640">
        <f t="shared" si="189"/>
        <v>1</v>
      </c>
      <c r="G1303" s="755" t="s">
        <v>2342</v>
      </c>
      <c r="H1303" s="642" t="s">
        <v>336</v>
      </c>
      <c r="I1303" s="643"/>
      <c r="J1303" s="644">
        <v>287.10000000000002</v>
      </c>
      <c r="K1303" s="644">
        <v>550.96</v>
      </c>
      <c r="L1303" s="644">
        <f t="shared" si="190"/>
        <v>287.10000000000002</v>
      </c>
      <c r="M1303" s="644">
        <f t="shared" si="191"/>
        <v>550.96</v>
      </c>
      <c r="N1303" s="644">
        <f>ROUND('Смета ЕР (общ) '!$I1303*'Смета ЕР (общ) '!$L1303,2)</f>
        <v>0</v>
      </c>
      <c r="O1303" s="644">
        <f>ROUND('Смета ЕР (общ) '!$I1303*'Смета ЕР (общ) '!$M1303,2)</f>
        <v>0</v>
      </c>
      <c r="P1303" s="755"/>
      <c r="Q1303" s="755"/>
    </row>
    <row r="1304" spans="1:17" ht="24">
      <c r="A1304" s="640" t="s">
        <v>105</v>
      </c>
      <c r="B1304" s="640">
        <v>2</v>
      </c>
      <c r="C1304" s="640"/>
      <c r="D1304" s="640">
        <v>350</v>
      </c>
      <c r="E1304" s="640" t="str">
        <f>CONCATENATE('Смета ЕР (общ) '!$A1304,".",'Смета ЕР (общ) '!$B1304,".",'Смета ЕР (общ) '!$D1304)</f>
        <v>Р9.2.350</v>
      </c>
      <c r="F1304" s="640">
        <f t="shared" si="189"/>
        <v>1</v>
      </c>
      <c r="G1304" s="755" t="s">
        <v>2329</v>
      </c>
      <c r="H1304" s="642" t="s">
        <v>336</v>
      </c>
      <c r="I1304" s="643"/>
      <c r="J1304" s="644">
        <v>746.46</v>
      </c>
      <c r="K1304" s="644">
        <v>1377.39</v>
      </c>
      <c r="L1304" s="644">
        <f t="shared" si="190"/>
        <v>746.46</v>
      </c>
      <c r="M1304" s="644">
        <f t="shared" si="191"/>
        <v>1377.39</v>
      </c>
      <c r="N1304" s="644">
        <f>ROUND('Смета ЕР (общ) '!$I1304*'Смета ЕР (общ) '!$L1304,2)</f>
        <v>0</v>
      </c>
      <c r="O1304" s="644">
        <f>ROUND('Смета ЕР (общ) '!$I1304*'Смета ЕР (общ) '!$M1304,2)</f>
        <v>0</v>
      </c>
      <c r="P1304" s="755"/>
      <c r="Q1304" s="755"/>
    </row>
    <row r="1305" spans="1:17" ht="24">
      <c r="A1305" s="640" t="s">
        <v>105</v>
      </c>
      <c r="B1305" s="640">
        <v>2</v>
      </c>
      <c r="C1305" s="640"/>
      <c r="D1305" s="640">
        <v>351</v>
      </c>
      <c r="E1305" s="640" t="str">
        <f>CONCATENATE('Смета ЕР (общ) '!$A1305,".",'Смета ЕР (общ) '!$B1305,".",'Смета ЕР (общ) '!$D1305)</f>
        <v>Р9.2.351</v>
      </c>
      <c r="F1305" s="640">
        <f t="shared" si="189"/>
        <v>1</v>
      </c>
      <c r="G1305" s="755" t="s">
        <v>2330</v>
      </c>
      <c r="H1305" s="642" t="s">
        <v>336</v>
      </c>
      <c r="I1305" s="643"/>
      <c r="J1305" s="644">
        <v>746.46</v>
      </c>
      <c r="K1305" s="644">
        <v>1592.21</v>
      </c>
      <c r="L1305" s="644">
        <f t="shared" si="190"/>
        <v>746.46</v>
      </c>
      <c r="M1305" s="644">
        <f t="shared" si="191"/>
        <v>1592.21</v>
      </c>
      <c r="N1305" s="644">
        <f>ROUND('Смета ЕР (общ) '!$I1305*'Смета ЕР (общ) '!$L1305,2)</f>
        <v>0</v>
      </c>
      <c r="O1305" s="644">
        <f>ROUND('Смета ЕР (общ) '!$I1305*'Смета ЕР (общ) '!$M1305,2)</f>
        <v>0</v>
      </c>
      <c r="P1305" s="755"/>
      <c r="Q1305" s="755"/>
    </row>
    <row r="1306" spans="1:17" ht="24">
      <c r="A1306" s="640" t="s">
        <v>105</v>
      </c>
      <c r="B1306" s="640">
        <v>2</v>
      </c>
      <c r="C1306" s="640"/>
      <c r="D1306" s="640">
        <v>352</v>
      </c>
      <c r="E1306" s="640" t="str">
        <f>CONCATENATE('Смета ЕР (общ) '!$A1306,".",'Смета ЕР (общ) '!$B1306,".",'Смета ЕР (общ) '!$D1306)</f>
        <v>Р9.2.352</v>
      </c>
      <c r="F1306" s="640">
        <f t="shared" si="189"/>
        <v>1</v>
      </c>
      <c r="G1306" s="755" t="s">
        <v>2331</v>
      </c>
      <c r="H1306" s="642" t="s">
        <v>336</v>
      </c>
      <c r="I1306" s="643"/>
      <c r="J1306" s="644">
        <v>791.7</v>
      </c>
      <c r="K1306" s="644">
        <v>1529.03</v>
      </c>
      <c r="L1306" s="644">
        <f t="shared" si="190"/>
        <v>791.7</v>
      </c>
      <c r="M1306" s="644">
        <f t="shared" si="191"/>
        <v>1529.03</v>
      </c>
      <c r="N1306" s="644">
        <f>ROUND('Смета ЕР (общ) '!$I1306*'Смета ЕР (общ) '!$L1306,2)</f>
        <v>0</v>
      </c>
      <c r="O1306" s="644">
        <f>ROUND('Смета ЕР (общ) '!$I1306*'Смета ЕР (общ) '!$M1306,2)</f>
        <v>0</v>
      </c>
      <c r="P1306" s="755"/>
      <c r="Q1306" s="755"/>
    </row>
    <row r="1307" spans="1:17" ht="24">
      <c r="A1307" s="640" t="s">
        <v>105</v>
      </c>
      <c r="B1307" s="640">
        <v>2</v>
      </c>
      <c r="C1307" s="640"/>
      <c r="D1307" s="640">
        <v>353</v>
      </c>
      <c r="E1307" s="640" t="str">
        <f>CONCATENATE('Смета ЕР (общ) '!$A1307,".",'Смета ЕР (общ) '!$B1307,".",'Смета ЕР (общ) '!$D1307)</f>
        <v>Р9.2.353</v>
      </c>
      <c r="F1307" s="640">
        <f t="shared" si="189"/>
        <v>1</v>
      </c>
      <c r="G1307" s="755" t="s">
        <v>2332</v>
      </c>
      <c r="H1307" s="642" t="s">
        <v>336</v>
      </c>
      <c r="I1307" s="643"/>
      <c r="J1307" s="644">
        <v>945.21</v>
      </c>
      <c r="K1307" s="644">
        <v>1674.35</v>
      </c>
      <c r="L1307" s="644">
        <f t="shared" si="190"/>
        <v>945.21</v>
      </c>
      <c r="M1307" s="644">
        <f t="shared" si="191"/>
        <v>1674.35</v>
      </c>
      <c r="N1307" s="644">
        <f>ROUND('Смета ЕР (общ) '!$I1307*'Смета ЕР (общ) '!$L1307,2)</f>
        <v>0</v>
      </c>
      <c r="O1307" s="644">
        <f>ROUND('Смета ЕР (общ) '!$I1307*'Смета ЕР (общ) '!$M1307,2)</f>
        <v>0</v>
      </c>
      <c r="P1307" s="755"/>
      <c r="Q1307" s="755"/>
    </row>
    <row r="1308" spans="1:17" ht="24">
      <c r="A1308" s="640" t="s">
        <v>105</v>
      </c>
      <c r="B1308" s="640">
        <v>2</v>
      </c>
      <c r="C1308" s="640"/>
      <c r="D1308" s="640">
        <v>354</v>
      </c>
      <c r="E1308" s="640" t="str">
        <f>CONCATENATE('Смета ЕР (общ) '!$A1308,".",'Смета ЕР (общ) '!$B1308,".",'Смета ЕР (общ) '!$D1308)</f>
        <v>Р9.2.354</v>
      </c>
      <c r="F1308" s="640">
        <f t="shared" si="189"/>
        <v>1</v>
      </c>
      <c r="G1308" s="755" t="s">
        <v>2333</v>
      </c>
      <c r="H1308" s="642" t="s">
        <v>336</v>
      </c>
      <c r="I1308" s="643"/>
      <c r="J1308" s="644">
        <v>997.71</v>
      </c>
      <c r="K1308" s="644">
        <v>1781.77</v>
      </c>
      <c r="L1308" s="644">
        <f t="shared" si="190"/>
        <v>997.71</v>
      </c>
      <c r="M1308" s="644">
        <f t="shared" si="191"/>
        <v>1781.77</v>
      </c>
      <c r="N1308" s="644">
        <f>ROUND('Смета ЕР (общ) '!$I1308*'Смета ЕР (общ) '!$L1308,2)</f>
        <v>0</v>
      </c>
      <c r="O1308" s="644">
        <f>ROUND('Смета ЕР (общ) '!$I1308*'Смета ЕР (общ) '!$M1308,2)</f>
        <v>0</v>
      </c>
      <c r="P1308" s="755"/>
      <c r="Q1308" s="755"/>
    </row>
    <row r="1309" spans="1:17" ht="24">
      <c r="A1309" s="640" t="s">
        <v>105</v>
      </c>
      <c r="B1309" s="640">
        <v>2</v>
      </c>
      <c r="C1309" s="640"/>
      <c r="D1309" s="640">
        <v>355</v>
      </c>
      <c r="E1309" s="640" t="str">
        <f>CONCATENATE('Смета ЕР (общ) '!$A1309,".",'Смета ЕР (общ) '!$B1309,".",'Смета ЕР (общ) '!$D1309)</f>
        <v>Р9.2.355</v>
      </c>
      <c r="F1309" s="640">
        <f t="shared" si="189"/>
        <v>1</v>
      </c>
      <c r="G1309" s="755" t="s">
        <v>2334</v>
      </c>
      <c r="H1309" s="642" t="s">
        <v>336</v>
      </c>
      <c r="I1309" s="643"/>
      <c r="J1309" s="644">
        <v>1260.27</v>
      </c>
      <c r="K1309" s="644">
        <v>2331.4499999999998</v>
      </c>
      <c r="L1309" s="644">
        <f t="shared" si="190"/>
        <v>1260.27</v>
      </c>
      <c r="M1309" s="644">
        <f t="shared" si="191"/>
        <v>2331.4499999999998</v>
      </c>
      <c r="N1309" s="644">
        <f>ROUND('Смета ЕР (общ) '!$I1309*'Смета ЕР (общ) '!$L1309,2)</f>
        <v>0</v>
      </c>
      <c r="O1309" s="644">
        <f>ROUND('Смета ЕР (общ) '!$I1309*'Смета ЕР (общ) '!$M1309,2)</f>
        <v>0</v>
      </c>
      <c r="P1309" s="755"/>
      <c r="Q1309" s="755"/>
    </row>
    <row r="1310" spans="1:17" ht="24">
      <c r="A1310" s="640" t="s">
        <v>105</v>
      </c>
      <c r="B1310" s="640">
        <v>2</v>
      </c>
      <c r="C1310" s="640"/>
      <c r="D1310" s="640">
        <v>356</v>
      </c>
      <c r="E1310" s="640" t="str">
        <f>CONCATENATE('Смета ЕР (общ) '!$A1310,".",'Смета ЕР (общ) '!$B1310,".",'Смета ЕР (общ) '!$D1310)</f>
        <v>Р9.2.356</v>
      </c>
      <c r="F1310" s="640">
        <f t="shared" si="189"/>
        <v>1</v>
      </c>
      <c r="G1310" s="755" t="s">
        <v>2335</v>
      </c>
      <c r="H1310" s="642" t="s">
        <v>336</v>
      </c>
      <c r="I1310" s="643"/>
      <c r="J1310" s="644">
        <v>1540.16</v>
      </c>
      <c r="K1310" s="644">
        <v>2426.2399999999998</v>
      </c>
      <c r="L1310" s="644">
        <f t="shared" si="190"/>
        <v>1540.16</v>
      </c>
      <c r="M1310" s="644">
        <f t="shared" si="191"/>
        <v>2426.2399999999998</v>
      </c>
      <c r="N1310" s="644">
        <f>ROUND('Смета ЕР (общ) '!$I1310*'Смета ЕР (общ) '!$L1310,2)</f>
        <v>0</v>
      </c>
      <c r="O1310" s="644">
        <f>ROUND('Смета ЕР (общ) '!$I1310*'Смета ЕР (общ) '!$M1310,2)</f>
        <v>0</v>
      </c>
      <c r="P1310" s="755"/>
      <c r="Q1310" s="755"/>
    </row>
    <row r="1311" spans="1:17" ht="24">
      <c r="A1311" s="640" t="s">
        <v>105</v>
      </c>
      <c r="B1311" s="640">
        <v>2</v>
      </c>
      <c r="C1311" s="640"/>
      <c r="D1311" s="640">
        <v>357</v>
      </c>
      <c r="E1311" s="640" t="str">
        <f>CONCATENATE('Смета ЕР (общ) '!$A1311,".",'Смета ЕР (общ) '!$B1311,".",'Смета ЕР (общ) '!$D1311)</f>
        <v>Р9.2.357</v>
      </c>
      <c r="F1311" s="640">
        <f t="shared" si="189"/>
        <v>1</v>
      </c>
      <c r="G1311" s="755" t="s">
        <v>2336</v>
      </c>
      <c r="H1311" s="642" t="s">
        <v>336</v>
      </c>
      <c r="I1311" s="643"/>
      <c r="J1311" s="644">
        <v>577.62</v>
      </c>
      <c r="K1311" s="644">
        <v>4694.51</v>
      </c>
      <c r="L1311" s="644">
        <f t="shared" si="190"/>
        <v>577.62</v>
      </c>
      <c r="M1311" s="644">
        <f t="shared" si="191"/>
        <v>4694.51</v>
      </c>
      <c r="N1311" s="644">
        <f>ROUND('Смета ЕР (общ) '!$I1311*'Смета ЕР (общ) '!$L1311,2)</f>
        <v>0</v>
      </c>
      <c r="O1311" s="644">
        <f>ROUND('Смета ЕР (общ) '!$I1311*'Смета ЕР (общ) '!$M1311,2)</f>
        <v>0</v>
      </c>
      <c r="P1311" s="755"/>
      <c r="Q1311" s="755"/>
    </row>
    <row r="1312" spans="1:17" ht="24">
      <c r="A1312" s="640" t="s">
        <v>105</v>
      </c>
      <c r="B1312" s="640">
        <v>2</v>
      </c>
      <c r="C1312" s="640"/>
      <c r="D1312" s="640">
        <v>358</v>
      </c>
      <c r="E1312" s="640" t="str">
        <f>CONCATENATE('Смета ЕР (общ) '!$A1312,".",'Смета ЕР (общ) '!$B1312,".",'Смета ЕР (общ) '!$D1312)</f>
        <v>Р9.2.358</v>
      </c>
      <c r="F1312" s="640">
        <f t="shared" si="189"/>
        <v>1</v>
      </c>
      <c r="G1312" s="755" t="s">
        <v>2337</v>
      </c>
      <c r="H1312" s="642" t="s">
        <v>336</v>
      </c>
      <c r="I1312" s="643"/>
      <c r="J1312" s="644">
        <v>577.62</v>
      </c>
      <c r="K1312" s="644">
        <v>5414.79</v>
      </c>
      <c r="L1312" s="644">
        <f t="shared" si="190"/>
        <v>577.62</v>
      </c>
      <c r="M1312" s="644">
        <f t="shared" si="191"/>
        <v>5414.79</v>
      </c>
      <c r="N1312" s="644">
        <f>ROUND('Смета ЕР (общ) '!$I1312*'Смета ЕР (общ) '!$L1312,2)</f>
        <v>0</v>
      </c>
      <c r="O1312" s="644">
        <f>ROUND('Смета ЕР (общ) '!$I1312*'Смета ЕР (общ) '!$M1312,2)</f>
        <v>0</v>
      </c>
      <c r="P1312" s="755"/>
      <c r="Q1312" s="755"/>
    </row>
    <row r="1313" spans="1:17" ht="24">
      <c r="A1313" s="640" t="s">
        <v>105</v>
      </c>
      <c r="B1313" s="640">
        <v>2</v>
      </c>
      <c r="C1313" s="640"/>
      <c r="D1313" s="640">
        <v>359</v>
      </c>
      <c r="E1313" s="640" t="str">
        <f>CONCATENATE('Смета ЕР (общ) '!$A1313,".",'Смета ЕР (общ) '!$B1313,".",'Смета ЕР (общ) '!$D1313)</f>
        <v>Р9.2.359</v>
      </c>
      <c r="F1313" s="640">
        <f t="shared" si="189"/>
        <v>1</v>
      </c>
      <c r="G1313" s="755" t="s">
        <v>2338</v>
      </c>
      <c r="H1313" s="642" t="s">
        <v>336</v>
      </c>
      <c r="I1313" s="643"/>
      <c r="J1313" s="644">
        <v>577.62</v>
      </c>
      <c r="K1313" s="644">
        <v>5288.43</v>
      </c>
      <c r="L1313" s="644">
        <f t="shared" si="190"/>
        <v>577.62</v>
      </c>
      <c r="M1313" s="644">
        <f t="shared" si="191"/>
        <v>5288.43</v>
      </c>
      <c r="N1313" s="644">
        <f>ROUND('Смета ЕР (общ) '!$I1313*'Смета ЕР (общ) '!$L1313,2)</f>
        <v>0</v>
      </c>
      <c r="O1313" s="644">
        <f>ROUND('Смета ЕР (общ) '!$I1313*'Смета ЕР (общ) '!$M1313,2)</f>
        <v>0</v>
      </c>
      <c r="P1313" s="755"/>
      <c r="Q1313" s="755"/>
    </row>
    <row r="1314" spans="1:17" ht="24">
      <c r="A1314" s="640" t="s">
        <v>105</v>
      </c>
      <c r="B1314" s="640">
        <v>2</v>
      </c>
      <c r="C1314" s="640"/>
      <c r="D1314" s="640">
        <v>360</v>
      </c>
      <c r="E1314" s="640" t="str">
        <f>CONCATENATE('Смета ЕР (общ) '!$A1314,".",'Смета ЕР (общ) '!$B1314,".",'Смета ЕР (общ) '!$D1314)</f>
        <v>Р9.2.360</v>
      </c>
      <c r="F1314" s="640">
        <f t="shared" si="189"/>
        <v>1</v>
      </c>
      <c r="G1314" s="755" t="s">
        <v>2339</v>
      </c>
      <c r="H1314" s="642" t="s">
        <v>336</v>
      </c>
      <c r="I1314" s="643"/>
      <c r="J1314" s="644">
        <v>636.41</v>
      </c>
      <c r="K1314" s="644">
        <v>5888.67</v>
      </c>
      <c r="L1314" s="644">
        <f t="shared" si="190"/>
        <v>636.41</v>
      </c>
      <c r="M1314" s="644">
        <f t="shared" si="191"/>
        <v>5888.67</v>
      </c>
      <c r="N1314" s="644">
        <f>ROUND('Смета ЕР (общ) '!$I1314*'Смета ЕР (общ) '!$L1314,2)</f>
        <v>0</v>
      </c>
      <c r="O1314" s="644">
        <f>ROUND('Смета ЕР (общ) '!$I1314*'Смета ЕР (общ) '!$M1314,2)</f>
        <v>0</v>
      </c>
      <c r="P1314" s="755"/>
      <c r="Q1314" s="755"/>
    </row>
    <row r="1315" spans="1:17" ht="14.4">
      <c r="A1315" s="757" t="s">
        <v>105</v>
      </c>
      <c r="B1315" s="757">
        <v>2</v>
      </c>
      <c r="C1315" s="757"/>
      <c r="D1315" s="757">
        <v>144</v>
      </c>
      <c r="E1315" s="757" t="str">
        <f>CONCATENATE('Смета ЕР (общ) '!$A1315,".",'Смета ЕР (общ) '!$B1315,".",'Смета ЕР (общ) '!$D1315)</f>
        <v>Р9.2.144</v>
      </c>
      <c r="F1315" s="757">
        <f t="shared" si="189"/>
        <v>1</v>
      </c>
      <c r="G1315" s="758" t="s">
        <v>126</v>
      </c>
      <c r="H1315" s="642" t="s">
        <v>336</v>
      </c>
      <c r="I1315" s="643"/>
      <c r="J1315" s="644">
        <v>787.67</v>
      </c>
      <c r="K1315" s="644">
        <v>4122.1000000000004</v>
      </c>
      <c r="L1315" s="644">
        <f t="shared" si="190"/>
        <v>787.67</v>
      </c>
      <c r="M1315" s="644">
        <f t="shared" si="191"/>
        <v>4122.1000000000004</v>
      </c>
      <c r="N1315" s="644">
        <f>ROUND('Смета ЕР (общ) '!$I1315*'Смета ЕР (общ) '!$L1315,2)</f>
        <v>0</v>
      </c>
      <c r="O1315" s="644">
        <f>ROUND('Смета ЕР (общ) '!$I1315*'Смета ЕР (общ) '!$M1315,2)</f>
        <v>0</v>
      </c>
      <c r="P1315" s="758"/>
      <c r="Q1315" s="758" t="s">
        <v>6226</v>
      </c>
    </row>
    <row r="1316" spans="1:17" ht="14.4">
      <c r="A1316" s="757" t="s">
        <v>105</v>
      </c>
      <c r="B1316" s="757">
        <v>2</v>
      </c>
      <c r="C1316" s="757"/>
      <c r="D1316" s="757">
        <v>145</v>
      </c>
      <c r="E1316" s="757" t="str">
        <f>CONCATENATE('Смета ЕР (общ) '!$A1316,".",'Смета ЕР (общ) '!$B1316,".",'Смета ЕР (общ) '!$D1316)</f>
        <v>Р9.2.145</v>
      </c>
      <c r="F1316" s="757">
        <f t="shared" si="189"/>
        <v>1</v>
      </c>
      <c r="G1316" s="758" t="s">
        <v>127</v>
      </c>
      <c r="H1316" s="642" t="s">
        <v>336</v>
      </c>
      <c r="I1316" s="643"/>
      <c r="J1316" s="644">
        <v>787.67</v>
      </c>
      <c r="K1316" s="644">
        <v>4108.37</v>
      </c>
      <c r="L1316" s="644">
        <f t="shared" si="190"/>
        <v>787.67</v>
      </c>
      <c r="M1316" s="644">
        <f t="shared" si="191"/>
        <v>4108.37</v>
      </c>
      <c r="N1316" s="644">
        <f>ROUND('Смета ЕР (общ) '!$I1316*'Смета ЕР (общ) '!$L1316,2)</f>
        <v>0</v>
      </c>
      <c r="O1316" s="644">
        <f>ROUND('Смета ЕР (общ) '!$I1316*'Смета ЕР (общ) '!$M1316,2)</f>
        <v>0</v>
      </c>
      <c r="P1316" s="758"/>
      <c r="Q1316" s="758" t="s">
        <v>6226</v>
      </c>
    </row>
    <row r="1317" spans="1:17" ht="14.4">
      <c r="A1317" s="640" t="s">
        <v>105</v>
      </c>
      <c r="B1317" s="640">
        <v>2</v>
      </c>
      <c r="C1317" s="640"/>
      <c r="D1317" s="640">
        <v>146</v>
      </c>
      <c r="E1317" s="640" t="str">
        <f>CONCATENATE('Смета ЕР (общ) '!$A1317,".",'Смета ЕР (общ) '!$B1317,".",'Смета ЕР (общ) '!$D1317)</f>
        <v>Р9.2.146</v>
      </c>
      <c r="F1317" s="640">
        <f t="shared" si="189"/>
        <v>1</v>
      </c>
      <c r="G1317" s="641" t="s">
        <v>128</v>
      </c>
      <c r="H1317" s="642" t="s">
        <v>336</v>
      </c>
      <c r="I1317" s="643"/>
      <c r="J1317" s="644">
        <v>787.67</v>
      </c>
      <c r="K1317" s="644">
        <v>4147.58</v>
      </c>
      <c r="L1317" s="644">
        <f t="shared" si="190"/>
        <v>787.67</v>
      </c>
      <c r="M1317" s="644">
        <f t="shared" si="191"/>
        <v>4147.58</v>
      </c>
      <c r="N1317" s="644">
        <f>ROUND('Смета ЕР (общ) '!$I1317*'Смета ЕР (общ) '!$L1317,2)</f>
        <v>0</v>
      </c>
      <c r="O1317" s="644">
        <f>ROUND('Смета ЕР (общ) '!$I1317*'Смета ЕР (общ) '!$M1317,2)</f>
        <v>0</v>
      </c>
      <c r="P1317" s="641"/>
      <c r="Q1317" s="641" t="s">
        <v>6226</v>
      </c>
    </row>
    <row r="1318" spans="1:17" ht="14.4">
      <c r="A1318" s="640" t="s">
        <v>105</v>
      </c>
      <c r="B1318" s="640">
        <v>2</v>
      </c>
      <c r="C1318" s="640"/>
      <c r="D1318" s="640">
        <v>147</v>
      </c>
      <c r="E1318" s="640" t="str">
        <f>CONCATENATE('Смета ЕР (общ) '!$A1318,".",'Смета ЕР (общ) '!$B1318,".",'Смета ЕР (общ) '!$D1318)</f>
        <v>Р9.2.147</v>
      </c>
      <c r="F1318" s="640">
        <f t="shared" si="189"/>
        <v>1</v>
      </c>
      <c r="G1318" s="641" t="s">
        <v>184</v>
      </c>
      <c r="H1318" s="642" t="s">
        <v>336</v>
      </c>
      <c r="I1318" s="643"/>
      <c r="J1318" s="644">
        <v>1155.25</v>
      </c>
      <c r="K1318" s="644">
        <v>6434.73</v>
      </c>
      <c r="L1318" s="644">
        <f t="shared" si="190"/>
        <v>1155.25</v>
      </c>
      <c r="M1318" s="644">
        <f t="shared" si="191"/>
        <v>6434.73</v>
      </c>
      <c r="N1318" s="644">
        <f>ROUND('Смета ЕР (общ) '!$I1318*'Смета ЕР (общ) '!$L1318,2)</f>
        <v>0</v>
      </c>
      <c r="O1318" s="644">
        <f>ROUND('Смета ЕР (общ) '!$I1318*'Смета ЕР (общ) '!$M1318,2)</f>
        <v>0</v>
      </c>
      <c r="P1318" s="641"/>
      <c r="Q1318" s="641" t="s">
        <v>6226</v>
      </c>
    </row>
    <row r="1319" spans="1:17" ht="14.4">
      <c r="A1319" s="640" t="s">
        <v>105</v>
      </c>
      <c r="B1319" s="640">
        <v>2</v>
      </c>
      <c r="C1319" s="640"/>
      <c r="D1319" s="640">
        <v>148</v>
      </c>
      <c r="E1319" s="640" t="str">
        <f>CONCATENATE('Смета ЕР (общ) '!$A1319,".",'Смета ЕР (общ) '!$B1319,".",'Смета ЕР (общ) '!$D1319)</f>
        <v>Р9.2.148</v>
      </c>
      <c r="F1319" s="640">
        <f t="shared" si="189"/>
        <v>1</v>
      </c>
      <c r="G1319" s="641" t="s">
        <v>129</v>
      </c>
      <c r="H1319" s="642" t="s">
        <v>336</v>
      </c>
      <c r="I1319" s="643"/>
      <c r="J1319" s="644">
        <v>1207.76</v>
      </c>
      <c r="K1319" s="644">
        <v>11260.19</v>
      </c>
      <c r="L1319" s="644">
        <f t="shared" si="190"/>
        <v>1207.76</v>
      </c>
      <c r="M1319" s="644">
        <f t="shared" si="191"/>
        <v>11260.19</v>
      </c>
      <c r="N1319" s="644">
        <f>ROUND('Смета ЕР (общ) '!$I1319*'Смета ЕР (общ) '!$L1319,2)</f>
        <v>0</v>
      </c>
      <c r="O1319" s="644">
        <f>ROUND('Смета ЕР (общ) '!$I1319*'Смета ЕР (общ) '!$M1319,2)</f>
        <v>0</v>
      </c>
      <c r="P1319" s="641"/>
      <c r="Q1319" s="641" t="s">
        <v>6226</v>
      </c>
    </row>
    <row r="1320" spans="1:17" ht="14.4">
      <c r="A1320" s="640" t="s">
        <v>105</v>
      </c>
      <c r="B1320" s="640">
        <v>2</v>
      </c>
      <c r="C1320" s="640"/>
      <c r="D1320" s="640">
        <v>260</v>
      </c>
      <c r="E1320" s="640" t="str">
        <f>CONCATENATE('Смета ЕР (общ) '!$A1320,".",'Смета ЕР (общ) '!$B1320,".",'Смета ЕР (общ) '!$D1320)</f>
        <v>Р9.2.260</v>
      </c>
      <c r="F1320" s="640">
        <f t="shared" si="189"/>
        <v>1</v>
      </c>
      <c r="G1320" s="641" t="s">
        <v>744</v>
      </c>
      <c r="H1320" s="642" t="s">
        <v>336</v>
      </c>
      <c r="I1320" s="643"/>
      <c r="J1320" s="644">
        <v>1837.89</v>
      </c>
      <c r="K1320" s="644">
        <v>14008.87</v>
      </c>
      <c r="L1320" s="644">
        <f t="shared" si="190"/>
        <v>1837.89</v>
      </c>
      <c r="M1320" s="644">
        <f t="shared" si="191"/>
        <v>14008.87</v>
      </c>
      <c r="N1320" s="644">
        <f>ROUND('Смета ЕР (общ) '!$I1320*'Смета ЕР (общ) '!$L1320,2)</f>
        <v>0</v>
      </c>
      <c r="O1320" s="644">
        <f>ROUND('Смета ЕР (общ) '!$I1320*'Смета ЕР (общ) '!$M1320,2)</f>
        <v>0</v>
      </c>
      <c r="P1320" s="641"/>
      <c r="Q1320" s="641" t="s">
        <v>6226</v>
      </c>
    </row>
    <row r="1321" spans="1:17" ht="14.4">
      <c r="A1321" s="640" t="s">
        <v>105</v>
      </c>
      <c r="B1321" s="640">
        <v>2</v>
      </c>
      <c r="C1321" s="640"/>
      <c r="D1321" s="640">
        <v>149</v>
      </c>
      <c r="E1321" s="640" t="str">
        <f>CONCATENATE('Смета ЕР (общ) '!$A1321,".",'Смета ЕР (общ) '!$B1321,".",'Смета ЕР (общ) '!$D1321)</f>
        <v>Р9.2.149</v>
      </c>
      <c r="F1321" s="640">
        <f t="shared" si="189"/>
        <v>1</v>
      </c>
      <c r="G1321" s="641" t="s">
        <v>130</v>
      </c>
      <c r="H1321" s="642" t="s">
        <v>336</v>
      </c>
      <c r="I1321" s="643"/>
      <c r="J1321" s="644">
        <v>1785.39</v>
      </c>
      <c r="K1321" s="644">
        <v>10115.92</v>
      </c>
      <c r="L1321" s="644">
        <f t="shared" si="190"/>
        <v>1785.39</v>
      </c>
      <c r="M1321" s="644">
        <f t="shared" si="191"/>
        <v>10115.92</v>
      </c>
      <c r="N1321" s="644">
        <f>ROUND('Смета ЕР (общ) '!$I1321*'Смета ЕР (общ) '!$L1321,2)</f>
        <v>0</v>
      </c>
      <c r="O1321" s="644">
        <f>ROUND('Смета ЕР (общ) '!$I1321*'Смета ЕР (общ) '!$M1321,2)</f>
        <v>0</v>
      </c>
      <c r="P1321" s="641"/>
      <c r="Q1321" s="641" t="s">
        <v>6226</v>
      </c>
    </row>
    <row r="1322" spans="1:17" ht="14.4">
      <c r="A1322" s="640" t="s">
        <v>105</v>
      </c>
      <c r="B1322" s="640">
        <v>2</v>
      </c>
      <c r="C1322" s="640"/>
      <c r="D1322" s="640">
        <v>150</v>
      </c>
      <c r="E1322" s="640" t="str">
        <f>CONCATENATE('Смета ЕР (общ) '!$A1322,".",'Смета ЕР (общ) '!$B1322,".",'Смета ЕР (общ) '!$D1322)</f>
        <v>Р9.2.150</v>
      </c>
      <c r="F1322" s="640">
        <f t="shared" si="189"/>
        <v>1</v>
      </c>
      <c r="G1322" s="641" t="s">
        <v>131</v>
      </c>
      <c r="H1322" s="642" t="s">
        <v>336</v>
      </c>
      <c r="I1322" s="643"/>
      <c r="J1322" s="644">
        <v>1627.85</v>
      </c>
      <c r="K1322" s="644">
        <v>5991.69</v>
      </c>
      <c r="L1322" s="644">
        <f t="shared" si="190"/>
        <v>1627.85</v>
      </c>
      <c r="M1322" s="644">
        <f t="shared" si="191"/>
        <v>5991.69</v>
      </c>
      <c r="N1322" s="644">
        <f>ROUND('Смета ЕР (общ) '!$I1322*'Смета ЕР (общ) '!$L1322,2)</f>
        <v>0</v>
      </c>
      <c r="O1322" s="644">
        <f>ROUND('Смета ЕР (общ) '!$I1322*'Смета ЕР (общ) '!$M1322,2)</f>
        <v>0</v>
      </c>
      <c r="P1322" s="641"/>
      <c r="Q1322" s="641" t="s">
        <v>6226</v>
      </c>
    </row>
    <row r="1323" spans="1:17" ht="14.4">
      <c r="A1323" s="640" t="s">
        <v>105</v>
      </c>
      <c r="B1323" s="640">
        <v>2</v>
      </c>
      <c r="C1323" s="640"/>
      <c r="D1323" s="640">
        <v>151</v>
      </c>
      <c r="E1323" s="640" t="str">
        <f>CONCATENATE('Смета ЕР (общ) '!$A1323,".",'Смета ЕР (общ) '!$B1323,".",'Смета ЕР (общ) '!$D1323)</f>
        <v>Р9.2.151</v>
      </c>
      <c r="F1323" s="640">
        <f t="shared" si="189"/>
        <v>1</v>
      </c>
      <c r="G1323" s="641" t="s">
        <v>284</v>
      </c>
      <c r="H1323" s="642" t="s">
        <v>336</v>
      </c>
      <c r="I1323" s="643"/>
      <c r="J1323" s="644">
        <v>4883.55</v>
      </c>
      <c r="K1323" s="644">
        <v>20749.900000000001</v>
      </c>
      <c r="L1323" s="644">
        <f t="shared" si="190"/>
        <v>4883.55</v>
      </c>
      <c r="M1323" s="644">
        <f t="shared" si="191"/>
        <v>20749.900000000001</v>
      </c>
      <c r="N1323" s="644">
        <f>ROUND('Смета ЕР (общ) '!$I1323*'Смета ЕР (общ) '!$L1323,2)</f>
        <v>0</v>
      </c>
      <c r="O1323" s="644">
        <f>ROUND('Смета ЕР (общ) '!$I1323*'Смета ЕР (общ) '!$M1323,2)</f>
        <v>0</v>
      </c>
      <c r="P1323" s="641"/>
      <c r="Q1323" s="641"/>
    </row>
    <row r="1324" spans="1:17" ht="14.4">
      <c r="A1324" s="640" t="s">
        <v>105</v>
      </c>
      <c r="B1324" s="640">
        <v>2</v>
      </c>
      <c r="C1324" s="640"/>
      <c r="D1324" s="640">
        <v>152</v>
      </c>
      <c r="E1324" s="640" t="str">
        <f>CONCATENATE('Смета ЕР (общ) '!$A1324,".",'Смета ЕР (общ) '!$B1324,".",'Смета ЕР (общ) '!$D1324)</f>
        <v>Р9.2.152</v>
      </c>
      <c r="F1324" s="640">
        <f t="shared" si="189"/>
        <v>1</v>
      </c>
      <c r="G1324" s="641" t="s">
        <v>285</v>
      </c>
      <c r="H1324" s="642" t="s">
        <v>336</v>
      </c>
      <c r="I1324" s="643"/>
      <c r="J1324" s="644">
        <v>3150.68</v>
      </c>
      <c r="K1324" s="644">
        <v>3473.71</v>
      </c>
      <c r="L1324" s="644">
        <f t="shared" si="190"/>
        <v>3150.68</v>
      </c>
      <c r="M1324" s="644">
        <f t="shared" si="191"/>
        <v>3473.71</v>
      </c>
      <c r="N1324" s="644">
        <f>ROUND('Смета ЕР (общ) '!$I1324*'Смета ЕР (общ) '!$L1324,2)</f>
        <v>0</v>
      </c>
      <c r="O1324" s="644">
        <f>ROUND('Смета ЕР (общ) '!$I1324*'Смета ЕР (общ) '!$M1324,2)</f>
        <v>0</v>
      </c>
      <c r="P1324" s="641"/>
      <c r="Q1324" s="641"/>
    </row>
    <row r="1325" spans="1:17" ht="14.4">
      <c r="A1325" s="640" t="s">
        <v>105</v>
      </c>
      <c r="B1325" s="640">
        <v>2</v>
      </c>
      <c r="C1325" s="640"/>
      <c r="D1325" s="640">
        <v>153</v>
      </c>
      <c r="E1325" s="640" t="str">
        <f>CONCATENATE('Смета ЕР (общ) '!$A1325,".",'Смета ЕР (общ) '!$B1325,".",'Смета ЕР (общ) '!$D1325)</f>
        <v>Р9.2.153</v>
      </c>
      <c r="F1325" s="640">
        <f t="shared" si="189"/>
        <v>1</v>
      </c>
      <c r="G1325" s="641" t="s">
        <v>623</v>
      </c>
      <c r="H1325" s="642" t="s">
        <v>336</v>
      </c>
      <c r="I1325" s="643"/>
      <c r="J1325" s="644">
        <v>3518.25</v>
      </c>
      <c r="K1325" s="644">
        <v>6685.09</v>
      </c>
      <c r="L1325" s="644">
        <f t="shared" si="190"/>
        <v>3518.25</v>
      </c>
      <c r="M1325" s="644">
        <f t="shared" si="191"/>
        <v>6685.09</v>
      </c>
      <c r="N1325" s="644">
        <f>ROUND('Смета ЕР (общ) '!$I1325*'Смета ЕР (общ) '!$L1325,2)</f>
        <v>0</v>
      </c>
      <c r="O1325" s="644">
        <f>ROUND('Смета ЕР (общ) '!$I1325*'Смета ЕР (общ) '!$M1325,2)</f>
        <v>0</v>
      </c>
      <c r="P1325" s="641"/>
      <c r="Q1325" s="641"/>
    </row>
    <row r="1326" spans="1:17" ht="14.4">
      <c r="A1326" s="640" t="s">
        <v>105</v>
      </c>
      <c r="B1326" s="640">
        <v>2</v>
      </c>
      <c r="C1326" s="640"/>
      <c r="D1326" s="640">
        <v>154</v>
      </c>
      <c r="E1326" s="640" t="str">
        <f>CONCATENATE('Смета ЕР (общ) '!$A1326,".",'Смета ЕР (общ) '!$B1326,".",'Смета ЕР (общ) '!$D1326)</f>
        <v>Р9.2.154</v>
      </c>
      <c r="F1326" s="640">
        <f t="shared" si="189"/>
        <v>1</v>
      </c>
      <c r="G1326" s="641" t="s">
        <v>286</v>
      </c>
      <c r="H1326" s="642" t="s">
        <v>336</v>
      </c>
      <c r="I1326" s="643"/>
      <c r="J1326" s="644">
        <v>10134.67</v>
      </c>
      <c r="K1326" s="644">
        <v>68184.45</v>
      </c>
      <c r="L1326" s="644">
        <f t="shared" si="190"/>
        <v>10134.67</v>
      </c>
      <c r="M1326" s="644">
        <f t="shared" si="191"/>
        <v>68184.45</v>
      </c>
      <c r="N1326" s="644">
        <f>ROUND('Смета ЕР (общ) '!$I1326*'Смета ЕР (общ) '!$L1326,2)</f>
        <v>0</v>
      </c>
      <c r="O1326" s="644">
        <f>ROUND('Смета ЕР (общ) '!$I1326*'Смета ЕР (общ) '!$M1326,2)</f>
        <v>0</v>
      </c>
      <c r="P1326" s="641"/>
      <c r="Q1326" s="641" t="s">
        <v>846</v>
      </c>
    </row>
    <row r="1327" spans="1:17" ht="14.4">
      <c r="A1327" s="640" t="s">
        <v>105</v>
      </c>
      <c r="B1327" s="640">
        <v>2</v>
      </c>
      <c r="C1327" s="640"/>
      <c r="D1327" s="640">
        <v>155</v>
      </c>
      <c r="E1327" s="640" t="str">
        <f>CONCATENATE('Смета ЕР (общ) '!$A1327,".",'Смета ЕР (общ) '!$B1327,".",'Смета ЕР (общ) '!$D1327)</f>
        <v>Р9.2.155</v>
      </c>
      <c r="F1327" s="640">
        <f t="shared" si="189"/>
        <v>1</v>
      </c>
      <c r="G1327" s="641" t="s">
        <v>185</v>
      </c>
      <c r="H1327" s="642" t="s">
        <v>336</v>
      </c>
      <c r="I1327" s="643"/>
      <c r="J1327" s="644">
        <v>1785.39</v>
      </c>
      <c r="K1327" s="644">
        <v>1591.78</v>
      </c>
      <c r="L1327" s="644">
        <f t="shared" si="190"/>
        <v>1785.39</v>
      </c>
      <c r="M1327" s="644">
        <f t="shared" si="191"/>
        <v>1591.78</v>
      </c>
      <c r="N1327" s="644">
        <f>ROUND('Смета ЕР (общ) '!$I1327*'Смета ЕР (общ) '!$L1327,2)</f>
        <v>0</v>
      </c>
      <c r="O1327" s="644">
        <f>ROUND('Смета ЕР (общ) '!$I1327*'Смета ЕР (общ) '!$M1327,2)</f>
        <v>0</v>
      </c>
      <c r="P1327" s="641"/>
      <c r="Q1327" s="641"/>
    </row>
    <row r="1328" spans="1:17" ht="14.4">
      <c r="A1328" s="640" t="s">
        <v>105</v>
      </c>
      <c r="B1328" s="640">
        <v>2</v>
      </c>
      <c r="C1328" s="640"/>
      <c r="D1328" s="640">
        <v>156</v>
      </c>
      <c r="E1328" s="640" t="str">
        <f>CONCATENATE('Смета ЕР (общ) '!$A1328,".",'Смета ЕР (общ) '!$B1328,".",'Смета ЕР (общ) '!$D1328)</f>
        <v>Р9.2.156</v>
      </c>
      <c r="F1328" s="640">
        <f t="shared" si="189"/>
        <v>1</v>
      </c>
      <c r="G1328" s="641" t="s">
        <v>624</v>
      </c>
      <c r="H1328" s="642" t="s">
        <v>336</v>
      </c>
      <c r="I1328" s="643"/>
      <c r="J1328" s="644">
        <v>3518.25</v>
      </c>
      <c r="K1328" s="644">
        <v>6671.56</v>
      </c>
      <c r="L1328" s="644">
        <f t="shared" si="190"/>
        <v>3518.25</v>
      </c>
      <c r="M1328" s="644">
        <f t="shared" si="191"/>
        <v>6671.56</v>
      </c>
      <c r="N1328" s="644">
        <f>ROUND('Смета ЕР (общ) '!$I1328*'Смета ЕР (общ) '!$L1328,2)</f>
        <v>0</v>
      </c>
      <c r="O1328" s="644">
        <f>ROUND('Смета ЕР (общ) '!$I1328*'Смета ЕР (общ) '!$M1328,2)</f>
        <v>0</v>
      </c>
      <c r="P1328" s="641"/>
      <c r="Q1328" s="641"/>
    </row>
    <row r="1329" spans="1:21" ht="14.4">
      <c r="A1329" s="640" t="s">
        <v>105</v>
      </c>
      <c r="B1329" s="640">
        <v>2</v>
      </c>
      <c r="C1329" s="640"/>
      <c r="D1329" s="640">
        <v>157</v>
      </c>
      <c r="E1329" s="640" t="str">
        <f>CONCATENATE('Смета ЕР (общ) '!$A1329,".",'Смета ЕР (общ) '!$B1329,".",'Смета ЕР (общ) '!$D1329)</f>
        <v>Р9.2.157</v>
      </c>
      <c r="F1329" s="640">
        <f t="shared" si="189"/>
        <v>1</v>
      </c>
      <c r="G1329" s="641" t="s">
        <v>186</v>
      </c>
      <c r="H1329" s="642" t="s">
        <v>336</v>
      </c>
      <c r="I1329" s="643"/>
      <c r="J1329" s="644">
        <v>870</v>
      </c>
      <c r="K1329" s="644">
        <v>3190.07</v>
      </c>
      <c r="L1329" s="644">
        <f t="shared" si="190"/>
        <v>870</v>
      </c>
      <c r="M1329" s="644">
        <f t="shared" si="191"/>
        <v>3190.07</v>
      </c>
      <c r="N1329" s="644">
        <f>ROUND('Смета ЕР (общ) '!$I1329*'Смета ЕР (общ) '!$L1329,2)</f>
        <v>0</v>
      </c>
      <c r="O1329" s="644">
        <f>ROUND('Смета ЕР (общ) '!$I1329*'Смета ЕР (общ) '!$M1329,2)</f>
        <v>0</v>
      </c>
      <c r="P1329" s="641"/>
      <c r="Q1329" s="641"/>
    </row>
    <row r="1330" spans="1:21" ht="14.4">
      <c r="A1330" s="640" t="s">
        <v>105</v>
      </c>
      <c r="B1330" s="640">
        <v>2</v>
      </c>
      <c r="C1330" s="640"/>
      <c r="D1330" s="640">
        <v>158</v>
      </c>
      <c r="E1330" s="640" t="str">
        <f>CONCATENATE('Смета ЕР (общ) '!$A1330,".",'Смета ЕР (общ) '!$B1330,".",'Смета ЕР (общ) '!$D1330)</f>
        <v>Р9.2.158</v>
      </c>
      <c r="F1330" s="640">
        <f t="shared" si="189"/>
        <v>1</v>
      </c>
      <c r="G1330" s="641" t="s">
        <v>625</v>
      </c>
      <c r="H1330" s="642" t="s">
        <v>336</v>
      </c>
      <c r="I1330" s="643"/>
      <c r="J1330" s="644">
        <v>3045.66</v>
      </c>
      <c r="K1330" s="644">
        <v>12144.62</v>
      </c>
      <c r="L1330" s="644">
        <f t="shared" si="190"/>
        <v>3045.66</v>
      </c>
      <c r="M1330" s="644">
        <f t="shared" si="191"/>
        <v>12144.62</v>
      </c>
      <c r="N1330" s="644">
        <f>ROUND('Смета ЕР (общ) '!$I1330*'Смета ЕР (общ) '!$L1330,2)</f>
        <v>0</v>
      </c>
      <c r="O1330" s="644">
        <f>ROUND('Смета ЕР (общ) '!$I1330*'Смета ЕР (общ) '!$M1330,2)</f>
        <v>0</v>
      </c>
      <c r="P1330" s="641"/>
      <c r="Q1330" s="641" t="s">
        <v>6226</v>
      </c>
      <c r="U1330" s="617">
        <v>1</v>
      </c>
    </row>
    <row r="1331" spans="1:21" ht="14.4">
      <c r="A1331" s="640" t="s">
        <v>105</v>
      </c>
      <c r="B1331" s="640">
        <v>2</v>
      </c>
      <c r="C1331" s="640"/>
      <c r="D1331" s="640">
        <v>166</v>
      </c>
      <c r="E1331" s="640" t="str">
        <f>CONCATENATE('Смета ЕР (общ) '!$A1331,".",'Смета ЕР (общ) '!$B1331,".",'Смета ЕР (общ) '!$D1331)</f>
        <v>Р9.2.166</v>
      </c>
      <c r="F1331" s="640">
        <f t="shared" si="189"/>
        <v>1</v>
      </c>
      <c r="G1331" s="641" t="s">
        <v>132</v>
      </c>
      <c r="H1331" s="642" t="s">
        <v>336</v>
      </c>
      <c r="I1331" s="643"/>
      <c r="J1331" s="644">
        <v>1260.27</v>
      </c>
      <c r="K1331" s="644">
        <v>3470.07</v>
      </c>
      <c r="L1331" s="644">
        <f t="shared" si="190"/>
        <v>1260.27</v>
      </c>
      <c r="M1331" s="644">
        <f t="shared" si="191"/>
        <v>3470.07</v>
      </c>
      <c r="N1331" s="644">
        <f>ROUND('Смета ЕР (общ) '!$I1331*'Смета ЕР (общ) '!$L1331,2)</f>
        <v>0</v>
      </c>
      <c r="O1331" s="644">
        <f>ROUND('Смета ЕР (общ) '!$I1331*'Смета ЕР (общ) '!$M1331,2)</f>
        <v>0</v>
      </c>
      <c r="P1331" s="641"/>
      <c r="Q1331" s="641" t="s">
        <v>846</v>
      </c>
    </row>
    <row r="1332" spans="1:21" ht="14.4">
      <c r="A1332" s="640" t="s">
        <v>105</v>
      </c>
      <c r="B1332" s="640">
        <v>2</v>
      </c>
      <c r="C1332" s="640"/>
      <c r="D1332" s="640">
        <v>167</v>
      </c>
      <c r="E1332" s="640" t="str">
        <f>CONCATENATE('Смета ЕР (общ) '!$A1332,".",'Смета ЕР (общ) '!$B1332,".",'Смета ЕР (общ) '!$D1332)</f>
        <v>Р9.2.167</v>
      </c>
      <c r="F1332" s="640">
        <f t="shared" si="189"/>
        <v>1</v>
      </c>
      <c r="G1332" s="641" t="s">
        <v>287</v>
      </c>
      <c r="H1332" s="642" t="s">
        <v>336</v>
      </c>
      <c r="I1332" s="643"/>
      <c r="J1332" s="644">
        <v>1470.32</v>
      </c>
      <c r="K1332" s="644">
        <v>5668.46</v>
      </c>
      <c r="L1332" s="644">
        <f t="shared" si="190"/>
        <v>1470.32</v>
      </c>
      <c r="M1332" s="644">
        <f t="shared" si="191"/>
        <v>5668.46</v>
      </c>
      <c r="N1332" s="644">
        <f>ROUND('Смета ЕР (общ) '!$I1332*'Смета ЕР (общ) '!$L1332,2)</f>
        <v>0</v>
      </c>
      <c r="O1332" s="644">
        <f>ROUND('Смета ЕР (общ) '!$I1332*'Смета ЕР (общ) '!$M1332,2)</f>
        <v>0</v>
      </c>
      <c r="P1332" s="641"/>
      <c r="Q1332" s="641" t="s">
        <v>846</v>
      </c>
    </row>
    <row r="1333" spans="1:21" ht="14.4">
      <c r="A1333" s="640" t="s">
        <v>105</v>
      </c>
      <c r="B1333" s="640">
        <v>2</v>
      </c>
      <c r="C1333" s="640"/>
      <c r="D1333" s="640">
        <v>168</v>
      </c>
      <c r="E1333" s="640" t="str">
        <f>CONCATENATE('Смета ЕР (общ) '!$A1333,".",'Смета ЕР (общ) '!$B1333,".",'Смета ЕР (общ) '!$D1333)</f>
        <v>Р9.2.168</v>
      </c>
      <c r="F1333" s="640">
        <f t="shared" si="189"/>
        <v>1</v>
      </c>
      <c r="G1333" s="641" t="s">
        <v>133</v>
      </c>
      <c r="H1333" s="642" t="s">
        <v>336</v>
      </c>
      <c r="I1333" s="643"/>
      <c r="J1333" s="644">
        <v>1591.19</v>
      </c>
      <c r="K1333" s="644">
        <v>1978.4</v>
      </c>
      <c r="L1333" s="644">
        <f t="shared" si="190"/>
        <v>1591.19</v>
      </c>
      <c r="M1333" s="644">
        <f t="shared" si="191"/>
        <v>1978.4</v>
      </c>
      <c r="N1333" s="644">
        <f>ROUND('Смета ЕР (общ) '!$I1333*'Смета ЕР (общ) '!$L1333,2)</f>
        <v>0</v>
      </c>
      <c r="O1333" s="644">
        <f>ROUND('Смета ЕР (общ) '!$I1333*'Смета ЕР (общ) '!$M1333,2)</f>
        <v>0</v>
      </c>
      <c r="P1333" s="641"/>
      <c r="Q1333" s="641"/>
    </row>
    <row r="1334" spans="1:21" ht="14.4">
      <c r="A1334" s="640" t="s">
        <v>105</v>
      </c>
      <c r="B1334" s="640">
        <v>2</v>
      </c>
      <c r="C1334" s="640"/>
      <c r="D1334" s="640">
        <v>212</v>
      </c>
      <c r="E1334" s="640" t="str">
        <f>CONCATENATE('Смета ЕР (общ) '!$A1334,".",'Смета ЕР (общ) '!$B1334,".",'Смета ЕР (общ) '!$D1334)</f>
        <v>Р9.2.212</v>
      </c>
      <c r="F1334" s="640">
        <f t="shared" si="189"/>
        <v>1</v>
      </c>
      <c r="G1334" s="641" t="s">
        <v>144</v>
      </c>
      <c r="H1334" s="642" t="s">
        <v>336</v>
      </c>
      <c r="I1334" s="643"/>
      <c r="J1334" s="644">
        <v>1591.19</v>
      </c>
      <c r="K1334" s="644">
        <v>1489.1</v>
      </c>
      <c r="L1334" s="644">
        <f t="shared" si="190"/>
        <v>1591.19</v>
      </c>
      <c r="M1334" s="644">
        <f t="shared" si="191"/>
        <v>1489.1</v>
      </c>
      <c r="N1334" s="644">
        <f>ROUND('Смета ЕР (общ) '!$I1334*'Смета ЕР (общ) '!$L1334,2)</f>
        <v>0</v>
      </c>
      <c r="O1334" s="644">
        <f>ROUND('Смета ЕР (общ) '!$I1334*'Смета ЕР (общ) '!$M1334,2)</f>
        <v>0</v>
      </c>
      <c r="P1334" s="641"/>
      <c r="Q1334" s="641"/>
    </row>
    <row r="1335" spans="1:21" ht="24">
      <c r="A1335" s="654" t="s">
        <v>105</v>
      </c>
      <c r="B1335" s="654">
        <v>2</v>
      </c>
      <c r="C1335" s="654"/>
      <c r="D1335" s="654">
        <v>287</v>
      </c>
      <c r="E1335" s="654" t="str">
        <f>CONCATENATE('Смета ЕР (общ) '!$A1335,".",'Смета ЕР (общ) '!$B1335,".",'Смета ЕР (общ) '!$D1335)</f>
        <v>Р9.2.287</v>
      </c>
      <c r="F1335" s="654">
        <f t="shared" si="189"/>
        <v>1</v>
      </c>
      <c r="G1335" s="655" t="s">
        <v>1196</v>
      </c>
      <c r="H1335" s="642" t="s">
        <v>336</v>
      </c>
      <c r="I1335" s="657"/>
      <c r="J1335" s="644">
        <v>1591.19</v>
      </c>
      <c r="K1335" s="644">
        <v>8081.32</v>
      </c>
      <c r="L1335" s="658">
        <f t="shared" si="190"/>
        <v>1591.19</v>
      </c>
      <c r="M1335" s="658">
        <f t="shared" si="191"/>
        <v>8081.32</v>
      </c>
      <c r="N1335" s="658">
        <f>ROUND('Смета ЕР (общ) '!$I1335*'Смета ЕР (общ) '!$L1335,2)</f>
        <v>0</v>
      </c>
      <c r="O1335" s="658">
        <f>ROUND('Смета ЕР (общ) '!$I1335*'Смета ЕР (общ) '!$M1335,2)</f>
        <v>0</v>
      </c>
      <c r="P1335" s="655"/>
      <c r="Q1335" s="655"/>
      <c r="U1335" s="617">
        <v>6</v>
      </c>
    </row>
    <row r="1336" spans="1:21" ht="24">
      <c r="A1336" s="654" t="s">
        <v>105</v>
      </c>
      <c r="B1336" s="654">
        <v>2</v>
      </c>
      <c r="C1336" s="654"/>
      <c r="D1336" s="654">
        <v>288</v>
      </c>
      <c r="E1336" s="654" t="str">
        <f>CONCATENATE('Смета ЕР (общ) '!$A1336,".",'Смета ЕР (общ) '!$B1336,".",'Смета ЕР (общ) '!$D1336)</f>
        <v>Р9.2.288</v>
      </c>
      <c r="F1336" s="654">
        <f t="shared" si="189"/>
        <v>1</v>
      </c>
      <c r="G1336" s="655" t="s">
        <v>1197</v>
      </c>
      <c r="H1336" s="642" t="s">
        <v>336</v>
      </c>
      <c r="I1336" s="657"/>
      <c r="J1336" s="644">
        <v>1591.19</v>
      </c>
      <c r="K1336" s="644">
        <v>9592.43</v>
      </c>
      <c r="L1336" s="658">
        <f t="shared" si="190"/>
        <v>1591.19</v>
      </c>
      <c r="M1336" s="658">
        <f t="shared" si="191"/>
        <v>9592.43</v>
      </c>
      <c r="N1336" s="658">
        <f>ROUND('Смета ЕР (общ) '!$I1336*'Смета ЕР (общ) '!$L1336,2)</f>
        <v>0</v>
      </c>
      <c r="O1336" s="658">
        <f>ROUND('Смета ЕР (общ) '!$I1336*'Смета ЕР (общ) '!$M1336,2)</f>
        <v>0</v>
      </c>
      <c r="P1336" s="655"/>
      <c r="Q1336" s="655"/>
    </row>
    <row r="1337" spans="1:21" ht="24">
      <c r="A1337" s="667" t="s">
        <v>105</v>
      </c>
      <c r="B1337" s="667">
        <v>2</v>
      </c>
      <c r="C1337" s="667"/>
      <c r="D1337" s="667">
        <v>361</v>
      </c>
      <c r="E1337" s="667" t="str">
        <f>CONCATENATE('Смета ЕР (общ) '!$A1337,".",'Смета ЕР (общ) '!$B1337,".",'Смета ЕР (общ) '!$D1337)</f>
        <v>Р9.2.361</v>
      </c>
      <c r="F1337" s="667">
        <f t="shared" si="189"/>
        <v>1</v>
      </c>
      <c r="G1337" s="682" t="s">
        <v>1824</v>
      </c>
      <c r="H1337" s="642" t="s">
        <v>336</v>
      </c>
      <c r="I1337" s="645"/>
      <c r="J1337" s="669">
        <v>1591.19</v>
      </c>
      <c r="K1337" s="669">
        <v>4344.33</v>
      </c>
      <c r="L1337" s="669">
        <f t="shared" si="190"/>
        <v>1591.19</v>
      </c>
      <c r="M1337" s="669">
        <f t="shared" si="191"/>
        <v>4344.33</v>
      </c>
      <c r="N1337" s="669">
        <f>ROUND('Смета ЕР (общ) '!$I1337*'Смета ЕР (общ) '!$L1337,2)</f>
        <v>0</v>
      </c>
      <c r="O1337" s="669">
        <f>ROUND('Смета ЕР (общ) '!$I1337*'Смета ЕР (общ) '!$M1337,2)</f>
        <v>0</v>
      </c>
      <c r="P1337" s="682" t="s">
        <v>1183</v>
      </c>
      <c r="Q1337" s="682" t="s">
        <v>846</v>
      </c>
      <c r="U1337" s="617">
        <v>5</v>
      </c>
    </row>
    <row r="1338" spans="1:21" ht="36">
      <c r="A1338" s="667" t="s">
        <v>105</v>
      </c>
      <c r="B1338" s="667">
        <v>2</v>
      </c>
      <c r="C1338" s="667"/>
      <c r="D1338" s="667">
        <v>362</v>
      </c>
      <c r="E1338" s="667" t="str">
        <f>CONCATENATE('Смета ЕР (общ) '!$A1338,".",'Смета ЕР (общ) '!$B1338,".",'Смета ЕР (общ) '!$D1338)</f>
        <v>Р9.2.362</v>
      </c>
      <c r="F1338" s="667">
        <f t="shared" si="189"/>
        <v>1</v>
      </c>
      <c r="G1338" s="682" t="s">
        <v>1825</v>
      </c>
      <c r="H1338" s="642" t="s">
        <v>336</v>
      </c>
      <c r="I1338" s="645"/>
      <c r="J1338" s="669">
        <v>1591.19</v>
      </c>
      <c r="K1338" s="669">
        <v>6352.57</v>
      </c>
      <c r="L1338" s="669">
        <f t="shared" si="190"/>
        <v>1591.19</v>
      </c>
      <c r="M1338" s="669">
        <f t="shared" si="191"/>
        <v>6352.57</v>
      </c>
      <c r="N1338" s="669">
        <f>ROUND('Смета ЕР (общ) '!$I1338*'Смета ЕР (общ) '!$L1338,2)</f>
        <v>0</v>
      </c>
      <c r="O1338" s="669">
        <f>ROUND('Смета ЕР (общ) '!$I1338*'Смета ЕР (общ) '!$M1338,2)</f>
        <v>0</v>
      </c>
      <c r="P1338" s="682"/>
      <c r="Q1338" s="682"/>
    </row>
    <row r="1339" spans="1:21" ht="24">
      <c r="A1339" s="667" t="s">
        <v>105</v>
      </c>
      <c r="B1339" s="667">
        <v>2</v>
      </c>
      <c r="C1339" s="667"/>
      <c r="D1339" s="667">
        <v>363</v>
      </c>
      <c r="E1339" s="667" t="str">
        <f>CONCATENATE('Смета ЕР (общ) '!$A1339,".",'Смета ЕР (общ) '!$B1339,".",'Смета ЕР (общ) '!$D1339)</f>
        <v>Р9.2.363</v>
      </c>
      <c r="F1339" s="667">
        <f t="shared" si="189"/>
        <v>1</v>
      </c>
      <c r="G1339" s="682" t="s">
        <v>1826</v>
      </c>
      <c r="H1339" s="642" t="s">
        <v>336</v>
      </c>
      <c r="I1339" s="645"/>
      <c r="J1339" s="669">
        <v>1591.19</v>
      </c>
      <c r="K1339" s="669">
        <v>9256.93</v>
      </c>
      <c r="L1339" s="669">
        <f t="shared" si="190"/>
        <v>1591.19</v>
      </c>
      <c r="M1339" s="669">
        <f t="shared" si="191"/>
        <v>9256.93</v>
      </c>
      <c r="N1339" s="669">
        <f>ROUND('Смета ЕР (общ) '!$I1339*'Смета ЕР (общ) '!$L1339,2)</f>
        <v>0</v>
      </c>
      <c r="O1339" s="669">
        <f>ROUND('Смета ЕР (общ) '!$I1339*'Смета ЕР (общ) '!$M1339,2)</f>
        <v>0</v>
      </c>
      <c r="P1339" s="682"/>
      <c r="Q1339" s="682"/>
    </row>
    <row r="1340" spans="1:21" ht="14.4">
      <c r="A1340" s="667" t="s">
        <v>105</v>
      </c>
      <c r="B1340" s="667">
        <v>2</v>
      </c>
      <c r="C1340" s="667"/>
      <c r="D1340" s="667">
        <v>364</v>
      </c>
      <c r="E1340" s="667" t="str">
        <f>CONCATENATE('Смета ЕР (общ) '!$A1340,".",'Смета ЕР (общ) '!$B1340,".",'Смета ЕР (общ) '!$D1340)</f>
        <v>Р9.2.364</v>
      </c>
      <c r="F1340" s="667">
        <f t="shared" si="189"/>
        <v>1</v>
      </c>
      <c r="G1340" s="682" t="s">
        <v>1600</v>
      </c>
      <c r="H1340" s="642" t="s">
        <v>336</v>
      </c>
      <c r="I1340" s="645"/>
      <c r="J1340" s="669">
        <v>1591.19</v>
      </c>
      <c r="K1340" s="669">
        <v>9538.1299999999992</v>
      </c>
      <c r="L1340" s="669">
        <f t="shared" si="190"/>
        <v>1591.19</v>
      </c>
      <c r="M1340" s="669">
        <f t="shared" si="191"/>
        <v>9538.1299999999992</v>
      </c>
      <c r="N1340" s="669">
        <f>ROUND('Смета ЕР (общ) '!$I1340*'Смета ЕР (общ) '!$L1340,2)</f>
        <v>0</v>
      </c>
      <c r="O1340" s="669">
        <f>ROUND('Смета ЕР (общ) '!$I1340*'Смета ЕР (общ) '!$M1340,2)</f>
        <v>0</v>
      </c>
      <c r="P1340" s="682"/>
      <c r="Q1340" s="682" t="s">
        <v>846</v>
      </c>
    </row>
    <row r="1341" spans="1:21" ht="24">
      <c r="A1341" s="667" t="s">
        <v>105</v>
      </c>
      <c r="B1341" s="667">
        <v>2</v>
      </c>
      <c r="C1341" s="667"/>
      <c r="D1341" s="667">
        <v>289</v>
      </c>
      <c r="E1341" s="667" t="str">
        <f>CONCATENATE('Смета ЕР (общ) '!$A1341,".",'Смета ЕР (общ) '!$B1341,".",'Смета ЕР (общ) '!$D1341)</f>
        <v>Р9.2.289</v>
      </c>
      <c r="F1341" s="667">
        <f t="shared" si="189"/>
        <v>1</v>
      </c>
      <c r="G1341" s="682" t="s">
        <v>1198</v>
      </c>
      <c r="H1341" s="642" t="s">
        <v>336</v>
      </c>
      <c r="I1341" s="645"/>
      <c r="J1341" s="669">
        <v>1591.19</v>
      </c>
      <c r="K1341" s="669">
        <v>9367.5300000000007</v>
      </c>
      <c r="L1341" s="669">
        <f t="shared" si="190"/>
        <v>1591.19</v>
      </c>
      <c r="M1341" s="669">
        <f t="shared" si="191"/>
        <v>9367.5300000000007</v>
      </c>
      <c r="N1341" s="669">
        <f>ROUND('Смета ЕР (общ) '!$I1341*'Смета ЕР (общ) '!$L1341,2)</f>
        <v>0</v>
      </c>
      <c r="O1341" s="669">
        <f>ROUND('Смета ЕР (общ) '!$I1341*'Смета ЕР (общ) '!$M1341,2)</f>
        <v>0</v>
      </c>
      <c r="P1341" s="682" t="s">
        <v>1202</v>
      </c>
      <c r="Q1341" s="682" t="s">
        <v>6226</v>
      </c>
    </row>
    <row r="1342" spans="1:21" ht="24">
      <c r="A1342" s="667" t="s">
        <v>105</v>
      </c>
      <c r="B1342" s="667">
        <v>2</v>
      </c>
      <c r="C1342" s="667"/>
      <c r="D1342" s="667">
        <v>365</v>
      </c>
      <c r="E1342" s="667" t="str">
        <f>CONCATENATE('Смета ЕР (общ) '!$A1342,".",'Смета ЕР (общ) '!$B1342,".",'Смета ЕР (общ) '!$D1342)</f>
        <v>Р9.2.365</v>
      </c>
      <c r="F1342" s="667">
        <f t="shared" si="189"/>
        <v>1</v>
      </c>
      <c r="G1342" s="682" t="s">
        <v>1586</v>
      </c>
      <c r="H1342" s="642" t="s">
        <v>336</v>
      </c>
      <c r="I1342" s="645"/>
      <c r="J1342" s="669">
        <v>1900.08</v>
      </c>
      <c r="K1342" s="669">
        <v>9047</v>
      </c>
      <c r="L1342" s="669">
        <f t="shared" ref="L1342:L1350" si="192">ROUND(J1342-J1342*$R$3,2)</f>
        <v>1900.08</v>
      </c>
      <c r="M1342" s="669">
        <f>Сантехника!J9</f>
        <v>9345</v>
      </c>
      <c r="N1342" s="669">
        <f>ROUND('Смета ЕР (общ) '!$I1342*'Смета ЕР (общ) '!$L1342,2)</f>
        <v>0</v>
      </c>
      <c r="O1342" s="669">
        <f>ROUND('Смета ЕР (общ) '!$I1342*'Смета ЕР (общ) '!$M1342,2)</f>
        <v>0</v>
      </c>
      <c r="P1342" s="682" t="s">
        <v>1543</v>
      </c>
      <c r="Q1342" s="682" t="s">
        <v>6226</v>
      </c>
      <c r="U1342" s="617">
        <v>1</v>
      </c>
    </row>
    <row r="1343" spans="1:21" ht="14.4">
      <c r="A1343" s="667" t="s">
        <v>105</v>
      </c>
      <c r="B1343" s="667">
        <v>2</v>
      </c>
      <c r="C1343" s="667"/>
      <c r="D1343" s="667">
        <v>169</v>
      </c>
      <c r="E1343" s="667" t="str">
        <f>CONCATENATE('Смета ЕР (общ) '!$A1343,".",'Смета ЕР (общ) '!$B1343,".",'Смета ЕР (общ) '!$D1343)</f>
        <v>Р9.2.169</v>
      </c>
      <c r="F1343" s="667">
        <f t="shared" si="189"/>
        <v>1</v>
      </c>
      <c r="G1343" s="682" t="s">
        <v>2348</v>
      </c>
      <c r="H1343" s="646" t="s">
        <v>27</v>
      </c>
      <c r="I1343" s="645"/>
      <c r="J1343" s="669">
        <v>75.8</v>
      </c>
      <c r="K1343" s="669">
        <v>153.82</v>
      </c>
      <c r="L1343" s="669">
        <f t="shared" si="192"/>
        <v>75.8</v>
      </c>
      <c r="M1343" s="669">
        <f t="shared" ref="M1343:M1350" si="193">ROUND(K1343-K1343*$R$3,2)</f>
        <v>153.82</v>
      </c>
      <c r="N1343" s="669">
        <f>ROUND('Смета ЕР (общ) '!$I1343*'Смета ЕР (общ) '!$L1343,2)</f>
        <v>0</v>
      </c>
      <c r="O1343" s="669">
        <f>ROUND('Смета ЕР (общ) '!$I1343*'Смета ЕР (общ) '!$M1343,2)</f>
        <v>0</v>
      </c>
      <c r="P1343" s="682"/>
      <c r="Q1343" s="682"/>
    </row>
    <row r="1344" spans="1:21" ht="14.4">
      <c r="A1344" s="667" t="s">
        <v>105</v>
      </c>
      <c r="B1344" s="667">
        <v>2</v>
      </c>
      <c r="C1344" s="667"/>
      <c r="D1344" s="667">
        <v>366</v>
      </c>
      <c r="E1344" s="667" t="str">
        <f>CONCATENATE('Смета ЕР (общ) '!$A1344,".",'Смета ЕР (общ) '!$B1344,".",'Смета ЕР (общ) '!$D1344)</f>
        <v>Р9.2.366</v>
      </c>
      <c r="F1344" s="667">
        <f t="shared" si="189"/>
        <v>1</v>
      </c>
      <c r="G1344" s="682" t="s">
        <v>2349</v>
      </c>
      <c r="H1344" s="646" t="s">
        <v>27</v>
      </c>
      <c r="I1344" s="645"/>
      <c r="J1344" s="669">
        <v>75.8</v>
      </c>
      <c r="K1344" s="669">
        <v>97.4</v>
      </c>
      <c r="L1344" s="669">
        <f t="shared" si="192"/>
        <v>75.8</v>
      </c>
      <c r="M1344" s="669">
        <f t="shared" si="193"/>
        <v>97.4</v>
      </c>
      <c r="N1344" s="669">
        <f>ROUND('Смета ЕР (общ) '!$I1344*'Смета ЕР (общ) '!$L1344,2)</f>
        <v>0</v>
      </c>
      <c r="O1344" s="669">
        <f>ROUND('Смета ЕР (общ) '!$I1344*'Смета ЕР (общ) '!$M1344,2)</f>
        <v>0</v>
      </c>
      <c r="P1344" s="682"/>
      <c r="Q1344" s="682"/>
    </row>
    <row r="1345" spans="1:21" ht="14.4">
      <c r="A1345" s="667" t="s">
        <v>105</v>
      </c>
      <c r="B1345" s="667">
        <v>2</v>
      </c>
      <c r="C1345" s="667"/>
      <c r="D1345" s="667">
        <v>367</v>
      </c>
      <c r="E1345" s="667" t="str">
        <f>CONCATENATE('Смета ЕР (общ) '!$A1345,".",'Смета ЕР (общ) '!$B1345,".",'Смета ЕР (общ) '!$D1345)</f>
        <v>Р9.2.367</v>
      </c>
      <c r="F1345" s="667">
        <f t="shared" ref="F1345:F1401" si="194">IF(I1345&gt;0,F1344+1,F1344)</f>
        <v>1</v>
      </c>
      <c r="G1345" s="682" t="s">
        <v>2350</v>
      </c>
      <c r="H1345" s="646" t="s">
        <v>27</v>
      </c>
      <c r="I1345" s="645"/>
      <c r="J1345" s="669">
        <v>75.8</v>
      </c>
      <c r="K1345" s="669">
        <v>68.319999999999993</v>
      </c>
      <c r="L1345" s="669">
        <f t="shared" si="192"/>
        <v>75.8</v>
      </c>
      <c r="M1345" s="669">
        <f t="shared" si="193"/>
        <v>68.319999999999993</v>
      </c>
      <c r="N1345" s="669">
        <f>ROUND('Смета ЕР (общ) '!$I1345*'Смета ЕР (общ) '!$L1345,2)</f>
        <v>0</v>
      </c>
      <c r="O1345" s="669">
        <f>ROUND('Смета ЕР (общ) '!$I1345*'Смета ЕР (общ) '!$M1345,2)</f>
        <v>0</v>
      </c>
      <c r="P1345" s="682"/>
      <c r="Q1345" s="682"/>
    </row>
    <row r="1346" spans="1:21" ht="14.4">
      <c r="A1346" s="667" t="s">
        <v>105</v>
      </c>
      <c r="B1346" s="667">
        <v>2</v>
      </c>
      <c r="C1346" s="667"/>
      <c r="D1346" s="667">
        <v>170</v>
      </c>
      <c r="E1346" s="667" t="str">
        <f>CONCATENATE('Смета ЕР (общ) '!$A1346,".",'Смета ЕР (общ) '!$B1346,".",'Смета ЕР (общ) '!$D1346)</f>
        <v>Р9.2.170</v>
      </c>
      <c r="F1346" s="667">
        <f t="shared" si="194"/>
        <v>1</v>
      </c>
      <c r="G1346" s="682" t="s">
        <v>134</v>
      </c>
      <c r="H1346" s="646" t="s">
        <v>27</v>
      </c>
      <c r="I1346" s="645"/>
      <c r="J1346" s="669">
        <v>75.8</v>
      </c>
      <c r="K1346" s="669">
        <v>35.9</v>
      </c>
      <c r="L1346" s="669">
        <f t="shared" si="192"/>
        <v>75.8</v>
      </c>
      <c r="M1346" s="669">
        <f t="shared" si="193"/>
        <v>35.9</v>
      </c>
      <c r="N1346" s="669">
        <f>ROUND('Смета ЕР (общ) '!$I1346*'Смета ЕР (общ) '!$L1346,2)</f>
        <v>0</v>
      </c>
      <c r="O1346" s="669">
        <f>ROUND('Смета ЕР (общ) '!$I1346*'Смета ЕР (общ) '!$M1346,2)</f>
        <v>0</v>
      </c>
      <c r="P1346" s="682"/>
      <c r="Q1346" s="682"/>
    </row>
    <row r="1347" spans="1:21" ht="14.4">
      <c r="A1347" s="640" t="s">
        <v>105</v>
      </c>
      <c r="B1347" s="640">
        <v>2</v>
      </c>
      <c r="C1347" s="640"/>
      <c r="D1347" s="640">
        <v>276</v>
      </c>
      <c r="E1347" s="640" t="str">
        <f>CONCATENATE('Смета ЕР (общ) '!$A1347,".",'Смета ЕР (общ) '!$B1347,".",'Смета ЕР (общ) '!$D1347)</f>
        <v>Р9.2.276</v>
      </c>
      <c r="F1347" s="667">
        <f t="shared" si="194"/>
        <v>1</v>
      </c>
      <c r="G1347" s="641" t="s">
        <v>135</v>
      </c>
      <c r="H1347" s="642" t="s">
        <v>27</v>
      </c>
      <c r="I1347" s="643"/>
      <c r="J1347" s="644">
        <v>75.8</v>
      </c>
      <c r="K1347" s="644">
        <v>22.69</v>
      </c>
      <c r="L1347" s="644">
        <f t="shared" si="192"/>
        <v>75.8</v>
      </c>
      <c r="M1347" s="644">
        <f t="shared" si="193"/>
        <v>22.69</v>
      </c>
      <c r="N1347" s="644">
        <f>ROUND('Смета ЕР (общ) '!$I1347*'Смета ЕР (общ) '!$L1347,2)</f>
        <v>0</v>
      </c>
      <c r="O1347" s="644">
        <f>ROUND('Смета ЕР (общ) '!$I1347*'Смета ЕР (общ) '!$M1347,2)</f>
        <v>0</v>
      </c>
      <c r="P1347" s="641"/>
      <c r="Q1347" s="641"/>
      <c r="U1347" s="617">
        <v>1177</v>
      </c>
    </row>
    <row r="1348" spans="1:21" ht="14.4">
      <c r="A1348" s="640" t="s">
        <v>105</v>
      </c>
      <c r="B1348" s="640">
        <v>2</v>
      </c>
      <c r="C1348" s="640"/>
      <c r="D1348" s="640">
        <v>277</v>
      </c>
      <c r="E1348" s="640" t="str">
        <f>CONCATENATE('Смета ЕР (общ) '!$A1348,".",'Смета ЕР (общ) '!$B1348,".",'Смета ЕР (общ) '!$D1348)</f>
        <v>Р9.2.277</v>
      </c>
      <c r="F1348" s="667">
        <f t="shared" si="194"/>
        <v>1</v>
      </c>
      <c r="G1348" s="641" t="s">
        <v>136</v>
      </c>
      <c r="H1348" s="642" t="s">
        <v>27</v>
      </c>
      <c r="I1348" s="643"/>
      <c r="J1348" s="644">
        <v>75.8</v>
      </c>
      <c r="K1348" s="644">
        <v>19.239999999999998</v>
      </c>
      <c r="L1348" s="644">
        <f t="shared" si="192"/>
        <v>75.8</v>
      </c>
      <c r="M1348" s="644">
        <f t="shared" si="193"/>
        <v>19.239999999999998</v>
      </c>
      <c r="N1348" s="644">
        <f>ROUND('Смета ЕР (общ) '!$I1348*'Смета ЕР (общ) '!$L1348,2)</f>
        <v>0</v>
      </c>
      <c r="O1348" s="644">
        <f>ROUND('Смета ЕР (общ) '!$I1348*'Смета ЕР (общ) '!$M1348,2)</f>
        <v>0</v>
      </c>
      <c r="P1348" s="641"/>
      <c r="Q1348" s="641"/>
      <c r="U1348" s="617">
        <v>814</v>
      </c>
    </row>
    <row r="1349" spans="1:21" ht="24">
      <c r="A1349" s="667" t="s">
        <v>105</v>
      </c>
      <c r="B1349" s="667">
        <v>2</v>
      </c>
      <c r="C1349" s="667"/>
      <c r="D1349" s="667">
        <v>370</v>
      </c>
      <c r="E1349" s="667" t="str">
        <f>CONCATENATE('Смета ЕР (общ) '!$A1349,".",'Смета ЕР (общ) '!$B1349,".",'Смета ЕР (общ) '!$D1349)</f>
        <v>Р9.2.370</v>
      </c>
      <c r="F1349" s="667">
        <f t="shared" si="194"/>
        <v>1</v>
      </c>
      <c r="G1349" s="682" t="s">
        <v>1212</v>
      </c>
      <c r="H1349" s="646" t="s">
        <v>27</v>
      </c>
      <c r="I1349" s="645"/>
      <c r="J1349" s="669">
        <v>113.3</v>
      </c>
      <c r="K1349" s="669">
        <v>132.56</v>
      </c>
      <c r="L1349" s="669">
        <f t="shared" si="192"/>
        <v>113.3</v>
      </c>
      <c r="M1349" s="669">
        <f t="shared" si="193"/>
        <v>132.56</v>
      </c>
      <c r="N1349" s="669">
        <f>ROUND('Смета ЕР (общ) '!$I1349*'Смета ЕР (общ) '!$L1349,2)</f>
        <v>0</v>
      </c>
      <c r="O1349" s="669">
        <f>ROUND('Смета ЕР (общ) '!$I1349*'Смета ЕР (общ) '!$M1349,2)</f>
        <v>0</v>
      </c>
      <c r="P1349" s="682" t="s">
        <v>1211</v>
      </c>
      <c r="Q1349" s="682"/>
      <c r="U1349" s="617">
        <v>280</v>
      </c>
    </row>
    <row r="1350" spans="1:21" ht="24">
      <c r="A1350" s="667" t="s">
        <v>105</v>
      </c>
      <c r="B1350" s="667">
        <v>2</v>
      </c>
      <c r="C1350" s="667"/>
      <c r="D1350" s="667">
        <v>250</v>
      </c>
      <c r="E1350" s="667" t="str">
        <f>CONCATENATE('Смета ЕР (общ) '!$A1350,".",'Смета ЕР (общ) '!$B1350,".",'Смета ЕР (общ) '!$D1350)</f>
        <v>Р9.2.250</v>
      </c>
      <c r="F1350" s="667">
        <f t="shared" si="194"/>
        <v>1</v>
      </c>
      <c r="G1350" s="682" t="s">
        <v>1213</v>
      </c>
      <c r="H1350" s="646" t="s">
        <v>27</v>
      </c>
      <c r="I1350" s="645"/>
      <c r="J1350" s="669">
        <v>135.72</v>
      </c>
      <c r="K1350" s="669">
        <v>164.05</v>
      </c>
      <c r="L1350" s="669">
        <f t="shared" si="192"/>
        <v>135.72</v>
      </c>
      <c r="M1350" s="669">
        <f t="shared" si="193"/>
        <v>164.05</v>
      </c>
      <c r="N1350" s="669">
        <f>ROUND('Смета ЕР (общ) '!$I1350*'Смета ЕР (общ) '!$L1350,2)</f>
        <v>0</v>
      </c>
      <c r="O1350" s="669">
        <f>ROUND('Смета ЕР (общ) '!$I1350*'Смета ЕР (общ) '!$M1350,2)</f>
        <v>0</v>
      </c>
      <c r="P1350" s="682" t="s">
        <v>1211</v>
      </c>
      <c r="Q1350" s="682"/>
      <c r="U1350" s="617">
        <v>36</v>
      </c>
    </row>
    <row r="1351" spans="1:21" ht="14.4">
      <c r="A1351" s="640" t="s">
        <v>105</v>
      </c>
      <c r="B1351" s="640">
        <v>2</v>
      </c>
      <c r="C1351" s="640"/>
      <c r="D1351" s="640">
        <v>236</v>
      </c>
      <c r="E1351" s="640" t="str">
        <f>CONCATENATE('Смета ЕР (общ) '!$A1351,".",'Смета ЕР (общ) '!$B1351,".",'Смета ЕР (общ) '!$D1351)</f>
        <v>Р9.2.236</v>
      </c>
      <c r="F1351" s="667">
        <f t="shared" si="194"/>
        <v>1</v>
      </c>
      <c r="G1351" s="641" t="s">
        <v>332</v>
      </c>
      <c r="H1351" s="642" t="s">
        <v>27</v>
      </c>
      <c r="I1351" s="643"/>
      <c r="J1351" s="644">
        <v>71.680000000000007</v>
      </c>
      <c r="K1351" s="644">
        <v>33.770000000000003</v>
      </c>
      <c r="L1351" s="644">
        <f t="shared" ref="L1351:L1381" si="195">ROUND(J1351-J1351*$R$3,2)</f>
        <v>71.680000000000007</v>
      </c>
      <c r="M1351" s="644">
        <f t="shared" ref="M1351:M1381" si="196">ROUND(K1351-K1351*$R$3,2)</f>
        <v>33.770000000000003</v>
      </c>
      <c r="N1351" s="644">
        <f>ROUND('Смета ЕР (общ) '!$I1351*'Смета ЕР (общ) '!$L1351,2)</f>
        <v>0</v>
      </c>
      <c r="O1351" s="644">
        <f>ROUND('Смета ЕР (общ) '!$I1351*'Смета ЕР (общ) '!$M1351,2)</f>
        <v>0</v>
      </c>
      <c r="P1351" s="641"/>
      <c r="Q1351" s="641"/>
    </row>
    <row r="1352" spans="1:21" ht="14.4">
      <c r="A1352" s="640" t="s">
        <v>105</v>
      </c>
      <c r="B1352" s="640">
        <v>2</v>
      </c>
      <c r="C1352" s="640"/>
      <c r="D1352" s="640">
        <v>237</v>
      </c>
      <c r="E1352" s="640" t="str">
        <f>CONCATENATE('Смета ЕР (общ) '!$A1352,".",'Смета ЕР (общ) '!$B1352,".",'Смета ЕР (общ) '!$D1352)</f>
        <v>Р9.2.237</v>
      </c>
      <c r="F1352" s="667">
        <f t="shared" si="194"/>
        <v>1</v>
      </c>
      <c r="G1352" s="641" t="s">
        <v>409</v>
      </c>
      <c r="H1352" s="642" t="s">
        <v>27</v>
      </c>
      <c r="I1352" s="643"/>
      <c r="J1352" s="644">
        <v>75.8</v>
      </c>
      <c r="K1352" s="644">
        <v>45.74</v>
      </c>
      <c r="L1352" s="644">
        <f t="shared" si="195"/>
        <v>75.8</v>
      </c>
      <c r="M1352" s="644">
        <f t="shared" si="196"/>
        <v>45.74</v>
      </c>
      <c r="N1352" s="644">
        <f>ROUND('Смета ЕР (общ) '!$I1352*'Смета ЕР (общ) '!$L1352,2)</f>
        <v>0</v>
      </c>
      <c r="O1352" s="644">
        <f>ROUND('Смета ЕР (общ) '!$I1352*'Смета ЕР (общ) '!$M1352,2)</f>
        <v>0</v>
      </c>
      <c r="P1352" s="641"/>
      <c r="Q1352" s="641"/>
    </row>
    <row r="1353" spans="1:21" ht="14.4">
      <c r="A1353" s="640" t="s">
        <v>105</v>
      </c>
      <c r="B1353" s="640">
        <v>2</v>
      </c>
      <c r="C1353" s="640"/>
      <c r="D1353" s="640">
        <v>173</v>
      </c>
      <c r="E1353" s="640" t="str">
        <f>CONCATENATE('Смета ЕР (общ) '!$A1353,".",'Смета ЕР (общ) '!$B1353,".",'Смета ЕР (общ) '!$D1353)</f>
        <v>Р9.2.173</v>
      </c>
      <c r="F1353" s="667">
        <f t="shared" si="194"/>
        <v>1</v>
      </c>
      <c r="G1353" s="641" t="s">
        <v>288</v>
      </c>
      <c r="H1353" s="642" t="s">
        <v>27</v>
      </c>
      <c r="I1353" s="643"/>
      <c r="J1353" s="644">
        <v>84.76</v>
      </c>
      <c r="K1353" s="644">
        <v>112.57</v>
      </c>
      <c r="L1353" s="644">
        <f t="shared" si="195"/>
        <v>84.76</v>
      </c>
      <c r="M1353" s="644">
        <f t="shared" si="196"/>
        <v>112.57</v>
      </c>
      <c r="N1353" s="644">
        <f>ROUND('Смета ЕР (общ) '!$I1353*'Смета ЕР (общ) '!$L1353,2)</f>
        <v>0</v>
      </c>
      <c r="O1353" s="644">
        <f>ROUND('Смета ЕР (общ) '!$I1353*'Смета ЕР (общ) '!$M1353,2)</f>
        <v>0</v>
      </c>
      <c r="P1353" s="641"/>
      <c r="Q1353" s="641"/>
    </row>
    <row r="1354" spans="1:21" ht="14.4">
      <c r="A1354" s="640" t="s">
        <v>105</v>
      </c>
      <c r="B1354" s="640">
        <v>2</v>
      </c>
      <c r="C1354" s="640"/>
      <c r="D1354" s="640">
        <v>174</v>
      </c>
      <c r="E1354" s="640" t="str">
        <f>CONCATENATE('Смета ЕР (общ) '!$A1354,".",'Смета ЕР (общ) '!$B1354,".",'Смета ЕР (общ) '!$D1354)</f>
        <v>Р9.2.174</v>
      </c>
      <c r="F1354" s="667">
        <f t="shared" si="194"/>
        <v>1</v>
      </c>
      <c r="G1354" s="641" t="s">
        <v>137</v>
      </c>
      <c r="H1354" s="642" t="s">
        <v>336</v>
      </c>
      <c r="I1354" s="643"/>
      <c r="J1354" s="644">
        <v>105.17</v>
      </c>
      <c r="K1354" s="644">
        <v>67.489999999999995</v>
      </c>
      <c r="L1354" s="644">
        <f t="shared" si="195"/>
        <v>105.17</v>
      </c>
      <c r="M1354" s="644">
        <f t="shared" si="196"/>
        <v>67.489999999999995</v>
      </c>
      <c r="N1354" s="644">
        <f>ROUND('Смета ЕР (общ) '!$I1354*'Смета ЕР (общ) '!$L1354,2)</f>
        <v>0</v>
      </c>
      <c r="O1354" s="644">
        <f>ROUND('Смета ЕР (общ) '!$I1354*'Смета ЕР (общ) '!$M1354,2)</f>
        <v>0</v>
      </c>
      <c r="P1354" s="641"/>
      <c r="Q1354" s="641"/>
    </row>
    <row r="1355" spans="1:21" ht="14.4">
      <c r="A1355" s="640" t="s">
        <v>105</v>
      </c>
      <c r="B1355" s="640">
        <v>2</v>
      </c>
      <c r="C1355" s="640"/>
      <c r="D1355" s="640">
        <v>176</v>
      </c>
      <c r="E1355" s="640" t="str">
        <f>CONCATENATE('Смета ЕР (общ) '!$A1355,".",'Смета ЕР (общ) '!$B1355,".",'Смета ЕР (общ) '!$D1355)</f>
        <v>Р9.2.176</v>
      </c>
      <c r="F1355" s="667">
        <f t="shared" si="194"/>
        <v>1</v>
      </c>
      <c r="G1355" s="641" t="s">
        <v>1180</v>
      </c>
      <c r="H1355" s="642" t="s">
        <v>27</v>
      </c>
      <c r="I1355" s="643"/>
      <c r="J1355" s="644">
        <v>570.72</v>
      </c>
      <c r="K1355" s="644">
        <v>1934.82</v>
      </c>
      <c r="L1355" s="644">
        <f t="shared" si="195"/>
        <v>570.72</v>
      </c>
      <c r="M1355" s="644">
        <f t="shared" si="196"/>
        <v>1934.82</v>
      </c>
      <c r="N1355" s="644">
        <f>ROUND('Смета ЕР (общ) '!$I1355*'Смета ЕР (общ) '!$L1355,2)</f>
        <v>0</v>
      </c>
      <c r="O1355" s="644">
        <f>ROUND('Смета ЕР (общ) '!$I1355*'Смета ЕР (общ) '!$M1355,2)</f>
        <v>0</v>
      </c>
      <c r="P1355" s="641"/>
      <c r="Q1355" s="641" t="s">
        <v>846</v>
      </c>
    </row>
    <row r="1356" spans="1:21" ht="24">
      <c r="A1356" s="640" t="s">
        <v>105</v>
      </c>
      <c r="B1356" s="640">
        <v>2</v>
      </c>
      <c r="C1356" s="663"/>
      <c r="D1356" s="663">
        <v>436</v>
      </c>
      <c r="E1356" s="640" t="str">
        <f>CONCATENATE('Смета ЕР (общ) '!$A1356,".",'Смета ЕР (общ) '!$B1356,".",'Смета ЕР (общ) '!$D1356)</f>
        <v>Р9.2.436</v>
      </c>
      <c r="F1356" s="667">
        <f t="shared" si="194"/>
        <v>1</v>
      </c>
      <c r="G1356" s="641" t="s">
        <v>3608</v>
      </c>
      <c r="H1356" s="642" t="s">
        <v>27</v>
      </c>
      <c r="I1356" s="665"/>
      <c r="J1356" s="644">
        <v>570.72</v>
      </c>
      <c r="K1356" s="644">
        <v>1934.82</v>
      </c>
      <c r="L1356" s="644">
        <f t="shared" ref="L1356:L1357" si="197">ROUND(J1356-J1356*$R$3,2)</f>
        <v>570.72</v>
      </c>
      <c r="M1356" s="644">
        <f t="shared" ref="M1356:M1357" si="198">ROUND(K1356-K1356*$R$3,2)</f>
        <v>1934.82</v>
      </c>
      <c r="N1356" s="644">
        <f>ROUND('Смета ЕР (общ) '!$I1356*'Смета ЕР (общ) '!$L1356,2)</f>
        <v>0</v>
      </c>
      <c r="O1356" s="644">
        <f>ROUND('Смета ЕР (общ) '!$I1356*'Смета ЕР (общ) '!$M1356,2)</f>
        <v>0</v>
      </c>
      <c r="P1356" s="641"/>
      <c r="Q1356" s="641"/>
    </row>
    <row r="1357" spans="1:21" ht="24">
      <c r="A1357" s="640" t="s">
        <v>105</v>
      </c>
      <c r="B1357" s="640">
        <v>2</v>
      </c>
      <c r="C1357" s="663"/>
      <c r="D1357" s="663">
        <v>437</v>
      </c>
      <c r="E1357" s="640" t="str">
        <f>CONCATENATE('Смета ЕР (общ) '!$A1357,".",'Смета ЕР (общ) '!$B1357,".",'Смета ЕР (общ) '!$D1357)</f>
        <v>Р9.2.437</v>
      </c>
      <c r="F1357" s="667">
        <f t="shared" si="194"/>
        <v>1</v>
      </c>
      <c r="G1357" s="641" t="s">
        <v>3609</v>
      </c>
      <c r="H1357" s="642" t="s">
        <v>27</v>
      </c>
      <c r="I1357" s="665"/>
      <c r="J1357" s="644">
        <v>570.72</v>
      </c>
      <c r="K1357" s="644">
        <v>1934.82</v>
      </c>
      <c r="L1357" s="644">
        <f t="shared" si="197"/>
        <v>570.72</v>
      </c>
      <c r="M1357" s="644">
        <f t="shared" si="198"/>
        <v>1934.82</v>
      </c>
      <c r="N1357" s="644">
        <f>ROUND('Смета ЕР (общ) '!$I1357*'Смета ЕР (общ) '!$L1357,2)</f>
        <v>0</v>
      </c>
      <c r="O1357" s="644">
        <f>ROUND('Смета ЕР (общ) '!$I1357*'Смета ЕР (общ) '!$M1357,2)</f>
        <v>0</v>
      </c>
      <c r="P1357" s="641"/>
      <c r="Q1357" s="641"/>
    </row>
    <row r="1358" spans="1:21" ht="30.75" customHeight="1">
      <c r="A1358" s="640" t="s">
        <v>105</v>
      </c>
      <c r="B1358" s="640">
        <v>2</v>
      </c>
      <c r="C1358" s="667"/>
      <c r="D1358" s="667">
        <v>371</v>
      </c>
      <c r="E1358" s="667" t="str">
        <f>CONCATENATE('Смета ЕР (общ) '!$A1358,".",'Смета ЕР (общ) '!$B1358,".",'Смета ЕР (общ) '!$D1358)</f>
        <v>Р9.2.371</v>
      </c>
      <c r="F1358" s="667">
        <f t="shared" si="194"/>
        <v>1</v>
      </c>
      <c r="G1358" s="682" t="s">
        <v>1204</v>
      </c>
      <c r="H1358" s="646" t="s">
        <v>336</v>
      </c>
      <c r="I1358" s="645"/>
      <c r="J1358" s="669">
        <v>119.19</v>
      </c>
      <c r="K1358" s="669">
        <v>282.95</v>
      </c>
      <c r="L1358" s="669">
        <f t="shared" si="195"/>
        <v>119.19</v>
      </c>
      <c r="M1358" s="669">
        <f t="shared" si="196"/>
        <v>282.95</v>
      </c>
      <c r="N1358" s="669">
        <f>ROUND('Смета ЕР (общ) '!$I1358*'Смета ЕР (общ) '!$L1358,2)</f>
        <v>0</v>
      </c>
      <c r="O1358" s="669">
        <f>ROUND('Смета ЕР (общ) '!$I1358*'Смета ЕР (общ) '!$M1358,2)</f>
        <v>0</v>
      </c>
      <c r="P1358" s="682" t="s">
        <v>1209</v>
      </c>
      <c r="Q1358" s="682"/>
      <c r="U1358" s="617">
        <v>8</v>
      </c>
    </row>
    <row r="1359" spans="1:21" ht="14.4">
      <c r="A1359" s="640" t="s">
        <v>105</v>
      </c>
      <c r="B1359" s="640">
        <v>2</v>
      </c>
      <c r="C1359" s="667"/>
      <c r="D1359" s="667">
        <v>372</v>
      </c>
      <c r="E1359" s="667" t="str">
        <f>CONCATENATE('Смета ЕР (общ) '!$A1359,".",'Смета ЕР (общ) '!$B1359,".",'Смета ЕР (общ) '!$D1359)</f>
        <v>Р9.2.372</v>
      </c>
      <c r="F1359" s="667">
        <f t="shared" si="194"/>
        <v>1</v>
      </c>
      <c r="G1359" s="682" t="s">
        <v>1205</v>
      </c>
      <c r="H1359" s="646" t="s">
        <v>336</v>
      </c>
      <c r="I1359" s="645"/>
      <c r="J1359" s="669">
        <v>119.19</v>
      </c>
      <c r="K1359" s="669">
        <v>894.85</v>
      </c>
      <c r="L1359" s="669">
        <f t="shared" si="195"/>
        <v>119.19</v>
      </c>
      <c r="M1359" s="669">
        <f t="shared" si="196"/>
        <v>894.85</v>
      </c>
      <c r="N1359" s="669">
        <f>ROUND('Смета ЕР (общ) '!$I1359*'Смета ЕР (общ) '!$L1359,2)</f>
        <v>0</v>
      </c>
      <c r="O1359" s="669">
        <f>ROUND('Смета ЕР (общ) '!$I1359*'Смета ЕР (общ) '!$M1359,2)</f>
        <v>0</v>
      </c>
      <c r="P1359" s="682" t="s">
        <v>1183</v>
      </c>
      <c r="Q1359" s="682" t="s">
        <v>6226</v>
      </c>
      <c r="U1359" s="617">
        <v>28</v>
      </c>
    </row>
    <row r="1360" spans="1:21" ht="14.4">
      <c r="A1360" s="640" t="s">
        <v>105</v>
      </c>
      <c r="B1360" s="640">
        <v>2</v>
      </c>
      <c r="C1360" s="667"/>
      <c r="D1360" s="667">
        <v>373</v>
      </c>
      <c r="E1360" s="667" t="str">
        <f>CONCATENATE('Смета ЕР (общ) '!$A1360,".",'Смета ЕР (общ) '!$B1360,".",'Смета ЕР (общ) '!$D1360)</f>
        <v>Р9.2.373</v>
      </c>
      <c r="F1360" s="667">
        <f t="shared" si="194"/>
        <v>1</v>
      </c>
      <c r="G1360" s="682" t="s">
        <v>1206</v>
      </c>
      <c r="H1360" s="646" t="s">
        <v>336</v>
      </c>
      <c r="I1360" s="645"/>
      <c r="J1360" s="669">
        <v>119.19</v>
      </c>
      <c r="K1360" s="669">
        <v>552.73</v>
      </c>
      <c r="L1360" s="669">
        <f t="shared" si="195"/>
        <v>119.19</v>
      </c>
      <c r="M1360" s="669">
        <f t="shared" si="196"/>
        <v>552.73</v>
      </c>
      <c r="N1360" s="669">
        <f>ROUND('Смета ЕР (общ) '!$I1360*'Смета ЕР (общ) '!$L1360,2)</f>
        <v>0</v>
      </c>
      <c r="O1360" s="669">
        <f>ROUND('Смета ЕР (общ) '!$I1360*'Смета ЕР (общ) '!$M1360,2)</f>
        <v>0</v>
      </c>
      <c r="P1360" s="682" t="s">
        <v>1183</v>
      </c>
      <c r="Q1360" s="682" t="s">
        <v>6226</v>
      </c>
      <c r="U1360" s="617">
        <v>25</v>
      </c>
    </row>
    <row r="1361" spans="1:21" ht="14.4">
      <c r="A1361" s="640" t="s">
        <v>105</v>
      </c>
      <c r="B1361" s="640">
        <v>2</v>
      </c>
      <c r="C1361" s="696"/>
      <c r="D1361" s="696">
        <v>438</v>
      </c>
      <c r="E1361" s="667" t="str">
        <f>CONCATENATE('Смета ЕР (общ) '!$A1361,".",'Смета ЕР (общ) '!$B1361,".",'Смета ЕР (общ) '!$D1361)</f>
        <v>Р9.2.438</v>
      </c>
      <c r="F1361" s="667">
        <f t="shared" si="194"/>
        <v>1</v>
      </c>
      <c r="G1361" s="682" t="s">
        <v>3610</v>
      </c>
      <c r="H1361" s="646" t="s">
        <v>336</v>
      </c>
      <c r="I1361" s="699"/>
      <c r="J1361" s="669">
        <v>119.19</v>
      </c>
      <c r="K1361" s="669">
        <v>731.43</v>
      </c>
      <c r="L1361" s="669">
        <f t="shared" ref="L1361" si="199">ROUND(J1361-J1361*$R$3,2)</f>
        <v>119.19</v>
      </c>
      <c r="M1361" s="669">
        <f t="shared" ref="M1361" si="200">ROUND(K1361-K1361*$R$3,2)</f>
        <v>731.43</v>
      </c>
      <c r="N1361" s="669">
        <f>ROUND('Смета ЕР (общ) '!$I1361*'Смета ЕР (общ) '!$L1361,2)</f>
        <v>0</v>
      </c>
      <c r="O1361" s="669">
        <f>ROUND('Смета ЕР (общ) '!$I1361*'Смета ЕР (общ) '!$M1361,2)</f>
        <v>0</v>
      </c>
      <c r="P1361" s="682"/>
      <c r="Q1361" s="682" t="s">
        <v>846</v>
      </c>
    </row>
    <row r="1362" spans="1:21" ht="14.4">
      <c r="A1362" s="640" t="s">
        <v>105</v>
      </c>
      <c r="B1362" s="640">
        <v>2</v>
      </c>
      <c r="C1362" s="667"/>
      <c r="D1362" s="667">
        <v>293</v>
      </c>
      <c r="E1362" s="667" t="str">
        <f>CONCATENATE('Смета ЕР (общ) '!$A1362,".",'Смета ЕР (общ) '!$B1362,".",'Смета ЕР (общ) '!$D1362)</f>
        <v>Р9.2.293</v>
      </c>
      <c r="F1362" s="667">
        <f t="shared" si="194"/>
        <v>1</v>
      </c>
      <c r="G1362" s="682" t="s">
        <v>1207</v>
      </c>
      <c r="H1362" s="646" t="s">
        <v>336</v>
      </c>
      <c r="I1362" s="670"/>
      <c r="J1362" s="669">
        <v>119.19</v>
      </c>
      <c r="K1362" s="669">
        <v>1525.25</v>
      </c>
      <c r="L1362" s="669">
        <f t="shared" si="195"/>
        <v>119.19</v>
      </c>
      <c r="M1362" s="669">
        <f t="shared" si="196"/>
        <v>1525.25</v>
      </c>
      <c r="N1362" s="669">
        <f>ROUND('Смета ЕР (общ) '!$I1362*'Смета ЕР (общ) '!$L1362,2)</f>
        <v>0</v>
      </c>
      <c r="O1362" s="669">
        <f>ROUND('Смета ЕР (общ) '!$I1362*'Смета ЕР (общ) '!$M1362,2)</f>
        <v>0</v>
      </c>
      <c r="P1362" s="682" t="s">
        <v>1183</v>
      </c>
      <c r="Q1362" s="682" t="s">
        <v>6226</v>
      </c>
      <c r="U1362" s="617">
        <v>32</v>
      </c>
    </row>
    <row r="1363" spans="1:21" ht="14.4">
      <c r="A1363" s="640" t="s">
        <v>105</v>
      </c>
      <c r="B1363" s="640">
        <v>2</v>
      </c>
      <c r="C1363" s="667"/>
      <c r="D1363" s="667">
        <v>294</v>
      </c>
      <c r="E1363" s="667" t="str">
        <f>CONCATENATE('Смета ЕР (общ) '!$A1363,".",'Смета ЕР (общ) '!$B1363,".",'Смета ЕР (общ) '!$D1363)</f>
        <v>Р9.2.294</v>
      </c>
      <c r="F1363" s="667">
        <f t="shared" si="194"/>
        <v>1</v>
      </c>
      <c r="G1363" s="682" t="s">
        <v>1208</v>
      </c>
      <c r="H1363" s="646" t="s">
        <v>336</v>
      </c>
      <c r="I1363" s="670"/>
      <c r="J1363" s="669">
        <v>119.19</v>
      </c>
      <c r="K1363" s="669">
        <v>2126.4899999999998</v>
      </c>
      <c r="L1363" s="669">
        <f t="shared" si="195"/>
        <v>119.19</v>
      </c>
      <c r="M1363" s="669">
        <f t="shared" si="196"/>
        <v>2126.4899999999998</v>
      </c>
      <c r="N1363" s="669">
        <f>ROUND('Смета ЕР (общ) '!$I1363*'Смета ЕР (общ) '!$L1363,2)</f>
        <v>0</v>
      </c>
      <c r="O1363" s="669">
        <f>ROUND('Смета ЕР (общ) '!$I1363*'Смета ЕР (общ) '!$M1363,2)</f>
        <v>0</v>
      </c>
      <c r="P1363" s="682" t="s">
        <v>1183</v>
      </c>
      <c r="Q1363" s="682" t="s">
        <v>6226</v>
      </c>
      <c r="U1363" s="617">
        <v>24</v>
      </c>
    </row>
    <row r="1364" spans="1:21" ht="14.4">
      <c r="A1364" s="640" t="s">
        <v>105</v>
      </c>
      <c r="B1364" s="640">
        <v>2</v>
      </c>
      <c r="C1364" s="696"/>
      <c r="D1364" s="696">
        <v>439</v>
      </c>
      <c r="E1364" s="667" t="str">
        <f>CONCATENATE('Смета ЕР (общ) '!$A1364,".",'Смета ЕР (общ) '!$B1364,".",'Смета ЕР (общ) '!$D1364)</f>
        <v>Р9.2.439</v>
      </c>
      <c r="F1364" s="667">
        <f t="shared" si="194"/>
        <v>1</v>
      </c>
      <c r="G1364" s="682" t="s">
        <v>3612</v>
      </c>
      <c r="H1364" s="646" t="s">
        <v>336</v>
      </c>
      <c r="I1364" s="698"/>
      <c r="J1364" s="669">
        <v>119.19</v>
      </c>
      <c r="K1364" s="669">
        <v>1884.43</v>
      </c>
      <c r="L1364" s="669">
        <f t="shared" ref="L1364:L1365" si="201">ROUND(J1364-J1364*$R$3,2)</f>
        <v>119.19</v>
      </c>
      <c r="M1364" s="669">
        <f t="shared" ref="M1364:M1365" si="202">ROUND(K1364-K1364*$R$3,2)</f>
        <v>1884.43</v>
      </c>
      <c r="N1364" s="669">
        <f>ROUND('Смета ЕР (общ) '!$I1364*'Смета ЕР (общ) '!$L1364,2)</f>
        <v>0</v>
      </c>
      <c r="O1364" s="669">
        <f>ROUND('Смета ЕР (общ) '!$I1364*'Смета ЕР (общ) '!$M1364,2)</f>
        <v>0</v>
      </c>
      <c r="P1364" s="682"/>
      <c r="Q1364" s="682"/>
    </row>
    <row r="1365" spans="1:21" ht="14.4">
      <c r="A1365" s="640" t="s">
        <v>105</v>
      </c>
      <c r="B1365" s="640">
        <v>2</v>
      </c>
      <c r="C1365" s="696"/>
      <c r="D1365" s="696">
        <v>440</v>
      </c>
      <c r="E1365" s="667" t="str">
        <f>CONCATENATE('Смета ЕР (общ) '!$A1365,".",'Смета ЕР (общ) '!$B1365,".",'Смета ЕР (общ) '!$D1365)</f>
        <v>Р9.2.440</v>
      </c>
      <c r="F1365" s="667">
        <f t="shared" si="194"/>
        <v>1</v>
      </c>
      <c r="G1365" s="682" t="s">
        <v>3611</v>
      </c>
      <c r="H1365" s="646" t="s">
        <v>336</v>
      </c>
      <c r="I1365" s="698"/>
      <c r="J1365" s="669">
        <v>119.19</v>
      </c>
      <c r="K1365" s="669">
        <v>2601.33</v>
      </c>
      <c r="L1365" s="669">
        <f t="shared" si="201"/>
        <v>119.19</v>
      </c>
      <c r="M1365" s="669">
        <f t="shared" si="202"/>
        <v>2601.33</v>
      </c>
      <c r="N1365" s="669">
        <f>ROUND('Смета ЕР (общ) '!$I1365*'Смета ЕР (общ) '!$L1365,2)</f>
        <v>0</v>
      </c>
      <c r="O1365" s="669">
        <f>ROUND('Смета ЕР (общ) '!$I1365*'Смета ЕР (общ) '!$M1365,2)</f>
        <v>0</v>
      </c>
      <c r="P1365" s="682"/>
      <c r="Q1365" s="682"/>
    </row>
    <row r="1366" spans="1:21" ht="36">
      <c r="A1366" s="640" t="s">
        <v>105</v>
      </c>
      <c r="B1366" s="640">
        <v>2</v>
      </c>
      <c r="C1366" s="667"/>
      <c r="D1366" s="667">
        <v>295</v>
      </c>
      <c r="E1366" s="667" t="str">
        <f>CONCATENATE('Смета ЕР (общ) '!$A1366,".",'Смета ЕР (общ) '!$B1366,".",'Смета ЕР (общ) '!$D1366)</f>
        <v>Р9.2.295</v>
      </c>
      <c r="F1366" s="667">
        <f t="shared" si="194"/>
        <v>1</v>
      </c>
      <c r="G1366" s="682" t="s">
        <v>3628</v>
      </c>
      <c r="H1366" s="646" t="s">
        <v>27</v>
      </c>
      <c r="I1366" s="643"/>
      <c r="J1366" s="669">
        <v>946</v>
      </c>
      <c r="K1366" s="756">
        <v>2236.88</v>
      </c>
      <c r="L1366" s="669">
        <f t="shared" si="195"/>
        <v>946</v>
      </c>
      <c r="M1366" s="669">
        <f t="shared" si="196"/>
        <v>2236.88</v>
      </c>
      <c r="N1366" s="669">
        <f>ROUND('Смета ЕР (общ) '!$I1366*'Смета ЕР (общ) '!$L1366,2)</f>
        <v>0</v>
      </c>
      <c r="O1366" s="669">
        <f>ROUND('Смета ЕР (общ) '!$I1366*'Смета ЕР (общ) '!$M1366,2)</f>
        <v>0</v>
      </c>
      <c r="P1366" s="682" t="s">
        <v>1183</v>
      </c>
      <c r="Q1366" s="682" t="s">
        <v>6226</v>
      </c>
      <c r="R1366" s="630">
        <v>0.08</v>
      </c>
    </row>
    <row r="1367" spans="1:21" ht="36">
      <c r="A1367" s="640" t="s">
        <v>105</v>
      </c>
      <c r="B1367" s="640">
        <v>2</v>
      </c>
      <c r="C1367" s="667"/>
      <c r="D1367" s="667">
        <v>296</v>
      </c>
      <c r="E1367" s="667" t="str">
        <f>CONCATENATE('Смета ЕР (общ) '!$A1367,".",'Смета ЕР (общ) '!$B1367,".",'Смета ЕР (общ) '!$D1367)</f>
        <v>Р9.2.296</v>
      </c>
      <c r="F1367" s="667">
        <f t="shared" si="194"/>
        <v>1</v>
      </c>
      <c r="G1367" s="682" t="s">
        <v>1210</v>
      </c>
      <c r="H1367" s="646" t="s">
        <v>27</v>
      </c>
      <c r="I1367" s="643"/>
      <c r="J1367" s="669">
        <v>946</v>
      </c>
      <c r="K1367" s="756">
        <v>4108.72</v>
      </c>
      <c r="L1367" s="669">
        <f t="shared" si="195"/>
        <v>946</v>
      </c>
      <c r="M1367" s="669">
        <f t="shared" si="196"/>
        <v>4108.72</v>
      </c>
      <c r="N1367" s="669">
        <f>ROUND('Смета ЕР (общ) '!$I1367*'Смета ЕР (общ) '!$L1367,2)</f>
        <v>0</v>
      </c>
      <c r="O1367" s="669">
        <f>ROUND('Смета ЕР (общ) '!$I1367*'Смета ЕР (общ) '!$M1367,2)</f>
        <v>0</v>
      </c>
      <c r="P1367" s="682" t="s">
        <v>1183</v>
      </c>
      <c r="Q1367" s="682" t="s">
        <v>6226</v>
      </c>
      <c r="R1367" s="630">
        <v>0.13</v>
      </c>
    </row>
    <row r="1368" spans="1:21" ht="36">
      <c r="A1368" s="640" t="s">
        <v>105</v>
      </c>
      <c r="B1368" s="640">
        <v>2</v>
      </c>
      <c r="C1368" s="640"/>
      <c r="D1368" s="640">
        <v>374</v>
      </c>
      <c r="E1368" s="640" t="str">
        <f>CONCATENATE('Смета ЕР (общ) '!$A1368,".",'Смета ЕР (общ) '!$B1368,".",'Смета ЕР (общ) '!$D1368)</f>
        <v>Р9.2.374</v>
      </c>
      <c r="F1368" s="667">
        <f t="shared" si="194"/>
        <v>1</v>
      </c>
      <c r="G1368" s="641" t="s">
        <v>2061</v>
      </c>
      <c r="H1368" s="642" t="s">
        <v>27</v>
      </c>
      <c r="I1368" s="643"/>
      <c r="J1368" s="644">
        <v>1057.05</v>
      </c>
      <c r="K1368" s="756">
        <v>5703.86</v>
      </c>
      <c r="L1368" s="644">
        <f t="shared" si="195"/>
        <v>1057.05</v>
      </c>
      <c r="M1368" s="644">
        <f t="shared" si="196"/>
        <v>5703.86</v>
      </c>
      <c r="N1368" s="644">
        <f>ROUND('Смета ЕР (общ) '!$I1368*'Смета ЕР (общ) '!$L1368,2)</f>
        <v>0</v>
      </c>
      <c r="O1368" s="644">
        <f>ROUND('Смета ЕР (общ) '!$I1368*'Смета ЕР (общ) '!$M1368,2)</f>
        <v>0</v>
      </c>
      <c r="P1368" s="641"/>
      <c r="Q1368" s="641"/>
      <c r="R1368" s="630">
        <v>0.06</v>
      </c>
    </row>
    <row r="1369" spans="1:21" ht="36">
      <c r="A1369" s="640" t="s">
        <v>105</v>
      </c>
      <c r="B1369" s="640">
        <v>2</v>
      </c>
      <c r="C1369" s="663"/>
      <c r="D1369" s="663">
        <v>441</v>
      </c>
      <c r="E1369" s="640" t="str">
        <f>CONCATENATE('Смета ЕР (общ) '!$A1369,".",'Смета ЕР (общ) '!$B1369,".",'Смета ЕР (общ) '!$D1369)</f>
        <v>Р9.2.441</v>
      </c>
      <c r="F1369" s="667">
        <f t="shared" si="194"/>
        <v>1</v>
      </c>
      <c r="G1369" s="641" t="s">
        <v>3613</v>
      </c>
      <c r="H1369" s="642" t="s">
        <v>27</v>
      </c>
      <c r="I1369" s="643"/>
      <c r="J1369" s="644">
        <v>1057.05</v>
      </c>
      <c r="K1369" s="644">
        <v>3271.6</v>
      </c>
      <c r="L1369" s="644">
        <f t="shared" ref="L1369:L1371" si="203">ROUND(J1369-J1369*$R$3,2)</f>
        <v>1057.05</v>
      </c>
      <c r="M1369" s="644">
        <f t="shared" ref="M1369:M1371" si="204">ROUND(K1369-K1369*$R$3,2)</f>
        <v>3271.6</v>
      </c>
      <c r="N1369" s="644">
        <f>ROUND('Смета ЕР (общ) '!$I1369*'Смета ЕР (общ) '!$L1369,2)</f>
        <v>0</v>
      </c>
      <c r="O1369" s="644">
        <f>ROUND('Смета ЕР (общ) '!$I1369*'Смета ЕР (общ) '!$M1369,2)</f>
        <v>0</v>
      </c>
      <c r="P1369" s="641"/>
      <c r="Q1369" s="641"/>
    </row>
    <row r="1370" spans="1:21" ht="36">
      <c r="A1370" s="640" t="s">
        <v>105</v>
      </c>
      <c r="B1370" s="640">
        <v>2</v>
      </c>
      <c r="C1370" s="663"/>
      <c r="D1370" s="663">
        <v>442</v>
      </c>
      <c r="E1370" s="640" t="str">
        <f>CONCATENATE('Смета ЕР (общ) '!$A1370,".",'Смета ЕР (общ) '!$B1370,".",'Смета ЕР (общ) '!$D1370)</f>
        <v>Р9.2.442</v>
      </c>
      <c r="F1370" s="667">
        <f t="shared" si="194"/>
        <v>1</v>
      </c>
      <c r="G1370" s="641" t="s">
        <v>3614</v>
      </c>
      <c r="H1370" s="642" t="s">
        <v>27</v>
      </c>
      <c r="I1370" s="643"/>
      <c r="J1370" s="644">
        <v>1057.05</v>
      </c>
      <c r="K1370" s="644">
        <v>4670.3900000000003</v>
      </c>
      <c r="L1370" s="644">
        <f t="shared" si="203"/>
        <v>1057.05</v>
      </c>
      <c r="M1370" s="644">
        <f t="shared" si="204"/>
        <v>4670.3900000000003</v>
      </c>
      <c r="N1370" s="644">
        <f>ROUND('Смета ЕР (общ) '!$I1370*'Смета ЕР (общ) '!$L1370,2)</f>
        <v>0</v>
      </c>
      <c r="O1370" s="644">
        <f>ROUND('Смета ЕР (общ) '!$I1370*'Смета ЕР (общ) '!$M1370,2)</f>
        <v>0</v>
      </c>
      <c r="P1370" s="641"/>
      <c r="Q1370" s="641"/>
    </row>
    <row r="1371" spans="1:21" ht="14.4">
      <c r="A1371" s="640" t="s">
        <v>105</v>
      </c>
      <c r="B1371" s="640">
        <v>2</v>
      </c>
      <c r="C1371" s="640"/>
      <c r="D1371" s="640">
        <v>375</v>
      </c>
      <c r="E1371" s="640" t="str">
        <f>CONCATENATE('Смета ЕР (общ) '!$A1371,".",'Смета ЕР (общ) '!$B1371,".",'Смета ЕР (общ) '!$D1371)</f>
        <v>Р9.2.375</v>
      </c>
      <c r="F1371" s="667">
        <f t="shared" si="194"/>
        <v>1</v>
      </c>
      <c r="G1371" s="641" t="s">
        <v>2343</v>
      </c>
      <c r="H1371" s="642" t="s">
        <v>27</v>
      </c>
      <c r="I1371" s="643"/>
      <c r="J1371" s="644">
        <v>769.95</v>
      </c>
      <c r="K1371" s="644">
        <v>636.4</v>
      </c>
      <c r="L1371" s="644">
        <f t="shared" si="203"/>
        <v>769.95</v>
      </c>
      <c r="M1371" s="644">
        <f t="shared" si="204"/>
        <v>636.4</v>
      </c>
      <c r="N1371" s="644">
        <f>ROUND('Смета ЕР (общ) '!$I1371*'Смета ЕР (общ) '!$L1371,2)</f>
        <v>0</v>
      </c>
      <c r="O1371" s="644">
        <f>ROUND('Смета ЕР (общ) '!$I1371*'Смета ЕР (общ) '!$M1371,2)</f>
        <v>0</v>
      </c>
      <c r="P1371" s="641"/>
      <c r="Q1371" s="641"/>
    </row>
    <row r="1372" spans="1:21" ht="14.4">
      <c r="A1372" s="640" t="s">
        <v>105</v>
      </c>
      <c r="B1372" s="640">
        <v>2</v>
      </c>
      <c r="C1372" s="640"/>
      <c r="D1372" s="640">
        <v>376</v>
      </c>
      <c r="E1372" s="640" t="str">
        <f>CONCATENATE('Смета ЕР (общ) '!$A1372,".",'Смета ЕР (общ) '!$B1372,".",'Смета ЕР (общ) '!$D1372)</f>
        <v>Р9.2.376</v>
      </c>
      <c r="F1372" s="667">
        <f t="shared" si="194"/>
        <v>1</v>
      </c>
      <c r="G1372" s="641" t="s">
        <v>2344</v>
      </c>
      <c r="H1372" s="642" t="s">
        <v>27</v>
      </c>
      <c r="I1372" s="643"/>
      <c r="J1372" s="644">
        <v>769.95</v>
      </c>
      <c r="K1372" s="644">
        <v>851.53</v>
      </c>
      <c r="L1372" s="644">
        <f t="shared" si="195"/>
        <v>769.95</v>
      </c>
      <c r="M1372" s="644">
        <f t="shared" si="196"/>
        <v>851.53</v>
      </c>
      <c r="N1372" s="644">
        <f>ROUND('Смета ЕР (общ) '!$I1372*'Смета ЕР (общ) '!$L1372,2)</f>
        <v>0</v>
      </c>
      <c r="O1372" s="644">
        <f>ROUND('Смета ЕР (общ) '!$I1372*'Смета ЕР (общ) '!$M1372,2)</f>
        <v>0</v>
      </c>
      <c r="P1372" s="641"/>
      <c r="Q1372" s="641"/>
    </row>
    <row r="1373" spans="1:21" ht="14.4">
      <c r="A1373" s="640" t="s">
        <v>105</v>
      </c>
      <c r="B1373" s="640">
        <v>2</v>
      </c>
      <c r="C1373" s="640"/>
      <c r="D1373" s="640">
        <v>377</v>
      </c>
      <c r="E1373" s="640" t="str">
        <f>CONCATENATE('Смета ЕР (общ) '!$A1373,".",'Смета ЕР (общ) '!$B1373,".",'Смета ЕР (общ) '!$D1373)</f>
        <v>Р9.2.377</v>
      </c>
      <c r="F1373" s="667">
        <f t="shared" si="194"/>
        <v>1</v>
      </c>
      <c r="G1373" s="641" t="s">
        <v>2345</v>
      </c>
      <c r="H1373" s="642" t="s">
        <v>27</v>
      </c>
      <c r="I1373" s="643"/>
      <c r="J1373" s="644">
        <v>784.74</v>
      </c>
      <c r="K1373" s="644">
        <v>1096.44</v>
      </c>
      <c r="L1373" s="644">
        <f t="shared" si="195"/>
        <v>784.74</v>
      </c>
      <c r="M1373" s="644">
        <f t="shared" si="196"/>
        <v>1096.44</v>
      </c>
      <c r="N1373" s="644">
        <f>ROUND('Смета ЕР (общ) '!$I1373*'Смета ЕР (общ) '!$L1373,2)</f>
        <v>0</v>
      </c>
      <c r="O1373" s="644">
        <f>ROUND('Смета ЕР (общ) '!$I1373*'Смета ЕР (общ) '!$M1373,2)</f>
        <v>0</v>
      </c>
      <c r="P1373" s="641"/>
      <c r="Q1373" s="641"/>
    </row>
    <row r="1374" spans="1:21" ht="14.4">
      <c r="A1374" s="640" t="s">
        <v>105</v>
      </c>
      <c r="B1374" s="640">
        <v>2</v>
      </c>
      <c r="C1374" s="640"/>
      <c r="D1374" s="640">
        <v>297</v>
      </c>
      <c r="E1374" s="640" t="str">
        <f>CONCATENATE('Смета ЕР (общ) '!$A1374,".",'Смета ЕР (общ) '!$B1374,".",'Смета ЕР (общ) '!$D1374)</f>
        <v>Р9.2.297</v>
      </c>
      <c r="F1374" s="667">
        <f t="shared" si="194"/>
        <v>1</v>
      </c>
      <c r="G1374" s="641" t="s">
        <v>2346</v>
      </c>
      <c r="H1374" s="642" t="s">
        <v>27</v>
      </c>
      <c r="I1374" s="643"/>
      <c r="J1374" s="644">
        <v>784.74</v>
      </c>
      <c r="K1374" s="644">
        <v>1264.48</v>
      </c>
      <c r="L1374" s="644">
        <f t="shared" si="195"/>
        <v>784.74</v>
      </c>
      <c r="M1374" s="644">
        <f t="shared" si="196"/>
        <v>1264.48</v>
      </c>
      <c r="N1374" s="644">
        <f>ROUND('Смета ЕР (общ) '!$I1374*'Смета ЕР (общ) '!$L1374,2)</f>
        <v>0</v>
      </c>
      <c r="O1374" s="644">
        <f>ROUND('Смета ЕР (общ) '!$I1374*'Смета ЕР (общ) '!$M1374,2)</f>
        <v>0</v>
      </c>
      <c r="P1374" s="641"/>
      <c r="Q1374" s="641"/>
    </row>
    <row r="1375" spans="1:21" ht="14.4">
      <c r="A1375" s="640" t="s">
        <v>105</v>
      </c>
      <c r="B1375" s="640">
        <v>2</v>
      </c>
      <c r="C1375" s="640"/>
      <c r="D1375" s="640">
        <v>378</v>
      </c>
      <c r="E1375" s="640" t="str">
        <f>CONCATENATE('Смета ЕР (общ) '!$A1375,".",'Смета ЕР (общ) '!$B1375,".",'Смета ЕР (общ) '!$D1375)</f>
        <v>Р9.2.378</v>
      </c>
      <c r="F1375" s="667">
        <f t="shared" si="194"/>
        <v>1</v>
      </c>
      <c r="G1375" s="641" t="s">
        <v>2347</v>
      </c>
      <c r="H1375" s="642" t="s">
        <v>27</v>
      </c>
      <c r="I1375" s="643"/>
      <c r="J1375" s="644">
        <v>784.74</v>
      </c>
      <c r="K1375" s="644">
        <v>1490.18</v>
      </c>
      <c r="L1375" s="644">
        <f t="shared" si="195"/>
        <v>784.74</v>
      </c>
      <c r="M1375" s="644">
        <f t="shared" si="196"/>
        <v>1490.18</v>
      </c>
      <c r="N1375" s="644">
        <f>ROUND('Смета ЕР (общ) '!$I1375*'Смета ЕР (общ) '!$L1375,2)</f>
        <v>0</v>
      </c>
      <c r="O1375" s="644">
        <f>ROUND('Смета ЕР (общ) '!$I1375*'Смета ЕР (общ) '!$M1375,2)</f>
        <v>0</v>
      </c>
      <c r="P1375" s="641"/>
      <c r="Q1375" s="641"/>
    </row>
    <row r="1376" spans="1:21" ht="24">
      <c r="A1376" s="640" t="s">
        <v>105</v>
      </c>
      <c r="B1376" s="640">
        <v>2</v>
      </c>
      <c r="C1376" s="640"/>
      <c r="D1376" s="640">
        <v>197</v>
      </c>
      <c r="E1376" s="640" t="str">
        <f>CONCATENATE('Смета ЕР (общ) '!$A1376,".",'Смета ЕР (общ) '!$B1376,".",'Смета ЕР (общ) '!$D1376)</f>
        <v>Р9.2.197</v>
      </c>
      <c r="F1376" s="667">
        <f t="shared" si="194"/>
        <v>1</v>
      </c>
      <c r="G1376" s="641" t="s">
        <v>1603</v>
      </c>
      <c r="H1376" s="642" t="s">
        <v>336</v>
      </c>
      <c r="I1376" s="643"/>
      <c r="J1376" s="644">
        <v>683.82</v>
      </c>
      <c r="K1376" s="644">
        <v>887.45</v>
      </c>
      <c r="L1376" s="644">
        <f t="shared" si="195"/>
        <v>683.82</v>
      </c>
      <c r="M1376" s="644">
        <f t="shared" si="196"/>
        <v>887.45</v>
      </c>
      <c r="N1376" s="644">
        <f>ROUND('Смета ЕР (общ) '!$I1376*'Смета ЕР (общ) '!$L1376,2)</f>
        <v>0</v>
      </c>
      <c r="O1376" s="644">
        <f>ROUND('Смета ЕР (общ) '!$I1376*'Смета ЕР (общ) '!$M1376,2)</f>
        <v>0</v>
      </c>
      <c r="P1376" s="641"/>
      <c r="Q1376" s="641" t="s">
        <v>846</v>
      </c>
      <c r="U1376" s="617">
        <v>136</v>
      </c>
    </row>
    <row r="1377" spans="1:21" ht="24">
      <c r="A1377" s="640" t="s">
        <v>105</v>
      </c>
      <c r="B1377" s="640">
        <v>2</v>
      </c>
      <c r="C1377" s="640"/>
      <c r="D1377" s="640">
        <v>198</v>
      </c>
      <c r="E1377" s="640" t="str">
        <f>CONCATENATE('Смета ЕР (общ) '!$A1377,".",'Смета ЕР (общ) '!$B1377,".",'Смета ЕР (общ) '!$D1377)</f>
        <v>Р9.2.198</v>
      </c>
      <c r="F1377" s="667">
        <f t="shared" si="194"/>
        <v>1</v>
      </c>
      <c r="G1377" s="641" t="s">
        <v>139</v>
      </c>
      <c r="H1377" s="642" t="s">
        <v>336</v>
      </c>
      <c r="I1377" s="643"/>
      <c r="J1377" s="644">
        <v>683.82</v>
      </c>
      <c r="K1377" s="644">
        <v>239.01</v>
      </c>
      <c r="L1377" s="644">
        <f t="shared" si="195"/>
        <v>683.82</v>
      </c>
      <c r="M1377" s="644">
        <f t="shared" si="196"/>
        <v>239.01</v>
      </c>
      <c r="N1377" s="644">
        <f>ROUND('Смета ЕР (общ) '!$I1377*'Смета ЕР (общ) '!$L1377,2)</f>
        <v>0</v>
      </c>
      <c r="O1377" s="644">
        <f>ROUND('Смета ЕР (общ) '!$I1377*'Смета ЕР (общ) '!$M1377,2)</f>
        <v>0</v>
      </c>
      <c r="P1377" s="641"/>
      <c r="Q1377" s="641" t="s">
        <v>6226</v>
      </c>
      <c r="U1377" s="617">
        <v>9</v>
      </c>
    </row>
    <row r="1378" spans="1:21" ht="24">
      <c r="A1378" s="640" t="s">
        <v>105</v>
      </c>
      <c r="B1378" s="640">
        <v>2</v>
      </c>
      <c r="C1378" s="640"/>
      <c r="D1378" s="640">
        <v>379</v>
      </c>
      <c r="E1378" s="640" t="str">
        <f>CONCATENATE('Смета ЕР (общ) '!$A1378,".",'Смета ЕР (общ) '!$B1378,".",'Смета ЕР (общ) '!$D1378)</f>
        <v>Р9.2.379</v>
      </c>
      <c r="F1378" s="667">
        <f t="shared" si="194"/>
        <v>1</v>
      </c>
      <c r="G1378" s="641" t="s">
        <v>1924</v>
      </c>
      <c r="H1378" s="642" t="s">
        <v>336</v>
      </c>
      <c r="I1378" s="643"/>
      <c r="J1378" s="644">
        <v>683.82</v>
      </c>
      <c r="K1378" s="644">
        <v>461.62</v>
      </c>
      <c r="L1378" s="644">
        <f t="shared" si="195"/>
        <v>683.82</v>
      </c>
      <c r="M1378" s="644">
        <f t="shared" si="196"/>
        <v>461.62</v>
      </c>
      <c r="N1378" s="644">
        <f>ROUND('Смета ЕР (общ) '!$I1378*'Смета ЕР (общ) '!$L1378,2)</f>
        <v>0</v>
      </c>
      <c r="O1378" s="644">
        <f>ROUND('Смета ЕР (общ) '!$I1378*'Смета ЕР (общ) '!$M1378,2)</f>
        <v>0</v>
      </c>
      <c r="P1378" s="641" t="s">
        <v>1925</v>
      </c>
      <c r="Q1378" s="641" t="s">
        <v>6226</v>
      </c>
    </row>
    <row r="1379" spans="1:21" ht="24">
      <c r="A1379" s="640" t="s">
        <v>105</v>
      </c>
      <c r="B1379" s="640">
        <v>2</v>
      </c>
      <c r="C1379" s="640"/>
      <c r="D1379" s="640">
        <v>380</v>
      </c>
      <c r="E1379" s="640" t="str">
        <f>CONCATENATE('Смета ЕР (общ) '!$A1379,".",'Смета ЕР (общ) '!$B1379,".",'Смета ЕР (общ) '!$D1379)</f>
        <v>Р9.2.380</v>
      </c>
      <c r="F1379" s="667">
        <f t="shared" si="194"/>
        <v>1</v>
      </c>
      <c r="G1379" s="641" t="s">
        <v>2007</v>
      </c>
      <c r="H1379" s="642" t="s">
        <v>336</v>
      </c>
      <c r="I1379" s="643"/>
      <c r="J1379" s="644">
        <v>683.82</v>
      </c>
      <c r="K1379" s="669">
        <f>'Розетки ДКС'!D3</f>
        <v>375.74</v>
      </c>
      <c r="L1379" s="644">
        <f t="shared" si="195"/>
        <v>683.82</v>
      </c>
      <c r="M1379" s="662">
        <f>K1379</f>
        <v>375.74</v>
      </c>
      <c r="N1379" s="644">
        <f>ROUND('Смета ЕР (общ) '!$I1379*'Смета ЕР (общ) '!$L1379,2)</f>
        <v>0</v>
      </c>
      <c r="O1379" s="644">
        <f>ROUND('Смета ЕР (общ) '!$I1379*'Смета ЕР (общ) '!$M1379,2)</f>
        <v>0</v>
      </c>
      <c r="P1379" s="641" t="s">
        <v>2357</v>
      </c>
      <c r="Q1379" s="641" t="s">
        <v>846</v>
      </c>
      <c r="R1379" s="1035"/>
    </row>
    <row r="1380" spans="1:21" ht="36">
      <c r="A1380" s="640" t="s">
        <v>105</v>
      </c>
      <c r="B1380" s="640">
        <v>2</v>
      </c>
      <c r="C1380" s="640"/>
      <c r="D1380" s="640">
        <v>381</v>
      </c>
      <c r="E1380" s="640" t="str">
        <f>CONCATENATE('Смета ЕР (общ) '!$A1380,".",'Смета ЕР (общ) '!$B1380,".",'Смета ЕР (общ) '!$D1380)</f>
        <v>Р9.2.381</v>
      </c>
      <c r="F1380" s="667">
        <f t="shared" si="194"/>
        <v>1</v>
      </c>
      <c r="G1380" s="641" t="s">
        <v>2008</v>
      </c>
      <c r="H1380" s="642" t="s">
        <v>336</v>
      </c>
      <c r="I1380" s="643"/>
      <c r="J1380" s="644">
        <v>683.82</v>
      </c>
      <c r="K1380" s="669">
        <f>'Розетки ДКС'!D4</f>
        <v>474.98999999999995</v>
      </c>
      <c r="L1380" s="644">
        <f t="shared" si="195"/>
        <v>683.82</v>
      </c>
      <c r="M1380" s="662">
        <f>K1380</f>
        <v>474.98999999999995</v>
      </c>
      <c r="N1380" s="644">
        <f>ROUND('Смета ЕР (общ) '!$I1380*'Смета ЕР (общ) '!$L1380,2)</f>
        <v>0</v>
      </c>
      <c r="O1380" s="644">
        <f>ROUND('Смета ЕР (общ) '!$I1380*'Смета ЕР (общ) '!$M1380,2)</f>
        <v>0</v>
      </c>
      <c r="P1380" s="641" t="s">
        <v>2357</v>
      </c>
      <c r="Q1380" s="641" t="s">
        <v>846</v>
      </c>
      <c r="R1380" s="1035"/>
    </row>
    <row r="1381" spans="1:21" ht="24">
      <c r="A1381" s="640" t="s">
        <v>105</v>
      </c>
      <c r="B1381" s="640">
        <v>2</v>
      </c>
      <c r="C1381" s="640"/>
      <c r="D1381" s="640">
        <v>382</v>
      </c>
      <c r="E1381" s="640" t="str">
        <f>CONCATENATE('Смета ЕР (общ) '!$A1381,".",'Смета ЕР (общ) '!$B1381,".",'Смета ЕР (общ) '!$D1381)</f>
        <v>Р9.2.382</v>
      </c>
      <c r="F1381" s="667">
        <f t="shared" si="194"/>
        <v>1</v>
      </c>
      <c r="G1381" s="641" t="s">
        <v>2062</v>
      </c>
      <c r="H1381" s="642" t="s">
        <v>336</v>
      </c>
      <c r="I1381" s="643"/>
      <c r="J1381" s="644">
        <v>685.73</v>
      </c>
      <c r="K1381" s="644">
        <v>627.27</v>
      </c>
      <c r="L1381" s="644">
        <f t="shared" si="195"/>
        <v>685.73</v>
      </c>
      <c r="M1381" s="644">
        <f t="shared" si="196"/>
        <v>627.27</v>
      </c>
      <c r="N1381" s="644">
        <f>ROUND('Смета ЕР (общ) '!$I1381*'Смета ЕР (общ) '!$L1381,2)</f>
        <v>0</v>
      </c>
      <c r="O1381" s="644">
        <f>ROUND('Смета ЕР (общ) '!$I1381*'Смета ЕР (общ) '!$M1381,2)</f>
        <v>0</v>
      </c>
      <c r="P1381" s="641"/>
      <c r="Q1381" s="641" t="s">
        <v>846</v>
      </c>
    </row>
    <row r="1382" spans="1:21" ht="24">
      <c r="A1382" s="640" t="s">
        <v>105</v>
      </c>
      <c r="B1382" s="640">
        <v>2</v>
      </c>
      <c r="C1382" s="640"/>
      <c r="D1382" s="640">
        <v>383</v>
      </c>
      <c r="E1382" s="640" t="str">
        <f>CONCATENATE('Смета ЕР (общ) '!$A1382,".",'Смета ЕР (общ) '!$B1382,".",'Смета ЕР (общ) '!$D1382)</f>
        <v>Р9.2.383</v>
      </c>
      <c r="F1382" s="667">
        <f t="shared" si="194"/>
        <v>1</v>
      </c>
      <c r="G1382" s="641" t="s">
        <v>2509</v>
      </c>
      <c r="H1382" s="642" t="s">
        <v>336</v>
      </c>
      <c r="I1382" s="643"/>
      <c r="J1382" s="644">
        <v>685.73</v>
      </c>
      <c r="K1382" s="644">
        <v>627.27</v>
      </c>
      <c r="L1382" s="669">
        <f t="shared" ref="L1382" si="205">ROUND(J1382-J1382*$R$3,2)</f>
        <v>685.73</v>
      </c>
      <c r="M1382" s="669">
        <f t="shared" ref="M1382" si="206">ROUND(K1382-K1382*$R$3,2)</f>
        <v>627.27</v>
      </c>
      <c r="N1382" s="669">
        <f>ROUND('Смета ЕР (общ) '!$I1382*'Смета ЕР (общ) '!$L1382,2)</f>
        <v>0</v>
      </c>
      <c r="O1382" s="669">
        <f>ROUND('Смета ЕР (общ) '!$I1382*'Смета ЕР (общ) '!$M1382,2)</f>
        <v>0</v>
      </c>
      <c r="P1382" s="641"/>
      <c r="Q1382" s="641" t="s">
        <v>846</v>
      </c>
      <c r="R1382" s="639"/>
    </row>
    <row r="1383" spans="1:21" ht="24">
      <c r="A1383" s="640" t="s">
        <v>105</v>
      </c>
      <c r="B1383" s="640">
        <v>2</v>
      </c>
      <c r="C1383" s="640"/>
      <c r="D1383" s="640">
        <v>199</v>
      </c>
      <c r="E1383" s="640" t="str">
        <f>CONCATENATE('Смета ЕР (общ) '!$A1383,".",'Смета ЕР (общ) '!$B1383,".",'Смета ЕР (общ) '!$D1383)</f>
        <v>Р9.2.199</v>
      </c>
      <c r="F1383" s="667">
        <f t="shared" si="194"/>
        <v>1</v>
      </c>
      <c r="G1383" s="641" t="s">
        <v>192</v>
      </c>
      <c r="H1383" s="642" t="s">
        <v>336</v>
      </c>
      <c r="I1383" s="643"/>
      <c r="J1383" s="644">
        <v>683.82</v>
      </c>
      <c r="K1383" s="644">
        <v>750.36</v>
      </c>
      <c r="L1383" s="644">
        <f t="shared" ref="L1383:L1414" si="207">ROUND(J1383-J1383*$R$3,2)</f>
        <v>683.82</v>
      </c>
      <c r="M1383" s="644">
        <f t="shared" ref="M1383:M1414" si="208">ROUND(K1383-K1383*$R$3,2)</f>
        <v>750.36</v>
      </c>
      <c r="N1383" s="644">
        <f>ROUND('Смета ЕР (общ) '!$I1383*'Смета ЕР (общ) '!$L1383,2)</f>
        <v>0</v>
      </c>
      <c r="O1383" s="644">
        <f>ROUND('Смета ЕР (общ) '!$I1383*'Смета ЕР (общ) '!$M1383,2)</f>
        <v>0</v>
      </c>
      <c r="P1383" s="641"/>
      <c r="Q1383" s="641" t="s">
        <v>846</v>
      </c>
      <c r="U1383" s="617">
        <v>5</v>
      </c>
    </row>
    <row r="1384" spans="1:21" ht="24">
      <c r="A1384" s="640" t="s">
        <v>105</v>
      </c>
      <c r="B1384" s="640">
        <v>2</v>
      </c>
      <c r="C1384" s="640"/>
      <c r="D1384" s="640">
        <v>384</v>
      </c>
      <c r="E1384" s="640" t="str">
        <f>CONCATENATE('Смета ЕР (общ) '!$A1384,".",'Смета ЕР (общ) '!$B1384,".",'Смета ЕР (общ) '!$D1384)</f>
        <v>Р9.2.384</v>
      </c>
      <c r="F1384" s="667">
        <f t="shared" si="194"/>
        <v>1</v>
      </c>
      <c r="G1384" s="641" t="s">
        <v>1926</v>
      </c>
      <c r="H1384" s="642" t="s">
        <v>336</v>
      </c>
      <c r="I1384" s="643"/>
      <c r="J1384" s="644">
        <v>683.82</v>
      </c>
      <c r="K1384" s="644">
        <v>324.95999999999998</v>
      </c>
      <c r="L1384" s="644">
        <f t="shared" si="207"/>
        <v>683.82</v>
      </c>
      <c r="M1384" s="644">
        <f t="shared" si="208"/>
        <v>324.95999999999998</v>
      </c>
      <c r="N1384" s="644">
        <f>ROUND('Смета ЕР (общ) '!$I1384*'Смета ЕР (общ) '!$L1384,2)</f>
        <v>0</v>
      </c>
      <c r="O1384" s="644">
        <f>ROUND('Смета ЕР (общ) '!$I1384*'Смета ЕР (общ) '!$M1384,2)</f>
        <v>0</v>
      </c>
      <c r="P1384" s="641" t="s">
        <v>1925</v>
      </c>
      <c r="Q1384" s="641" t="s">
        <v>6226</v>
      </c>
    </row>
    <row r="1385" spans="1:21" ht="24">
      <c r="A1385" s="640" t="s">
        <v>105</v>
      </c>
      <c r="B1385" s="640">
        <v>2</v>
      </c>
      <c r="C1385" s="640"/>
      <c r="D1385" s="640">
        <v>200</v>
      </c>
      <c r="E1385" s="640" t="str">
        <f>CONCATENATE('Смета ЕР (общ) '!$A1385,".",'Смета ЕР (общ) '!$B1385,".",'Смета ЕР (общ) '!$D1385)</f>
        <v>Р9.2.200</v>
      </c>
      <c r="F1385" s="667">
        <f t="shared" si="194"/>
        <v>1</v>
      </c>
      <c r="G1385" s="641" t="s">
        <v>193</v>
      </c>
      <c r="H1385" s="642" t="s">
        <v>336</v>
      </c>
      <c r="I1385" s="643"/>
      <c r="J1385" s="644">
        <v>706.44</v>
      </c>
      <c r="K1385" s="644">
        <v>972.84</v>
      </c>
      <c r="L1385" s="644">
        <f t="shared" si="207"/>
        <v>706.44</v>
      </c>
      <c r="M1385" s="644">
        <f t="shared" si="208"/>
        <v>972.84</v>
      </c>
      <c r="N1385" s="644">
        <f>ROUND('Смета ЕР (общ) '!$I1385*'Смета ЕР (общ) '!$L1385,2)</f>
        <v>0</v>
      </c>
      <c r="O1385" s="644">
        <f>ROUND('Смета ЕР (общ) '!$I1385*'Смета ЕР (общ) '!$M1385,2)</f>
        <v>0</v>
      </c>
      <c r="P1385" s="641"/>
      <c r="Q1385" s="641" t="s">
        <v>846</v>
      </c>
      <c r="U1385" s="617">
        <v>5</v>
      </c>
    </row>
    <row r="1386" spans="1:21" ht="36">
      <c r="A1386" s="640" t="s">
        <v>105</v>
      </c>
      <c r="B1386" s="640">
        <v>2</v>
      </c>
      <c r="C1386" s="640"/>
      <c r="D1386" s="640">
        <v>290</v>
      </c>
      <c r="E1386" s="640" t="str">
        <f>CONCATENATE('Смета ЕР (общ) '!$A1386,".",'Смета ЕР (общ) '!$B1386,".",'Смета ЕР (общ) '!$D1386)</f>
        <v>Р9.2.290</v>
      </c>
      <c r="F1386" s="667">
        <f t="shared" si="194"/>
        <v>1</v>
      </c>
      <c r="G1386" s="641" t="s">
        <v>1199</v>
      </c>
      <c r="H1386" s="642" t="s">
        <v>336</v>
      </c>
      <c r="I1386" s="643"/>
      <c r="J1386" s="644">
        <v>683.82</v>
      </c>
      <c r="K1386" s="644">
        <v>1751.86</v>
      </c>
      <c r="L1386" s="644">
        <f t="shared" si="207"/>
        <v>683.82</v>
      </c>
      <c r="M1386" s="644">
        <f t="shared" si="208"/>
        <v>1751.86</v>
      </c>
      <c r="N1386" s="644">
        <f>ROUND('Смета ЕР (общ) '!$I1386*'Смета ЕР (общ) '!$L1386,2)</f>
        <v>0</v>
      </c>
      <c r="O1386" s="644">
        <f>ROUND('Смета ЕР (общ) '!$I1386*'Смета ЕР (общ) '!$M1386,2)</f>
        <v>0</v>
      </c>
      <c r="P1386" s="641"/>
      <c r="Q1386" s="641"/>
    </row>
    <row r="1387" spans="1:21" ht="36">
      <c r="A1387" s="640" t="s">
        <v>105</v>
      </c>
      <c r="B1387" s="640">
        <v>2</v>
      </c>
      <c r="C1387" s="640"/>
      <c r="D1387" s="640">
        <v>291</v>
      </c>
      <c r="E1387" s="640" t="str">
        <f>CONCATENATE('Смета ЕР (общ) '!$A1387,".",'Смета ЕР (общ) '!$B1387,".",'Смета ЕР (общ) '!$D1387)</f>
        <v>Р9.2.291</v>
      </c>
      <c r="F1387" s="667">
        <f t="shared" si="194"/>
        <v>1</v>
      </c>
      <c r="G1387" s="641" t="s">
        <v>1200</v>
      </c>
      <c r="H1387" s="642" t="s">
        <v>336</v>
      </c>
      <c r="I1387" s="643"/>
      <c r="J1387" s="644">
        <v>683.82</v>
      </c>
      <c r="K1387" s="644">
        <v>2044.95</v>
      </c>
      <c r="L1387" s="644">
        <f t="shared" si="207"/>
        <v>683.82</v>
      </c>
      <c r="M1387" s="644">
        <f t="shared" si="208"/>
        <v>2044.95</v>
      </c>
      <c r="N1387" s="644">
        <f>ROUND('Смета ЕР (общ) '!$I1387*'Смета ЕР (общ) '!$L1387,2)</f>
        <v>0</v>
      </c>
      <c r="O1387" s="644">
        <f>ROUND('Смета ЕР (общ) '!$I1387*'Смета ЕР (общ) '!$M1387,2)</f>
        <v>0</v>
      </c>
      <c r="P1387" s="641"/>
      <c r="Q1387" s="641"/>
    </row>
    <row r="1388" spans="1:21" ht="36">
      <c r="A1388" s="640" t="s">
        <v>105</v>
      </c>
      <c r="B1388" s="640">
        <v>2</v>
      </c>
      <c r="C1388" s="640"/>
      <c r="D1388" s="640">
        <v>292</v>
      </c>
      <c r="E1388" s="640" t="str">
        <f>CONCATENATE('Смета ЕР (общ) '!$A1388,".",'Смета ЕР (общ) '!$B1388,".",'Смета ЕР (общ) '!$D1388)</f>
        <v>Р9.2.292</v>
      </c>
      <c r="F1388" s="667">
        <f t="shared" si="194"/>
        <v>1</v>
      </c>
      <c r="G1388" s="641" t="s">
        <v>1201</v>
      </c>
      <c r="H1388" s="642" t="s">
        <v>336</v>
      </c>
      <c r="I1388" s="643"/>
      <c r="J1388" s="644">
        <v>706.44</v>
      </c>
      <c r="K1388" s="644">
        <v>2646.63</v>
      </c>
      <c r="L1388" s="644">
        <f t="shared" si="207"/>
        <v>706.44</v>
      </c>
      <c r="M1388" s="644">
        <f t="shared" si="208"/>
        <v>2646.63</v>
      </c>
      <c r="N1388" s="644">
        <f>ROUND('Смета ЕР (общ) '!$I1388*'Смета ЕР (общ) '!$L1388,2)</f>
        <v>0</v>
      </c>
      <c r="O1388" s="644">
        <f>ROUND('Смета ЕР (общ) '!$I1388*'Смета ЕР (общ) '!$M1388,2)</f>
        <v>0</v>
      </c>
      <c r="P1388" s="641"/>
      <c r="Q1388" s="641"/>
    </row>
    <row r="1389" spans="1:21" ht="24">
      <c r="A1389" s="640" t="s">
        <v>105</v>
      </c>
      <c r="B1389" s="640">
        <v>2</v>
      </c>
      <c r="C1389" s="640"/>
      <c r="D1389" s="640">
        <v>385</v>
      </c>
      <c r="E1389" s="640" t="str">
        <f>CONCATENATE('Смета ЕР (общ) '!$A1389,".",'Смета ЕР (общ) '!$B1389,".",'Смета ЕР (общ) '!$D1389)</f>
        <v>Р9.2.385</v>
      </c>
      <c r="F1389" s="667">
        <f t="shared" si="194"/>
        <v>1</v>
      </c>
      <c r="G1389" s="641" t="s">
        <v>1991</v>
      </c>
      <c r="H1389" s="642" t="s">
        <v>336</v>
      </c>
      <c r="I1389" s="643"/>
      <c r="J1389" s="644">
        <v>683.82</v>
      </c>
      <c r="K1389" s="669">
        <f>'Розетки ДКС'!D11</f>
        <v>385.51</v>
      </c>
      <c r="L1389" s="644">
        <f t="shared" si="207"/>
        <v>683.82</v>
      </c>
      <c r="M1389" s="662">
        <f t="shared" si="208"/>
        <v>385.51</v>
      </c>
      <c r="N1389" s="644">
        <f>ROUND('Смета ЕР (общ) '!$I1389*'Смета ЕР (общ) '!$L1389,2)</f>
        <v>0</v>
      </c>
      <c r="O1389" s="644">
        <f>ROUND('Смета ЕР (общ) '!$I1389*'Смета ЕР (общ) '!$M1389,2)</f>
        <v>0</v>
      </c>
      <c r="P1389" s="641" t="s">
        <v>2357</v>
      </c>
      <c r="Q1389" s="641" t="s">
        <v>846</v>
      </c>
      <c r="R1389" s="1035"/>
    </row>
    <row r="1390" spans="1:21" ht="24">
      <c r="A1390" s="640" t="s">
        <v>105</v>
      </c>
      <c r="B1390" s="640">
        <v>2</v>
      </c>
      <c r="C1390" s="640"/>
      <c r="D1390" s="640">
        <v>386</v>
      </c>
      <c r="E1390" s="640" t="str">
        <f>CONCATENATE('Смета ЕР (общ) '!$A1390,".",'Смета ЕР (общ) '!$B1390,".",'Смета ЕР (общ) '!$D1390)</f>
        <v>Р9.2.386</v>
      </c>
      <c r="F1390" s="667">
        <f t="shared" si="194"/>
        <v>1</v>
      </c>
      <c r="G1390" s="641" t="s">
        <v>1992</v>
      </c>
      <c r="H1390" s="642" t="s">
        <v>336</v>
      </c>
      <c r="I1390" s="643"/>
      <c r="J1390" s="644">
        <v>706.44</v>
      </c>
      <c r="K1390" s="669">
        <f>'Розетки ДКС'!D12</f>
        <v>532.30999999999995</v>
      </c>
      <c r="L1390" s="644">
        <f t="shared" si="207"/>
        <v>706.44</v>
      </c>
      <c r="M1390" s="662">
        <f t="shared" si="208"/>
        <v>532.30999999999995</v>
      </c>
      <c r="N1390" s="644">
        <f>ROUND('Смета ЕР (общ) '!$I1390*'Смета ЕР (общ) '!$L1390,2)</f>
        <v>0</v>
      </c>
      <c r="O1390" s="644">
        <f>ROUND('Смета ЕР (общ) '!$I1390*'Смета ЕР (общ) '!$M1390,2)</f>
        <v>0</v>
      </c>
      <c r="P1390" s="641" t="s">
        <v>2357</v>
      </c>
      <c r="Q1390" s="641" t="s">
        <v>846</v>
      </c>
      <c r="R1390" s="1035"/>
    </row>
    <row r="1391" spans="1:21" ht="24">
      <c r="A1391" s="640" t="s">
        <v>105</v>
      </c>
      <c r="B1391" s="640">
        <v>2</v>
      </c>
      <c r="C1391" s="640"/>
      <c r="D1391" s="640">
        <v>387</v>
      </c>
      <c r="E1391" s="640" t="str">
        <f>CONCATENATE('Смета ЕР (общ) '!$A1391,".",'Смета ЕР (общ) '!$B1391,".",'Смета ЕР (общ) '!$D1391)</f>
        <v>Р9.2.387</v>
      </c>
      <c r="F1391" s="667">
        <f t="shared" si="194"/>
        <v>1</v>
      </c>
      <c r="G1391" s="641" t="s">
        <v>2351</v>
      </c>
      <c r="H1391" s="642" t="s">
        <v>336</v>
      </c>
      <c r="I1391" s="643"/>
      <c r="J1391" s="644">
        <v>679.25</v>
      </c>
      <c r="K1391" s="644">
        <v>727.68</v>
      </c>
      <c r="L1391" s="644">
        <f t="shared" si="207"/>
        <v>679.25</v>
      </c>
      <c r="M1391" s="644">
        <f t="shared" si="208"/>
        <v>727.68</v>
      </c>
      <c r="N1391" s="644">
        <f>ROUND('Смета ЕР (общ) '!$I1391*'Смета ЕР (общ) '!$L1391,2)</f>
        <v>0</v>
      </c>
      <c r="O1391" s="644">
        <f>ROUND('Смета ЕР (общ) '!$I1391*'Смета ЕР (общ) '!$M1391,2)</f>
        <v>0</v>
      </c>
      <c r="P1391" s="641"/>
      <c r="Q1391" s="641"/>
    </row>
    <row r="1392" spans="1:21" ht="24">
      <c r="A1392" s="640" t="s">
        <v>105</v>
      </c>
      <c r="B1392" s="640">
        <v>2</v>
      </c>
      <c r="C1392" s="640"/>
      <c r="D1392" s="640">
        <v>388</v>
      </c>
      <c r="E1392" s="640" t="str">
        <f>CONCATENATE('Смета ЕР (общ) '!$A1392,".",'Смета ЕР (общ) '!$B1392,".",'Смета ЕР (общ) '!$D1392)</f>
        <v>Р9.2.388</v>
      </c>
      <c r="F1392" s="667">
        <f t="shared" si="194"/>
        <v>1</v>
      </c>
      <c r="G1392" s="641" t="s">
        <v>2352</v>
      </c>
      <c r="H1392" s="642" t="s">
        <v>336</v>
      </c>
      <c r="I1392" s="643"/>
      <c r="J1392" s="644">
        <v>679.25</v>
      </c>
      <c r="K1392" s="644">
        <v>632.77</v>
      </c>
      <c r="L1392" s="644">
        <f t="shared" si="207"/>
        <v>679.25</v>
      </c>
      <c r="M1392" s="644">
        <f t="shared" si="208"/>
        <v>632.77</v>
      </c>
      <c r="N1392" s="644">
        <f>ROUND('Смета ЕР (общ) '!$I1392*'Смета ЕР (общ) '!$L1392,2)</f>
        <v>0</v>
      </c>
      <c r="O1392" s="644">
        <f>ROUND('Смета ЕР (общ) '!$I1392*'Смета ЕР (общ) '!$M1392,2)</f>
        <v>0</v>
      </c>
      <c r="P1392" s="641"/>
      <c r="Q1392" s="641"/>
    </row>
    <row r="1393" spans="1:21" ht="36">
      <c r="A1393" s="640" t="s">
        <v>105</v>
      </c>
      <c r="B1393" s="640">
        <v>2</v>
      </c>
      <c r="C1393" s="640"/>
      <c r="D1393" s="640">
        <v>389</v>
      </c>
      <c r="E1393" s="640" t="str">
        <f>CONCATENATE('Смета ЕР (общ) '!$A1393,".",'Смета ЕР (общ) '!$B1393,".",'Смета ЕР (общ) '!$D1393)</f>
        <v>Р9.2.389</v>
      </c>
      <c r="F1393" s="667">
        <f t="shared" si="194"/>
        <v>1</v>
      </c>
      <c r="G1393" s="641" t="s">
        <v>2353</v>
      </c>
      <c r="H1393" s="642" t="s">
        <v>336</v>
      </c>
      <c r="I1393" s="643"/>
      <c r="J1393" s="644">
        <v>679.25</v>
      </c>
      <c r="K1393" s="644">
        <v>691.45</v>
      </c>
      <c r="L1393" s="644">
        <f t="shared" si="207"/>
        <v>679.25</v>
      </c>
      <c r="M1393" s="644">
        <f t="shared" si="208"/>
        <v>691.45</v>
      </c>
      <c r="N1393" s="644">
        <f>ROUND('Смета ЕР (общ) '!$I1393*'Смета ЕР (общ) '!$L1393,2)</f>
        <v>0</v>
      </c>
      <c r="O1393" s="644">
        <f>ROUND('Смета ЕР (общ) '!$I1393*'Смета ЕР (общ) '!$M1393,2)</f>
        <v>0</v>
      </c>
      <c r="P1393" s="641"/>
      <c r="Q1393" s="641"/>
    </row>
    <row r="1394" spans="1:21" ht="24">
      <c r="A1394" s="640" t="s">
        <v>105</v>
      </c>
      <c r="B1394" s="640">
        <v>2</v>
      </c>
      <c r="C1394" s="640"/>
      <c r="D1394" s="640">
        <v>390</v>
      </c>
      <c r="E1394" s="640" t="str">
        <f>CONCATENATE('Смета ЕР (общ) '!$A1394,".",'Смета ЕР (общ) '!$B1394,".",'Смета ЕР (общ) '!$D1394)</f>
        <v>Р9.2.390</v>
      </c>
      <c r="F1394" s="667">
        <f t="shared" si="194"/>
        <v>1</v>
      </c>
      <c r="G1394" s="641" t="s">
        <v>2354</v>
      </c>
      <c r="H1394" s="642" t="s">
        <v>336</v>
      </c>
      <c r="I1394" s="643"/>
      <c r="J1394" s="644">
        <v>679.25</v>
      </c>
      <c r="K1394" s="644">
        <v>569.21</v>
      </c>
      <c r="L1394" s="644">
        <f t="shared" si="207"/>
        <v>679.25</v>
      </c>
      <c r="M1394" s="644">
        <f t="shared" si="208"/>
        <v>569.21</v>
      </c>
      <c r="N1394" s="644">
        <f>ROUND('Смета ЕР (общ) '!$I1394*'Смета ЕР (общ) '!$L1394,2)</f>
        <v>0</v>
      </c>
      <c r="O1394" s="644">
        <f>ROUND('Смета ЕР (общ) '!$I1394*'Смета ЕР (общ) '!$M1394,2)</f>
        <v>0</v>
      </c>
      <c r="P1394" s="641"/>
      <c r="Q1394" s="641" t="s">
        <v>846</v>
      </c>
    </row>
    <row r="1395" spans="1:21" ht="14.4">
      <c r="A1395" s="640" t="s">
        <v>105</v>
      </c>
      <c r="B1395" s="640">
        <v>2</v>
      </c>
      <c r="C1395" s="640"/>
      <c r="D1395" s="640">
        <v>201</v>
      </c>
      <c r="E1395" s="640" t="str">
        <f>CONCATENATE('Смета ЕР (общ) '!$A1395,".",'Смета ЕР (общ) '!$B1395,".",'Смета ЕР (общ) '!$D1395)</f>
        <v>Р9.2.201</v>
      </c>
      <c r="F1395" s="667">
        <f t="shared" si="194"/>
        <v>1</v>
      </c>
      <c r="G1395" s="641" t="s">
        <v>1554</v>
      </c>
      <c r="H1395" s="642" t="s">
        <v>336</v>
      </c>
      <c r="I1395" s="657"/>
      <c r="J1395" s="644">
        <v>706.44</v>
      </c>
      <c r="K1395" s="644">
        <v>2660.73</v>
      </c>
      <c r="L1395" s="644">
        <f t="shared" si="207"/>
        <v>706.44</v>
      </c>
      <c r="M1395" s="644">
        <f t="shared" si="208"/>
        <v>2660.73</v>
      </c>
      <c r="N1395" s="644">
        <f>ROUND('Смета ЕР (общ) '!$I1395*'Смета ЕР (общ) '!$L1395,2)</f>
        <v>0</v>
      </c>
      <c r="O1395" s="644">
        <f>ROUND('Смета ЕР (общ) '!$I1395*'Смета ЕР (общ) '!$M1395,2)</f>
        <v>0</v>
      </c>
      <c r="P1395" s="641"/>
      <c r="Q1395" s="641"/>
    </row>
    <row r="1396" spans="1:21" ht="24">
      <c r="A1396" s="640" t="s">
        <v>105</v>
      </c>
      <c r="B1396" s="640">
        <v>2</v>
      </c>
      <c r="C1396" s="640"/>
      <c r="D1396" s="640">
        <v>202</v>
      </c>
      <c r="E1396" s="640" t="str">
        <f>CONCATENATE('Смета ЕР (общ) '!$A1396,".",'Смета ЕР (общ) '!$B1396,".",'Смета ЕР (общ) '!$D1396)</f>
        <v>Р9.2.202</v>
      </c>
      <c r="F1396" s="667">
        <f t="shared" si="194"/>
        <v>1</v>
      </c>
      <c r="G1396" s="641" t="s">
        <v>296</v>
      </c>
      <c r="H1396" s="642" t="s">
        <v>336</v>
      </c>
      <c r="I1396" s="643"/>
      <c r="J1396" s="644">
        <v>847.38</v>
      </c>
      <c r="K1396" s="644">
        <v>722.65</v>
      </c>
      <c r="L1396" s="644">
        <f t="shared" si="207"/>
        <v>847.38</v>
      </c>
      <c r="M1396" s="644">
        <f t="shared" si="208"/>
        <v>722.65</v>
      </c>
      <c r="N1396" s="644">
        <f>ROUND('Смета ЕР (общ) '!$I1396*'Смета ЕР (общ) '!$L1396,2)</f>
        <v>0</v>
      </c>
      <c r="O1396" s="644">
        <f>ROUND('Смета ЕР (общ) '!$I1396*'Смета ЕР (общ) '!$M1396,2)</f>
        <v>0</v>
      </c>
      <c r="P1396" s="641"/>
      <c r="Q1396" s="641"/>
    </row>
    <row r="1397" spans="1:21" ht="14.4">
      <c r="A1397" s="640" t="s">
        <v>105</v>
      </c>
      <c r="B1397" s="640">
        <v>2</v>
      </c>
      <c r="C1397" s="640"/>
      <c r="D1397" s="640">
        <v>203</v>
      </c>
      <c r="E1397" s="640" t="str">
        <f>CONCATENATE('Смета ЕР (общ) '!$A1397,".",'Смета ЕР (общ) '!$B1397,".",'Смета ЕР (общ) '!$D1397)</f>
        <v>Р9.2.203</v>
      </c>
      <c r="F1397" s="667">
        <f t="shared" si="194"/>
        <v>1</v>
      </c>
      <c r="G1397" s="641" t="s">
        <v>368</v>
      </c>
      <c r="H1397" s="642" t="s">
        <v>336</v>
      </c>
      <c r="I1397" s="643"/>
      <c r="J1397" s="644">
        <v>1591.19</v>
      </c>
      <c r="K1397" s="644">
        <v>8389.7999999999993</v>
      </c>
      <c r="L1397" s="644">
        <f t="shared" si="207"/>
        <v>1591.19</v>
      </c>
      <c r="M1397" s="644">
        <f t="shared" si="208"/>
        <v>8389.7999999999993</v>
      </c>
      <c r="N1397" s="644">
        <f>ROUND('Смета ЕР (общ) '!$I1397*'Смета ЕР (общ) '!$L1397,2)</f>
        <v>0</v>
      </c>
      <c r="O1397" s="644">
        <f>ROUND('Смета ЕР (общ) '!$I1397*'Смета ЕР (общ) '!$M1397,2)</f>
        <v>0</v>
      </c>
      <c r="P1397" s="641"/>
      <c r="Q1397" s="641"/>
    </row>
    <row r="1398" spans="1:21" ht="14.4">
      <c r="A1398" s="640" t="s">
        <v>105</v>
      </c>
      <c r="B1398" s="640">
        <v>2</v>
      </c>
      <c r="C1398" s="640"/>
      <c r="D1398" s="640">
        <v>204</v>
      </c>
      <c r="E1398" s="640" t="str">
        <f>CONCATENATE('Смета ЕР (общ) '!$A1398,".",'Смета ЕР (общ) '!$B1398,".",'Смета ЕР (общ) '!$D1398)</f>
        <v>Р9.2.204</v>
      </c>
      <c r="F1398" s="667">
        <f t="shared" si="194"/>
        <v>1</v>
      </c>
      <c r="G1398" s="641" t="s">
        <v>335</v>
      </c>
      <c r="H1398" s="642" t="s">
        <v>336</v>
      </c>
      <c r="I1398" s="643"/>
      <c r="J1398" s="644">
        <v>1591.19</v>
      </c>
      <c r="K1398" s="644">
        <v>121.85</v>
      </c>
      <c r="L1398" s="644">
        <f t="shared" si="207"/>
        <v>1591.19</v>
      </c>
      <c r="M1398" s="644">
        <f t="shared" si="208"/>
        <v>121.85</v>
      </c>
      <c r="N1398" s="644">
        <f>ROUND('Смета ЕР (общ) '!$I1398*'Смета ЕР (общ) '!$L1398,2)</f>
        <v>0</v>
      </c>
      <c r="O1398" s="644">
        <f>ROUND('Смета ЕР (общ) '!$I1398*'Смета ЕР (общ) '!$M1398,2)</f>
        <v>0</v>
      </c>
      <c r="P1398" s="641"/>
      <c r="Q1398" s="641"/>
    </row>
    <row r="1399" spans="1:21" ht="14.4">
      <c r="A1399" s="640" t="s">
        <v>105</v>
      </c>
      <c r="B1399" s="640">
        <v>2</v>
      </c>
      <c r="C1399" s="640"/>
      <c r="D1399" s="640">
        <v>205</v>
      </c>
      <c r="E1399" s="640" t="str">
        <f>CONCATENATE('Смета ЕР (общ) '!$A1399,".",'Смета ЕР (общ) '!$B1399,".",'Смета ЕР (общ) '!$D1399)</f>
        <v>Р9.2.205</v>
      </c>
      <c r="F1399" s="667">
        <f t="shared" si="194"/>
        <v>1</v>
      </c>
      <c r="G1399" s="641" t="s">
        <v>140</v>
      </c>
      <c r="H1399" s="642" t="s">
        <v>336</v>
      </c>
      <c r="I1399" s="643"/>
      <c r="J1399" s="644">
        <v>1591.19</v>
      </c>
      <c r="K1399" s="644">
        <v>3362.08</v>
      </c>
      <c r="L1399" s="644">
        <f t="shared" si="207"/>
        <v>1591.19</v>
      </c>
      <c r="M1399" s="644">
        <f t="shared" si="208"/>
        <v>3362.08</v>
      </c>
      <c r="N1399" s="644">
        <f>ROUND('Смета ЕР (общ) '!$I1399*'Смета ЕР (общ) '!$L1399,2)</f>
        <v>0</v>
      </c>
      <c r="O1399" s="644">
        <f>ROUND('Смета ЕР (общ) '!$I1399*'Смета ЕР (общ) '!$M1399,2)</f>
        <v>0</v>
      </c>
      <c r="P1399" s="641"/>
      <c r="Q1399" s="641"/>
    </row>
    <row r="1400" spans="1:21" ht="24">
      <c r="A1400" s="640" t="s">
        <v>105</v>
      </c>
      <c r="B1400" s="640">
        <v>2</v>
      </c>
      <c r="C1400" s="640"/>
      <c r="D1400" s="640">
        <v>206</v>
      </c>
      <c r="E1400" s="640" t="str">
        <f>CONCATENATE('Смета ЕР (общ) '!$A1400,".",'Смета ЕР (общ) '!$B1400,".",'Смета ЕР (общ) '!$D1400)</f>
        <v>Р9.2.206</v>
      </c>
      <c r="F1400" s="667">
        <f t="shared" si="194"/>
        <v>1</v>
      </c>
      <c r="G1400" s="641" t="s">
        <v>194</v>
      </c>
      <c r="H1400" s="642" t="s">
        <v>336</v>
      </c>
      <c r="I1400" s="643"/>
      <c r="J1400" s="644">
        <v>1591.19</v>
      </c>
      <c r="K1400" s="644">
        <v>15548.66</v>
      </c>
      <c r="L1400" s="644">
        <f t="shared" si="207"/>
        <v>1591.19</v>
      </c>
      <c r="M1400" s="644">
        <f t="shared" si="208"/>
        <v>15548.66</v>
      </c>
      <c r="N1400" s="644">
        <f>ROUND('Смета ЕР (общ) '!$I1400*'Смета ЕР (общ) '!$L1400,2)</f>
        <v>0</v>
      </c>
      <c r="O1400" s="644">
        <f>ROUND('Смета ЕР (общ) '!$I1400*'Смета ЕР (общ) '!$M1400,2)</f>
        <v>0</v>
      </c>
      <c r="P1400" s="641"/>
      <c r="Q1400" s="641"/>
    </row>
    <row r="1401" spans="1:21" ht="24">
      <c r="A1401" s="640" t="s">
        <v>105</v>
      </c>
      <c r="B1401" s="640">
        <v>2</v>
      </c>
      <c r="C1401" s="640"/>
      <c r="D1401" s="640">
        <v>207</v>
      </c>
      <c r="E1401" s="640" t="str">
        <f>CONCATENATE('Смета ЕР (общ) '!$A1401,".",'Смета ЕР (общ) '!$B1401,".",'Смета ЕР (общ) '!$D1401)</f>
        <v>Р9.2.207</v>
      </c>
      <c r="F1401" s="667">
        <f t="shared" si="194"/>
        <v>1</v>
      </c>
      <c r="G1401" s="641" t="s">
        <v>141</v>
      </c>
      <c r="H1401" s="642" t="s">
        <v>336</v>
      </c>
      <c r="I1401" s="643"/>
      <c r="J1401" s="644">
        <v>1591.19</v>
      </c>
      <c r="K1401" s="644">
        <v>6246.58</v>
      </c>
      <c r="L1401" s="644">
        <f t="shared" si="207"/>
        <v>1591.19</v>
      </c>
      <c r="M1401" s="644">
        <f t="shared" si="208"/>
        <v>6246.58</v>
      </c>
      <c r="N1401" s="644">
        <f>ROUND('Смета ЕР (общ) '!$I1401*'Смета ЕР (общ) '!$L1401,2)</f>
        <v>0</v>
      </c>
      <c r="O1401" s="644">
        <f>ROUND('Смета ЕР (общ) '!$I1401*'Смета ЕР (общ) '!$M1401,2)</f>
        <v>0</v>
      </c>
      <c r="P1401" s="641"/>
      <c r="Q1401" s="641"/>
    </row>
    <row r="1402" spans="1:21" ht="24">
      <c r="A1402" s="640" t="s">
        <v>105</v>
      </c>
      <c r="B1402" s="640">
        <v>2</v>
      </c>
      <c r="C1402" s="640"/>
      <c r="D1402" s="640">
        <v>208</v>
      </c>
      <c r="E1402" s="640" t="str">
        <f>CONCATENATE('Смета ЕР (общ) '!$A1402,".",'Смета ЕР (общ) '!$B1402,".",'Смета ЕР (общ) '!$D1402)</f>
        <v>Р9.2.208</v>
      </c>
      <c r="F1402" s="667">
        <f t="shared" ref="F1402:F1411" si="209">IF(I1402&gt;0,F1401+1,F1401)</f>
        <v>1</v>
      </c>
      <c r="G1402" s="641" t="s">
        <v>628</v>
      </c>
      <c r="H1402" s="642" t="s">
        <v>336</v>
      </c>
      <c r="I1402" s="643"/>
      <c r="J1402" s="644">
        <v>1591.19</v>
      </c>
      <c r="K1402" s="644">
        <v>4610.59</v>
      </c>
      <c r="L1402" s="644">
        <f t="shared" si="207"/>
        <v>1591.19</v>
      </c>
      <c r="M1402" s="644">
        <f t="shared" si="208"/>
        <v>4610.59</v>
      </c>
      <c r="N1402" s="644">
        <f>ROUND('Смета ЕР (общ) '!$I1402*'Смета ЕР (общ) '!$L1402,2)</f>
        <v>0</v>
      </c>
      <c r="O1402" s="644">
        <f>ROUND('Смета ЕР (общ) '!$I1402*'Смета ЕР (общ) '!$M1402,2)</f>
        <v>0</v>
      </c>
      <c r="P1402" s="641"/>
      <c r="Q1402" s="641"/>
    </row>
    <row r="1403" spans="1:21" ht="14.4">
      <c r="A1403" s="640" t="s">
        <v>105</v>
      </c>
      <c r="B1403" s="640">
        <v>2</v>
      </c>
      <c r="C1403" s="640"/>
      <c r="D1403" s="640">
        <v>209</v>
      </c>
      <c r="E1403" s="640" t="str">
        <f>CONCATENATE('Смета ЕР (общ) '!$A1403,".",'Смета ЕР (общ) '!$B1403,".",'Смета ЕР (общ) '!$D1403)</f>
        <v>Р9.2.209</v>
      </c>
      <c r="F1403" s="667">
        <f t="shared" si="209"/>
        <v>1</v>
      </c>
      <c r="G1403" s="641" t="s">
        <v>629</v>
      </c>
      <c r="H1403" s="642" t="s">
        <v>336</v>
      </c>
      <c r="I1403" s="643"/>
      <c r="J1403" s="644">
        <v>140.59</v>
      </c>
      <c r="K1403" s="644">
        <v>202.84</v>
      </c>
      <c r="L1403" s="644">
        <f t="shared" si="207"/>
        <v>140.59</v>
      </c>
      <c r="M1403" s="644">
        <f t="shared" si="208"/>
        <v>202.84</v>
      </c>
      <c r="N1403" s="644">
        <f>ROUND('Смета ЕР (общ) '!$I1403*'Смета ЕР (общ) '!$L1403,2)</f>
        <v>0</v>
      </c>
      <c r="O1403" s="644">
        <f>ROUND('Смета ЕР (общ) '!$I1403*'Смета ЕР (общ) '!$M1403,2)</f>
        <v>0</v>
      </c>
      <c r="P1403" s="641"/>
      <c r="Q1403" s="641"/>
    </row>
    <row r="1404" spans="1:21" ht="14.4">
      <c r="A1404" s="640" t="s">
        <v>105</v>
      </c>
      <c r="B1404" s="640">
        <v>2</v>
      </c>
      <c r="C1404" s="640"/>
      <c r="D1404" s="640">
        <v>210</v>
      </c>
      <c r="E1404" s="640" t="str">
        <f>CONCATENATE('Смета ЕР (общ) '!$A1404,".",'Смета ЕР (общ) '!$B1404,".",'Смета ЕР (общ) '!$D1404)</f>
        <v>Р9.2.210</v>
      </c>
      <c r="F1404" s="667">
        <f t="shared" si="209"/>
        <v>1</v>
      </c>
      <c r="G1404" s="641" t="s">
        <v>142</v>
      </c>
      <c r="H1404" s="642" t="s">
        <v>1146</v>
      </c>
      <c r="I1404" s="643"/>
      <c r="J1404" s="644">
        <v>22550.400000000001</v>
      </c>
      <c r="K1404" s="644">
        <v>2638.65</v>
      </c>
      <c r="L1404" s="644">
        <f t="shared" si="207"/>
        <v>22550.400000000001</v>
      </c>
      <c r="M1404" s="644">
        <f t="shared" si="208"/>
        <v>2638.65</v>
      </c>
      <c r="N1404" s="644">
        <f>ROUND('Смета ЕР (общ) '!$I1404*'Смета ЕР (общ) '!$L1404,2)</f>
        <v>0</v>
      </c>
      <c r="O1404" s="644">
        <f>ROUND('Смета ЕР (общ) '!$I1404*'Смета ЕР (общ) '!$M1404,2)</f>
        <v>0</v>
      </c>
      <c r="P1404" s="641"/>
      <c r="Q1404" s="641"/>
      <c r="U1404" s="617">
        <v>1</v>
      </c>
    </row>
    <row r="1405" spans="1:21" ht="34.5" customHeight="1">
      <c r="A1405" s="640" t="s">
        <v>105</v>
      </c>
      <c r="B1405" s="640">
        <v>2</v>
      </c>
      <c r="C1405" s="640"/>
      <c r="D1405" s="640">
        <v>211</v>
      </c>
      <c r="E1405" s="640" t="str">
        <f>CONCATENATE('Смета ЕР (общ) '!$A1405,".",'Смета ЕР (общ) '!$B1405,".",'Смета ЕР (общ) '!$D1405)</f>
        <v>Р9.2.211</v>
      </c>
      <c r="F1405" s="667">
        <f t="shared" si="209"/>
        <v>1</v>
      </c>
      <c r="G1405" s="682" t="s">
        <v>6155</v>
      </c>
      <c r="H1405" s="656" t="s">
        <v>15</v>
      </c>
      <c r="I1405" s="657"/>
      <c r="J1405" s="658">
        <v>0</v>
      </c>
      <c r="K1405" s="756">
        <v>155</v>
      </c>
      <c r="L1405" s="658">
        <f t="shared" si="207"/>
        <v>0</v>
      </c>
      <c r="M1405" s="658">
        <f t="shared" si="208"/>
        <v>155</v>
      </c>
      <c r="N1405" s="658">
        <f>ROUND('Смета ЕР (общ) '!$I1405*'Смета ЕР (общ) '!$L1405,2)</f>
        <v>0</v>
      </c>
      <c r="O1405" s="658">
        <f>ROUND('Смета ЕР (общ) '!$I1405*'Смета ЕР (общ) '!$M1405,2)</f>
        <v>0</v>
      </c>
      <c r="P1405" s="682" t="s">
        <v>6157</v>
      </c>
      <c r="Q1405" s="682"/>
      <c r="U1405" s="617">
        <v>1</v>
      </c>
    </row>
    <row r="1406" spans="1:21" ht="24">
      <c r="A1406" s="640" t="s">
        <v>105</v>
      </c>
      <c r="B1406" s="640">
        <v>2</v>
      </c>
      <c r="C1406" s="640"/>
      <c r="D1406" s="640">
        <v>213</v>
      </c>
      <c r="E1406" s="640" t="str">
        <f>CONCATENATE('Смета ЕР (общ) '!$A1406,".",'Смета ЕР (общ) '!$B1406,".",'Смета ЕР (общ) '!$D1406)</f>
        <v>Р9.2.213</v>
      </c>
      <c r="F1406" s="667">
        <f t="shared" si="209"/>
        <v>1</v>
      </c>
      <c r="G1406" s="641" t="s">
        <v>630</v>
      </c>
      <c r="H1406" s="642" t="s">
        <v>336</v>
      </c>
      <c r="I1406" s="643"/>
      <c r="J1406" s="644">
        <v>4950</v>
      </c>
      <c r="K1406" s="644">
        <v>27219.73</v>
      </c>
      <c r="L1406" s="644">
        <f t="shared" si="207"/>
        <v>4950</v>
      </c>
      <c r="M1406" s="644">
        <f t="shared" si="208"/>
        <v>27219.73</v>
      </c>
      <c r="N1406" s="644">
        <f>ROUND('Смета ЕР (общ) '!$I1406*'Смета ЕР (общ) '!$L1406,2)</f>
        <v>0</v>
      </c>
      <c r="O1406" s="644">
        <f>ROUND('Смета ЕР (общ) '!$I1406*'Смета ЕР (общ) '!$M1406,2)</f>
        <v>0</v>
      </c>
      <c r="P1406" s="641"/>
      <c r="Q1406" s="641"/>
    </row>
    <row r="1407" spans="1:21" ht="14.4">
      <c r="A1407" s="640" t="s">
        <v>105</v>
      </c>
      <c r="B1407" s="640">
        <v>2</v>
      </c>
      <c r="C1407" s="640"/>
      <c r="D1407" s="640">
        <v>214</v>
      </c>
      <c r="E1407" s="640" t="str">
        <f>CONCATENATE('Смета ЕР (общ) '!$A1407,".",'Смета ЕР (общ) '!$B1407,".",'Смета ЕР (общ) '!$D1407)</f>
        <v>Р9.2.214</v>
      </c>
      <c r="F1407" s="667">
        <f t="shared" si="209"/>
        <v>1</v>
      </c>
      <c r="G1407" s="641" t="s">
        <v>195</v>
      </c>
      <c r="H1407" s="642" t="s">
        <v>336</v>
      </c>
      <c r="I1407" s="643"/>
      <c r="J1407" s="644">
        <v>1524.19</v>
      </c>
      <c r="K1407" s="644">
        <v>1454.15</v>
      </c>
      <c r="L1407" s="644">
        <f t="shared" si="207"/>
        <v>1524.19</v>
      </c>
      <c r="M1407" s="644">
        <f t="shared" si="208"/>
        <v>1454.15</v>
      </c>
      <c r="N1407" s="644">
        <f>ROUND('Смета ЕР (общ) '!$I1407*'Смета ЕР (общ) '!$L1407,2)</f>
        <v>0</v>
      </c>
      <c r="O1407" s="644">
        <f>ROUND('Смета ЕР (общ) '!$I1407*'Смета ЕР (общ) '!$M1407,2)</f>
        <v>0</v>
      </c>
      <c r="P1407" s="641"/>
      <c r="Q1407" s="641"/>
    </row>
    <row r="1408" spans="1:21" ht="24">
      <c r="A1408" s="640" t="s">
        <v>105</v>
      </c>
      <c r="B1408" s="640">
        <v>2</v>
      </c>
      <c r="C1408" s="640"/>
      <c r="D1408" s="640">
        <v>215</v>
      </c>
      <c r="E1408" s="640" t="str">
        <f>CONCATENATE('Смета ЕР (общ) '!$A1408,".",'Смета ЕР (общ) '!$B1408,".",'Смета ЕР (общ) '!$D1408)</f>
        <v>Р9.2.215</v>
      </c>
      <c r="F1408" s="667">
        <f t="shared" si="209"/>
        <v>1</v>
      </c>
      <c r="G1408" s="641" t="s">
        <v>631</v>
      </c>
      <c r="H1408" s="642" t="s">
        <v>336</v>
      </c>
      <c r="I1408" s="643"/>
      <c r="J1408" s="644">
        <v>1591.19</v>
      </c>
      <c r="K1408" s="644">
        <v>7340.74</v>
      </c>
      <c r="L1408" s="644">
        <f t="shared" si="207"/>
        <v>1591.19</v>
      </c>
      <c r="M1408" s="644">
        <f t="shared" si="208"/>
        <v>7340.74</v>
      </c>
      <c r="N1408" s="644">
        <f>ROUND('Смета ЕР (общ) '!$I1408*'Смета ЕР (общ) '!$L1408,2)</f>
        <v>0</v>
      </c>
      <c r="O1408" s="644">
        <f>ROUND('Смета ЕР (общ) '!$I1408*'Смета ЕР (общ) '!$M1408,2)</f>
        <v>0</v>
      </c>
      <c r="P1408" s="641"/>
      <c r="Q1408" s="641"/>
    </row>
    <row r="1409" spans="1:21" ht="14.4">
      <c r="A1409" s="640" t="s">
        <v>105</v>
      </c>
      <c r="B1409" s="640">
        <v>2</v>
      </c>
      <c r="C1409" s="640"/>
      <c r="D1409" s="640">
        <v>391</v>
      </c>
      <c r="E1409" s="640" t="str">
        <f>CONCATENATE('Смета ЕР (общ) '!$A1409,".",'Смета ЕР (общ) '!$B1409,".",'Смета ЕР (общ) '!$D1409)</f>
        <v>Р9.2.391</v>
      </c>
      <c r="F1409" s="667">
        <f t="shared" si="209"/>
        <v>1</v>
      </c>
      <c r="G1409" s="641" t="s">
        <v>632</v>
      </c>
      <c r="H1409" s="642" t="s">
        <v>336</v>
      </c>
      <c r="I1409" s="643"/>
      <c r="J1409" s="644">
        <v>2641.32</v>
      </c>
      <c r="K1409" s="644">
        <v>24362.25</v>
      </c>
      <c r="L1409" s="644">
        <f t="shared" si="207"/>
        <v>2641.32</v>
      </c>
      <c r="M1409" s="644">
        <f t="shared" si="208"/>
        <v>24362.25</v>
      </c>
      <c r="N1409" s="644">
        <f>ROUND('Смета ЕР (общ) '!$I1409*'Смета ЕР (общ) '!$L1409,2)</f>
        <v>0</v>
      </c>
      <c r="O1409" s="644">
        <f>ROUND('Смета ЕР (общ) '!$I1409*'Смета ЕР (общ) '!$M1409,2)</f>
        <v>0</v>
      </c>
      <c r="P1409" s="641"/>
      <c r="Q1409" s="641"/>
    </row>
    <row r="1410" spans="1:21" ht="24">
      <c r="A1410" s="640" t="s">
        <v>105</v>
      </c>
      <c r="B1410" s="640">
        <v>2</v>
      </c>
      <c r="C1410" s="640"/>
      <c r="D1410" s="640">
        <v>392</v>
      </c>
      <c r="E1410" s="640" t="str">
        <f>CONCATENATE('Смета ЕР (общ) '!$A1410,".",'Смета ЕР (общ) '!$B1410,".",'Смета ЕР (общ) '!$D1410)</f>
        <v>Р9.2.392</v>
      </c>
      <c r="F1410" s="667">
        <f t="shared" si="209"/>
        <v>1</v>
      </c>
      <c r="G1410" s="641" t="s">
        <v>1125</v>
      </c>
      <c r="H1410" s="642" t="s">
        <v>336</v>
      </c>
      <c r="I1410" s="643"/>
      <c r="J1410" s="644">
        <v>1591.19</v>
      </c>
      <c r="K1410" s="644">
        <v>21994.3</v>
      </c>
      <c r="L1410" s="644">
        <f t="shared" si="207"/>
        <v>1591.19</v>
      </c>
      <c r="M1410" s="644">
        <f t="shared" si="208"/>
        <v>21994.3</v>
      </c>
      <c r="N1410" s="644">
        <f>ROUND('Смета ЕР (общ) '!$I1410*'Смета ЕР (общ) '!$L1410,2)</f>
        <v>0</v>
      </c>
      <c r="O1410" s="644">
        <f>ROUND('Смета ЕР (общ) '!$I1410*'Смета ЕР (общ) '!$M1410,2)</f>
        <v>0</v>
      </c>
      <c r="P1410" s="641" t="s">
        <v>1129</v>
      </c>
      <c r="Q1410" s="641" t="s">
        <v>6228</v>
      </c>
    </row>
    <row r="1411" spans="1:21" ht="24">
      <c r="A1411" s="640" t="s">
        <v>105</v>
      </c>
      <c r="B1411" s="640">
        <v>2</v>
      </c>
      <c r="C1411" s="640"/>
      <c r="D1411" s="640">
        <v>393</v>
      </c>
      <c r="E1411" s="640" t="str">
        <f>CONCATENATE('Смета ЕР (общ) '!$A1411,".",'Смета ЕР (общ) '!$B1411,".",'Смета ЕР (общ) '!$D1411)</f>
        <v>Р9.2.393</v>
      </c>
      <c r="F1411" s="667">
        <f t="shared" si="209"/>
        <v>1</v>
      </c>
      <c r="G1411" s="641" t="s">
        <v>1126</v>
      </c>
      <c r="H1411" s="642" t="s">
        <v>27</v>
      </c>
      <c r="I1411" s="643"/>
      <c r="J1411" s="644">
        <v>621.17999999999995</v>
      </c>
      <c r="K1411" s="644">
        <v>2111.0500000000002</v>
      </c>
      <c r="L1411" s="644">
        <f t="shared" si="207"/>
        <v>621.17999999999995</v>
      </c>
      <c r="M1411" s="644">
        <f t="shared" si="208"/>
        <v>2111.0500000000002</v>
      </c>
      <c r="N1411" s="644">
        <f>ROUND('Смета ЕР (общ) '!$I1411*'Смета ЕР (общ) '!$L1411,2)</f>
        <v>0</v>
      </c>
      <c r="O1411" s="644">
        <f>ROUND('Смета ЕР (общ) '!$I1411*'Смета ЕР (общ) '!$M1411,2)</f>
        <v>0</v>
      </c>
      <c r="P1411" s="641" t="s">
        <v>1129</v>
      </c>
      <c r="Q1411" s="641" t="s">
        <v>6228</v>
      </c>
    </row>
    <row r="1412" spans="1:21" ht="14.4">
      <c r="A1412" s="640" t="s">
        <v>105</v>
      </c>
      <c r="B1412" s="640">
        <v>2</v>
      </c>
      <c r="C1412" s="640"/>
      <c r="D1412" s="640">
        <v>394</v>
      </c>
      <c r="E1412" s="640" t="str">
        <f>CONCATENATE('Смета ЕР (общ) '!$A1412,".",'Смета ЕР (общ) '!$B1412,".",'Смета ЕР (общ) '!$D1412)</f>
        <v>Р9.2.394</v>
      </c>
      <c r="F1412" s="640">
        <f t="shared" ref="F1412:F1604" si="210">IF(I1412&gt;0,F1411+1,F1411)</f>
        <v>1</v>
      </c>
      <c r="G1412" s="641" t="s">
        <v>1127</v>
      </c>
      <c r="H1412" s="642" t="s">
        <v>336</v>
      </c>
      <c r="I1412" s="643"/>
      <c r="J1412" s="644">
        <v>1591.19</v>
      </c>
      <c r="K1412" s="644">
        <v>2232.71</v>
      </c>
      <c r="L1412" s="644">
        <f t="shared" si="207"/>
        <v>1591.19</v>
      </c>
      <c r="M1412" s="644">
        <f t="shared" si="208"/>
        <v>2232.71</v>
      </c>
      <c r="N1412" s="644">
        <f>ROUND('Смета ЕР (общ) '!$I1412*'Смета ЕР (общ) '!$L1412,2)</f>
        <v>0</v>
      </c>
      <c r="O1412" s="644">
        <f>ROUND('Смета ЕР (общ) '!$I1412*'Смета ЕР (общ) '!$M1412,2)</f>
        <v>0</v>
      </c>
      <c r="P1412" s="641" t="s">
        <v>1129</v>
      </c>
      <c r="Q1412" s="641" t="s">
        <v>6228</v>
      </c>
    </row>
    <row r="1413" spans="1:21" ht="14.4">
      <c r="A1413" s="640" t="s">
        <v>105</v>
      </c>
      <c r="B1413" s="640">
        <v>2</v>
      </c>
      <c r="C1413" s="640"/>
      <c r="D1413" s="640">
        <v>216</v>
      </c>
      <c r="E1413" s="640" t="str">
        <f>CONCATENATE('Смета ЕР (общ) '!$A1413,".",'Смета ЕР (общ) '!$B1413,".",'Смета ЕР (общ) '!$D1413)</f>
        <v>Р9.2.216</v>
      </c>
      <c r="F1413" s="640">
        <f t="shared" si="210"/>
        <v>1</v>
      </c>
      <c r="G1413" s="641" t="s">
        <v>1128</v>
      </c>
      <c r="H1413" s="642" t="s">
        <v>27</v>
      </c>
      <c r="I1413" s="643"/>
      <c r="J1413" s="644">
        <v>219.24</v>
      </c>
      <c r="K1413" s="644">
        <v>2891.07</v>
      </c>
      <c r="L1413" s="644">
        <f t="shared" si="207"/>
        <v>219.24</v>
      </c>
      <c r="M1413" s="644">
        <f t="shared" si="208"/>
        <v>2891.07</v>
      </c>
      <c r="N1413" s="644">
        <f>ROUND('Смета ЕР (общ) '!$I1413*'Смета ЕР (общ) '!$L1413,2)</f>
        <v>0</v>
      </c>
      <c r="O1413" s="644">
        <f>ROUND('Смета ЕР (общ) '!$I1413*'Смета ЕР (общ) '!$M1413,2)</f>
        <v>0</v>
      </c>
      <c r="P1413" s="641" t="s">
        <v>1129</v>
      </c>
      <c r="Q1413" s="641" t="s">
        <v>6228</v>
      </c>
    </row>
    <row r="1414" spans="1:21" ht="14.4">
      <c r="A1414" s="640" t="s">
        <v>105</v>
      </c>
      <c r="B1414" s="640">
        <v>2</v>
      </c>
      <c r="C1414" s="640"/>
      <c r="D1414" s="640">
        <v>217</v>
      </c>
      <c r="E1414" s="640" t="str">
        <f>CONCATENATE('Смета ЕР (общ) '!$A1414,".",'Смета ЕР (общ) '!$B1414,".",'Смета ЕР (общ) '!$D1414)</f>
        <v>Р9.2.217</v>
      </c>
      <c r="F1414" s="640">
        <f t="shared" si="210"/>
        <v>1</v>
      </c>
      <c r="G1414" s="641" t="s">
        <v>196</v>
      </c>
      <c r="H1414" s="642" t="s">
        <v>336</v>
      </c>
      <c r="I1414" s="643"/>
      <c r="J1414" s="644">
        <v>291.27999999999997</v>
      </c>
      <c r="K1414" s="644">
        <v>252.08</v>
      </c>
      <c r="L1414" s="644">
        <f t="shared" si="207"/>
        <v>291.27999999999997</v>
      </c>
      <c r="M1414" s="644">
        <f t="shared" si="208"/>
        <v>252.08</v>
      </c>
      <c r="N1414" s="644">
        <f>ROUND('Смета ЕР (общ) '!$I1414*'Смета ЕР (общ) '!$L1414,2)</f>
        <v>0</v>
      </c>
      <c r="O1414" s="644">
        <f>ROUND('Смета ЕР (общ) '!$I1414*'Смета ЕР (общ) '!$M1414,2)</f>
        <v>0</v>
      </c>
      <c r="P1414" s="641"/>
      <c r="Q1414" s="641" t="s">
        <v>846</v>
      </c>
      <c r="U1414" s="617">
        <v>107</v>
      </c>
    </row>
    <row r="1415" spans="1:21" ht="14.4">
      <c r="A1415" s="640" t="s">
        <v>105</v>
      </c>
      <c r="B1415" s="640">
        <v>2</v>
      </c>
      <c r="C1415" s="640"/>
      <c r="D1415" s="640">
        <v>395</v>
      </c>
      <c r="E1415" s="640" t="str">
        <f>CONCATENATE('Смета ЕР (общ) '!$A1415,".",'Смета ЕР (общ) '!$B1415,".",'Смета ЕР (общ) '!$D1415)</f>
        <v>Р9.2.395</v>
      </c>
      <c r="F1415" s="640">
        <f t="shared" si="210"/>
        <v>1</v>
      </c>
      <c r="G1415" s="641" t="s">
        <v>2023</v>
      </c>
      <c r="H1415" s="642" t="s">
        <v>336</v>
      </c>
      <c r="I1415" s="643"/>
      <c r="J1415" s="644">
        <v>291.27999999999997</v>
      </c>
      <c r="K1415" s="644">
        <v>824.65</v>
      </c>
      <c r="L1415" s="644">
        <f t="shared" ref="L1415:L1436" si="211">ROUND(J1415-J1415*$R$3,2)</f>
        <v>291.27999999999997</v>
      </c>
      <c r="M1415" s="644">
        <f t="shared" ref="M1415:M1422" si="212">ROUND(K1415-K1415*$R$3,2)</f>
        <v>824.65</v>
      </c>
      <c r="N1415" s="644">
        <f>ROUND('Смета ЕР (общ) '!$I1415*'Смета ЕР (общ) '!$L1415,2)</f>
        <v>0</v>
      </c>
      <c r="O1415" s="644">
        <f>ROUND('Смета ЕР (общ) '!$I1415*'Смета ЕР (общ) '!$M1415,2)</f>
        <v>0</v>
      </c>
      <c r="P1415" s="641"/>
      <c r="Q1415" s="641"/>
    </row>
    <row r="1416" spans="1:21" ht="24">
      <c r="A1416" s="640" t="s">
        <v>105</v>
      </c>
      <c r="B1416" s="640">
        <v>2</v>
      </c>
      <c r="C1416" s="640"/>
      <c r="D1416" s="640">
        <v>218</v>
      </c>
      <c r="E1416" s="640" t="str">
        <f>CONCATENATE('Смета ЕР (общ) '!$A1416,".",'Смета ЕР (общ) '!$B1416,".",'Смета ЕР (общ) '!$D1416)</f>
        <v>Р9.2.218</v>
      </c>
      <c r="F1416" s="640">
        <f t="shared" si="210"/>
        <v>1</v>
      </c>
      <c r="G1416" s="641" t="s">
        <v>715</v>
      </c>
      <c r="H1416" s="642" t="s">
        <v>336</v>
      </c>
      <c r="I1416" s="643"/>
      <c r="J1416" s="644">
        <v>1591.19</v>
      </c>
      <c r="K1416" s="644">
        <v>2451.4699999999998</v>
      </c>
      <c r="L1416" s="644">
        <f t="shared" si="211"/>
        <v>1591.19</v>
      </c>
      <c r="M1416" s="644">
        <f t="shared" si="212"/>
        <v>2451.4699999999998</v>
      </c>
      <c r="N1416" s="644">
        <f>ROUND('Смета ЕР (общ) '!$I1416*'Смета ЕР (общ) '!$L1416,2)</f>
        <v>0</v>
      </c>
      <c r="O1416" s="644">
        <f>ROUND('Смета ЕР (общ) '!$I1416*'Смета ЕР (общ) '!$M1416,2)</f>
        <v>0</v>
      </c>
      <c r="P1416" s="641"/>
      <c r="Q1416" s="641"/>
    </row>
    <row r="1417" spans="1:21" ht="14.4">
      <c r="A1417" s="640" t="s">
        <v>105</v>
      </c>
      <c r="B1417" s="640">
        <v>2</v>
      </c>
      <c r="C1417" s="640"/>
      <c r="D1417" s="640">
        <v>396</v>
      </c>
      <c r="E1417" s="640" t="str">
        <f>CONCATENATE('Смета ЕР (общ) '!$A1417,".",'Смета ЕР (общ) '!$B1417,".",'Смета ЕР (общ) '!$D1417)</f>
        <v>Р9.2.396</v>
      </c>
      <c r="F1417" s="640">
        <f t="shared" si="210"/>
        <v>1</v>
      </c>
      <c r="G1417" s="641" t="s">
        <v>1151</v>
      </c>
      <c r="H1417" s="642" t="s">
        <v>336</v>
      </c>
      <c r="I1417" s="643"/>
      <c r="J1417" s="644">
        <v>1591.19</v>
      </c>
      <c r="K1417" s="644">
        <v>1980.24</v>
      </c>
      <c r="L1417" s="644">
        <f t="shared" si="211"/>
        <v>1591.19</v>
      </c>
      <c r="M1417" s="644">
        <f t="shared" si="212"/>
        <v>1980.24</v>
      </c>
      <c r="N1417" s="644">
        <f>ROUND('Смета ЕР (общ) '!$I1417*'Смета ЕР (общ) '!$L1417,2)</f>
        <v>0</v>
      </c>
      <c r="O1417" s="644">
        <f>ROUND('Смета ЕР (общ) '!$I1417*'Смета ЕР (общ) '!$M1417,2)</f>
        <v>0</v>
      </c>
      <c r="P1417" s="641"/>
      <c r="Q1417" s="641"/>
    </row>
    <row r="1418" spans="1:21" ht="14.4">
      <c r="A1418" s="640" t="s">
        <v>105</v>
      </c>
      <c r="B1418" s="640">
        <v>2</v>
      </c>
      <c r="C1418" s="640"/>
      <c r="D1418" s="640">
        <v>261</v>
      </c>
      <c r="E1418" s="640" t="str">
        <f>CONCATENATE('Смета ЕР (общ) '!$A1418,".",'Смета ЕР (общ) '!$B1418,".",'Смета ЕР (общ) '!$D1418)</f>
        <v>Р9.2.261</v>
      </c>
      <c r="F1418" s="640">
        <f t="shared" si="210"/>
        <v>1</v>
      </c>
      <c r="G1418" s="641" t="s">
        <v>732</v>
      </c>
      <c r="H1418" s="642" t="s">
        <v>336</v>
      </c>
      <c r="I1418" s="643"/>
      <c r="J1418" s="644">
        <v>1591.19</v>
      </c>
      <c r="K1418" s="644">
        <v>1672.98</v>
      </c>
      <c r="L1418" s="644">
        <f t="shared" si="211"/>
        <v>1591.19</v>
      </c>
      <c r="M1418" s="644">
        <f t="shared" si="212"/>
        <v>1672.98</v>
      </c>
      <c r="N1418" s="644">
        <f>ROUND('Смета ЕР (общ) '!$I1418*'Смета ЕР (общ) '!$L1418,2)</f>
        <v>0</v>
      </c>
      <c r="O1418" s="644">
        <f>ROUND('Смета ЕР (общ) '!$I1418*'Смета ЕР (общ) '!$M1418,2)</f>
        <v>0</v>
      </c>
      <c r="P1418" s="641"/>
      <c r="Q1418" s="641"/>
    </row>
    <row r="1419" spans="1:21" ht="24">
      <c r="A1419" s="640" t="s">
        <v>105</v>
      </c>
      <c r="B1419" s="640">
        <v>2</v>
      </c>
      <c r="C1419" s="640"/>
      <c r="D1419" s="640">
        <v>219</v>
      </c>
      <c r="E1419" s="640" t="str">
        <f>CONCATENATE('Смета ЕР (общ) '!$A1419,".",'Смета ЕР (общ) '!$B1419,".",'Смета ЕР (общ) '!$D1419)</f>
        <v>Р9.2.219</v>
      </c>
      <c r="F1419" s="640">
        <f t="shared" si="210"/>
        <v>1</v>
      </c>
      <c r="G1419" s="641" t="s">
        <v>716</v>
      </c>
      <c r="H1419" s="642" t="s">
        <v>336</v>
      </c>
      <c r="I1419" s="643"/>
      <c r="J1419" s="644">
        <v>1591.19</v>
      </c>
      <c r="K1419" s="644">
        <v>1044.46</v>
      </c>
      <c r="L1419" s="644">
        <f t="shared" si="211"/>
        <v>1591.19</v>
      </c>
      <c r="M1419" s="644">
        <f t="shared" si="212"/>
        <v>1044.46</v>
      </c>
      <c r="N1419" s="644">
        <f>ROUND('Смета ЕР (общ) '!$I1419*'Смета ЕР (общ) '!$L1419,2)</f>
        <v>0</v>
      </c>
      <c r="O1419" s="644">
        <f>ROUND('Смета ЕР (общ) '!$I1419*'Смета ЕР (общ) '!$M1419,2)</f>
        <v>0</v>
      </c>
      <c r="P1419" s="641"/>
      <c r="Q1419" s="641"/>
    </row>
    <row r="1420" spans="1:21" ht="14.4">
      <c r="A1420" s="640" t="s">
        <v>105</v>
      </c>
      <c r="B1420" s="640">
        <v>2</v>
      </c>
      <c r="C1420" s="640"/>
      <c r="D1420" s="640">
        <v>262</v>
      </c>
      <c r="E1420" s="640" t="str">
        <f>CONCATENATE('Смета ЕР (общ) '!$A1420,".",'Смета ЕР (общ) '!$B1420,".",'Смета ЕР (общ) '!$D1420)</f>
        <v>Р9.2.262</v>
      </c>
      <c r="F1420" s="640">
        <f t="shared" si="210"/>
        <v>1</v>
      </c>
      <c r="G1420" s="641" t="s">
        <v>733</v>
      </c>
      <c r="H1420" s="642" t="s">
        <v>336</v>
      </c>
      <c r="I1420" s="643"/>
      <c r="J1420" s="644">
        <v>1591.19</v>
      </c>
      <c r="K1420" s="644">
        <v>569.65</v>
      </c>
      <c r="L1420" s="644">
        <f t="shared" si="211"/>
        <v>1591.19</v>
      </c>
      <c r="M1420" s="644">
        <f t="shared" si="212"/>
        <v>569.65</v>
      </c>
      <c r="N1420" s="644">
        <f>ROUND('Смета ЕР (общ) '!$I1420*'Смета ЕР (общ) '!$L1420,2)</f>
        <v>0</v>
      </c>
      <c r="O1420" s="644">
        <f>ROUND('Смета ЕР (общ) '!$I1420*'Смета ЕР (общ) '!$M1420,2)</f>
        <v>0</v>
      </c>
      <c r="P1420" s="641"/>
      <c r="Q1420" s="641"/>
    </row>
    <row r="1421" spans="1:21" ht="14.4">
      <c r="A1421" s="640" t="s">
        <v>105</v>
      </c>
      <c r="B1421" s="640">
        <v>2</v>
      </c>
      <c r="C1421" s="640"/>
      <c r="D1421" s="640">
        <v>220</v>
      </c>
      <c r="E1421" s="640" t="str">
        <f>CONCATENATE('Смета ЕР (общ) '!$A1421,".",'Смета ЕР (общ) '!$B1421,".",'Смета ЕР (общ) '!$D1421)</f>
        <v>Р9.2.220</v>
      </c>
      <c r="F1421" s="640">
        <f t="shared" si="210"/>
        <v>1</v>
      </c>
      <c r="G1421" s="641" t="s">
        <v>633</v>
      </c>
      <c r="H1421" s="642" t="s">
        <v>336</v>
      </c>
      <c r="I1421" s="643"/>
      <c r="J1421" s="644">
        <v>1983.6</v>
      </c>
      <c r="K1421" s="644">
        <v>14978.66</v>
      </c>
      <c r="L1421" s="644">
        <f t="shared" si="211"/>
        <v>1983.6</v>
      </c>
      <c r="M1421" s="644">
        <f t="shared" si="212"/>
        <v>14978.66</v>
      </c>
      <c r="N1421" s="644">
        <f>ROUND('Смета ЕР (общ) '!$I1421*'Смета ЕР (общ) '!$L1421,2)</f>
        <v>0</v>
      </c>
      <c r="O1421" s="644">
        <f>ROUND('Смета ЕР (общ) '!$I1421*'Смета ЕР (общ) '!$M1421,2)</f>
        <v>0</v>
      </c>
      <c r="P1421" s="641"/>
      <c r="Q1421" s="641"/>
    </row>
    <row r="1422" spans="1:21" ht="14.4">
      <c r="A1422" s="640" t="s">
        <v>105</v>
      </c>
      <c r="B1422" s="640">
        <v>2</v>
      </c>
      <c r="C1422" s="640"/>
      <c r="D1422" s="640">
        <v>221</v>
      </c>
      <c r="E1422" s="640" t="str">
        <f>CONCATENATE('Смета ЕР (общ) '!$A1422,".",'Смета ЕР (общ) '!$B1422,".",'Смета ЕР (общ) '!$D1422)</f>
        <v>Р9.2.221</v>
      </c>
      <c r="F1422" s="640">
        <f t="shared" si="210"/>
        <v>1</v>
      </c>
      <c r="G1422" s="641" t="s">
        <v>145</v>
      </c>
      <c r="H1422" s="642" t="s">
        <v>336</v>
      </c>
      <c r="I1422" s="643"/>
      <c r="J1422" s="644">
        <v>1591.19</v>
      </c>
      <c r="K1422" s="644">
        <v>2860.4</v>
      </c>
      <c r="L1422" s="644">
        <f t="shared" si="211"/>
        <v>1591.19</v>
      </c>
      <c r="M1422" s="644">
        <f t="shared" si="212"/>
        <v>2860.4</v>
      </c>
      <c r="N1422" s="644">
        <f>ROUND('Смета ЕР (общ) '!$I1422*'Смета ЕР (общ) '!$L1422,2)</f>
        <v>0</v>
      </c>
      <c r="O1422" s="644">
        <f>ROUND('Смета ЕР (общ) '!$I1422*'Смета ЕР (общ) '!$M1422,2)</f>
        <v>0</v>
      </c>
      <c r="P1422" s="641"/>
      <c r="Q1422" s="641"/>
    </row>
    <row r="1423" spans="1:21" s="726" customFormat="1" ht="14.4">
      <c r="A1423" s="667" t="s">
        <v>105</v>
      </c>
      <c r="B1423" s="667">
        <v>2</v>
      </c>
      <c r="C1423" s="667"/>
      <c r="D1423" s="667">
        <v>397</v>
      </c>
      <c r="E1423" s="667" t="str">
        <f>CONCATENATE('Смета ЕР (общ) '!$A1423,".",'Смета ЕР (общ) '!$B1423,".",'Смета ЕР (общ) '!$D1423)</f>
        <v>Р9.2.397</v>
      </c>
      <c r="F1423" s="667">
        <f t="shared" si="210"/>
        <v>1</v>
      </c>
      <c r="G1423" s="682" t="s">
        <v>2141</v>
      </c>
      <c r="H1423" s="642" t="s">
        <v>336</v>
      </c>
      <c r="I1423" s="645"/>
      <c r="J1423" s="669">
        <v>0</v>
      </c>
      <c r="K1423" s="669">
        <f>'Светильники ЭТМ'!L7</f>
        <v>361.01</v>
      </c>
      <c r="L1423" s="669">
        <f t="shared" si="211"/>
        <v>0</v>
      </c>
      <c r="M1423" s="662">
        <f>K1423</f>
        <v>361.01</v>
      </c>
      <c r="N1423" s="669">
        <f>ROUND([14]Смета!$J1236*[14]Смета!$M1236,2)</f>
        <v>0</v>
      </c>
      <c r="O1423" s="669">
        <f>ROUND([14]Смета!$J1236*[14]Смета!$N1236,2)</f>
        <v>0</v>
      </c>
      <c r="P1423" s="682" t="s">
        <v>2149</v>
      </c>
      <c r="Q1423" s="682" t="s">
        <v>846</v>
      </c>
      <c r="R1423" s="1035"/>
      <c r="S1423" s="723"/>
      <c r="U1423" s="726">
        <v>1</v>
      </c>
    </row>
    <row r="1424" spans="1:21" s="726" customFormat="1" ht="14.4">
      <c r="A1424" s="667" t="s">
        <v>105</v>
      </c>
      <c r="B1424" s="667">
        <v>2</v>
      </c>
      <c r="C1424" s="667"/>
      <c r="D1424" s="667">
        <v>398</v>
      </c>
      <c r="E1424" s="667" t="str">
        <f>CONCATENATE('Смета ЕР (общ) '!$A1424,".",'Смета ЕР (общ) '!$B1424,".",'Смета ЕР (общ) '!$D1424)</f>
        <v>Р9.2.398</v>
      </c>
      <c r="F1424" s="667">
        <f t="shared" si="210"/>
        <v>1</v>
      </c>
      <c r="G1424" s="682" t="s">
        <v>2159</v>
      </c>
      <c r="H1424" s="642" t="s">
        <v>336</v>
      </c>
      <c r="I1424" s="645"/>
      <c r="J1424" s="669">
        <v>0</v>
      </c>
      <c r="K1424" s="669">
        <f>'Светильники ЭТМ'!L8</f>
        <v>614.36</v>
      </c>
      <c r="L1424" s="669">
        <f t="shared" si="211"/>
        <v>0</v>
      </c>
      <c r="M1424" s="662">
        <f t="shared" ref="M1424:M1444" si="213">K1424</f>
        <v>614.36</v>
      </c>
      <c r="N1424" s="669">
        <f>ROUND([14]Смета!$J1246*[14]Смета!$M1246,2)</f>
        <v>0</v>
      </c>
      <c r="O1424" s="669">
        <f>ROUND([14]Смета!$J1246*[14]Смета!$N1246,2)</f>
        <v>0</v>
      </c>
      <c r="P1424" s="682" t="s">
        <v>2149</v>
      </c>
      <c r="Q1424" s="682" t="s">
        <v>846</v>
      </c>
      <c r="R1424" s="1035"/>
      <c r="S1424" s="723"/>
    </row>
    <row r="1425" spans="1:21" s="726" customFormat="1" ht="24">
      <c r="A1425" s="667" t="s">
        <v>105</v>
      </c>
      <c r="B1425" s="667">
        <v>2</v>
      </c>
      <c r="C1425" s="667"/>
      <c r="D1425" s="667">
        <v>399</v>
      </c>
      <c r="E1425" s="667" t="str">
        <f>CONCATENATE('Смета ЕР (общ) '!$A1425,".",'Смета ЕР (общ) '!$B1425,".",'Смета ЕР (общ) '!$D1425)</f>
        <v>Р9.2.399</v>
      </c>
      <c r="F1425" s="667">
        <f t="shared" si="210"/>
        <v>1</v>
      </c>
      <c r="G1425" s="682" t="s">
        <v>2148</v>
      </c>
      <c r="H1425" s="642" t="s">
        <v>336</v>
      </c>
      <c r="I1425" s="645"/>
      <c r="J1425" s="669">
        <v>1591.1940000000002</v>
      </c>
      <c r="K1425" s="669">
        <f>'Светильники ЭТМ'!L9</f>
        <v>3679.83</v>
      </c>
      <c r="L1425" s="669">
        <f t="shared" si="211"/>
        <v>1591.19</v>
      </c>
      <c r="M1425" s="662">
        <f t="shared" si="213"/>
        <v>3679.83</v>
      </c>
      <c r="N1425" s="669">
        <f>ROUND([14]Смета!$J1232*[14]Смета!$M1232,2)</f>
        <v>0</v>
      </c>
      <c r="O1425" s="669">
        <f>ROUND([14]Смета!$J1232*[14]Смета!$N1232,2)</f>
        <v>0</v>
      </c>
      <c r="P1425" s="682" t="s">
        <v>2149</v>
      </c>
      <c r="Q1425" s="682" t="s">
        <v>846</v>
      </c>
      <c r="R1425" s="1035"/>
      <c r="S1425" s="723"/>
      <c r="U1425" s="726">
        <v>35</v>
      </c>
    </row>
    <row r="1426" spans="1:21" s="726" customFormat="1" ht="14.4">
      <c r="A1426" s="667" t="s">
        <v>105</v>
      </c>
      <c r="B1426" s="667">
        <v>2</v>
      </c>
      <c r="C1426" s="667"/>
      <c r="D1426" s="667">
        <v>400</v>
      </c>
      <c r="E1426" s="667" t="str">
        <f>CONCATENATE('Смета ЕР (общ) '!$A1426,".",'Смета ЕР (общ) '!$B1426,".",'Смета ЕР (общ) '!$D1426)</f>
        <v>Р9.2.400</v>
      </c>
      <c r="F1426" s="667">
        <f t="shared" si="210"/>
        <v>1</v>
      </c>
      <c r="G1426" s="682" t="s">
        <v>2150</v>
      </c>
      <c r="H1426" s="642" t="s">
        <v>336</v>
      </c>
      <c r="I1426" s="645"/>
      <c r="J1426" s="669">
        <v>3182.3770000000004</v>
      </c>
      <c r="K1426" s="669">
        <f>'Светильники ЭТМ'!L10</f>
        <v>5655.93</v>
      </c>
      <c r="L1426" s="669">
        <f t="shared" si="211"/>
        <v>3182.38</v>
      </c>
      <c r="M1426" s="662">
        <f t="shared" si="213"/>
        <v>5655.93</v>
      </c>
      <c r="N1426" s="669">
        <f>ROUND([14]Смета!$J1233*[14]Смета!$M1233,2)</f>
        <v>0</v>
      </c>
      <c r="O1426" s="669">
        <f>ROUND([14]Смета!$J1233*[14]Смета!$N1233,2)</f>
        <v>0</v>
      </c>
      <c r="P1426" s="682" t="s">
        <v>2149</v>
      </c>
      <c r="Q1426" s="682" t="s">
        <v>846</v>
      </c>
      <c r="R1426" s="1035"/>
      <c r="S1426" s="723"/>
      <c r="U1426" s="726">
        <v>9</v>
      </c>
    </row>
    <row r="1427" spans="1:21" s="726" customFormat="1" ht="14.4">
      <c r="A1427" s="667" t="s">
        <v>105</v>
      </c>
      <c r="B1427" s="667">
        <v>2</v>
      </c>
      <c r="C1427" s="667"/>
      <c r="D1427" s="667">
        <v>401</v>
      </c>
      <c r="E1427" s="667" t="str">
        <f>CONCATENATE('Смета ЕР (общ) '!$A1427,".",'Смета ЕР (общ) '!$B1427,".",'Смета ЕР (общ) '!$D1427)</f>
        <v>Р9.2.401</v>
      </c>
      <c r="F1427" s="667">
        <f t="shared" si="210"/>
        <v>1</v>
      </c>
      <c r="G1427" s="682" t="s">
        <v>2151</v>
      </c>
      <c r="H1427" s="642" t="s">
        <v>336</v>
      </c>
      <c r="I1427" s="645"/>
      <c r="J1427" s="669">
        <v>2386.7910000000002</v>
      </c>
      <c r="K1427" s="669">
        <f>'Светильники ЭТМ'!L11</f>
        <v>3895.16</v>
      </c>
      <c r="L1427" s="669">
        <f t="shared" si="211"/>
        <v>2386.79</v>
      </c>
      <c r="M1427" s="662">
        <f t="shared" si="213"/>
        <v>3895.16</v>
      </c>
      <c r="N1427" s="669">
        <f>ROUND([14]Смета!$J1234*[14]Смета!$M1234,2)</f>
        <v>0</v>
      </c>
      <c r="O1427" s="669">
        <f>ROUND([14]Смета!$J1234*[14]Смета!$N1234,2)</f>
        <v>0</v>
      </c>
      <c r="P1427" s="682" t="s">
        <v>2149</v>
      </c>
      <c r="Q1427" s="682" t="s">
        <v>846</v>
      </c>
      <c r="R1427" s="1035"/>
      <c r="S1427" s="723"/>
      <c r="U1427" s="726">
        <v>4</v>
      </c>
    </row>
    <row r="1428" spans="1:21" s="726" customFormat="1" ht="14.4">
      <c r="A1428" s="667" t="s">
        <v>105</v>
      </c>
      <c r="B1428" s="667">
        <v>2</v>
      </c>
      <c r="C1428" s="667"/>
      <c r="D1428" s="667">
        <v>402</v>
      </c>
      <c r="E1428" s="667" t="str">
        <f>CONCATENATE('Смета ЕР (общ) '!$A1428,".",'Смета ЕР (общ) '!$B1428,".",'Смета ЕР (общ) '!$D1428)</f>
        <v>Р9.2.402</v>
      </c>
      <c r="F1428" s="667">
        <f t="shared" si="210"/>
        <v>1</v>
      </c>
      <c r="G1428" s="682" t="s">
        <v>2152</v>
      </c>
      <c r="H1428" s="642" t="s">
        <v>336</v>
      </c>
      <c r="I1428" s="645"/>
      <c r="J1428" s="669">
        <v>1591.1940000000002</v>
      </c>
      <c r="K1428" s="669">
        <f>'Светильники ЭТМ'!L12</f>
        <v>1897.27</v>
      </c>
      <c r="L1428" s="669">
        <f t="shared" si="211"/>
        <v>1591.19</v>
      </c>
      <c r="M1428" s="662">
        <f t="shared" si="213"/>
        <v>1897.27</v>
      </c>
      <c r="N1428" s="669">
        <f>ROUND([14]Смета!$J1235*[14]Смета!$M1235,2)</f>
        <v>0</v>
      </c>
      <c r="O1428" s="669">
        <f>ROUND([14]Смета!$J1235*[14]Смета!$N1235,2)</f>
        <v>0</v>
      </c>
      <c r="P1428" s="682" t="s">
        <v>2149</v>
      </c>
      <c r="Q1428" s="682" t="s">
        <v>846</v>
      </c>
      <c r="R1428" s="1035"/>
      <c r="S1428" s="723"/>
      <c r="U1428" s="726">
        <v>6</v>
      </c>
    </row>
    <row r="1429" spans="1:21" s="726" customFormat="1" ht="14.4">
      <c r="A1429" s="667" t="s">
        <v>105</v>
      </c>
      <c r="B1429" s="667">
        <v>2</v>
      </c>
      <c r="C1429" s="667"/>
      <c r="D1429" s="667">
        <v>403</v>
      </c>
      <c r="E1429" s="667" t="str">
        <f>CONCATENATE('Смета ЕР (общ) '!$A1429,".",'Смета ЕР (общ) '!$B1429,".",'Смета ЕР (общ) '!$D1429)</f>
        <v>Р9.2.403</v>
      </c>
      <c r="F1429" s="667">
        <f t="shared" si="210"/>
        <v>1</v>
      </c>
      <c r="G1429" s="682" t="s">
        <v>2153</v>
      </c>
      <c r="H1429" s="642" t="s">
        <v>336</v>
      </c>
      <c r="I1429" s="645"/>
      <c r="J1429" s="669">
        <v>0</v>
      </c>
      <c r="K1429" s="669">
        <f>'Светильники ЭТМ'!L15</f>
        <v>418.03</v>
      </c>
      <c r="L1429" s="669">
        <f t="shared" si="211"/>
        <v>0</v>
      </c>
      <c r="M1429" s="662">
        <f t="shared" si="213"/>
        <v>418.03</v>
      </c>
      <c r="N1429" s="669">
        <f>ROUND([14]Смета!$J1238*[14]Смета!$M1238,2)</f>
        <v>0</v>
      </c>
      <c r="O1429" s="669">
        <f>ROUND([14]Смета!$J1238*[14]Смета!$N1238,2)</f>
        <v>0</v>
      </c>
      <c r="P1429" s="682" t="s">
        <v>2149</v>
      </c>
      <c r="Q1429" s="682" t="s">
        <v>846</v>
      </c>
      <c r="R1429" s="1035"/>
      <c r="S1429" s="723"/>
      <c r="U1429" s="726">
        <v>12</v>
      </c>
    </row>
    <row r="1430" spans="1:21" s="726" customFormat="1" ht="14.4">
      <c r="A1430" s="667" t="s">
        <v>105</v>
      </c>
      <c r="B1430" s="667">
        <v>2</v>
      </c>
      <c r="C1430" s="667"/>
      <c r="D1430" s="667">
        <v>404</v>
      </c>
      <c r="E1430" s="667" t="str">
        <f>CONCATENATE('Смета ЕР (общ) '!$A1430,".",'Смета ЕР (общ) '!$B1430,".",'Смета ЕР (общ) '!$D1430)</f>
        <v>Р9.2.404</v>
      </c>
      <c r="F1430" s="667">
        <f t="shared" si="210"/>
        <v>1</v>
      </c>
      <c r="G1430" s="682" t="s">
        <v>2154</v>
      </c>
      <c r="H1430" s="642" t="s">
        <v>336</v>
      </c>
      <c r="I1430" s="645"/>
      <c r="J1430" s="669">
        <v>0</v>
      </c>
      <c r="K1430" s="669">
        <f>'Светильники ЭТМ'!L16</f>
        <v>133.01</v>
      </c>
      <c r="L1430" s="669">
        <f t="shared" si="211"/>
        <v>0</v>
      </c>
      <c r="M1430" s="662">
        <f t="shared" si="213"/>
        <v>133.01</v>
      </c>
      <c r="N1430" s="669">
        <f>ROUND([14]Смета!$J1239*[14]Смета!$M1239,2)</f>
        <v>0</v>
      </c>
      <c r="O1430" s="669">
        <f>ROUND([14]Смета!$J1239*[14]Смета!$N1239,2)</f>
        <v>0</v>
      </c>
      <c r="P1430" s="682" t="s">
        <v>2149</v>
      </c>
      <c r="Q1430" s="682" t="s">
        <v>846</v>
      </c>
      <c r="R1430" s="1035"/>
      <c r="S1430" s="723"/>
      <c r="U1430" s="726">
        <v>12</v>
      </c>
    </row>
    <row r="1431" spans="1:21" s="726" customFormat="1" ht="14.4">
      <c r="A1431" s="667" t="s">
        <v>105</v>
      </c>
      <c r="B1431" s="667">
        <v>2</v>
      </c>
      <c r="C1431" s="667"/>
      <c r="D1431" s="667">
        <v>405</v>
      </c>
      <c r="E1431" s="667" t="str">
        <f>CONCATENATE('Смета ЕР (общ) '!$A1431,".",'Смета ЕР (общ) '!$B1431,".",'Смета ЕР (общ) '!$D1431)</f>
        <v>Р9.2.405</v>
      </c>
      <c r="F1431" s="667">
        <f t="shared" si="210"/>
        <v>1</v>
      </c>
      <c r="G1431" s="682" t="s">
        <v>2125</v>
      </c>
      <c r="H1431" s="642" t="s">
        <v>336</v>
      </c>
      <c r="I1431" s="645"/>
      <c r="J1431" s="669">
        <v>0</v>
      </c>
      <c r="K1431" s="669">
        <f>'Светильники ЭТМ'!L17</f>
        <v>360.63</v>
      </c>
      <c r="L1431" s="669">
        <f t="shared" si="211"/>
        <v>0</v>
      </c>
      <c r="M1431" s="662">
        <f t="shared" si="213"/>
        <v>360.63</v>
      </c>
      <c r="N1431" s="669">
        <f>ROUND([14]Смета!$J1240*[14]Смета!$M1240,2)</f>
        <v>0</v>
      </c>
      <c r="O1431" s="669">
        <f>ROUND([14]Смета!$J1240*[14]Смета!$N1240,2)</f>
        <v>0</v>
      </c>
      <c r="P1431" s="682" t="s">
        <v>2149</v>
      </c>
      <c r="Q1431" s="682" t="s">
        <v>846</v>
      </c>
      <c r="R1431" s="1035"/>
      <c r="S1431" s="723"/>
      <c r="U1431" s="726">
        <v>6</v>
      </c>
    </row>
    <row r="1432" spans="1:21" s="726" customFormat="1" ht="14.4">
      <c r="A1432" s="667" t="s">
        <v>105</v>
      </c>
      <c r="B1432" s="667">
        <v>2</v>
      </c>
      <c r="C1432" s="667"/>
      <c r="D1432" s="667">
        <v>406</v>
      </c>
      <c r="E1432" s="667" t="str">
        <f>CONCATENATE('Смета ЕР (общ) '!$A1432,".",'Смета ЕР (общ) '!$B1432,".",'Смета ЕР (общ) '!$D1432)</f>
        <v>Р9.2.406</v>
      </c>
      <c r="F1432" s="667">
        <f t="shared" si="210"/>
        <v>1</v>
      </c>
      <c r="G1432" s="682" t="s">
        <v>2123</v>
      </c>
      <c r="H1432" s="642" t="s">
        <v>336</v>
      </c>
      <c r="I1432" s="645"/>
      <c r="J1432" s="669">
        <v>0</v>
      </c>
      <c r="K1432" s="669">
        <f>'Светильники ЭТМ'!L18</f>
        <v>361.01</v>
      </c>
      <c r="L1432" s="669">
        <f t="shared" si="211"/>
        <v>0</v>
      </c>
      <c r="M1432" s="662">
        <f t="shared" si="213"/>
        <v>361.01</v>
      </c>
      <c r="N1432" s="669">
        <f>ROUND([14]Смета!$J1241*[14]Смета!$M1241,2)</f>
        <v>0</v>
      </c>
      <c r="O1432" s="669">
        <f>ROUND([14]Смета!$J1241*[14]Смета!$N1241,2)</f>
        <v>0</v>
      </c>
      <c r="P1432" s="682" t="s">
        <v>2149</v>
      </c>
      <c r="Q1432" s="682" t="s">
        <v>846</v>
      </c>
      <c r="R1432" s="1035"/>
      <c r="S1432" s="723"/>
      <c r="U1432" s="726">
        <v>6</v>
      </c>
    </row>
    <row r="1433" spans="1:21" s="724" customFormat="1" ht="24">
      <c r="A1433" s="667" t="s">
        <v>105</v>
      </c>
      <c r="B1433" s="667">
        <v>2</v>
      </c>
      <c r="C1433" s="667"/>
      <c r="D1433" s="667">
        <v>407</v>
      </c>
      <c r="E1433" s="667" t="str">
        <f>CONCATENATE('Смета ЕР (общ) '!$A1433,".",'Смета ЕР (общ) '!$B1433,".",'Смета ЕР (общ) '!$D1433)</f>
        <v>Р9.2.407</v>
      </c>
      <c r="F1433" s="667">
        <f t="shared" si="210"/>
        <v>1</v>
      </c>
      <c r="G1433" s="682" t="s">
        <v>2155</v>
      </c>
      <c r="H1433" s="642" t="s">
        <v>336</v>
      </c>
      <c r="I1433" s="645"/>
      <c r="J1433" s="669">
        <v>1591.1940000000002</v>
      </c>
      <c r="K1433" s="669">
        <f>'Светильники ЭТМ'!L19</f>
        <v>2671.12</v>
      </c>
      <c r="L1433" s="669">
        <f t="shared" si="211"/>
        <v>1591.19</v>
      </c>
      <c r="M1433" s="662">
        <f t="shared" si="213"/>
        <v>2671.12</v>
      </c>
      <c r="N1433" s="669">
        <f>ROUND([14]Смета!$J1242*[14]Смета!$M1242,2)</f>
        <v>0</v>
      </c>
      <c r="O1433" s="669">
        <f>ROUND([14]Смета!$J1242*[14]Смета!$N1242,2)</f>
        <v>0</v>
      </c>
      <c r="P1433" s="682" t="s">
        <v>2149</v>
      </c>
      <c r="Q1433" s="682" t="s">
        <v>846</v>
      </c>
      <c r="R1433" s="1035"/>
      <c r="S1433" s="723"/>
    </row>
    <row r="1434" spans="1:21" s="724" customFormat="1" ht="24">
      <c r="A1434" s="667" t="s">
        <v>105</v>
      </c>
      <c r="B1434" s="667">
        <v>2</v>
      </c>
      <c r="C1434" s="667"/>
      <c r="D1434" s="667">
        <v>408</v>
      </c>
      <c r="E1434" s="667" t="str">
        <f>CONCATENATE('Смета ЕР (общ) '!$A1434,".",'Смета ЕР (общ) '!$B1434,".",'Смета ЕР (общ) '!$D1434)</f>
        <v>Р9.2.408</v>
      </c>
      <c r="F1434" s="667">
        <f t="shared" si="210"/>
        <v>1</v>
      </c>
      <c r="G1434" s="682" t="s">
        <v>2156</v>
      </c>
      <c r="H1434" s="642" t="s">
        <v>336</v>
      </c>
      <c r="I1434" s="645"/>
      <c r="J1434" s="669">
        <v>1591.194</v>
      </c>
      <c r="K1434" s="669">
        <f>'Светильники ЭТМ'!L20</f>
        <v>3421.85</v>
      </c>
      <c r="L1434" s="669">
        <f t="shared" si="211"/>
        <v>1591.19</v>
      </c>
      <c r="M1434" s="662">
        <f t="shared" si="213"/>
        <v>3421.85</v>
      </c>
      <c r="N1434" s="669">
        <f>ROUND([14]Смета!$J1243*[14]Смета!$M1243,2)</f>
        <v>0</v>
      </c>
      <c r="O1434" s="669">
        <f>ROUND([14]Смета!$J1243*[14]Смета!$N1243,2)</f>
        <v>0</v>
      </c>
      <c r="P1434" s="682" t="s">
        <v>2149</v>
      </c>
      <c r="Q1434" s="682" t="s">
        <v>846</v>
      </c>
      <c r="R1434" s="1035"/>
      <c r="S1434" s="723"/>
    </row>
    <row r="1435" spans="1:21" s="724" customFormat="1" ht="24">
      <c r="A1435" s="667" t="s">
        <v>105</v>
      </c>
      <c r="B1435" s="667">
        <v>2</v>
      </c>
      <c r="C1435" s="667"/>
      <c r="D1435" s="667">
        <v>409</v>
      </c>
      <c r="E1435" s="667" t="str">
        <f>CONCATENATE('Смета ЕР (общ) '!$A1435,".",'Смета ЕР (общ) '!$B1435,".",'Смета ЕР (общ) '!$D1435)</f>
        <v>Р9.2.409</v>
      </c>
      <c r="F1435" s="667">
        <f t="shared" si="210"/>
        <v>1</v>
      </c>
      <c r="G1435" s="682" t="s">
        <v>2157</v>
      </c>
      <c r="H1435" s="642" t="s">
        <v>336</v>
      </c>
      <c r="I1435" s="645"/>
      <c r="J1435" s="669">
        <v>2000</v>
      </c>
      <c r="K1435" s="669">
        <f>'Светильники ЭТМ'!L21</f>
        <v>5283.02</v>
      </c>
      <c r="L1435" s="669">
        <f t="shared" si="211"/>
        <v>2000</v>
      </c>
      <c r="M1435" s="662">
        <f t="shared" si="213"/>
        <v>5283.02</v>
      </c>
      <c r="N1435" s="669">
        <f>ROUND([14]Смета!$J1244*[14]Смета!$M1244,2)</f>
        <v>0</v>
      </c>
      <c r="O1435" s="669">
        <f>ROUND([14]Смета!$J1244*[14]Смета!$N1244,2)</f>
        <v>0</v>
      </c>
      <c r="P1435" s="682" t="s">
        <v>2149</v>
      </c>
      <c r="Q1435" s="682" t="s">
        <v>846</v>
      </c>
      <c r="R1435" s="1035"/>
      <c r="S1435" s="723"/>
    </row>
    <row r="1436" spans="1:21" s="724" customFormat="1" ht="24">
      <c r="A1436" s="667" t="s">
        <v>105</v>
      </c>
      <c r="B1436" s="667">
        <v>2</v>
      </c>
      <c r="C1436" s="667"/>
      <c r="D1436" s="667">
        <v>410</v>
      </c>
      <c r="E1436" s="667" t="str">
        <f>CONCATENATE('Смета ЕР (общ) '!$A1436,".",'Смета ЕР (общ) '!$B1436,".",'Смета ЕР (общ) '!$D1436)</f>
        <v>Р9.2.410</v>
      </c>
      <c r="F1436" s="667">
        <f t="shared" si="210"/>
        <v>1</v>
      </c>
      <c r="G1436" s="682" t="s">
        <v>2158</v>
      </c>
      <c r="H1436" s="642" t="s">
        <v>336</v>
      </c>
      <c r="I1436" s="645"/>
      <c r="J1436" s="669">
        <v>2000</v>
      </c>
      <c r="K1436" s="669">
        <f>'Светильники ЭТМ'!L22</f>
        <v>6902.28</v>
      </c>
      <c r="L1436" s="669">
        <f t="shared" si="211"/>
        <v>2000</v>
      </c>
      <c r="M1436" s="662">
        <f t="shared" si="213"/>
        <v>6902.28</v>
      </c>
      <c r="N1436" s="669">
        <f>ROUND([14]Смета!$J1245*[14]Смета!$M1245,2)</f>
        <v>0</v>
      </c>
      <c r="O1436" s="669">
        <f>ROUND([14]Смета!$J1245*[14]Смета!$N1245,2)</f>
        <v>0</v>
      </c>
      <c r="P1436" s="682" t="s">
        <v>2149</v>
      </c>
      <c r="Q1436" s="682" t="s">
        <v>846</v>
      </c>
      <c r="R1436" s="1035"/>
      <c r="S1436" s="723"/>
    </row>
    <row r="1437" spans="1:21" s="724" customFormat="1" ht="14.4">
      <c r="A1437" s="667" t="s">
        <v>105</v>
      </c>
      <c r="B1437" s="667">
        <v>2</v>
      </c>
      <c r="C1437" s="785"/>
      <c r="D1437" s="785">
        <v>569</v>
      </c>
      <c r="E1437" s="667" t="str">
        <f>CONCATENATE('Смета ЕР (общ) '!$A1437,".",'Смета ЕР (общ) '!$B1437,".",'Смета ЕР (общ) '!$D1437)</f>
        <v>Р9.2.569</v>
      </c>
      <c r="F1437" s="667"/>
      <c r="G1437" s="786" t="s">
        <v>1982</v>
      </c>
      <c r="H1437" s="642" t="s">
        <v>336</v>
      </c>
      <c r="I1437" s="645"/>
      <c r="J1437" s="669">
        <v>5225</v>
      </c>
      <c r="K1437" s="669">
        <f>'Светильники Профдед н'!I4</f>
        <v>18332.150000000001</v>
      </c>
      <c r="L1437" s="669">
        <f t="shared" ref="L1437:M1574" si="214">ROUND(J1437-J1437*$S$3,2)</f>
        <v>5225</v>
      </c>
      <c r="M1437" s="662">
        <f t="shared" si="213"/>
        <v>18332.150000000001</v>
      </c>
      <c r="N1437" s="669">
        <f>ROUND('[15]Смета по новым ценам (3)'!$J1351*'[15]Смета по новым ценам (3)'!$M1351,2)</f>
        <v>0</v>
      </c>
      <c r="O1437" s="669">
        <f>ROUND('[15]Смета по новым ценам (3)'!$J1351*'[15]Смета по новым ценам (3)'!$N1351,2)</f>
        <v>0</v>
      </c>
      <c r="P1437" s="786" t="s">
        <v>1989</v>
      </c>
      <c r="Q1437" s="786" t="s">
        <v>846</v>
      </c>
      <c r="R1437" s="1035"/>
      <c r="S1437" s="723"/>
    </row>
    <row r="1438" spans="1:21" s="724" customFormat="1" ht="24">
      <c r="A1438" s="787" t="s">
        <v>105</v>
      </c>
      <c r="B1438" s="787">
        <v>2</v>
      </c>
      <c r="C1438" s="787"/>
      <c r="D1438" s="787">
        <v>411</v>
      </c>
      <c r="E1438" s="787" t="str">
        <f>CONCATENATE('Смета ЕР (общ) '!$A1438,".",'Смета ЕР (общ) '!$B1438,".",'Смета ЕР (общ) '!$D1438)</f>
        <v>Р9.2.411</v>
      </c>
      <c r="F1438" s="667">
        <f>IF(I1438&gt;0,F1436+1,F1436)</f>
        <v>1</v>
      </c>
      <c r="G1438" s="786" t="s">
        <v>1983</v>
      </c>
      <c r="H1438" s="642" t="s">
        <v>336</v>
      </c>
      <c r="I1438" s="645"/>
      <c r="J1438" s="669">
        <v>5225</v>
      </c>
      <c r="K1438" s="669">
        <f>'Светильники Профдед н'!I5</f>
        <v>18332.150000000001</v>
      </c>
      <c r="L1438" s="669">
        <f t="shared" si="214"/>
        <v>5225</v>
      </c>
      <c r="M1438" s="662">
        <f t="shared" si="213"/>
        <v>18332.150000000001</v>
      </c>
      <c r="N1438" s="669">
        <f>ROUND('[15]Смета по новым ценам (3)'!$J1352*'[15]Смета по новым ценам (3)'!$M1352,2)</f>
        <v>0</v>
      </c>
      <c r="O1438" s="669">
        <f>ROUND('[15]Смета по новым ценам (3)'!$J1352*'[15]Смета по новым ценам (3)'!$N1352,2)</f>
        <v>0</v>
      </c>
      <c r="P1438" s="786" t="s">
        <v>1989</v>
      </c>
      <c r="Q1438" s="786" t="s">
        <v>846</v>
      </c>
      <c r="R1438" s="1035"/>
      <c r="S1438" s="723"/>
    </row>
    <row r="1439" spans="1:21" s="724" customFormat="1" ht="20.399999999999999">
      <c r="A1439" s="787" t="s">
        <v>105</v>
      </c>
      <c r="B1439" s="787">
        <v>2</v>
      </c>
      <c r="C1439" s="787"/>
      <c r="D1439" s="787">
        <v>412</v>
      </c>
      <c r="E1439" s="787" t="str">
        <f>CONCATENATE('Смета ЕР (общ) '!$A1439,".",'Смета ЕР (общ) '!$B1439,".",'Смета ЕР (общ) '!$D1439)</f>
        <v>Р9.2.412</v>
      </c>
      <c r="F1439" s="667">
        <f t="shared" si="210"/>
        <v>1</v>
      </c>
      <c r="G1439" s="725" t="s">
        <v>2674</v>
      </c>
      <c r="H1439" s="642" t="s">
        <v>336</v>
      </c>
      <c r="I1439" s="645"/>
      <c r="J1439" s="669">
        <v>8119.83</v>
      </c>
      <c r="K1439" s="669">
        <f>'Светильники Профдед н'!I6</f>
        <v>27954.93</v>
      </c>
      <c r="L1439" s="669">
        <f t="shared" si="214"/>
        <v>8119.83</v>
      </c>
      <c r="M1439" s="662">
        <f t="shared" si="213"/>
        <v>27954.93</v>
      </c>
      <c r="N1439" s="669">
        <f>ROUND('[15]Смета по новым ценам (3)'!$J1353*'[15]Смета по новым ценам (3)'!$M1353,2)</f>
        <v>0</v>
      </c>
      <c r="O1439" s="669">
        <f>ROUND('[15]Смета по новым ценам (3)'!$J1353*'[15]Смета по новым ценам (3)'!$N1353,2)</f>
        <v>0</v>
      </c>
      <c r="P1439" s="725" t="s">
        <v>1989</v>
      </c>
      <c r="Q1439" s="725" t="s">
        <v>846</v>
      </c>
      <c r="R1439" s="1035"/>
      <c r="S1439" s="723"/>
    </row>
    <row r="1440" spans="1:21" s="726" customFormat="1" ht="20.399999999999999">
      <c r="A1440" s="787" t="s">
        <v>105</v>
      </c>
      <c r="B1440" s="787">
        <v>2</v>
      </c>
      <c r="C1440" s="787"/>
      <c r="D1440" s="787">
        <v>413</v>
      </c>
      <c r="E1440" s="787" t="str">
        <f>CONCATENATE('Смета ЕР (общ) '!$A1440,".",'Смета ЕР (общ) '!$B1440,".",'Смета ЕР (общ) '!$D1440)</f>
        <v>Р9.2.413</v>
      </c>
      <c r="F1440" s="667">
        <f t="shared" si="210"/>
        <v>1</v>
      </c>
      <c r="G1440" s="725" t="s">
        <v>2675</v>
      </c>
      <c r="H1440" s="642" t="s">
        <v>336</v>
      </c>
      <c r="I1440" s="645"/>
      <c r="J1440" s="669">
        <v>8119.83</v>
      </c>
      <c r="K1440" s="669">
        <f>'Светильники Профдед н'!I7</f>
        <v>31734.38</v>
      </c>
      <c r="L1440" s="669">
        <f t="shared" si="214"/>
        <v>8119.83</v>
      </c>
      <c r="M1440" s="662">
        <f t="shared" si="213"/>
        <v>31734.38</v>
      </c>
      <c r="N1440" s="658">
        <f>ROUND('Смета ЕР (общ) '!$I1440*'Смета ЕР (общ) '!$L1440,2)</f>
        <v>0</v>
      </c>
      <c r="O1440" s="658">
        <f>ROUND('Смета ЕР (общ) '!$I1440*'Смета ЕР (общ) '!$M1440,2)</f>
        <v>0</v>
      </c>
      <c r="P1440" s="725" t="s">
        <v>1989</v>
      </c>
      <c r="Q1440" s="725" t="s">
        <v>846</v>
      </c>
      <c r="R1440" s="1035"/>
      <c r="S1440" s="723"/>
      <c r="U1440" s="726">
        <v>3</v>
      </c>
    </row>
    <row r="1441" spans="1:21" s="724" customFormat="1" ht="20.399999999999999">
      <c r="A1441" s="787" t="s">
        <v>105</v>
      </c>
      <c r="B1441" s="787">
        <v>2</v>
      </c>
      <c r="C1441" s="787"/>
      <c r="D1441" s="787">
        <v>414</v>
      </c>
      <c r="E1441" s="787" t="str">
        <f>CONCATENATE('Смета ЕР (общ) '!$A1441,".",'Смета ЕР (общ) '!$B1441,".",'Смета ЕР (общ) '!$D1441)</f>
        <v>Р9.2.414</v>
      </c>
      <c r="F1441" s="667">
        <f t="shared" si="210"/>
        <v>1</v>
      </c>
      <c r="G1441" s="725" t="s">
        <v>2676</v>
      </c>
      <c r="H1441" s="642" t="s">
        <v>336</v>
      </c>
      <c r="I1441" s="645"/>
      <c r="J1441" s="669">
        <v>12580.24</v>
      </c>
      <c r="K1441" s="669">
        <f>'Светильники Профдед н'!I8</f>
        <v>62344.71</v>
      </c>
      <c r="L1441" s="669">
        <f t="shared" si="214"/>
        <v>12580.24</v>
      </c>
      <c r="M1441" s="662">
        <f t="shared" si="213"/>
        <v>62344.71</v>
      </c>
      <c r="N1441" s="658">
        <f>ROUND('[15]Смета по новым ценам (3)'!$J1355*'[15]Смета по новым ценам (3)'!$M1355,2)</f>
        <v>0</v>
      </c>
      <c r="O1441" s="658">
        <f>ROUND('[15]Смета по новым ценам (3)'!$J1355*'[15]Смета по новым ценам (3)'!$N1355,2)</f>
        <v>0</v>
      </c>
      <c r="P1441" s="725" t="s">
        <v>1989</v>
      </c>
      <c r="Q1441" s="725" t="s">
        <v>846</v>
      </c>
      <c r="R1441" s="1035"/>
      <c r="S1441" s="723"/>
    </row>
    <row r="1442" spans="1:21" s="726" customFormat="1" ht="20.399999999999999">
      <c r="A1442" s="787" t="s">
        <v>105</v>
      </c>
      <c r="B1442" s="787">
        <v>2</v>
      </c>
      <c r="C1442" s="787"/>
      <c r="D1442" s="787">
        <v>415</v>
      </c>
      <c r="E1442" s="787" t="str">
        <f>CONCATENATE('Смета ЕР (общ) '!$A1442,".",'Смета ЕР (общ) '!$B1442,".",'Смета ЕР (общ) '!$D1442)</f>
        <v>Р9.2.415</v>
      </c>
      <c r="F1442" s="667">
        <f t="shared" si="210"/>
        <v>1</v>
      </c>
      <c r="G1442" s="725" t="s">
        <v>2677</v>
      </c>
      <c r="H1442" s="642" t="s">
        <v>336</v>
      </c>
      <c r="I1442" s="645"/>
      <c r="J1442" s="669">
        <v>18640.72</v>
      </c>
      <c r="K1442" s="669">
        <f>'Светильники Профдед н'!I9</f>
        <v>83288.09</v>
      </c>
      <c r="L1442" s="669">
        <f t="shared" si="214"/>
        <v>18640.72</v>
      </c>
      <c r="M1442" s="662">
        <f t="shared" si="213"/>
        <v>83288.09</v>
      </c>
      <c r="N1442" s="658">
        <f>ROUND('Смета ЕР (общ) '!$I1442*'Смета ЕР (общ) '!$L1442,2)</f>
        <v>0</v>
      </c>
      <c r="O1442" s="658">
        <f>ROUND('Смета ЕР (общ) '!$I1442*'Смета ЕР (общ) '!$M1442,2)</f>
        <v>0</v>
      </c>
      <c r="P1442" s="725" t="s">
        <v>1989</v>
      </c>
      <c r="Q1442" s="725" t="s">
        <v>846</v>
      </c>
      <c r="R1442" s="1035"/>
      <c r="S1442" s="723"/>
      <c r="U1442" s="726">
        <v>1</v>
      </c>
    </row>
    <row r="1443" spans="1:21" s="726" customFormat="1" ht="20.399999999999999">
      <c r="A1443" s="787" t="s">
        <v>105</v>
      </c>
      <c r="B1443" s="787">
        <v>2</v>
      </c>
      <c r="C1443" s="787"/>
      <c r="D1443" s="787">
        <v>416</v>
      </c>
      <c r="E1443" s="787" t="str">
        <f>CONCATENATE('Смета ЕР (общ) '!$A1443,".",'Смета ЕР (общ) '!$B1443,".",'Смета ЕР (общ) '!$D1443)</f>
        <v>Р9.2.416</v>
      </c>
      <c r="F1443" s="667">
        <f t="shared" si="210"/>
        <v>1</v>
      </c>
      <c r="G1443" s="725" t="s">
        <v>2678</v>
      </c>
      <c r="H1443" s="642" t="s">
        <v>336</v>
      </c>
      <c r="I1443" s="645"/>
      <c r="J1443" s="669">
        <v>33392.39</v>
      </c>
      <c r="K1443" s="669">
        <f>'Светильники Профдед н'!I10</f>
        <v>100755.48</v>
      </c>
      <c r="L1443" s="669">
        <f t="shared" si="214"/>
        <v>33392.39</v>
      </c>
      <c r="M1443" s="662">
        <f t="shared" si="213"/>
        <v>100755.48</v>
      </c>
      <c r="N1443" s="658">
        <f>ROUND('Смета ЕР (общ) '!$I1443*'Смета ЕР (общ) '!$L1443,2)</f>
        <v>0</v>
      </c>
      <c r="O1443" s="658">
        <f>ROUND('Смета ЕР (общ) '!$I1443*'Смета ЕР (общ) '!$M1443,2)</f>
        <v>0</v>
      </c>
      <c r="P1443" s="725" t="s">
        <v>1989</v>
      </c>
      <c r="Q1443" s="725" t="s">
        <v>846</v>
      </c>
      <c r="R1443" s="1035"/>
      <c r="S1443" s="723"/>
      <c r="U1443" s="726">
        <v>2</v>
      </c>
    </row>
    <row r="1444" spans="1:21" s="726" customFormat="1" ht="14.4">
      <c r="A1444" s="787" t="s">
        <v>105</v>
      </c>
      <c r="B1444" s="787">
        <v>2</v>
      </c>
      <c r="C1444" s="787"/>
      <c r="D1444" s="787">
        <v>417</v>
      </c>
      <c r="E1444" s="787" t="str">
        <f>CONCATENATE('Смета ЕР (общ) '!$A1444,".",'Смета ЕР (общ) '!$B1444,".",'Смета ЕР (общ) '!$D1444)</f>
        <v>Р9.2.417</v>
      </c>
      <c r="F1444" s="667">
        <f t="shared" si="210"/>
        <v>1</v>
      </c>
      <c r="G1444" s="725" t="s">
        <v>2679</v>
      </c>
      <c r="H1444" s="642" t="s">
        <v>336</v>
      </c>
      <c r="I1444" s="645"/>
      <c r="J1444" s="669">
        <v>0</v>
      </c>
      <c r="K1444" s="669">
        <f>'Светильники Профдед н'!I11</f>
        <v>3020.08</v>
      </c>
      <c r="L1444" s="669">
        <f t="shared" si="214"/>
        <v>0</v>
      </c>
      <c r="M1444" s="662">
        <f t="shared" si="213"/>
        <v>3020.08</v>
      </c>
      <c r="N1444" s="658">
        <f>ROUND('Смета ЕР (общ) '!$I1444*'Смета ЕР (общ) '!$L1444,2)</f>
        <v>0</v>
      </c>
      <c r="O1444" s="658">
        <f>ROUND('Смета ЕР (общ) '!$I1444*'Смета ЕР (общ) '!$M1444,2)</f>
        <v>0</v>
      </c>
      <c r="P1444" s="725" t="s">
        <v>1989</v>
      </c>
      <c r="Q1444" s="725" t="s">
        <v>846</v>
      </c>
      <c r="R1444" s="1035"/>
      <c r="S1444" s="723"/>
      <c r="U1444" s="726">
        <v>1</v>
      </c>
    </row>
    <row r="1445" spans="1:21" s="726" customFormat="1" ht="14.4">
      <c r="A1445" s="787" t="s">
        <v>105</v>
      </c>
      <c r="B1445" s="787">
        <v>2</v>
      </c>
      <c r="C1445" s="1007"/>
      <c r="D1445" s="1007">
        <v>445</v>
      </c>
      <c r="E1445" s="787" t="str">
        <f>CONCATENATE('Смета ЕР (общ) '!$A1445,".",'Смета ЕР (общ) '!$B1445,".",'Смета ЕР (общ) '!$D1445)</f>
        <v>Р9.2.445</v>
      </c>
      <c r="F1445" s="667">
        <f t="shared" si="210"/>
        <v>1</v>
      </c>
      <c r="G1445" s="1208" t="s">
        <v>2684</v>
      </c>
      <c r="H1445" s="642" t="s">
        <v>336</v>
      </c>
      <c r="I1445" s="1008"/>
      <c r="J1445" s="669">
        <f t="shared" ref="J1445:J1508" si="215">K1445*0.1</f>
        <v>3242.8620000000005</v>
      </c>
      <c r="K1445" s="904">
        <f>Освещение!H14</f>
        <v>32428.620000000003</v>
      </c>
      <c r="L1445" s="669">
        <f t="shared" ref="L1445:L1508" si="216">ROUND(J1445-J1445*$S$3,2)</f>
        <v>3242.86</v>
      </c>
      <c r="M1445" s="662">
        <f t="shared" ref="M1445:M1508" si="217">K1445</f>
        <v>32428.620000000003</v>
      </c>
      <c r="N1445" s="658">
        <f>ROUND('Смета ЕР (общ) '!$I1445*'Смета ЕР (общ) '!$L1445,2)</f>
        <v>0</v>
      </c>
      <c r="O1445" s="658">
        <f>ROUND('Смета ЕР (общ) '!$I1445*'Смета ЕР (общ) '!$M1445,2)</f>
        <v>0</v>
      </c>
      <c r="P1445" s="1208" t="s">
        <v>2688</v>
      </c>
      <c r="Q1445" s="1208" t="s">
        <v>6225</v>
      </c>
      <c r="R1445" s="1035"/>
      <c r="S1445" s="723"/>
    </row>
    <row r="1446" spans="1:21" s="726" customFormat="1" ht="14.4">
      <c r="A1446" s="787" t="s">
        <v>105</v>
      </c>
      <c r="B1446" s="787">
        <v>2</v>
      </c>
      <c r="C1446" s="1007"/>
      <c r="D1446" s="1007">
        <v>446</v>
      </c>
      <c r="E1446" s="787" t="str">
        <f>CONCATENATE('Смета ЕР (общ) '!$A1446,".",'Смета ЕР (общ) '!$B1446,".",'Смета ЕР (общ) '!$D1446)</f>
        <v>Р9.2.446</v>
      </c>
      <c r="F1446" s="667">
        <f t="shared" si="210"/>
        <v>1</v>
      </c>
      <c r="G1446" s="1208" t="s">
        <v>3579</v>
      </c>
      <c r="H1446" s="642" t="s">
        <v>336</v>
      </c>
      <c r="I1446" s="1008"/>
      <c r="J1446" s="669">
        <f t="shared" si="215"/>
        <v>3756.4695000000002</v>
      </c>
      <c r="K1446" s="904">
        <f>Освещение!H15</f>
        <v>37564.695</v>
      </c>
      <c r="L1446" s="669">
        <f t="shared" si="216"/>
        <v>3756.47</v>
      </c>
      <c r="M1446" s="662">
        <f t="shared" si="217"/>
        <v>37564.695</v>
      </c>
      <c r="N1446" s="658">
        <f>ROUND('Смета ЕР (общ) '!$I1446*'Смета ЕР (общ) '!$L1446,2)</f>
        <v>0</v>
      </c>
      <c r="O1446" s="658">
        <f>ROUND('Смета ЕР (общ) '!$I1446*'Смета ЕР (общ) '!$M1446,2)</f>
        <v>0</v>
      </c>
      <c r="P1446" s="1208" t="s">
        <v>2688</v>
      </c>
      <c r="Q1446" s="1208" t="s">
        <v>6225</v>
      </c>
      <c r="R1446" s="1035"/>
      <c r="S1446" s="723"/>
    </row>
    <row r="1447" spans="1:21" s="726" customFormat="1" ht="14.4">
      <c r="A1447" s="787" t="s">
        <v>105</v>
      </c>
      <c r="B1447" s="787">
        <v>2</v>
      </c>
      <c r="C1447" s="1007"/>
      <c r="D1447" s="1007">
        <v>447</v>
      </c>
      <c r="E1447" s="787" t="str">
        <f>CONCATENATE('Смета ЕР (общ) '!$A1447,".",'Смета ЕР (общ) '!$B1447,".",'Смета ЕР (общ) '!$D1447)</f>
        <v>Р9.2.447</v>
      </c>
      <c r="F1447" s="667">
        <f t="shared" si="210"/>
        <v>1</v>
      </c>
      <c r="G1447" s="1208" t="s">
        <v>3951</v>
      </c>
      <c r="H1447" s="642" t="s">
        <v>336</v>
      </c>
      <c r="I1447" s="1008"/>
      <c r="J1447" s="669">
        <f t="shared" si="215"/>
        <v>3357.2070000000003</v>
      </c>
      <c r="K1447" s="904">
        <f>Освещение!H16</f>
        <v>33572.07</v>
      </c>
      <c r="L1447" s="669">
        <f t="shared" si="216"/>
        <v>3357.21</v>
      </c>
      <c r="M1447" s="662">
        <f t="shared" si="217"/>
        <v>33572.07</v>
      </c>
      <c r="N1447" s="658">
        <f>ROUND('Смета ЕР (общ) '!$I1447*'Смета ЕР (общ) '!$L1447,2)</f>
        <v>0</v>
      </c>
      <c r="O1447" s="658">
        <f>ROUND('Смета ЕР (общ) '!$I1447*'Смета ЕР (общ) '!$M1447,2)</f>
        <v>0</v>
      </c>
      <c r="P1447" s="1208" t="s">
        <v>2688</v>
      </c>
      <c r="Q1447" s="1208" t="s">
        <v>6225</v>
      </c>
      <c r="R1447" s="1035"/>
      <c r="S1447" s="723"/>
    </row>
    <row r="1448" spans="1:21" s="726" customFormat="1" ht="30.6">
      <c r="A1448" s="787" t="s">
        <v>105</v>
      </c>
      <c r="B1448" s="787">
        <v>2</v>
      </c>
      <c r="C1448" s="1007"/>
      <c r="D1448" s="1007">
        <v>448</v>
      </c>
      <c r="E1448" s="787" t="str">
        <f>CONCATENATE('Смета ЕР (общ) '!$A1448,".",'Смета ЕР (общ) '!$B1448,".",'Смета ЕР (общ) '!$D1448)</f>
        <v>Р9.2.448</v>
      </c>
      <c r="F1448" s="667">
        <f t="shared" si="210"/>
        <v>1</v>
      </c>
      <c r="G1448" s="1208" t="s">
        <v>3954</v>
      </c>
      <c r="H1448" s="642" t="s">
        <v>336</v>
      </c>
      <c r="I1448" s="1008"/>
      <c r="J1448" s="669">
        <f t="shared" si="215"/>
        <v>3870.8145000000004</v>
      </c>
      <c r="K1448" s="904">
        <f>Освещение!H17</f>
        <v>38708.145000000004</v>
      </c>
      <c r="L1448" s="669">
        <f t="shared" si="216"/>
        <v>3870.81</v>
      </c>
      <c r="M1448" s="662">
        <f t="shared" si="217"/>
        <v>38708.145000000004</v>
      </c>
      <c r="N1448" s="658">
        <f>ROUND('Смета ЕР (общ) '!$I1448*'Смета ЕР (общ) '!$L1448,2)</f>
        <v>0</v>
      </c>
      <c r="O1448" s="658">
        <f>ROUND('Смета ЕР (общ) '!$I1448*'Смета ЕР (общ) '!$M1448,2)</f>
        <v>0</v>
      </c>
      <c r="P1448" s="1208" t="s">
        <v>2688</v>
      </c>
      <c r="Q1448" s="1208" t="s">
        <v>6225</v>
      </c>
      <c r="R1448" s="1035"/>
      <c r="S1448" s="723"/>
    </row>
    <row r="1449" spans="1:21" s="726" customFormat="1" ht="14.4">
      <c r="A1449" s="787" t="s">
        <v>105</v>
      </c>
      <c r="B1449" s="787">
        <v>2</v>
      </c>
      <c r="C1449" s="1007"/>
      <c r="D1449" s="1007">
        <v>449</v>
      </c>
      <c r="E1449" s="787" t="str">
        <f>CONCATENATE('Смета ЕР (общ) '!$A1449,".",'Смета ЕР (общ) '!$B1449,".",'Смета ЕР (общ) '!$D1449)</f>
        <v>Р9.2.449</v>
      </c>
      <c r="F1449" s="667">
        <f t="shared" si="210"/>
        <v>1</v>
      </c>
      <c r="G1449" s="1208" t="s">
        <v>2685</v>
      </c>
      <c r="H1449" s="642" t="s">
        <v>336</v>
      </c>
      <c r="I1449" s="1008"/>
      <c r="J1449" s="669">
        <f t="shared" si="215"/>
        <v>3242.8620000000005</v>
      </c>
      <c r="K1449" s="904">
        <f>Освещение!H18</f>
        <v>32428.620000000003</v>
      </c>
      <c r="L1449" s="669">
        <f t="shared" si="216"/>
        <v>3242.86</v>
      </c>
      <c r="M1449" s="662">
        <f t="shared" si="217"/>
        <v>32428.620000000003</v>
      </c>
      <c r="N1449" s="658">
        <f>ROUND('Смета ЕР (общ) '!$I1449*'Смета ЕР (общ) '!$L1449,2)</f>
        <v>0</v>
      </c>
      <c r="O1449" s="658">
        <f>ROUND('Смета ЕР (общ) '!$I1449*'Смета ЕР (общ) '!$M1449,2)</f>
        <v>0</v>
      </c>
      <c r="P1449" s="1208" t="s">
        <v>2688</v>
      </c>
      <c r="Q1449" s="1208" t="s">
        <v>6225</v>
      </c>
      <c r="R1449" s="1035"/>
      <c r="S1449" s="723"/>
    </row>
    <row r="1450" spans="1:21" s="726" customFormat="1" ht="14.4">
      <c r="A1450" s="787" t="s">
        <v>105</v>
      </c>
      <c r="B1450" s="787">
        <v>2</v>
      </c>
      <c r="C1450" s="1007"/>
      <c r="D1450" s="1007">
        <v>450</v>
      </c>
      <c r="E1450" s="787" t="str">
        <f>CONCATENATE('Смета ЕР (общ) '!$A1450,".",'Смета ЕР (общ) '!$B1450,".",'Смета ЕР (общ) '!$D1450)</f>
        <v>Р9.2.450</v>
      </c>
      <c r="F1450" s="667">
        <f t="shared" si="210"/>
        <v>1</v>
      </c>
      <c r="G1450" s="1208" t="s">
        <v>3510</v>
      </c>
      <c r="H1450" s="642" t="s">
        <v>336</v>
      </c>
      <c r="I1450" s="1008"/>
      <c r="J1450" s="669">
        <f t="shared" si="215"/>
        <v>3756.4695000000002</v>
      </c>
      <c r="K1450" s="904">
        <f>Освещение!H19</f>
        <v>37564.695</v>
      </c>
      <c r="L1450" s="669">
        <f t="shared" si="216"/>
        <v>3756.47</v>
      </c>
      <c r="M1450" s="662">
        <f t="shared" si="217"/>
        <v>37564.695</v>
      </c>
      <c r="N1450" s="658">
        <f>ROUND('Смета ЕР (общ) '!$I1450*'Смета ЕР (общ) '!$L1450,2)</f>
        <v>0</v>
      </c>
      <c r="O1450" s="658">
        <f>ROUND('Смета ЕР (общ) '!$I1450*'Смета ЕР (общ) '!$M1450,2)</f>
        <v>0</v>
      </c>
      <c r="P1450" s="1208" t="s">
        <v>2688</v>
      </c>
      <c r="Q1450" s="1208" t="s">
        <v>6225</v>
      </c>
      <c r="R1450" s="1035"/>
      <c r="S1450" s="723"/>
    </row>
    <row r="1451" spans="1:21" s="726" customFormat="1" ht="14.4">
      <c r="A1451" s="787" t="s">
        <v>105</v>
      </c>
      <c r="B1451" s="787">
        <v>2</v>
      </c>
      <c r="C1451" s="1007"/>
      <c r="D1451" s="1007">
        <v>451</v>
      </c>
      <c r="E1451" s="787" t="str">
        <f>CONCATENATE('Смета ЕР (общ) '!$A1451,".",'Смета ЕР (общ) '!$B1451,".",'Смета ЕР (общ) '!$D1451)</f>
        <v>Р9.2.451</v>
      </c>
      <c r="F1451" s="667">
        <f t="shared" si="210"/>
        <v>1</v>
      </c>
      <c r="G1451" s="1208" t="s">
        <v>3959</v>
      </c>
      <c r="H1451" s="642" t="s">
        <v>336</v>
      </c>
      <c r="I1451" s="1008"/>
      <c r="J1451" s="669">
        <f t="shared" si="215"/>
        <v>3357.2070000000003</v>
      </c>
      <c r="K1451" s="904">
        <f>Освещение!H20</f>
        <v>33572.07</v>
      </c>
      <c r="L1451" s="669">
        <f t="shared" si="216"/>
        <v>3357.21</v>
      </c>
      <c r="M1451" s="662">
        <f t="shared" si="217"/>
        <v>33572.07</v>
      </c>
      <c r="N1451" s="658">
        <f>ROUND('Смета ЕР (общ) '!$I1451*'Смета ЕР (общ) '!$L1451,2)</f>
        <v>0</v>
      </c>
      <c r="O1451" s="658">
        <f>ROUND('Смета ЕР (общ) '!$I1451*'Смета ЕР (общ) '!$M1451,2)</f>
        <v>0</v>
      </c>
      <c r="P1451" s="1208" t="s">
        <v>2688</v>
      </c>
      <c r="Q1451" s="1208" t="s">
        <v>6225</v>
      </c>
      <c r="R1451" s="1035"/>
      <c r="S1451" s="723"/>
    </row>
    <row r="1452" spans="1:21" s="726" customFormat="1" ht="30.6">
      <c r="A1452" s="787" t="s">
        <v>105</v>
      </c>
      <c r="B1452" s="787">
        <v>2</v>
      </c>
      <c r="C1452" s="1007"/>
      <c r="D1452" s="1007">
        <v>452</v>
      </c>
      <c r="E1452" s="787" t="str">
        <f>CONCATENATE('Смета ЕР (общ) '!$A1452,".",'Смета ЕР (общ) '!$B1452,".",'Смета ЕР (общ) '!$D1452)</f>
        <v>Р9.2.452</v>
      </c>
      <c r="F1452" s="667">
        <f t="shared" si="210"/>
        <v>1</v>
      </c>
      <c r="G1452" s="1208" t="s">
        <v>3962</v>
      </c>
      <c r="H1452" s="642" t="s">
        <v>336</v>
      </c>
      <c r="I1452" s="1008"/>
      <c r="J1452" s="669">
        <f t="shared" si="215"/>
        <v>3870.8145000000004</v>
      </c>
      <c r="K1452" s="904">
        <f>Освещение!H21</f>
        <v>38708.145000000004</v>
      </c>
      <c r="L1452" s="669">
        <f t="shared" si="216"/>
        <v>3870.81</v>
      </c>
      <c r="M1452" s="662">
        <f t="shared" si="217"/>
        <v>38708.145000000004</v>
      </c>
      <c r="N1452" s="658">
        <f>ROUND('Смета ЕР (общ) '!$I1452*'Смета ЕР (общ) '!$L1452,2)</f>
        <v>0</v>
      </c>
      <c r="O1452" s="658">
        <f>ROUND('Смета ЕР (общ) '!$I1452*'Смета ЕР (общ) '!$M1452,2)</f>
        <v>0</v>
      </c>
      <c r="P1452" s="1208" t="s">
        <v>2688</v>
      </c>
      <c r="Q1452" s="1208" t="s">
        <v>6225</v>
      </c>
      <c r="R1452" s="1035"/>
      <c r="S1452" s="723"/>
    </row>
    <row r="1453" spans="1:21" s="726" customFormat="1" ht="14.4">
      <c r="A1453" s="787" t="s">
        <v>105</v>
      </c>
      <c r="B1453" s="787">
        <v>2</v>
      </c>
      <c r="C1453" s="1007"/>
      <c r="D1453" s="1007">
        <v>453</v>
      </c>
      <c r="E1453" s="787" t="str">
        <f>CONCATENATE('Смета ЕР (общ) '!$A1453,".",'Смета ЕР (общ) '!$B1453,".",'Смета ЕР (общ) '!$D1453)</f>
        <v>Р9.2.453</v>
      </c>
      <c r="F1453" s="667">
        <f t="shared" si="210"/>
        <v>1</v>
      </c>
      <c r="G1453" s="1208" t="s">
        <v>3484</v>
      </c>
      <c r="H1453" s="642" t="s">
        <v>336</v>
      </c>
      <c r="I1453" s="1008"/>
      <c r="J1453" s="669">
        <f t="shared" si="215"/>
        <v>3242.8620000000005</v>
      </c>
      <c r="K1453" s="904">
        <f>Освещение!H22</f>
        <v>32428.620000000003</v>
      </c>
      <c r="L1453" s="669">
        <f t="shared" si="216"/>
        <v>3242.86</v>
      </c>
      <c r="M1453" s="662">
        <f t="shared" si="217"/>
        <v>32428.620000000003</v>
      </c>
      <c r="N1453" s="658">
        <f>ROUND('Смета ЕР (общ) '!$I1453*'Смета ЕР (общ) '!$L1453,2)</f>
        <v>0</v>
      </c>
      <c r="O1453" s="658">
        <f>ROUND('Смета ЕР (общ) '!$I1453*'Смета ЕР (общ) '!$M1453,2)</f>
        <v>0</v>
      </c>
      <c r="P1453" s="1208" t="s">
        <v>2688</v>
      </c>
      <c r="Q1453" s="1208" t="s">
        <v>6225</v>
      </c>
      <c r="R1453" s="1035"/>
      <c r="S1453" s="723"/>
    </row>
    <row r="1454" spans="1:21" s="726" customFormat="1" ht="14.4">
      <c r="A1454" s="787" t="s">
        <v>105</v>
      </c>
      <c r="B1454" s="787">
        <v>2</v>
      </c>
      <c r="C1454" s="1007"/>
      <c r="D1454" s="1007">
        <v>454</v>
      </c>
      <c r="E1454" s="787" t="str">
        <f>CONCATENATE('Смета ЕР (общ) '!$A1454,".",'Смета ЕР (общ) '!$B1454,".",'Смета ЕР (общ) '!$D1454)</f>
        <v>Р9.2.454</v>
      </c>
      <c r="F1454" s="667">
        <f t="shared" si="210"/>
        <v>1</v>
      </c>
      <c r="G1454" s="1208" t="s">
        <v>3480</v>
      </c>
      <c r="H1454" s="642" t="s">
        <v>336</v>
      </c>
      <c r="I1454" s="1008"/>
      <c r="J1454" s="669">
        <f t="shared" si="215"/>
        <v>3756.4695000000002</v>
      </c>
      <c r="K1454" s="904">
        <f>Освещение!H23</f>
        <v>37564.695</v>
      </c>
      <c r="L1454" s="669">
        <f t="shared" si="216"/>
        <v>3756.47</v>
      </c>
      <c r="M1454" s="662">
        <f t="shared" si="217"/>
        <v>37564.695</v>
      </c>
      <c r="N1454" s="658">
        <f>ROUND('Смета ЕР (общ) '!$I1454*'Смета ЕР (общ) '!$L1454,2)</f>
        <v>0</v>
      </c>
      <c r="O1454" s="658">
        <f>ROUND('Смета ЕР (общ) '!$I1454*'Смета ЕР (общ) '!$M1454,2)</f>
        <v>0</v>
      </c>
      <c r="P1454" s="1208" t="s">
        <v>2688</v>
      </c>
      <c r="Q1454" s="1208" t="s">
        <v>6225</v>
      </c>
      <c r="R1454" s="1035"/>
      <c r="S1454" s="723"/>
    </row>
    <row r="1455" spans="1:21" s="726" customFormat="1" ht="14.4">
      <c r="A1455" s="787" t="s">
        <v>105</v>
      </c>
      <c r="B1455" s="787">
        <v>2</v>
      </c>
      <c r="C1455" s="1007"/>
      <c r="D1455" s="1007">
        <v>455</v>
      </c>
      <c r="E1455" s="787" t="str">
        <f>CONCATENATE('Смета ЕР (общ) '!$A1455,".",'Смета ЕР (общ) '!$B1455,".",'Смета ЕР (общ) '!$D1455)</f>
        <v>Р9.2.455</v>
      </c>
      <c r="F1455" s="667">
        <f t="shared" si="210"/>
        <v>1</v>
      </c>
      <c r="G1455" s="1208" t="s">
        <v>3967</v>
      </c>
      <c r="H1455" s="642" t="s">
        <v>336</v>
      </c>
      <c r="I1455" s="1008"/>
      <c r="J1455" s="669">
        <f t="shared" si="215"/>
        <v>3357.2070000000003</v>
      </c>
      <c r="K1455" s="904">
        <f>Освещение!H24</f>
        <v>33572.07</v>
      </c>
      <c r="L1455" s="669">
        <f t="shared" si="216"/>
        <v>3357.21</v>
      </c>
      <c r="M1455" s="662">
        <f t="shared" si="217"/>
        <v>33572.07</v>
      </c>
      <c r="N1455" s="658">
        <f>ROUND('Смета ЕР (общ) '!$I1455*'Смета ЕР (общ) '!$L1455,2)</f>
        <v>0</v>
      </c>
      <c r="O1455" s="658">
        <f>ROUND('Смета ЕР (общ) '!$I1455*'Смета ЕР (общ) '!$M1455,2)</f>
        <v>0</v>
      </c>
      <c r="P1455" s="1208" t="s">
        <v>2688</v>
      </c>
      <c r="Q1455" s="1208" t="s">
        <v>6225</v>
      </c>
      <c r="R1455" s="1035"/>
      <c r="S1455" s="723"/>
    </row>
    <row r="1456" spans="1:21" s="726" customFormat="1" ht="30.6">
      <c r="A1456" s="787" t="s">
        <v>105</v>
      </c>
      <c r="B1456" s="787">
        <v>2</v>
      </c>
      <c r="C1456" s="1007"/>
      <c r="D1456" s="1007">
        <v>456</v>
      </c>
      <c r="E1456" s="787" t="str">
        <f>CONCATENATE('Смета ЕР (общ) '!$A1456,".",'Смета ЕР (общ) '!$B1456,".",'Смета ЕР (общ) '!$D1456)</f>
        <v>Р9.2.456</v>
      </c>
      <c r="F1456" s="667">
        <f t="shared" si="210"/>
        <v>1</v>
      </c>
      <c r="G1456" s="1208" t="s">
        <v>3970</v>
      </c>
      <c r="H1456" s="642" t="s">
        <v>336</v>
      </c>
      <c r="I1456" s="1008"/>
      <c r="J1456" s="669">
        <f t="shared" si="215"/>
        <v>3870.8145000000004</v>
      </c>
      <c r="K1456" s="904">
        <f>Освещение!H25</f>
        <v>38708.145000000004</v>
      </c>
      <c r="L1456" s="669">
        <f t="shared" si="216"/>
        <v>3870.81</v>
      </c>
      <c r="M1456" s="662">
        <f t="shared" si="217"/>
        <v>38708.145000000004</v>
      </c>
      <c r="N1456" s="658">
        <f>ROUND('Смета ЕР (общ) '!$I1456*'Смета ЕР (общ) '!$L1456,2)</f>
        <v>0</v>
      </c>
      <c r="O1456" s="658">
        <f>ROUND('Смета ЕР (общ) '!$I1456*'Смета ЕР (общ) '!$M1456,2)</f>
        <v>0</v>
      </c>
      <c r="P1456" s="1208" t="s">
        <v>2688</v>
      </c>
      <c r="Q1456" s="1208" t="s">
        <v>6225</v>
      </c>
      <c r="R1456" s="1035"/>
      <c r="S1456" s="723"/>
    </row>
    <row r="1457" spans="1:19" s="726" customFormat="1" ht="14.4">
      <c r="A1457" s="787" t="s">
        <v>105</v>
      </c>
      <c r="B1457" s="787">
        <v>2</v>
      </c>
      <c r="C1457" s="1007"/>
      <c r="D1457" s="1007">
        <v>457</v>
      </c>
      <c r="E1457" s="787" t="str">
        <f>CONCATENATE('Смета ЕР (общ) '!$A1457,".",'Смета ЕР (общ) '!$B1457,".",'Смета ЕР (общ) '!$D1457)</f>
        <v>Р9.2.457</v>
      </c>
      <c r="F1457" s="667">
        <f t="shared" si="210"/>
        <v>1</v>
      </c>
      <c r="G1457" s="1208" t="s">
        <v>3972</v>
      </c>
      <c r="H1457" s="642" t="s">
        <v>336</v>
      </c>
      <c r="I1457" s="1008"/>
      <c r="J1457" s="669">
        <f t="shared" si="215"/>
        <v>571.25250000000005</v>
      </c>
      <c r="K1457" s="904">
        <f>Освещение!H26</f>
        <v>5712.5250000000005</v>
      </c>
      <c r="L1457" s="669">
        <f t="shared" si="216"/>
        <v>571.25</v>
      </c>
      <c r="M1457" s="662">
        <f t="shared" si="217"/>
        <v>5712.5250000000005</v>
      </c>
      <c r="N1457" s="658">
        <f>ROUND('Смета ЕР (общ) '!$I1457*'Смета ЕР (общ) '!$L1457,2)</f>
        <v>0</v>
      </c>
      <c r="O1457" s="658">
        <f>ROUND('Смета ЕР (общ) '!$I1457*'Смета ЕР (общ) '!$M1457,2)</f>
        <v>0</v>
      </c>
      <c r="P1457" s="1208" t="s">
        <v>2688</v>
      </c>
      <c r="Q1457" s="1208" t="s">
        <v>6225</v>
      </c>
      <c r="R1457" s="1035"/>
      <c r="S1457" s="723"/>
    </row>
    <row r="1458" spans="1:19" s="726" customFormat="1" ht="14.4">
      <c r="A1458" s="787" t="s">
        <v>105</v>
      </c>
      <c r="B1458" s="787">
        <v>2</v>
      </c>
      <c r="C1458" s="1007"/>
      <c r="D1458" s="1007">
        <v>458</v>
      </c>
      <c r="E1458" s="787" t="str">
        <f>CONCATENATE('Смета ЕР (общ) '!$A1458,".",'Смета ЕР (общ) '!$B1458,".",'Смета ЕР (общ) '!$D1458)</f>
        <v>Р9.2.458</v>
      </c>
      <c r="F1458" s="667">
        <f t="shared" si="210"/>
        <v>1</v>
      </c>
      <c r="G1458" s="1208" t="s">
        <v>3296</v>
      </c>
      <c r="H1458" s="642" t="s">
        <v>336</v>
      </c>
      <c r="I1458" s="1008"/>
      <c r="J1458" s="669">
        <f t="shared" si="215"/>
        <v>707.23800000000017</v>
      </c>
      <c r="K1458" s="904">
        <f>Освещение!H27</f>
        <v>7072.380000000001</v>
      </c>
      <c r="L1458" s="669">
        <f t="shared" si="216"/>
        <v>707.24</v>
      </c>
      <c r="M1458" s="662">
        <f t="shared" si="217"/>
        <v>7072.380000000001</v>
      </c>
      <c r="N1458" s="658">
        <f>ROUND('Смета ЕР (общ) '!$I1458*'Смета ЕР (общ) '!$L1458,2)</f>
        <v>0</v>
      </c>
      <c r="O1458" s="658">
        <f>ROUND('Смета ЕР (общ) '!$I1458*'Смета ЕР (общ) '!$M1458,2)</f>
        <v>0</v>
      </c>
      <c r="P1458" s="1208" t="s">
        <v>2688</v>
      </c>
      <c r="Q1458" s="1208" t="s">
        <v>6225</v>
      </c>
      <c r="R1458" s="1035"/>
      <c r="S1458" s="723"/>
    </row>
    <row r="1459" spans="1:19" s="726" customFormat="1" ht="14.4">
      <c r="A1459" s="787" t="s">
        <v>105</v>
      </c>
      <c r="B1459" s="787">
        <v>2</v>
      </c>
      <c r="C1459" s="1007"/>
      <c r="D1459" s="1007">
        <v>459</v>
      </c>
      <c r="E1459" s="787" t="str">
        <f>CONCATENATE('Смета ЕР (общ) '!$A1459,".",'Смета ЕР (общ) '!$B1459,".",'Смета ЕР (общ) '!$D1459)</f>
        <v>Р9.2.459</v>
      </c>
      <c r="F1459" s="667">
        <f t="shared" si="210"/>
        <v>1</v>
      </c>
      <c r="G1459" s="1208" t="s">
        <v>3288</v>
      </c>
      <c r="H1459" s="642" t="s">
        <v>336</v>
      </c>
      <c r="I1459" s="1008"/>
      <c r="J1459" s="669">
        <f t="shared" si="215"/>
        <v>707.23800000000017</v>
      </c>
      <c r="K1459" s="904">
        <f>Освещение!H28</f>
        <v>7072.380000000001</v>
      </c>
      <c r="L1459" s="669">
        <f t="shared" si="216"/>
        <v>707.24</v>
      </c>
      <c r="M1459" s="662">
        <f t="shared" si="217"/>
        <v>7072.380000000001</v>
      </c>
      <c r="N1459" s="658">
        <f>ROUND('Смета ЕР (общ) '!$I1459*'Смета ЕР (общ) '!$L1459,2)</f>
        <v>0</v>
      </c>
      <c r="O1459" s="658">
        <f>ROUND('Смета ЕР (общ) '!$I1459*'Смета ЕР (общ) '!$M1459,2)</f>
        <v>0</v>
      </c>
      <c r="P1459" s="1208" t="s">
        <v>2688</v>
      </c>
      <c r="Q1459" s="1208" t="s">
        <v>6225</v>
      </c>
      <c r="R1459" s="1035"/>
      <c r="S1459" s="723"/>
    </row>
    <row r="1460" spans="1:19" s="726" customFormat="1" ht="14.4">
      <c r="A1460" s="787" t="s">
        <v>105</v>
      </c>
      <c r="B1460" s="787">
        <v>2</v>
      </c>
      <c r="C1460" s="1007"/>
      <c r="D1460" s="1007">
        <v>460</v>
      </c>
      <c r="E1460" s="787" t="str">
        <f>CONCATENATE('Смета ЕР (общ) '!$A1460,".",'Смета ЕР (общ) '!$B1460,".",'Смета ЕР (общ) '!$D1460)</f>
        <v>Р9.2.460</v>
      </c>
      <c r="F1460" s="667">
        <f t="shared" si="210"/>
        <v>1</v>
      </c>
      <c r="G1460" s="1208" t="s">
        <v>3279</v>
      </c>
      <c r="H1460" s="642" t="s">
        <v>336</v>
      </c>
      <c r="I1460" s="1008"/>
      <c r="J1460" s="669">
        <f t="shared" si="215"/>
        <v>707.23800000000017</v>
      </c>
      <c r="K1460" s="904">
        <f>Освещение!H29</f>
        <v>7072.380000000001</v>
      </c>
      <c r="L1460" s="669">
        <f t="shared" si="216"/>
        <v>707.24</v>
      </c>
      <c r="M1460" s="662">
        <f t="shared" si="217"/>
        <v>7072.380000000001</v>
      </c>
      <c r="N1460" s="658">
        <f>ROUND('Смета ЕР (общ) '!$I1460*'Смета ЕР (общ) '!$L1460,2)</f>
        <v>0</v>
      </c>
      <c r="O1460" s="658">
        <f>ROUND('Смета ЕР (общ) '!$I1460*'Смета ЕР (общ) '!$M1460,2)</f>
        <v>0</v>
      </c>
      <c r="P1460" s="1208" t="s">
        <v>2688</v>
      </c>
      <c r="Q1460" s="1208" t="s">
        <v>6225</v>
      </c>
      <c r="R1460" s="1035"/>
      <c r="S1460" s="723"/>
    </row>
    <row r="1461" spans="1:19" s="726" customFormat="1" ht="30.6">
      <c r="A1461" s="787" t="s">
        <v>105</v>
      </c>
      <c r="B1461" s="787">
        <v>2</v>
      </c>
      <c r="C1461" s="1007"/>
      <c r="D1461" s="1007">
        <v>461</v>
      </c>
      <c r="E1461" s="787" t="str">
        <f>CONCATENATE('Смета ЕР (общ) '!$A1461,".",'Смета ЕР (общ) '!$B1461,".",'Смета ЕР (общ) '!$D1461)</f>
        <v>Р9.2.461</v>
      </c>
      <c r="F1461" s="667">
        <f t="shared" si="210"/>
        <v>1</v>
      </c>
      <c r="G1461" s="1208" t="s">
        <v>3976</v>
      </c>
      <c r="H1461" s="642" t="s">
        <v>336</v>
      </c>
      <c r="I1461" s="1008"/>
      <c r="J1461" s="669">
        <f t="shared" si="215"/>
        <v>1293.6105000000002</v>
      </c>
      <c r="K1461" s="904">
        <f>Освещение!H30</f>
        <v>12936.105000000001</v>
      </c>
      <c r="L1461" s="669">
        <f t="shared" si="216"/>
        <v>1293.6099999999999</v>
      </c>
      <c r="M1461" s="662">
        <f t="shared" si="217"/>
        <v>12936.105000000001</v>
      </c>
      <c r="N1461" s="658">
        <f>ROUND('Смета ЕР (общ) '!$I1461*'Смета ЕР (общ) '!$L1461,2)</f>
        <v>0</v>
      </c>
      <c r="O1461" s="658">
        <f>ROUND('Смета ЕР (общ) '!$I1461*'Смета ЕР (общ) '!$M1461,2)</f>
        <v>0</v>
      </c>
      <c r="P1461" s="1208" t="s">
        <v>2688</v>
      </c>
      <c r="Q1461" s="1208" t="s">
        <v>6225</v>
      </c>
      <c r="R1461" s="1035"/>
      <c r="S1461" s="723"/>
    </row>
    <row r="1462" spans="1:19" s="726" customFormat="1" ht="14.4">
      <c r="A1462" s="787" t="s">
        <v>105</v>
      </c>
      <c r="B1462" s="787">
        <v>2</v>
      </c>
      <c r="C1462" s="1007"/>
      <c r="D1462" s="1007">
        <v>462</v>
      </c>
      <c r="E1462" s="787" t="str">
        <f>CONCATENATE('Смета ЕР (общ) '!$A1462,".",'Смета ЕР (общ) '!$B1462,".",'Смета ЕР (общ) '!$D1462)</f>
        <v>Р9.2.462</v>
      </c>
      <c r="F1462" s="667">
        <f t="shared" si="210"/>
        <v>1</v>
      </c>
      <c r="G1462" s="1208" t="s">
        <v>3317</v>
      </c>
      <c r="H1462" s="642" t="s">
        <v>336</v>
      </c>
      <c r="I1462" s="1008"/>
      <c r="J1462" s="669">
        <f t="shared" si="215"/>
        <v>514.55250000000012</v>
      </c>
      <c r="K1462" s="904">
        <f>Освещение!H31</f>
        <v>5145.5250000000005</v>
      </c>
      <c r="L1462" s="669">
        <f t="shared" si="216"/>
        <v>514.54999999999995</v>
      </c>
      <c r="M1462" s="662">
        <f t="shared" si="217"/>
        <v>5145.5250000000005</v>
      </c>
      <c r="N1462" s="658">
        <f>ROUND('Смета ЕР (общ) '!$I1462*'Смета ЕР (общ) '!$L1462,2)</f>
        <v>0</v>
      </c>
      <c r="O1462" s="658">
        <f>ROUND('Смета ЕР (общ) '!$I1462*'Смета ЕР (общ) '!$M1462,2)</f>
        <v>0</v>
      </c>
      <c r="P1462" s="1208" t="s">
        <v>2688</v>
      </c>
      <c r="Q1462" s="1208" t="s">
        <v>6225</v>
      </c>
      <c r="R1462" s="1035"/>
      <c r="S1462" s="723"/>
    </row>
    <row r="1463" spans="1:19" s="726" customFormat="1" ht="14.4">
      <c r="A1463" s="787" t="s">
        <v>105</v>
      </c>
      <c r="B1463" s="787">
        <v>2</v>
      </c>
      <c r="C1463" s="1007"/>
      <c r="D1463" s="1007">
        <v>463</v>
      </c>
      <c r="E1463" s="787" t="str">
        <f>CONCATENATE('Смета ЕР (общ) '!$A1463,".",'Смета ЕР (общ) '!$B1463,".",'Смета ЕР (общ) '!$D1463)</f>
        <v>Р9.2.463</v>
      </c>
      <c r="F1463" s="667">
        <f t="shared" si="210"/>
        <v>1</v>
      </c>
      <c r="G1463" s="1208" t="s">
        <v>3980</v>
      </c>
      <c r="H1463" s="642" t="s">
        <v>336</v>
      </c>
      <c r="I1463" s="1008"/>
      <c r="J1463" s="669">
        <f t="shared" si="215"/>
        <v>571.25250000000005</v>
      </c>
      <c r="K1463" s="904">
        <f>Освещение!H32</f>
        <v>5712.5250000000005</v>
      </c>
      <c r="L1463" s="669">
        <f t="shared" si="216"/>
        <v>571.25</v>
      </c>
      <c r="M1463" s="662">
        <f t="shared" si="217"/>
        <v>5712.5250000000005</v>
      </c>
      <c r="N1463" s="658">
        <f>ROUND('Смета ЕР (общ) '!$I1463*'Смета ЕР (общ) '!$L1463,2)</f>
        <v>0</v>
      </c>
      <c r="O1463" s="658">
        <f>ROUND('Смета ЕР (общ) '!$I1463*'Смета ЕР (общ) '!$M1463,2)</f>
        <v>0</v>
      </c>
      <c r="P1463" s="1208" t="s">
        <v>2688</v>
      </c>
      <c r="Q1463" s="1208" t="s">
        <v>6225</v>
      </c>
      <c r="R1463" s="1035"/>
      <c r="S1463" s="723"/>
    </row>
    <row r="1464" spans="1:19" s="726" customFormat="1" ht="14.4">
      <c r="A1464" s="787" t="s">
        <v>105</v>
      </c>
      <c r="B1464" s="787">
        <v>2</v>
      </c>
      <c r="C1464" s="1007"/>
      <c r="D1464" s="1007">
        <v>464</v>
      </c>
      <c r="E1464" s="787" t="str">
        <f>CONCATENATE('Смета ЕР (общ) '!$A1464,".",'Смета ЕР (общ) '!$B1464,".",'Смета ЕР (общ) '!$D1464)</f>
        <v>Р9.2.464</v>
      </c>
      <c r="F1464" s="667">
        <f t="shared" si="210"/>
        <v>1</v>
      </c>
      <c r="G1464" s="1208" t="s">
        <v>3177</v>
      </c>
      <c r="H1464" s="642" t="s">
        <v>336</v>
      </c>
      <c r="I1464" s="1008"/>
      <c r="J1464" s="669">
        <f t="shared" si="215"/>
        <v>857.68200000000002</v>
      </c>
      <c r="K1464" s="904">
        <f>Освещение!H33</f>
        <v>8576.82</v>
      </c>
      <c r="L1464" s="669">
        <f t="shared" si="216"/>
        <v>857.68</v>
      </c>
      <c r="M1464" s="662">
        <f t="shared" si="217"/>
        <v>8576.82</v>
      </c>
      <c r="N1464" s="658">
        <f>ROUND('Смета ЕР (общ) '!$I1464*'Смета ЕР (общ) '!$L1464,2)</f>
        <v>0</v>
      </c>
      <c r="O1464" s="658">
        <f>ROUND('Смета ЕР (общ) '!$I1464*'Смета ЕР (общ) '!$M1464,2)</f>
        <v>0</v>
      </c>
      <c r="P1464" s="1208" t="s">
        <v>2688</v>
      </c>
      <c r="Q1464" s="1208" t="s">
        <v>6225</v>
      </c>
      <c r="R1464" s="1035"/>
      <c r="S1464" s="723"/>
    </row>
    <row r="1465" spans="1:19" s="726" customFormat="1" ht="30.6">
      <c r="A1465" s="787" t="s">
        <v>105</v>
      </c>
      <c r="B1465" s="787">
        <v>2</v>
      </c>
      <c r="C1465" s="1007"/>
      <c r="D1465" s="1007">
        <v>465</v>
      </c>
      <c r="E1465" s="787" t="str">
        <f>CONCATENATE('Смета ЕР (общ) '!$A1465,".",'Смета ЕР (общ) '!$B1465,".",'Смета ЕР (общ) '!$D1465)</f>
        <v>Р9.2.465</v>
      </c>
      <c r="F1465" s="667">
        <f t="shared" si="210"/>
        <v>1</v>
      </c>
      <c r="G1465" s="1208" t="s">
        <v>3984</v>
      </c>
      <c r="H1465" s="642" t="s">
        <v>336</v>
      </c>
      <c r="I1465" s="1008"/>
      <c r="J1465" s="669">
        <f t="shared" si="215"/>
        <v>1444.0545000000002</v>
      </c>
      <c r="K1465" s="904">
        <f>Освещение!H34</f>
        <v>14440.545</v>
      </c>
      <c r="L1465" s="669">
        <f t="shared" si="216"/>
        <v>1444.05</v>
      </c>
      <c r="M1465" s="662">
        <f t="shared" si="217"/>
        <v>14440.545</v>
      </c>
      <c r="N1465" s="658">
        <f>ROUND('Смета ЕР (общ) '!$I1465*'Смета ЕР (общ) '!$L1465,2)</f>
        <v>0</v>
      </c>
      <c r="O1465" s="658">
        <f>ROUND('Смета ЕР (общ) '!$I1465*'Смета ЕР (общ) '!$M1465,2)</f>
        <v>0</v>
      </c>
      <c r="P1465" s="1208" t="s">
        <v>2688</v>
      </c>
      <c r="Q1465" s="1208" t="s">
        <v>6225</v>
      </c>
      <c r="R1465" s="1035"/>
      <c r="S1465" s="723"/>
    </row>
    <row r="1466" spans="1:19" s="726" customFormat="1" ht="14.4">
      <c r="A1466" s="787" t="s">
        <v>105</v>
      </c>
      <c r="B1466" s="787">
        <v>2</v>
      </c>
      <c r="C1466" s="1007"/>
      <c r="D1466" s="1007">
        <v>466</v>
      </c>
      <c r="E1466" s="787" t="str">
        <f>CONCATENATE('Смета ЕР (общ) '!$A1466,".",'Смета ЕР (общ) '!$B1466,".",'Смета ЕР (общ) '!$D1466)</f>
        <v>Р9.2.466</v>
      </c>
      <c r="F1466" s="667">
        <f t="shared" si="210"/>
        <v>1</v>
      </c>
      <c r="G1466" s="1208" t="s">
        <v>3185</v>
      </c>
      <c r="H1466" s="642" t="s">
        <v>336</v>
      </c>
      <c r="I1466" s="1008"/>
      <c r="J1466" s="669">
        <f t="shared" si="215"/>
        <v>857.68200000000002</v>
      </c>
      <c r="K1466" s="904">
        <f>Освещение!H35</f>
        <v>8576.82</v>
      </c>
      <c r="L1466" s="669">
        <f t="shared" si="216"/>
        <v>857.68</v>
      </c>
      <c r="M1466" s="662">
        <f t="shared" si="217"/>
        <v>8576.82</v>
      </c>
      <c r="N1466" s="658">
        <f>ROUND('Смета ЕР (общ) '!$I1466*'Смета ЕР (общ) '!$L1466,2)</f>
        <v>0</v>
      </c>
      <c r="O1466" s="658">
        <f>ROUND('Смета ЕР (общ) '!$I1466*'Смета ЕР (общ) '!$M1466,2)</f>
        <v>0</v>
      </c>
      <c r="P1466" s="1208" t="s">
        <v>2688</v>
      </c>
      <c r="Q1466" s="1208" t="s">
        <v>6225</v>
      </c>
      <c r="R1466" s="1035"/>
      <c r="S1466" s="723"/>
    </row>
    <row r="1467" spans="1:19" s="726" customFormat="1" ht="14.4">
      <c r="A1467" s="787" t="s">
        <v>105</v>
      </c>
      <c r="B1467" s="787">
        <v>2</v>
      </c>
      <c r="C1467" s="1007"/>
      <c r="D1467" s="1007">
        <v>467</v>
      </c>
      <c r="E1467" s="787" t="str">
        <f>CONCATENATE('Смета ЕР (общ) '!$A1467,".",'Смета ЕР (общ) '!$B1467,".",'Смета ЕР (общ) '!$D1467)</f>
        <v>Р9.2.467</v>
      </c>
      <c r="F1467" s="667">
        <f t="shared" si="210"/>
        <v>1</v>
      </c>
      <c r="G1467" s="1208" t="s">
        <v>3181</v>
      </c>
      <c r="H1467" s="642" t="s">
        <v>336</v>
      </c>
      <c r="I1467" s="1008"/>
      <c r="J1467" s="669">
        <f t="shared" si="215"/>
        <v>1444.0545000000002</v>
      </c>
      <c r="K1467" s="904">
        <f>Освещение!H36</f>
        <v>14440.545</v>
      </c>
      <c r="L1467" s="669">
        <f t="shared" si="216"/>
        <v>1444.05</v>
      </c>
      <c r="M1467" s="662">
        <f t="shared" si="217"/>
        <v>14440.545</v>
      </c>
      <c r="N1467" s="658">
        <f>ROUND('Смета ЕР (общ) '!$I1467*'Смета ЕР (общ) '!$L1467,2)</f>
        <v>0</v>
      </c>
      <c r="O1467" s="658">
        <f>ROUND('Смета ЕР (общ) '!$I1467*'Смета ЕР (общ) '!$M1467,2)</f>
        <v>0</v>
      </c>
      <c r="P1467" s="1208" t="s">
        <v>2688</v>
      </c>
      <c r="Q1467" s="1208" t="s">
        <v>6225</v>
      </c>
      <c r="R1467" s="1035"/>
      <c r="S1467" s="723"/>
    </row>
    <row r="1468" spans="1:19" s="726" customFormat="1" ht="14.4">
      <c r="A1468" s="787" t="s">
        <v>105</v>
      </c>
      <c r="B1468" s="787">
        <v>2</v>
      </c>
      <c r="C1468" s="1007"/>
      <c r="D1468" s="1007">
        <v>468</v>
      </c>
      <c r="E1468" s="787" t="str">
        <f>CONCATENATE('Смета ЕР (общ) '!$A1468,".",'Смета ЕР (общ) '!$B1468,".",'Смета ЕР (общ) '!$D1468)</f>
        <v>Р9.2.468</v>
      </c>
      <c r="F1468" s="667">
        <f t="shared" si="210"/>
        <v>1</v>
      </c>
      <c r="G1468" s="1208" t="s">
        <v>2686</v>
      </c>
      <c r="H1468" s="642" t="s">
        <v>336</v>
      </c>
      <c r="I1468" s="1008"/>
      <c r="J1468" s="669">
        <f t="shared" si="215"/>
        <v>810.33750000000009</v>
      </c>
      <c r="K1468" s="904">
        <f>Освещение!H37</f>
        <v>8103.375</v>
      </c>
      <c r="L1468" s="669">
        <f t="shared" si="216"/>
        <v>810.34</v>
      </c>
      <c r="M1468" s="662">
        <f t="shared" si="217"/>
        <v>8103.375</v>
      </c>
      <c r="N1468" s="658">
        <f>ROUND('Смета ЕР (общ) '!$I1468*'Смета ЕР (общ) '!$L1468,2)</f>
        <v>0</v>
      </c>
      <c r="O1468" s="658">
        <f>ROUND('Смета ЕР (общ) '!$I1468*'Смета ЕР (общ) '!$M1468,2)</f>
        <v>0</v>
      </c>
      <c r="P1468" s="1208" t="s">
        <v>2688</v>
      </c>
      <c r="Q1468" s="1208" t="s">
        <v>6225</v>
      </c>
      <c r="R1468" s="1035"/>
      <c r="S1468" s="723"/>
    </row>
    <row r="1469" spans="1:19" s="726" customFormat="1" ht="30.6">
      <c r="A1469" s="787" t="s">
        <v>105</v>
      </c>
      <c r="B1469" s="787">
        <v>2</v>
      </c>
      <c r="C1469" s="1007"/>
      <c r="D1469" s="1007">
        <v>469</v>
      </c>
      <c r="E1469" s="787" t="str">
        <f>CONCATENATE('Смета ЕР (общ) '!$A1469,".",'Смета ЕР (общ) '!$B1469,".",'Смета ЕР (общ) '!$D1469)</f>
        <v>Р9.2.469</v>
      </c>
      <c r="F1469" s="667">
        <f t="shared" si="210"/>
        <v>1</v>
      </c>
      <c r="G1469" s="1208" t="s">
        <v>4074</v>
      </c>
      <c r="H1469" s="642" t="s">
        <v>336</v>
      </c>
      <c r="I1469" s="1008"/>
      <c r="J1469" s="669">
        <f t="shared" si="215"/>
        <v>1396.71</v>
      </c>
      <c r="K1469" s="904">
        <f>Освещение!H38</f>
        <v>13967.1</v>
      </c>
      <c r="L1469" s="669">
        <f t="shared" si="216"/>
        <v>1396.71</v>
      </c>
      <c r="M1469" s="662">
        <f t="shared" si="217"/>
        <v>13967.1</v>
      </c>
      <c r="N1469" s="658">
        <f>ROUND('Смета ЕР (общ) '!$I1469*'Смета ЕР (общ) '!$L1469,2)</f>
        <v>0</v>
      </c>
      <c r="O1469" s="658">
        <f>ROUND('Смета ЕР (общ) '!$I1469*'Смета ЕР (общ) '!$M1469,2)</f>
        <v>0</v>
      </c>
      <c r="P1469" s="1208" t="s">
        <v>2688</v>
      </c>
      <c r="Q1469" s="1208" t="s">
        <v>6225</v>
      </c>
      <c r="R1469" s="1035"/>
      <c r="S1469" s="723"/>
    </row>
    <row r="1470" spans="1:19" s="726" customFormat="1" ht="14.4">
      <c r="A1470" s="787" t="s">
        <v>105</v>
      </c>
      <c r="B1470" s="787">
        <v>2</v>
      </c>
      <c r="C1470" s="1007"/>
      <c r="D1470" s="1007">
        <v>470</v>
      </c>
      <c r="E1470" s="787" t="str">
        <f>CONCATENATE('Смета ЕР (общ) '!$A1470,".",'Смета ЕР (общ) '!$B1470,".",'Смета ЕР (общ) '!$D1470)</f>
        <v>Р9.2.470</v>
      </c>
      <c r="F1470" s="667">
        <f t="shared" si="210"/>
        <v>1</v>
      </c>
      <c r="G1470" s="1208" t="s">
        <v>3993</v>
      </c>
      <c r="H1470" s="642" t="s">
        <v>336</v>
      </c>
      <c r="I1470" s="1008"/>
      <c r="J1470" s="669">
        <f t="shared" si="215"/>
        <v>735.87150000000008</v>
      </c>
      <c r="K1470" s="904">
        <f>Освещение!H39</f>
        <v>7358.7150000000001</v>
      </c>
      <c r="L1470" s="669">
        <f t="shared" si="216"/>
        <v>735.87</v>
      </c>
      <c r="M1470" s="662">
        <f t="shared" si="217"/>
        <v>7358.7150000000001</v>
      </c>
      <c r="N1470" s="658">
        <f>ROUND('Смета ЕР (общ) '!$I1470*'Смета ЕР (общ) '!$L1470,2)</f>
        <v>0</v>
      </c>
      <c r="O1470" s="658">
        <f>ROUND('Смета ЕР (общ) '!$I1470*'Смета ЕР (общ) '!$M1470,2)</f>
        <v>0</v>
      </c>
      <c r="P1470" s="1208" t="s">
        <v>2688</v>
      </c>
      <c r="Q1470" s="1208" t="s">
        <v>6225</v>
      </c>
      <c r="R1470" s="1035"/>
      <c r="S1470" s="723"/>
    </row>
    <row r="1471" spans="1:19" s="726" customFormat="1" ht="14.4">
      <c r="A1471" s="787" t="s">
        <v>105</v>
      </c>
      <c r="B1471" s="787">
        <v>2</v>
      </c>
      <c r="C1471" s="1007"/>
      <c r="D1471" s="1007">
        <v>471</v>
      </c>
      <c r="E1471" s="787" t="str">
        <f>CONCATENATE('Смета ЕР (общ) '!$A1471,".",'Смета ЕР (общ) '!$B1471,".",'Смета ЕР (общ) '!$D1471)</f>
        <v>Р9.2.471</v>
      </c>
      <c r="F1471" s="667">
        <f t="shared" si="210"/>
        <v>1</v>
      </c>
      <c r="G1471" s="1208" t="s">
        <v>3374</v>
      </c>
      <c r="H1471" s="642" t="s">
        <v>336</v>
      </c>
      <c r="I1471" s="1008"/>
      <c r="J1471" s="669">
        <f t="shared" si="215"/>
        <v>714.32550000000015</v>
      </c>
      <c r="K1471" s="904">
        <f>Освещение!H40</f>
        <v>7143.255000000001</v>
      </c>
      <c r="L1471" s="669">
        <f t="shared" si="216"/>
        <v>714.33</v>
      </c>
      <c r="M1471" s="662">
        <f t="shared" si="217"/>
        <v>7143.255000000001</v>
      </c>
      <c r="N1471" s="658">
        <f>ROUND('Смета ЕР (общ) '!$I1471*'Смета ЕР (общ) '!$L1471,2)</f>
        <v>0</v>
      </c>
      <c r="O1471" s="658">
        <f>ROUND('Смета ЕР (общ) '!$I1471*'Смета ЕР (общ) '!$M1471,2)</f>
        <v>0</v>
      </c>
      <c r="P1471" s="1208" t="s">
        <v>2688</v>
      </c>
      <c r="Q1471" s="1208" t="s">
        <v>6225</v>
      </c>
      <c r="R1471" s="1035"/>
      <c r="S1471" s="723"/>
    </row>
    <row r="1472" spans="1:19" s="726" customFormat="1" ht="14.4">
      <c r="A1472" s="787" t="s">
        <v>105</v>
      </c>
      <c r="B1472" s="787">
        <v>2</v>
      </c>
      <c r="C1472" s="1007"/>
      <c r="D1472" s="1007">
        <v>472</v>
      </c>
      <c r="E1472" s="787" t="str">
        <f>CONCATENATE('Смета ЕР (общ) '!$A1472,".",'Смета ЕР (общ) '!$B1472,".",'Смета ЕР (общ) '!$D1472)</f>
        <v>Р9.2.472</v>
      </c>
      <c r="F1472" s="667">
        <f t="shared" si="210"/>
        <v>1</v>
      </c>
      <c r="G1472" s="1208" t="s">
        <v>3339</v>
      </c>
      <c r="H1472" s="642" t="s">
        <v>336</v>
      </c>
      <c r="I1472" s="1008"/>
      <c r="J1472" s="669">
        <f t="shared" si="215"/>
        <v>810.33750000000009</v>
      </c>
      <c r="K1472" s="904">
        <f>Освещение!H41</f>
        <v>8103.375</v>
      </c>
      <c r="L1472" s="669">
        <f t="shared" si="216"/>
        <v>810.34</v>
      </c>
      <c r="M1472" s="662">
        <f t="shared" si="217"/>
        <v>8103.375</v>
      </c>
      <c r="N1472" s="658">
        <f>ROUND('Смета ЕР (общ) '!$I1472*'Смета ЕР (общ) '!$L1472,2)</f>
        <v>0</v>
      </c>
      <c r="O1472" s="658">
        <f>ROUND('Смета ЕР (общ) '!$I1472*'Смета ЕР (общ) '!$M1472,2)</f>
        <v>0</v>
      </c>
      <c r="P1472" s="1208" t="s">
        <v>2688</v>
      </c>
      <c r="Q1472" s="1208" t="s">
        <v>6225</v>
      </c>
      <c r="R1472" s="1035"/>
      <c r="S1472" s="723"/>
    </row>
    <row r="1473" spans="1:19" s="726" customFormat="1" ht="30.6">
      <c r="A1473" s="787" t="s">
        <v>105</v>
      </c>
      <c r="B1473" s="787">
        <v>2</v>
      </c>
      <c r="C1473" s="1007"/>
      <c r="D1473" s="1007">
        <v>473</v>
      </c>
      <c r="E1473" s="787" t="str">
        <f>CONCATENATE('Смета ЕР (общ) '!$A1473,".",'Смета ЕР (общ) '!$B1473,".",'Смета ЕР (общ) '!$D1473)</f>
        <v>Р9.2.473</v>
      </c>
      <c r="F1473" s="667">
        <f t="shared" si="210"/>
        <v>1</v>
      </c>
      <c r="G1473" s="1208" t="s">
        <v>3595</v>
      </c>
      <c r="H1473" s="642" t="s">
        <v>336</v>
      </c>
      <c r="I1473" s="1008"/>
      <c r="J1473" s="669">
        <f t="shared" si="215"/>
        <v>1396.71</v>
      </c>
      <c r="K1473" s="904">
        <f>Освещение!H42</f>
        <v>13967.1</v>
      </c>
      <c r="L1473" s="669">
        <f t="shared" si="216"/>
        <v>1396.71</v>
      </c>
      <c r="M1473" s="662">
        <f t="shared" si="217"/>
        <v>13967.1</v>
      </c>
      <c r="N1473" s="658">
        <f>ROUND('Смета ЕР (общ) '!$I1473*'Смета ЕР (общ) '!$L1473,2)</f>
        <v>0</v>
      </c>
      <c r="O1473" s="658">
        <f>ROUND('Смета ЕР (общ) '!$I1473*'Смета ЕР (общ) '!$M1473,2)</f>
        <v>0</v>
      </c>
      <c r="P1473" s="1208" t="s">
        <v>2688</v>
      </c>
      <c r="Q1473" s="1208" t="s">
        <v>6225</v>
      </c>
      <c r="R1473" s="1035"/>
      <c r="S1473" s="723"/>
    </row>
    <row r="1474" spans="1:19" s="726" customFormat="1" ht="20.399999999999999">
      <c r="A1474" s="787" t="s">
        <v>105</v>
      </c>
      <c r="B1474" s="787">
        <v>2</v>
      </c>
      <c r="C1474" s="1007"/>
      <c r="D1474" s="1007">
        <v>474</v>
      </c>
      <c r="E1474" s="787" t="str">
        <f>CONCATENATE('Смета ЕР (общ) '!$A1474,".",'Смета ЕР (общ) '!$B1474,".",'Смета ЕР (общ) '!$D1474)</f>
        <v>Р9.2.474</v>
      </c>
      <c r="F1474" s="667">
        <f t="shared" si="210"/>
        <v>1</v>
      </c>
      <c r="G1474" s="1208" t="s">
        <v>3998</v>
      </c>
      <c r="H1474" s="642" t="s">
        <v>336</v>
      </c>
      <c r="I1474" s="1008"/>
      <c r="J1474" s="669">
        <f t="shared" si="215"/>
        <v>838.30949999999996</v>
      </c>
      <c r="K1474" s="904">
        <f>Освещение!H43</f>
        <v>8383.0949999999993</v>
      </c>
      <c r="L1474" s="669">
        <f t="shared" si="216"/>
        <v>838.31</v>
      </c>
      <c r="M1474" s="662">
        <f t="shared" si="217"/>
        <v>8383.0949999999993</v>
      </c>
      <c r="N1474" s="658">
        <f>ROUND('Смета ЕР (общ) '!$I1474*'Смета ЕР (общ) '!$L1474,2)</f>
        <v>0</v>
      </c>
      <c r="O1474" s="658">
        <f>ROUND('Смета ЕР (общ) '!$I1474*'Смета ЕР (общ) '!$M1474,2)</f>
        <v>0</v>
      </c>
      <c r="P1474" s="1208" t="s">
        <v>2688</v>
      </c>
      <c r="Q1474" s="1208" t="s">
        <v>6225</v>
      </c>
      <c r="R1474" s="1035"/>
      <c r="S1474" s="723"/>
    </row>
    <row r="1475" spans="1:19" s="726" customFormat="1" ht="14.4">
      <c r="A1475" s="787" t="s">
        <v>105</v>
      </c>
      <c r="B1475" s="787">
        <v>2</v>
      </c>
      <c r="C1475" s="1007"/>
      <c r="D1475" s="1007">
        <v>475</v>
      </c>
      <c r="E1475" s="787" t="str">
        <f>CONCATENATE('Смета ЕР (общ) '!$A1475,".",'Смета ЕР (общ) '!$B1475,".",'Смета ЕР (общ) '!$D1475)</f>
        <v>Р9.2.475</v>
      </c>
      <c r="F1475" s="667">
        <f t="shared" si="210"/>
        <v>1</v>
      </c>
      <c r="G1475" s="1208" t="s">
        <v>3083</v>
      </c>
      <c r="H1475" s="642" t="s">
        <v>336</v>
      </c>
      <c r="I1475" s="1008"/>
      <c r="J1475" s="669">
        <f t="shared" si="215"/>
        <v>3198.2579999999998</v>
      </c>
      <c r="K1475" s="904">
        <f>Освещение!H44</f>
        <v>31982.579999999998</v>
      </c>
      <c r="L1475" s="669">
        <f t="shared" si="216"/>
        <v>3198.26</v>
      </c>
      <c r="M1475" s="662">
        <f t="shared" si="217"/>
        <v>31982.579999999998</v>
      </c>
      <c r="N1475" s="658">
        <f>ROUND('Смета ЕР (общ) '!$I1475*'Смета ЕР (общ) '!$L1475,2)</f>
        <v>0</v>
      </c>
      <c r="O1475" s="658">
        <f>ROUND('Смета ЕР (общ) '!$I1475*'Смета ЕР (общ) '!$M1475,2)</f>
        <v>0</v>
      </c>
      <c r="P1475" s="1208" t="s">
        <v>2688</v>
      </c>
      <c r="Q1475" s="1208" t="s">
        <v>6225</v>
      </c>
      <c r="R1475" s="1035"/>
      <c r="S1475" s="723"/>
    </row>
    <row r="1476" spans="1:19" s="726" customFormat="1" ht="14.4">
      <c r="A1476" s="787" t="s">
        <v>105</v>
      </c>
      <c r="B1476" s="787">
        <v>2</v>
      </c>
      <c r="C1476" s="1007"/>
      <c r="D1476" s="1007">
        <v>476</v>
      </c>
      <c r="E1476" s="787" t="str">
        <f>CONCATENATE('Смета ЕР (общ) '!$A1476,".",'Смета ЕР (общ) '!$B1476,".",'Смета ЕР (общ) '!$D1476)</f>
        <v>Р9.2.476</v>
      </c>
      <c r="F1476" s="667">
        <f t="shared" si="210"/>
        <v>1</v>
      </c>
      <c r="G1476" s="1208" t="s">
        <v>4001</v>
      </c>
      <c r="H1476" s="642" t="s">
        <v>336</v>
      </c>
      <c r="I1476" s="1008"/>
      <c r="J1476" s="669">
        <f t="shared" si="215"/>
        <v>2546.2080000000001</v>
      </c>
      <c r="K1476" s="904">
        <f>Освещение!H45</f>
        <v>25462.079999999998</v>
      </c>
      <c r="L1476" s="669">
        <f t="shared" si="216"/>
        <v>2546.21</v>
      </c>
      <c r="M1476" s="662">
        <f t="shared" si="217"/>
        <v>25462.079999999998</v>
      </c>
      <c r="N1476" s="658">
        <f>ROUND('Смета ЕР (общ) '!$I1476*'Смета ЕР (общ) '!$L1476,2)</f>
        <v>0</v>
      </c>
      <c r="O1476" s="658">
        <f>ROUND('Смета ЕР (общ) '!$I1476*'Смета ЕР (общ) '!$M1476,2)</f>
        <v>0</v>
      </c>
      <c r="P1476" s="1208" t="s">
        <v>2688</v>
      </c>
      <c r="Q1476" s="1208" t="s">
        <v>6225</v>
      </c>
      <c r="R1476" s="1035"/>
      <c r="S1476" s="723"/>
    </row>
    <row r="1477" spans="1:19" s="726" customFormat="1" ht="20.399999999999999">
      <c r="A1477" s="787" t="s">
        <v>105</v>
      </c>
      <c r="B1477" s="787">
        <v>2</v>
      </c>
      <c r="C1477" s="1007"/>
      <c r="D1477" s="1007">
        <v>477</v>
      </c>
      <c r="E1477" s="787" t="str">
        <f>CONCATENATE('Смета ЕР (общ) '!$A1477,".",'Смета ЕР (общ) '!$B1477,".",'Смета ЕР (общ) '!$D1477)</f>
        <v>Р9.2.477</v>
      </c>
      <c r="F1477" s="667">
        <f t="shared" si="210"/>
        <v>1</v>
      </c>
      <c r="G1477" s="1208" t="s">
        <v>4003</v>
      </c>
      <c r="H1477" s="642" t="s">
        <v>336</v>
      </c>
      <c r="I1477" s="1008"/>
      <c r="J1477" s="669">
        <f t="shared" si="215"/>
        <v>3059.8155000000002</v>
      </c>
      <c r="K1477" s="904">
        <f>Освещение!H46</f>
        <v>30598.154999999999</v>
      </c>
      <c r="L1477" s="669">
        <f t="shared" si="216"/>
        <v>3059.82</v>
      </c>
      <c r="M1477" s="662">
        <f t="shared" si="217"/>
        <v>30598.154999999999</v>
      </c>
      <c r="N1477" s="658">
        <f>ROUND('Смета ЕР (общ) '!$I1477*'Смета ЕР (общ) '!$L1477,2)</f>
        <v>0</v>
      </c>
      <c r="O1477" s="658">
        <f>ROUND('Смета ЕР (общ) '!$I1477*'Смета ЕР (общ) '!$M1477,2)</f>
        <v>0</v>
      </c>
      <c r="P1477" s="1208" t="s">
        <v>2688</v>
      </c>
      <c r="Q1477" s="1208" t="s">
        <v>6225</v>
      </c>
      <c r="R1477" s="1035"/>
      <c r="S1477" s="723"/>
    </row>
    <row r="1478" spans="1:19" s="726" customFormat="1" ht="14.4">
      <c r="A1478" s="787" t="s">
        <v>105</v>
      </c>
      <c r="B1478" s="787">
        <v>2</v>
      </c>
      <c r="C1478" s="1007"/>
      <c r="D1478" s="1007">
        <v>478</v>
      </c>
      <c r="E1478" s="787" t="str">
        <f>CONCATENATE('Смета ЕР (общ) '!$A1478,".",'Смета ЕР (общ) '!$B1478,".",'Смета ЕР (общ) '!$D1478)</f>
        <v>Р9.2.478</v>
      </c>
      <c r="F1478" s="667">
        <f t="shared" si="210"/>
        <v>1</v>
      </c>
      <c r="G1478" s="1208" t="s">
        <v>3535</v>
      </c>
      <c r="H1478" s="642" t="s">
        <v>336</v>
      </c>
      <c r="I1478" s="1008"/>
      <c r="J1478" s="669">
        <f t="shared" si="215"/>
        <v>2510.6760000000004</v>
      </c>
      <c r="K1478" s="904">
        <f>Освещение!H47</f>
        <v>25106.760000000002</v>
      </c>
      <c r="L1478" s="669">
        <f t="shared" si="216"/>
        <v>2510.6799999999998</v>
      </c>
      <c r="M1478" s="662">
        <f t="shared" si="217"/>
        <v>25106.760000000002</v>
      </c>
      <c r="N1478" s="658">
        <f>ROUND('Смета ЕР (общ) '!$I1478*'Смета ЕР (общ) '!$L1478,2)</f>
        <v>0</v>
      </c>
      <c r="O1478" s="658">
        <f>ROUND('Смета ЕР (общ) '!$I1478*'Смета ЕР (общ) '!$M1478,2)</f>
        <v>0</v>
      </c>
      <c r="P1478" s="1208" t="s">
        <v>2688</v>
      </c>
      <c r="Q1478" s="1208" t="s">
        <v>6225</v>
      </c>
      <c r="R1478" s="1035"/>
      <c r="S1478" s="723"/>
    </row>
    <row r="1479" spans="1:19" s="726" customFormat="1" ht="14.4">
      <c r="A1479" s="787" t="s">
        <v>105</v>
      </c>
      <c r="B1479" s="787">
        <v>2</v>
      </c>
      <c r="C1479" s="1007"/>
      <c r="D1479" s="1007">
        <v>479</v>
      </c>
      <c r="E1479" s="787" t="str">
        <f>CONCATENATE('Смета ЕР (общ) '!$A1479,".",'Смета ЕР (общ) '!$B1479,".",'Смета ЕР (общ) '!$D1479)</f>
        <v>Р9.2.479</v>
      </c>
      <c r="F1479" s="667">
        <f t="shared" si="210"/>
        <v>1</v>
      </c>
      <c r="G1479" s="1208" t="s">
        <v>4007</v>
      </c>
      <c r="H1479" s="642" t="s">
        <v>336</v>
      </c>
      <c r="I1479" s="1008"/>
      <c r="J1479" s="669">
        <f t="shared" si="215"/>
        <v>1837.9305000000002</v>
      </c>
      <c r="K1479" s="904">
        <f>Освещение!H48</f>
        <v>18379.305</v>
      </c>
      <c r="L1479" s="669">
        <f t="shared" si="216"/>
        <v>1837.93</v>
      </c>
      <c r="M1479" s="662">
        <f t="shared" si="217"/>
        <v>18379.305</v>
      </c>
      <c r="N1479" s="658">
        <f>ROUND('Смета ЕР (общ) '!$I1479*'Смета ЕР (общ) '!$L1479,2)</f>
        <v>0</v>
      </c>
      <c r="O1479" s="658">
        <f>ROUND('Смета ЕР (общ) '!$I1479*'Смета ЕР (общ) '!$M1479,2)</f>
        <v>0</v>
      </c>
      <c r="P1479" s="1208" t="s">
        <v>2688</v>
      </c>
      <c r="Q1479" s="1208" t="s">
        <v>6225</v>
      </c>
      <c r="R1479" s="1035"/>
      <c r="S1479" s="723"/>
    </row>
    <row r="1480" spans="1:19" s="726" customFormat="1" ht="14.4">
      <c r="A1480" s="787" t="s">
        <v>105</v>
      </c>
      <c r="B1480" s="787">
        <v>2</v>
      </c>
      <c r="C1480" s="1007"/>
      <c r="D1480" s="1007">
        <v>480</v>
      </c>
      <c r="E1480" s="787" t="str">
        <f>CONCATENATE('Смета ЕР (общ) '!$A1480,".",'Смета ЕР (общ) '!$B1480,".",'Смета ЕР (общ) '!$D1480)</f>
        <v>Р9.2.480</v>
      </c>
      <c r="F1480" s="667">
        <f t="shared" si="210"/>
        <v>1</v>
      </c>
      <c r="G1480" s="1208" t="s">
        <v>3039</v>
      </c>
      <c r="H1480" s="642" t="s">
        <v>336</v>
      </c>
      <c r="I1480" s="1008"/>
      <c r="J1480" s="669">
        <f t="shared" si="215"/>
        <v>1395.3870000000002</v>
      </c>
      <c r="K1480" s="904">
        <f>Освещение!H49</f>
        <v>13953.87</v>
      </c>
      <c r="L1480" s="669">
        <f t="shared" si="216"/>
        <v>1395.39</v>
      </c>
      <c r="M1480" s="662">
        <f t="shared" si="217"/>
        <v>13953.87</v>
      </c>
      <c r="N1480" s="658">
        <f>ROUND('Смета ЕР (общ) '!$I1480*'Смета ЕР (общ) '!$L1480,2)</f>
        <v>0</v>
      </c>
      <c r="O1480" s="658">
        <f>ROUND('Смета ЕР (общ) '!$I1480*'Смета ЕР (общ) '!$M1480,2)</f>
        <v>0</v>
      </c>
      <c r="P1480" s="1208" t="s">
        <v>2688</v>
      </c>
      <c r="Q1480" s="1208" t="s">
        <v>6225</v>
      </c>
      <c r="R1480" s="1035"/>
      <c r="S1480" s="723"/>
    </row>
    <row r="1481" spans="1:19" s="726" customFormat="1" ht="20.399999999999999">
      <c r="A1481" s="787" t="s">
        <v>105</v>
      </c>
      <c r="B1481" s="787">
        <v>2</v>
      </c>
      <c r="C1481" s="1007"/>
      <c r="D1481" s="1007">
        <v>481</v>
      </c>
      <c r="E1481" s="787" t="str">
        <f>CONCATENATE('Смета ЕР (общ) '!$A1481,".",'Смета ЕР (общ) '!$B1481,".",'Смета ЕР (общ) '!$D1481)</f>
        <v>Р9.2.481</v>
      </c>
      <c r="F1481" s="667">
        <f t="shared" si="210"/>
        <v>1</v>
      </c>
      <c r="G1481" s="1208" t="s">
        <v>4011</v>
      </c>
      <c r="H1481" s="642" t="s">
        <v>336</v>
      </c>
      <c r="I1481" s="1008"/>
      <c r="J1481" s="669">
        <f t="shared" si="215"/>
        <v>1908.9945000000005</v>
      </c>
      <c r="K1481" s="904">
        <f>Освещение!H50</f>
        <v>19089.945000000003</v>
      </c>
      <c r="L1481" s="669">
        <f t="shared" si="216"/>
        <v>1908.99</v>
      </c>
      <c r="M1481" s="662">
        <f t="shared" si="217"/>
        <v>19089.945000000003</v>
      </c>
      <c r="N1481" s="658">
        <f>ROUND('Смета ЕР (общ) '!$I1481*'Смета ЕР (общ) '!$L1481,2)</f>
        <v>0</v>
      </c>
      <c r="O1481" s="658">
        <f>ROUND('Смета ЕР (общ) '!$I1481*'Смета ЕР (общ) '!$M1481,2)</f>
        <v>0</v>
      </c>
      <c r="P1481" s="1208" t="s">
        <v>2688</v>
      </c>
      <c r="Q1481" s="1208" t="s">
        <v>6225</v>
      </c>
      <c r="R1481" s="1035"/>
      <c r="S1481" s="723"/>
    </row>
    <row r="1482" spans="1:19" s="726" customFormat="1" ht="14.4">
      <c r="A1482" s="787" t="s">
        <v>105</v>
      </c>
      <c r="B1482" s="787">
        <v>2</v>
      </c>
      <c r="C1482" s="1007"/>
      <c r="D1482" s="1007">
        <v>482</v>
      </c>
      <c r="E1482" s="787" t="str">
        <f>CONCATENATE('Смета ЕР (общ) '!$A1482,".",'Смета ЕР (общ) '!$B1482,".",'Смета ЕР (общ) '!$D1482)</f>
        <v>Р9.2.482</v>
      </c>
      <c r="F1482" s="667">
        <f t="shared" si="210"/>
        <v>1</v>
      </c>
      <c r="G1482" s="1208" t="s">
        <v>4013</v>
      </c>
      <c r="H1482" s="642" t="s">
        <v>336</v>
      </c>
      <c r="I1482" s="1008"/>
      <c r="J1482" s="669">
        <f t="shared" si="215"/>
        <v>5657.9985000000006</v>
      </c>
      <c r="K1482" s="904">
        <f>Освещение!H51</f>
        <v>56579.985000000001</v>
      </c>
      <c r="L1482" s="669">
        <f t="shared" si="216"/>
        <v>5658</v>
      </c>
      <c r="M1482" s="662">
        <f t="shared" si="217"/>
        <v>56579.985000000001</v>
      </c>
      <c r="N1482" s="658">
        <f>ROUND('Смета ЕР (общ) '!$I1482*'Смета ЕР (общ) '!$L1482,2)</f>
        <v>0</v>
      </c>
      <c r="O1482" s="658">
        <f>ROUND('Смета ЕР (общ) '!$I1482*'Смета ЕР (общ) '!$M1482,2)</f>
        <v>0</v>
      </c>
      <c r="P1482" s="1208" t="s">
        <v>2688</v>
      </c>
      <c r="Q1482" s="1208" t="s">
        <v>6225</v>
      </c>
      <c r="R1482" s="1035"/>
      <c r="S1482" s="723"/>
    </row>
    <row r="1483" spans="1:19" s="726" customFormat="1" ht="14.4">
      <c r="A1483" s="787" t="s">
        <v>105</v>
      </c>
      <c r="B1483" s="787">
        <v>2</v>
      </c>
      <c r="C1483" s="1007"/>
      <c r="D1483" s="1007">
        <v>483</v>
      </c>
      <c r="E1483" s="787" t="str">
        <f>CONCATENATE('Смета ЕР (общ) '!$A1483,".",'Смета ЕР (общ) '!$B1483,".",'Смета ЕР (общ) '!$D1483)</f>
        <v>Р9.2.483</v>
      </c>
      <c r="F1483" s="667">
        <f t="shared" si="210"/>
        <v>1</v>
      </c>
      <c r="G1483" s="1208" t="s">
        <v>4014</v>
      </c>
      <c r="H1483" s="642" t="s">
        <v>336</v>
      </c>
      <c r="I1483" s="1008"/>
      <c r="J1483" s="669">
        <f t="shared" si="215"/>
        <v>1423.4535000000003</v>
      </c>
      <c r="K1483" s="904">
        <f>Освещение!H52</f>
        <v>14234.535000000002</v>
      </c>
      <c r="L1483" s="669">
        <f t="shared" si="216"/>
        <v>1423.45</v>
      </c>
      <c r="M1483" s="662">
        <f t="shared" si="217"/>
        <v>14234.535000000002</v>
      </c>
      <c r="N1483" s="658">
        <f>ROUND('Смета ЕР (общ) '!$I1483*'Смета ЕР (общ) '!$L1483,2)</f>
        <v>0</v>
      </c>
      <c r="O1483" s="658">
        <f>ROUND('Смета ЕР (общ) '!$I1483*'Смета ЕР (общ) '!$M1483,2)</f>
        <v>0</v>
      </c>
      <c r="P1483" s="1208" t="s">
        <v>2688</v>
      </c>
      <c r="Q1483" s="1208" t="s">
        <v>6225</v>
      </c>
      <c r="R1483" s="1035"/>
      <c r="S1483" s="723"/>
    </row>
    <row r="1484" spans="1:19" s="726" customFormat="1" ht="30.6">
      <c r="A1484" s="787" t="s">
        <v>105</v>
      </c>
      <c r="B1484" s="787">
        <v>2</v>
      </c>
      <c r="C1484" s="1007"/>
      <c r="D1484" s="1007">
        <v>484</v>
      </c>
      <c r="E1484" s="787" t="str">
        <f>CONCATENATE('Смета ЕР (общ) '!$A1484,".",'Смета ЕР (общ) '!$B1484,".",'Смета ЕР (общ) '!$D1484)</f>
        <v>Р9.2.484</v>
      </c>
      <c r="F1484" s="667">
        <f t="shared" si="210"/>
        <v>1</v>
      </c>
      <c r="G1484" s="1208" t="s">
        <v>4017</v>
      </c>
      <c r="H1484" s="642" t="s">
        <v>336</v>
      </c>
      <c r="I1484" s="1008"/>
      <c r="J1484" s="669">
        <f t="shared" si="215"/>
        <v>1937.0610000000001</v>
      </c>
      <c r="K1484" s="904">
        <f>Освещение!H53</f>
        <v>19370.61</v>
      </c>
      <c r="L1484" s="669">
        <f t="shared" si="216"/>
        <v>1937.06</v>
      </c>
      <c r="M1484" s="662">
        <f t="shared" si="217"/>
        <v>19370.61</v>
      </c>
      <c r="N1484" s="658">
        <f>ROUND('Смета ЕР (общ) '!$I1484*'Смета ЕР (общ) '!$L1484,2)</f>
        <v>0</v>
      </c>
      <c r="O1484" s="658">
        <f>ROUND('Смета ЕР (общ) '!$I1484*'Смета ЕР (общ) '!$M1484,2)</f>
        <v>0</v>
      </c>
      <c r="P1484" s="1208" t="s">
        <v>2688</v>
      </c>
      <c r="Q1484" s="1208" t="s">
        <v>6225</v>
      </c>
      <c r="R1484" s="1035"/>
      <c r="S1484" s="723"/>
    </row>
    <row r="1485" spans="1:19" s="726" customFormat="1" ht="14.4">
      <c r="A1485" s="787" t="s">
        <v>105</v>
      </c>
      <c r="B1485" s="787">
        <v>2</v>
      </c>
      <c r="C1485" s="1007"/>
      <c r="D1485" s="1007">
        <v>485</v>
      </c>
      <c r="E1485" s="787" t="str">
        <f>CONCATENATE('Смета ЕР (общ) '!$A1485,".",'Смета ЕР (общ) '!$B1485,".",'Смета ЕР (общ) '!$D1485)</f>
        <v>Р9.2.485</v>
      </c>
      <c r="F1485" s="667">
        <f t="shared" si="210"/>
        <v>1</v>
      </c>
      <c r="G1485" s="1208" t="s">
        <v>2852</v>
      </c>
      <c r="H1485" s="642" t="s">
        <v>336</v>
      </c>
      <c r="I1485" s="1008"/>
      <c r="J1485" s="669">
        <f t="shared" si="215"/>
        <v>1705.2525000000003</v>
      </c>
      <c r="K1485" s="904">
        <f>Освещение!H54</f>
        <v>17052.525000000001</v>
      </c>
      <c r="L1485" s="669">
        <f t="shared" si="216"/>
        <v>1705.25</v>
      </c>
      <c r="M1485" s="662">
        <f t="shared" si="217"/>
        <v>17052.525000000001</v>
      </c>
      <c r="N1485" s="658">
        <f>ROUND('Смета ЕР (общ) '!$I1485*'Смета ЕР (общ) '!$L1485,2)</f>
        <v>0</v>
      </c>
      <c r="O1485" s="658">
        <f>ROUND('Смета ЕР (общ) '!$I1485*'Смета ЕР (общ) '!$M1485,2)</f>
        <v>0</v>
      </c>
      <c r="P1485" s="1208" t="s">
        <v>2688</v>
      </c>
      <c r="Q1485" s="1208" t="s">
        <v>6225</v>
      </c>
      <c r="R1485" s="1035"/>
      <c r="S1485" s="723"/>
    </row>
    <row r="1486" spans="1:19" s="726" customFormat="1" ht="14.4">
      <c r="A1486" s="787" t="s">
        <v>105</v>
      </c>
      <c r="B1486" s="787">
        <v>2</v>
      </c>
      <c r="C1486" s="1007"/>
      <c r="D1486" s="1007">
        <v>486</v>
      </c>
      <c r="E1486" s="787" t="str">
        <f>CONCATENATE('Смета ЕР (общ) '!$A1486,".",'Смета ЕР (общ) '!$B1486,".",'Смета ЕР (общ) '!$D1486)</f>
        <v>Р9.2.486</v>
      </c>
      <c r="F1486" s="667">
        <f t="shared" si="210"/>
        <v>1</v>
      </c>
      <c r="G1486" s="1208" t="s">
        <v>4075</v>
      </c>
      <c r="H1486" s="642" t="s">
        <v>336</v>
      </c>
      <c r="I1486" s="1008"/>
      <c r="J1486" s="669">
        <f t="shared" si="215"/>
        <v>5117.6475</v>
      </c>
      <c r="K1486" s="904">
        <f>Освещение!H55</f>
        <v>51176.474999999999</v>
      </c>
      <c r="L1486" s="669">
        <f t="shared" si="216"/>
        <v>5117.6499999999996</v>
      </c>
      <c r="M1486" s="662">
        <f t="shared" si="217"/>
        <v>51176.474999999999</v>
      </c>
      <c r="N1486" s="658">
        <f>ROUND('Смета ЕР (общ) '!$I1486*'Смета ЕР (общ) '!$L1486,2)</f>
        <v>0</v>
      </c>
      <c r="O1486" s="658">
        <f>ROUND('Смета ЕР (общ) '!$I1486*'Смета ЕР (общ) '!$M1486,2)</f>
        <v>0</v>
      </c>
      <c r="P1486" s="1208" t="s">
        <v>2688</v>
      </c>
      <c r="Q1486" s="1208" t="s">
        <v>6225</v>
      </c>
      <c r="R1486" s="1035"/>
      <c r="S1486" s="723"/>
    </row>
    <row r="1487" spans="1:19" s="726" customFormat="1" ht="14.4">
      <c r="A1487" s="787" t="s">
        <v>105</v>
      </c>
      <c r="B1487" s="787">
        <v>2</v>
      </c>
      <c r="C1487" s="1007"/>
      <c r="D1487" s="1007">
        <v>487</v>
      </c>
      <c r="E1487" s="787" t="str">
        <f>CONCATENATE('Смета ЕР (общ) '!$A1487,".",'Смета ЕР (общ) '!$B1487,".",'Смета ЕР (общ) '!$D1487)</f>
        <v>Р9.2.487</v>
      </c>
      <c r="F1487" s="667">
        <f t="shared" si="210"/>
        <v>1</v>
      </c>
      <c r="G1487" s="1208" t="s">
        <v>2995</v>
      </c>
      <c r="H1487" s="642" t="s">
        <v>336</v>
      </c>
      <c r="I1487" s="1008"/>
      <c r="J1487" s="669">
        <f t="shared" si="215"/>
        <v>66.055500000000009</v>
      </c>
      <c r="K1487" s="904">
        <f>Освещение!H56</f>
        <v>660.55500000000006</v>
      </c>
      <c r="L1487" s="669">
        <f t="shared" si="216"/>
        <v>66.06</v>
      </c>
      <c r="M1487" s="662">
        <f t="shared" si="217"/>
        <v>660.55500000000006</v>
      </c>
      <c r="N1487" s="658">
        <f>ROUND('Смета ЕР (общ) '!$I1487*'Смета ЕР (общ) '!$L1487,2)</f>
        <v>0</v>
      </c>
      <c r="O1487" s="658">
        <f>ROUND('Смета ЕР (общ) '!$I1487*'Смета ЕР (общ) '!$M1487,2)</f>
        <v>0</v>
      </c>
      <c r="P1487" s="1208" t="s">
        <v>2688</v>
      </c>
      <c r="Q1487" s="1208" t="s">
        <v>6225</v>
      </c>
      <c r="R1487" s="1035"/>
      <c r="S1487" s="723"/>
    </row>
    <row r="1488" spans="1:19" s="726" customFormat="1" ht="20.399999999999999">
      <c r="A1488" s="787" t="s">
        <v>105</v>
      </c>
      <c r="B1488" s="787">
        <v>2</v>
      </c>
      <c r="C1488" s="1007"/>
      <c r="D1488" s="1007">
        <v>488</v>
      </c>
      <c r="E1488" s="787" t="str">
        <f>CONCATENATE('Смета ЕР (общ) '!$A1488,".",'Смета ЕР (общ) '!$B1488,".",'Смета ЕР (общ) '!$D1488)</f>
        <v>Р9.2.488</v>
      </c>
      <c r="F1488" s="667">
        <f t="shared" ref="F1488:F1551" si="218">IF(I1488&gt;0,F1487+1,F1487)</f>
        <v>1</v>
      </c>
      <c r="G1488" s="1208" t="s">
        <v>4020</v>
      </c>
      <c r="H1488" s="642" t="s">
        <v>336</v>
      </c>
      <c r="I1488" s="1008"/>
      <c r="J1488" s="669">
        <f t="shared" si="215"/>
        <v>4811.6565000000001</v>
      </c>
      <c r="K1488" s="904">
        <f>Освещение!H57</f>
        <v>48116.565000000002</v>
      </c>
      <c r="L1488" s="669">
        <f t="shared" si="216"/>
        <v>4811.66</v>
      </c>
      <c r="M1488" s="662">
        <f t="shared" si="217"/>
        <v>48116.565000000002</v>
      </c>
      <c r="N1488" s="658">
        <f>ROUND('Смета ЕР (общ) '!$I1488*'Смета ЕР (общ) '!$L1488,2)</f>
        <v>0</v>
      </c>
      <c r="O1488" s="658">
        <f>ROUND('Смета ЕР (общ) '!$I1488*'Смета ЕР (общ) '!$M1488,2)</f>
        <v>0</v>
      </c>
      <c r="P1488" s="1208" t="s">
        <v>2688</v>
      </c>
      <c r="Q1488" s="1208" t="s">
        <v>6225</v>
      </c>
      <c r="R1488" s="1035"/>
      <c r="S1488" s="723"/>
    </row>
    <row r="1489" spans="1:19" s="726" customFormat="1" ht="14.4">
      <c r="A1489" s="787" t="s">
        <v>105</v>
      </c>
      <c r="B1489" s="787">
        <v>2</v>
      </c>
      <c r="C1489" s="1007"/>
      <c r="D1489" s="1007">
        <v>489</v>
      </c>
      <c r="E1489" s="787" t="str">
        <f>CONCATENATE('Смета ЕР (общ) '!$A1489,".",'Смета ЕР (общ) '!$B1489,".",'Смета ЕР (общ) '!$D1489)</f>
        <v>Р9.2.489</v>
      </c>
      <c r="F1489" s="667">
        <f t="shared" si="218"/>
        <v>1</v>
      </c>
      <c r="G1489" s="1208" t="s">
        <v>4076</v>
      </c>
      <c r="H1489" s="642" t="s">
        <v>336</v>
      </c>
      <c r="I1489" s="1008"/>
      <c r="J1489" s="669">
        <f t="shared" si="215"/>
        <v>899.9235000000001</v>
      </c>
      <c r="K1489" s="904">
        <f>Освещение!H58</f>
        <v>8999.2350000000006</v>
      </c>
      <c r="L1489" s="669">
        <f t="shared" si="216"/>
        <v>899.92</v>
      </c>
      <c r="M1489" s="662">
        <f t="shared" si="217"/>
        <v>8999.2350000000006</v>
      </c>
      <c r="N1489" s="658">
        <f>ROUND('Смета ЕР (общ) '!$I1489*'Смета ЕР (общ) '!$L1489,2)</f>
        <v>0</v>
      </c>
      <c r="O1489" s="658">
        <f>ROUND('Смета ЕР (общ) '!$I1489*'Смета ЕР (общ) '!$M1489,2)</f>
        <v>0</v>
      </c>
      <c r="P1489" s="1208" t="s">
        <v>2688</v>
      </c>
      <c r="Q1489" s="1208" t="s">
        <v>6225</v>
      </c>
      <c r="R1489" s="1035"/>
      <c r="S1489" s="723"/>
    </row>
    <row r="1490" spans="1:19" s="726" customFormat="1" ht="14.4">
      <c r="A1490" s="787" t="s">
        <v>105</v>
      </c>
      <c r="B1490" s="787">
        <v>2</v>
      </c>
      <c r="C1490" s="1007"/>
      <c r="D1490" s="1007">
        <v>490</v>
      </c>
      <c r="E1490" s="787" t="str">
        <f>CONCATENATE('Смета ЕР (общ) '!$A1490,".",'Смета ЕР (общ) '!$B1490,".",'Смета ЕР (общ) '!$D1490)</f>
        <v>Р9.2.490</v>
      </c>
      <c r="F1490" s="667">
        <f t="shared" si="218"/>
        <v>1</v>
      </c>
      <c r="G1490" s="1208" t="s">
        <v>4022</v>
      </c>
      <c r="H1490" s="642" t="s">
        <v>336</v>
      </c>
      <c r="I1490" s="1008"/>
      <c r="J1490" s="669">
        <f t="shared" si="215"/>
        <v>2236.5315000000001</v>
      </c>
      <c r="K1490" s="904">
        <f>Освещение!H59</f>
        <v>22365.314999999999</v>
      </c>
      <c r="L1490" s="669">
        <f t="shared" si="216"/>
        <v>2236.5300000000002</v>
      </c>
      <c r="M1490" s="662">
        <f t="shared" si="217"/>
        <v>22365.314999999999</v>
      </c>
      <c r="N1490" s="658">
        <f>ROUND('Смета ЕР (общ) '!$I1490*'Смета ЕР (общ) '!$L1490,2)</f>
        <v>0</v>
      </c>
      <c r="O1490" s="658">
        <f>ROUND('Смета ЕР (общ) '!$I1490*'Смета ЕР (общ) '!$M1490,2)</f>
        <v>0</v>
      </c>
      <c r="P1490" s="1208" t="s">
        <v>2688</v>
      </c>
      <c r="Q1490" s="1208" t="s">
        <v>6225</v>
      </c>
      <c r="R1490" s="1035"/>
      <c r="S1490" s="723"/>
    </row>
    <row r="1491" spans="1:19" s="726" customFormat="1" ht="14.4">
      <c r="A1491" s="787" t="s">
        <v>105</v>
      </c>
      <c r="B1491" s="787">
        <v>2</v>
      </c>
      <c r="C1491" s="1007"/>
      <c r="D1491" s="1007">
        <v>491</v>
      </c>
      <c r="E1491" s="787" t="str">
        <f>CONCATENATE('Смета ЕР (общ) '!$A1491,".",'Смета ЕР (общ) '!$B1491,".",'Смета ЕР (общ) '!$D1491)</f>
        <v>Р9.2.491</v>
      </c>
      <c r="F1491" s="667">
        <f t="shared" si="218"/>
        <v>1</v>
      </c>
      <c r="G1491" s="1208" t="s">
        <v>4024</v>
      </c>
      <c r="H1491" s="642" t="s">
        <v>336</v>
      </c>
      <c r="I1491" s="1008"/>
      <c r="J1491" s="669">
        <f t="shared" si="215"/>
        <v>3573.0450000000005</v>
      </c>
      <c r="K1491" s="904">
        <f>Освещение!H60</f>
        <v>35730.450000000004</v>
      </c>
      <c r="L1491" s="669">
        <f t="shared" si="216"/>
        <v>3573.05</v>
      </c>
      <c r="M1491" s="662">
        <f t="shared" si="217"/>
        <v>35730.450000000004</v>
      </c>
      <c r="N1491" s="658">
        <f>ROUND('Смета ЕР (общ) '!$I1491*'Смета ЕР (общ) '!$L1491,2)</f>
        <v>0</v>
      </c>
      <c r="O1491" s="658">
        <f>ROUND('Смета ЕР (общ) '!$I1491*'Смета ЕР (общ) '!$M1491,2)</f>
        <v>0</v>
      </c>
      <c r="P1491" s="1208" t="s">
        <v>2688</v>
      </c>
      <c r="Q1491" s="1208" t="s">
        <v>6225</v>
      </c>
      <c r="R1491" s="1035"/>
      <c r="S1491" s="723"/>
    </row>
    <row r="1492" spans="1:19" s="726" customFormat="1" ht="14.4">
      <c r="A1492" s="787" t="s">
        <v>105</v>
      </c>
      <c r="B1492" s="787">
        <v>2</v>
      </c>
      <c r="C1492" s="1007"/>
      <c r="D1492" s="1007">
        <v>492</v>
      </c>
      <c r="E1492" s="787" t="str">
        <f>CONCATENATE('Смета ЕР (общ) '!$A1492,".",'Смета ЕР (общ) '!$B1492,".",'Смета ЕР (общ) '!$D1492)</f>
        <v>Р9.2.492</v>
      </c>
      <c r="F1492" s="667">
        <f t="shared" si="218"/>
        <v>1</v>
      </c>
      <c r="G1492" s="1208" t="s">
        <v>2976</v>
      </c>
      <c r="H1492" s="642" t="s">
        <v>336</v>
      </c>
      <c r="I1492" s="1008"/>
      <c r="J1492" s="669">
        <f t="shared" si="215"/>
        <v>1078.434</v>
      </c>
      <c r="K1492" s="904">
        <f>Освещение!H61</f>
        <v>10784.34</v>
      </c>
      <c r="L1492" s="669">
        <f t="shared" si="216"/>
        <v>1078.43</v>
      </c>
      <c r="M1492" s="662">
        <f t="shared" si="217"/>
        <v>10784.34</v>
      </c>
      <c r="N1492" s="658">
        <f>ROUND('Смета ЕР (общ) '!$I1492*'Смета ЕР (общ) '!$L1492,2)</f>
        <v>0</v>
      </c>
      <c r="O1492" s="658">
        <f>ROUND('Смета ЕР (общ) '!$I1492*'Смета ЕР (общ) '!$M1492,2)</f>
        <v>0</v>
      </c>
      <c r="P1492" s="1208" t="s">
        <v>2688</v>
      </c>
      <c r="Q1492" s="1208" t="s">
        <v>6225</v>
      </c>
      <c r="R1492" s="1035"/>
      <c r="S1492" s="723"/>
    </row>
    <row r="1493" spans="1:19" s="726" customFormat="1" ht="14.4">
      <c r="A1493" s="787" t="s">
        <v>105</v>
      </c>
      <c r="B1493" s="787">
        <v>2</v>
      </c>
      <c r="C1493" s="1007"/>
      <c r="D1493" s="1007">
        <v>493</v>
      </c>
      <c r="E1493" s="787" t="str">
        <f>CONCATENATE('Смета ЕР (общ) '!$A1493,".",'Смета ЕР (общ) '!$B1493,".",'Смета ЕР (общ) '!$D1493)</f>
        <v>Р9.2.493</v>
      </c>
      <c r="F1493" s="667">
        <f t="shared" si="218"/>
        <v>1</v>
      </c>
      <c r="G1493" s="1208" t="s">
        <v>4077</v>
      </c>
      <c r="H1493" s="642" t="s">
        <v>336</v>
      </c>
      <c r="I1493" s="1008"/>
      <c r="J1493" s="669">
        <f t="shared" si="215"/>
        <v>2014.2674999999999</v>
      </c>
      <c r="K1493" s="904">
        <f>Освещение!H62</f>
        <v>20142.674999999999</v>
      </c>
      <c r="L1493" s="669">
        <f t="shared" si="216"/>
        <v>2014.27</v>
      </c>
      <c r="M1493" s="662">
        <f t="shared" si="217"/>
        <v>20142.674999999999</v>
      </c>
      <c r="N1493" s="658">
        <f>ROUND('Смета ЕР (общ) '!$I1493*'Смета ЕР (общ) '!$L1493,2)</f>
        <v>0</v>
      </c>
      <c r="O1493" s="658">
        <f>ROUND('Смета ЕР (общ) '!$I1493*'Смета ЕР (общ) '!$M1493,2)</f>
        <v>0</v>
      </c>
      <c r="P1493" s="1208" t="s">
        <v>2688</v>
      </c>
      <c r="Q1493" s="1208" t="s">
        <v>6225</v>
      </c>
      <c r="R1493" s="1035"/>
      <c r="S1493" s="723"/>
    </row>
    <row r="1494" spans="1:19" s="726" customFormat="1" ht="14.4">
      <c r="A1494" s="787" t="s">
        <v>105</v>
      </c>
      <c r="B1494" s="787">
        <v>2</v>
      </c>
      <c r="C1494" s="1007"/>
      <c r="D1494" s="1007">
        <v>494</v>
      </c>
      <c r="E1494" s="787" t="str">
        <f>CONCATENATE('Смета ЕР (общ) '!$A1494,".",'Смета ЕР (общ) '!$B1494,".",'Смета ЕР (общ) '!$D1494)</f>
        <v>Р9.2.494</v>
      </c>
      <c r="F1494" s="667">
        <f t="shared" si="218"/>
        <v>1</v>
      </c>
      <c r="G1494" s="1208" t="s">
        <v>4027</v>
      </c>
      <c r="H1494" s="642" t="s">
        <v>336</v>
      </c>
      <c r="I1494" s="1008"/>
      <c r="J1494" s="669">
        <f t="shared" si="215"/>
        <v>2905.2135000000003</v>
      </c>
      <c r="K1494" s="904">
        <f>Освещение!H63</f>
        <v>29052.135000000002</v>
      </c>
      <c r="L1494" s="669">
        <f t="shared" si="216"/>
        <v>2905.21</v>
      </c>
      <c r="M1494" s="662">
        <f t="shared" si="217"/>
        <v>29052.135000000002</v>
      </c>
      <c r="N1494" s="658">
        <f>ROUND('Смета ЕР (общ) '!$I1494*'Смета ЕР (общ) '!$L1494,2)</f>
        <v>0</v>
      </c>
      <c r="O1494" s="658">
        <f>ROUND('Смета ЕР (общ) '!$I1494*'Смета ЕР (общ) '!$M1494,2)</f>
        <v>0</v>
      </c>
      <c r="P1494" s="1208" t="s">
        <v>2688</v>
      </c>
      <c r="Q1494" s="1208" t="s">
        <v>6225</v>
      </c>
      <c r="R1494" s="1035"/>
      <c r="S1494" s="723"/>
    </row>
    <row r="1495" spans="1:19" s="726" customFormat="1" ht="14.4">
      <c r="A1495" s="787" t="s">
        <v>105</v>
      </c>
      <c r="B1495" s="787">
        <v>2</v>
      </c>
      <c r="C1495" s="1007"/>
      <c r="D1495" s="1007">
        <v>495</v>
      </c>
      <c r="E1495" s="787" t="str">
        <f>CONCATENATE('Смета ЕР (общ) '!$A1495,".",'Смета ЕР (общ) '!$B1495,".",'Смета ЕР (общ) '!$D1495)</f>
        <v>Р9.2.495</v>
      </c>
      <c r="F1495" s="667">
        <f t="shared" si="218"/>
        <v>1</v>
      </c>
      <c r="G1495" s="1208" t="s">
        <v>4078</v>
      </c>
      <c r="H1495" s="642" t="s">
        <v>336</v>
      </c>
      <c r="I1495" s="1008"/>
      <c r="J1495" s="669">
        <f t="shared" si="215"/>
        <v>2905.2135000000003</v>
      </c>
      <c r="K1495" s="904">
        <f>Освещение!H64</f>
        <v>29052.135000000002</v>
      </c>
      <c r="L1495" s="669">
        <f t="shared" si="216"/>
        <v>2905.21</v>
      </c>
      <c r="M1495" s="662">
        <f t="shared" si="217"/>
        <v>29052.135000000002</v>
      </c>
      <c r="N1495" s="658">
        <f>ROUND('Смета ЕР (общ) '!$I1495*'Смета ЕР (общ) '!$L1495,2)</f>
        <v>0</v>
      </c>
      <c r="O1495" s="658">
        <f>ROUND('Смета ЕР (общ) '!$I1495*'Смета ЕР (общ) '!$M1495,2)</f>
        <v>0</v>
      </c>
      <c r="P1495" s="1208" t="s">
        <v>2688</v>
      </c>
      <c r="Q1495" s="1208" t="s">
        <v>6225</v>
      </c>
      <c r="R1495" s="1035"/>
      <c r="S1495" s="723"/>
    </row>
    <row r="1496" spans="1:19" s="726" customFormat="1" ht="14.4">
      <c r="A1496" s="787" t="s">
        <v>105</v>
      </c>
      <c r="B1496" s="787">
        <v>2</v>
      </c>
      <c r="C1496" s="1007"/>
      <c r="D1496" s="1007">
        <v>496</v>
      </c>
      <c r="E1496" s="787" t="str">
        <f>CONCATENATE('Смета ЕР (общ) '!$A1496,".",'Смета ЕР (общ) '!$B1496,".",'Смета ЕР (общ) '!$D1496)</f>
        <v>Р9.2.496</v>
      </c>
      <c r="F1496" s="667">
        <f t="shared" si="218"/>
        <v>1</v>
      </c>
      <c r="G1496" s="1208" t="s">
        <v>4030</v>
      </c>
      <c r="H1496" s="642" t="s">
        <v>336</v>
      </c>
      <c r="I1496" s="1008"/>
      <c r="J1496" s="669">
        <f t="shared" si="215"/>
        <v>3127.4775000000004</v>
      </c>
      <c r="K1496" s="904">
        <f>Освещение!H65</f>
        <v>31274.775000000001</v>
      </c>
      <c r="L1496" s="669">
        <f t="shared" si="216"/>
        <v>3127.48</v>
      </c>
      <c r="M1496" s="662">
        <f t="shared" si="217"/>
        <v>31274.775000000001</v>
      </c>
      <c r="N1496" s="658">
        <f>ROUND('Смета ЕР (общ) '!$I1496*'Смета ЕР (общ) '!$L1496,2)</f>
        <v>0</v>
      </c>
      <c r="O1496" s="658">
        <f>ROUND('Смета ЕР (общ) '!$I1496*'Смета ЕР (общ) '!$M1496,2)</f>
        <v>0</v>
      </c>
      <c r="P1496" s="1208" t="s">
        <v>2688</v>
      </c>
      <c r="Q1496" s="1208" t="s">
        <v>6225</v>
      </c>
      <c r="R1496" s="1035"/>
      <c r="S1496" s="723"/>
    </row>
    <row r="1497" spans="1:19" s="726" customFormat="1" ht="14.4">
      <c r="A1497" s="787" t="s">
        <v>105</v>
      </c>
      <c r="B1497" s="787">
        <v>2</v>
      </c>
      <c r="C1497" s="1007"/>
      <c r="D1497" s="1007">
        <v>497</v>
      </c>
      <c r="E1497" s="787" t="str">
        <f>CONCATENATE('Смета ЕР (общ) '!$A1497,".",'Смета ЕР (общ) '!$B1497,".",'Смета ЕР (общ) '!$D1497)</f>
        <v>Р9.2.497</v>
      </c>
      <c r="F1497" s="667">
        <f t="shared" si="218"/>
        <v>1</v>
      </c>
      <c r="G1497" s="1208" t="s">
        <v>4079</v>
      </c>
      <c r="H1497" s="642" t="s">
        <v>336</v>
      </c>
      <c r="I1497" s="1008"/>
      <c r="J1497" s="669">
        <f t="shared" si="215"/>
        <v>3127.4775000000004</v>
      </c>
      <c r="K1497" s="904">
        <f>Освещение!H66</f>
        <v>31274.775000000001</v>
      </c>
      <c r="L1497" s="669">
        <f t="shared" si="216"/>
        <v>3127.48</v>
      </c>
      <c r="M1497" s="662">
        <f t="shared" si="217"/>
        <v>31274.775000000001</v>
      </c>
      <c r="N1497" s="658">
        <f>ROUND('Смета ЕР (общ) '!$I1497*'Смета ЕР (общ) '!$L1497,2)</f>
        <v>0</v>
      </c>
      <c r="O1497" s="658">
        <f>ROUND('Смета ЕР (общ) '!$I1497*'Смета ЕР (общ) '!$M1497,2)</f>
        <v>0</v>
      </c>
      <c r="P1497" s="1208" t="s">
        <v>2688</v>
      </c>
      <c r="Q1497" s="1208" t="s">
        <v>6225</v>
      </c>
      <c r="R1497" s="1035"/>
      <c r="S1497" s="723"/>
    </row>
    <row r="1498" spans="1:19" s="726" customFormat="1" ht="14.4">
      <c r="A1498" s="787" t="s">
        <v>105</v>
      </c>
      <c r="B1498" s="787">
        <v>2</v>
      </c>
      <c r="C1498" s="1007"/>
      <c r="D1498" s="1007">
        <v>498</v>
      </c>
      <c r="E1498" s="787" t="str">
        <f>CONCATENATE('Смета ЕР (общ) '!$A1498,".",'Смета ЕР (общ) '!$B1498,".",'Смета ЕР (общ) '!$D1498)</f>
        <v>Р9.2.498</v>
      </c>
      <c r="F1498" s="667">
        <f t="shared" si="218"/>
        <v>1</v>
      </c>
      <c r="G1498" s="1208" t="s">
        <v>4032</v>
      </c>
      <c r="H1498" s="642" t="s">
        <v>336</v>
      </c>
      <c r="I1498" s="1008"/>
      <c r="J1498" s="669">
        <f t="shared" si="215"/>
        <v>3796.2540000000008</v>
      </c>
      <c r="K1498" s="904">
        <f>Освещение!H67</f>
        <v>37962.540000000008</v>
      </c>
      <c r="L1498" s="669">
        <f t="shared" si="216"/>
        <v>3796.25</v>
      </c>
      <c r="M1498" s="662">
        <f t="shared" si="217"/>
        <v>37962.540000000008</v>
      </c>
      <c r="N1498" s="658">
        <f>ROUND('Смета ЕР (общ) '!$I1498*'Смета ЕР (общ) '!$L1498,2)</f>
        <v>0</v>
      </c>
      <c r="O1498" s="658">
        <f>ROUND('Смета ЕР (общ) '!$I1498*'Смета ЕР (общ) '!$M1498,2)</f>
        <v>0</v>
      </c>
      <c r="P1498" s="1208" t="s">
        <v>2688</v>
      </c>
      <c r="Q1498" s="1208" t="s">
        <v>6225</v>
      </c>
      <c r="R1498" s="1035"/>
      <c r="S1498" s="723"/>
    </row>
    <row r="1499" spans="1:19" s="726" customFormat="1" ht="14.4">
      <c r="A1499" s="787" t="s">
        <v>105</v>
      </c>
      <c r="B1499" s="787">
        <v>2</v>
      </c>
      <c r="C1499" s="1007"/>
      <c r="D1499" s="1007">
        <v>499</v>
      </c>
      <c r="E1499" s="787" t="str">
        <f>CONCATENATE('Смета ЕР (общ) '!$A1499,".",'Смета ЕР (общ) '!$B1499,".",'Смета ЕР (общ) '!$D1499)</f>
        <v>Р9.2.499</v>
      </c>
      <c r="F1499" s="667">
        <f t="shared" si="218"/>
        <v>1</v>
      </c>
      <c r="G1499" s="1208" t="s">
        <v>4033</v>
      </c>
      <c r="H1499" s="642" t="s">
        <v>336</v>
      </c>
      <c r="I1499" s="1008"/>
      <c r="J1499" s="669">
        <f t="shared" si="215"/>
        <v>4909.6530000000002</v>
      </c>
      <c r="K1499" s="904">
        <f>Освещение!H68</f>
        <v>49096.53</v>
      </c>
      <c r="L1499" s="669">
        <f t="shared" si="216"/>
        <v>4909.6499999999996</v>
      </c>
      <c r="M1499" s="662">
        <f t="shared" si="217"/>
        <v>49096.53</v>
      </c>
      <c r="N1499" s="658">
        <f>ROUND('Смета ЕР (общ) '!$I1499*'Смета ЕР (общ) '!$L1499,2)</f>
        <v>0</v>
      </c>
      <c r="O1499" s="658">
        <f>ROUND('Смета ЕР (общ) '!$I1499*'Смета ЕР (общ) '!$M1499,2)</f>
        <v>0</v>
      </c>
      <c r="P1499" s="1208" t="s">
        <v>2688</v>
      </c>
      <c r="Q1499" s="1208" t="s">
        <v>6225</v>
      </c>
      <c r="R1499" s="1035"/>
      <c r="S1499" s="723"/>
    </row>
    <row r="1500" spans="1:19" s="726" customFormat="1" ht="14.4">
      <c r="A1500" s="787" t="s">
        <v>105</v>
      </c>
      <c r="B1500" s="787">
        <v>2</v>
      </c>
      <c r="C1500" s="1007"/>
      <c r="D1500" s="1007">
        <v>500</v>
      </c>
      <c r="E1500" s="787" t="str">
        <f>CONCATENATE('Смета ЕР (общ) '!$A1500,".",'Смета ЕР (общ) '!$B1500,".",'Смета ЕР (общ) '!$D1500)</f>
        <v>Р9.2.500</v>
      </c>
      <c r="F1500" s="667">
        <f t="shared" si="218"/>
        <v>1</v>
      </c>
      <c r="G1500" s="1208" t="s">
        <v>4080</v>
      </c>
      <c r="H1500" s="642" t="s">
        <v>336</v>
      </c>
      <c r="I1500" s="1008"/>
      <c r="J1500" s="669">
        <f t="shared" si="215"/>
        <v>5132.7675000000008</v>
      </c>
      <c r="K1500" s="904">
        <f>Освещение!H69</f>
        <v>51327.675000000003</v>
      </c>
      <c r="L1500" s="669">
        <f t="shared" si="216"/>
        <v>5132.7700000000004</v>
      </c>
      <c r="M1500" s="662">
        <f t="shared" si="217"/>
        <v>51327.675000000003</v>
      </c>
      <c r="N1500" s="658">
        <f>ROUND('Смета ЕР (общ) '!$I1500*'Смета ЕР (общ) '!$L1500,2)</f>
        <v>0</v>
      </c>
      <c r="O1500" s="658">
        <f>ROUND('Смета ЕР (общ) '!$I1500*'Смета ЕР (общ) '!$M1500,2)</f>
        <v>0</v>
      </c>
      <c r="P1500" s="1208" t="s">
        <v>2688</v>
      </c>
      <c r="Q1500" s="1208" t="s">
        <v>6225</v>
      </c>
      <c r="R1500" s="1035"/>
      <c r="S1500" s="723"/>
    </row>
    <row r="1501" spans="1:19" s="726" customFormat="1" ht="14.4">
      <c r="A1501" s="787" t="s">
        <v>105</v>
      </c>
      <c r="B1501" s="787">
        <v>2</v>
      </c>
      <c r="C1501" s="1007"/>
      <c r="D1501" s="1007">
        <v>501</v>
      </c>
      <c r="E1501" s="787" t="str">
        <f>CONCATENATE('Смета ЕР (общ) '!$A1501,".",'Смета ЕР (общ) '!$B1501,".",'Смета ЕР (общ) '!$D1501)</f>
        <v>Р9.2.501</v>
      </c>
      <c r="F1501" s="667">
        <f t="shared" si="218"/>
        <v>1</v>
      </c>
      <c r="G1501" s="1208" t="s">
        <v>4081</v>
      </c>
      <c r="H1501" s="642" t="s">
        <v>336</v>
      </c>
      <c r="I1501" s="1008"/>
      <c r="J1501" s="669">
        <f t="shared" si="215"/>
        <v>5355.1260000000002</v>
      </c>
      <c r="K1501" s="904">
        <f>Освещение!H70</f>
        <v>53551.26</v>
      </c>
      <c r="L1501" s="669">
        <f t="shared" si="216"/>
        <v>5355.13</v>
      </c>
      <c r="M1501" s="662">
        <f t="shared" si="217"/>
        <v>53551.26</v>
      </c>
      <c r="N1501" s="658">
        <f>ROUND('Смета ЕР (общ) '!$I1501*'Смета ЕР (общ) '!$L1501,2)</f>
        <v>0</v>
      </c>
      <c r="O1501" s="658">
        <f>ROUND('Смета ЕР (общ) '!$I1501*'Смета ЕР (общ) '!$M1501,2)</f>
        <v>0</v>
      </c>
      <c r="P1501" s="1208" t="s">
        <v>2688</v>
      </c>
      <c r="Q1501" s="1208" t="s">
        <v>6225</v>
      </c>
      <c r="R1501" s="1035"/>
      <c r="S1501" s="723"/>
    </row>
    <row r="1502" spans="1:19" s="726" customFormat="1" ht="14.4">
      <c r="A1502" s="787" t="s">
        <v>105</v>
      </c>
      <c r="B1502" s="787">
        <v>2</v>
      </c>
      <c r="C1502" s="1007"/>
      <c r="D1502" s="1007">
        <v>502</v>
      </c>
      <c r="E1502" s="787" t="str">
        <f>CONCATENATE('Смета ЕР (общ) '!$A1502,".",'Смета ЕР (общ) '!$B1502,".",'Смета ЕР (общ) '!$D1502)</f>
        <v>Р9.2.502</v>
      </c>
      <c r="F1502" s="667">
        <f t="shared" si="218"/>
        <v>1</v>
      </c>
      <c r="G1502" s="1208" t="s">
        <v>4036</v>
      </c>
      <c r="H1502" s="642" t="s">
        <v>336</v>
      </c>
      <c r="I1502" s="1008"/>
      <c r="J1502" s="669">
        <f t="shared" si="215"/>
        <v>5578.4295000000011</v>
      </c>
      <c r="K1502" s="904">
        <f>Освещение!H71</f>
        <v>55784.295000000006</v>
      </c>
      <c r="L1502" s="669">
        <f t="shared" si="216"/>
        <v>5578.43</v>
      </c>
      <c r="M1502" s="662">
        <f t="shared" si="217"/>
        <v>55784.295000000006</v>
      </c>
      <c r="N1502" s="658">
        <f>ROUND('Смета ЕР (общ) '!$I1502*'Смета ЕР (общ) '!$L1502,2)</f>
        <v>0</v>
      </c>
      <c r="O1502" s="658">
        <f>ROUND('Смета ЕР (общ) '!$I1502*'Смета ЕР (общ) '!$M1502,2)</f>
        <v>0</v>
      </c>
      <c r="P1502" s="1208" t="s">
        <v>2688</v>
      </c>
      <c r="Q1502" s="1208" t="s">
        <v>6225</v>
      </c>
      <c r="R1502" s="1035"/>
      <c r="S1502" s="723"/>
    </row>
    <row r="1503" spans="1:19" s="726" customFormat="1" ht="14.4">
      <c r="A1503" s="787" t="s">
        <v>105</v>
      </c>
      <c r="B1503" s="787">
        <v>2</v>
      </c>
      <c r="C1503" s="1007"/>
      <c r="D1503" s="1007">
        <v>503</v>
      </c>
      <c r="E1503" s="787" t="str">
        <f>CONCATENATE('Смета ЕР (общ) '!$A1503,".",'Смета ЕР (общ) '!$B1503,".",'Смета ЕР (общ) '!$D1503)</f>
        <v>Р9.2.503</v>
      </c>
      <c r="F1503" s="667">
        <f t="shared" si="218"/>
        <v>1</v>
      </c>
      <c r="G1503" s="1208" t="s">
        <v>4037</v>
      </c>
      <c r="H1503" s="642" t="s">
        <v>336</v>
      </c>
      <c r="I1503" s="1008"/>
      <c r="J1503" s="669">
        <f t="shared" si="215"/>
        <v>6469.375500000001</v>
      </c>
      <c r="K1503" s="904">
        <f>Освещение!H72</f>
        <v>64693.755000000005</v>
      </c>
      <c r="L1503" s="669">
        <f t="shared" si="216"/>
        <v>6469.38</v>
      </c>
      <c r="M1503" s="662">
        <f t="shared" si="217"/>
        <v>64693.755000000005</v>
      </c>
      <c r="N1503" s="658">
        <f>ROUND('Смета ЕР (общ) '!$I1503*'Смета ЕР (общ) '!$L1503,2)</f>
        <v>0</v>
      </c>
      <c r="O1503" s="658">
        <f>ROUND('Смета ЕР (общ) '!$I1503*'Смета ЕР (общ) '!$M1503,2)</f>
        <v>0</v>
      </c>
      <c r="P1503" s="1208" t="s">
        <v>2688</v>
      </c>
      <c r="Q1503" s="1208" t="s">
        <v>6225</v>
      </c>
      <c r="R1503" s="1035"/>
      <c r="S1503" s="723"/>
    </row>
    <row r="1504" spans="1:19" s="726" customFormat="1" ht="14.4">
      <c r="A1504" s="787" t="s">
        <v>105</v>
      </c>
      <c r="B1504" s="787">
        <v>2</v>
      </c>
      <c r="C1504" s="1007"/>
      <c r="D1504" s="1007">
        <v>504</v>
      </c>
      <c r="E1504" s="787" t="str">
        <f>CONCATENATE('Смета ЕР (общ) '!$A1504,".",'Смета ЕР (общ) '!$B1504,".",'Смета ЕР (общ) '!$D1504)</f>
        <v>Р9.2.504</v>
      </c>
      <c r="F1504" s="667">
        <f t="shared" si="218"/>
        <v>1</v>
      </c>
      <c r="G1504" s="1208" t="s">
        <v>4082</v>
      </c>
      <c r="H1504" s="642" t="s">
        <v>336</v>
      </c>
      <c r="I1504" s="1008"/>
      <c r="J1504" s="669">
        <f t="shared" si="215"/>
        <v>6691.6395000000011</v>
      </c>
      <c r="K1504" s="904">
        <f>Освещение!H73</f>
        <v>66916.395000000004</v>
      </c>
      <c r="L1504" s="669">
        <f t="shared" si="216"/>
        <v>6691.64</v>
      </c>
      <c r="M1504" s="662">
        <f t="shared" si="217"/>
        <v>66916.395000000004</v>
      </c>
      <c r="N1504" s="658">
        <f>ROUND('Смета ЕР (общ) '!$I1504*'Смета ЕР (общ) '!$L1504,2)</f>
        <v>0</v>
      </c>
      <c r="O1504" s="658">
        <f>ROUND('Смета ЕР (общ) '!$I1504*'Смета ЕР (общ) '!$M1504,2)</f>
        <v>0</v>
      </c>
      <c r="P1504" s="1208" t="s">
        <v>2688</v>
      </c>
      <c r="Q1504" s="1208" t="s">
        <v>6225</v>
      </c>
      <c r="R1504" s="1035"/>
      <c r="S1504" s="723"/>
    </row>
    <row r="1505" spans="1:19" s="726" customFormat="1" ht="14.4">
      <c r="A1505" s="787" t="s">
        <v>105</v>
      </c>
      <c r="B1505" s="787">
        <v>2</v>
      </c>
      <c r="C1505" s="1007"/>
      <c r="D1505" s="1007">
        <v>505</v>
      </c>
      <c r="E1505" s="787" t="str">
        <f>CONCATENATE('Смета ЕР (общ) '!$A1505,".",'Смета ЕР (общ) '!$B1505,".",'Смета ЕР (общ) '!$D1505)</f>
        <v>Р9.2.505</v>
      </c>
      <c r="F1505" s="667">
        <f t="shared" si="218"/>
        <v>1</v>
      </c>
      <c r="G1505" s="1208" t="s">
        <v>4039</v>
      </c>
      <c r="H1505" s="642" t="s">
        <v>336</v>
      </c>
      <c r="I1505" s="1008"/>
      <c r="J1505" s="669">
        <f t="shared" si="215"/>
        <v>7582.8690000000006</v>
      </c>
      <c r="K1505" s="904">
        <f>Освещение!H74</f>
        <v>75828.69</v>
      </c>
      <c r="L1505" s="669">
        <f t="shared" si="216"/>
        <v>7582.87</v>
      </c>
      <c r="M1505" s="662">
        <f t="shared" si="217"/>
        <v>75828.69</v>
      </c>
      <c r="N1505" s="658">
        <f>ROUND('Смета ЕР (общ) '!$I1505*'Смета ЕР (общ) '!$L1505,2)</f>
        <v>0</v>
      </c>
      <c r="O1505" s="658">
        <f>ROUND('Смета ЕР (общ) '!$I1505*'Смета ЕР (общ) '!$M1505,2)</f>
        <v>0</v>
      </c>
      <c r="P1505" s="1208" t="s">
        <v>2688</v>
      </c>
      <c r="Q1505" s="1208" t="s">
        <v>6225</v>
      </c>
      <c r="R1505" s="1035"/>
      <c r="S1505" s="723"/>
    </row>
    <row r="1506" spans="1:19" s="726" customFormat="1" ht="14.4">
      <c r="A1506" s="787" t="s">
        <v>105</v>
      </c>
      <c r="B1506" s="787">
        <v>2</v>
      </c>
      <c r="C1506" s="1007"/>
      <c r="D1506" s="1007">
        <v>506</v>
      </c>
      <c r="E1506" s="787" t="str">
        <f>CONCATENATE('Смета ЕР (общ) '!$A1506,".",'Смета ЕР (общ) '!$B1506,".",'Смета ЕР (общ) '!$D1506)</f>
        <v>Р9.2.506</v>
      </c>
      <c r="F1506" s="667">
        <f t="shared" si="218"/>
        <v>1</v>
      </c>
      <c r="G1506" s="1208" t="s">
        <v>4040</v>
      </c>
      <c r="H1506" s="642" t="s">
        <v>336</v>
      </c>
      <c r="I1506" s="1008"/>
      <c r="J1506" s="669">
        <f t="shared" si="215"/>
        <v>7805.9835000000012</v>
      </c>
      <c r="K1506" s="904">
        <f>Освещение!H75</f>
        <v>78059.835000000006</v>
      </c>
      <c r="L1506" s="669">
        <f t="shared" si="216"/>
        <v>7805.98</v>
      </c>
      <c r="M1506" s="662">
        <f t="shared" si="217"/>
        <v>78059.835000000006</v>
      </c>
      <c r="N1506" s="658">
        <f>ROUND('Смета ЕР (общ) '!$I1506*'Смета ЕР (общ) '!$L1506,2)</f>
        <v>0</v>
      </c>
      <c r="O1506" s="658">
        <f>ROUND('Смета ЕР (общ) '!$I1506*'Смета ЕР (общ) '!$M1506,2)</f>
        <v>0</v>
      </c>
      <c r="P1506" s="1208" t="s">
        <v>2688</v>
      </c>
      <c r="Q1506" s="1208" t="s">
        <v>6225</v>
      </c>
      <c r="R1506" s="1035"/>
      <c r="S1506" s="723"/>
    </row>
    <row r="1507" spans="1:19" s="726" customFormat="1" ht="14.4">
      <c r="A1507" s="787" t="s">
        <v>105</v>
      </c>
      <c r="B1507" s="787">
        <v>2</v>
      </c>
      <c r="C1507" s="1007"/>
      <c r="D1507" s="1007">
        <v>507</v>
      </c>
      <c r="E1507" s="787" t="str">
        <f>CONCATENATE('Смета ЕР (общ) '!$A1507,".",'Смета ЕР (общ) '!$B1507,".",'Смета ЕР (общ) '!$D1507)</f>
        <v>Р9.2.507</v>
      </c>
      <c r="F1507" s="667">
        <f t="shared" si="218"/>
        <v>1</v>
      </c>
      <c r="G1507" s="1208" t="s">
        <v>4041</v>
      </c>
      <c r="H1507" s="642" t="s">
        <v>336</v>
      </c>
      <c r="I1507" s="1008"/>
      <c r="J1507" s="669">
        <f t="shared" si="215"/>
        <v>8028.2475000000013</v>
      </c>
      <c r="K1507" s="904">
        <f>Освещение!H76</f>
        <v>80282.475000000006</v>
      </c>
      <c r="L1507" s="669">
        <f t="shared" si="216"/>
        <v>8028.25</v>
      </c>
      <c r="M1507" s="662">
        <f t="shared" si="217"/>
        <v>80282.475000000006</v>
      </c>
      <c r="N1507" s="658">
        <f>ROUND('Смета ЕР (общ) '!$I1507*'Смета ЕР (общ) '!$L1507,2)</f>
        <v>0</v>
      </c>
      <c r="O1507" s="658">
        <f>ROUND('Смета ЕР (общ) '!$I1507*'Смета ЕР (общ) '!$M1507,2)</f>
        <v>0</v>
      </c>
      <c r="P1507" s="1208" t="s">
        <v>2688</v>
      </c>
      <c r="Q1507" s="1208" t="s">
        <v>6225</v>
      </c>
      <c r="R1507" s="1035"/>
      <c r="S1507" s="723"/>
    </row>
    <row r="1508" spans="1:19" s="726" customFormat="1" ht="14.4">
      <c r="A1508" s="787" t="s">
        <v>105</v>
      </c>
      <c r="B1508" s="787">
        <v>2</v>
      </c>
      <c r="C1508" s="1007"/>
      <c r="D1508" s="1007">
        <v>508</v>
      </c>
      <c r="E1508" s="787" t="str">
        <f>CONCATENATE('Смета ЕР (общ) '!$A1508,".",'Смета ЕР (общ) '!$B1508,".",'Смета ЕР (общ) '!$D1508)</f>
        <v>Р9.2.508</v>
      </c>
      <c r="F1508" s="667">
        <f t="shared" si="218"/>
        <v>1</v>
      </c>
      <c r="G1508" s="1208" t="s">
        <v>4042</v>
      </c>
      <c r="H1508" s="642" t="s">
        <v>336</v>
      </c>
      <c r="I1508" s="1008"/>
      <c r="J1508" s="669">
        <f t="shared" si="215"/>
        <v>8697.1185000000005</v>
      </c>
      <c r="K1508" s="904">
        <f>Освещение!H77</f>
        <v>86971.184999999998</v>
      </c>
      <c r="L1508" s="669">
        <f t="shared" si="216"/>
        <v>8697.1200000000008</v>
      </c>
      <c r="M1508" s="662">
        <f t="shared" si="217"/>
        <v>86971.184999999998</v>
      </c>
      <c r="N1508" s="658">
        <f>ROUND('Смета ЕР (общ) '!$I1508*'Смета ЕР (общ) '!$L1508,2)</f>
        <v>0</v>
      </c>
      <c r="O1508" s="658">
        <f>ROUND('Смета ЕР (общ) '!$I1508*'Смета ЕР (общ) '!$M1508,2)</f>
        <v>0</v>
      </c>
      <c r="P1508" s="1208" t="s">
        <v>2688</v>
      </c>
      <c r="Q1508" s="1208" t="s">
        <v>6225</v>
      </c>
      <c r="R1508" s="1035"/>
      <c r="S1508" s="723"/>
    </row>
    <row r="1509" spans="1:19" s="726" customFormat="1" ht="14.4">
      <c r="A1509" s="787" t="s">
        <v>105</v>
      </c>
      <c r="B1509" s="787">
        <v>2</v>
      </c>
      <c r="C1509" s="1007"/>
      <c r="D1509" s="1007">
        <v>509</v>
      </c>
      <c r="E1509" s="787" t="str">
        <f>CONCATENATE('Смета ЕР (общ) '!$A1509,".",'Смета ЕР (общ) '!$B1509,".",'Смета ЕР (общ) '!$D1509)</f>
        <v>Р9.2.509</v>
      </c>
      <c r="F1509" s="667">
        <f t="shared" si="218"/>
        <v>1</v>
      </c>
      <c r="G1509" s="1208" t="s">
        <v>3129</v>
      </c>
      <c r="H1509" s="642" t="s">
        <v>336</v>
      </c>
      <c r="I1509" s="1008"/>
      <c r="J1509" s="669">
        <f t="shared" ref="J1509:J1568" si="219">K1509*0.1</f>
        <v>492.34500000000003</v>
      </c>
      <c r="K1509" s="904">
        <f>Освещение!H78</f>
        <v>4923.45</v>
      </c>
      <c r="L1509" s="669">
        <f t="shared" ref="L1509:L1572" si="220">ROUND(J1509-J1509*$S$3,2)</f>
        <v>492.35</v>
      </c>
      <c r="M1509" s="662">
        <f t="shared" ref="M1509:M1572" si="221">K1509</f>
        <v>4923.45</v>
      </c>
      <c r="N1509" s="658">
        <f>ROUND('Смета ЕР (общ) '!$I1509*'Смета ЕР (общ) '!$L1509,2)</f>
        <v>0</v>
      </c>
      <c r="O1509" s="658">
        <f>ROUND('Смета ЕР (общ) '!$I1509*'Смета ЕР (общ) '!$M1509,2)</f>
        <v>0</v>
      </c>
      <c r="P1509" s="1208" t="s">
        <v>2688</v>
      </c>
      <c r="Q1509" s="1208" t="s">
        <v>6225</v>
      </c>
      <c r="R1509" s="1035"/>
      <c r="S1509" s="723"/>
    </row>
    <row r="1510" spans="1:19" s="726" customFormat="1" ht="14.4">
      <c r="A1510" s="787" t="s">
        <v>105</v>
      </c>
      <c r="B1510" s="787">
        <v>2</v>
      </c>
      <c r="C1510" s="1007"/>
      <c r="D1510" s="1007">
        <v>510</v>
      </c>
      <c r="E1510" s="787" t="str">
        <f>CONCATENATE('Смета ЕР (общ) '!$A1510,".",'Смета ЕР (общ) '!$B1510,".",'Смета ЕР (общ) '!$D1510)</f>
        <v>Р9.2.510</v>
      </c>
      <c r="F1510" s="667">
        <f t="shared" si="218"/>
        <v>1</v>
      </c>
      <c r="G1510" s="1208" t="s">
        <v>3126</v>
      </c>
      <c r="H1510" s="642" t="s">
        <v>336</v>
      </c>
      <c r="I1510" s="1008"/>
      <c r="J1510" s="669">
        <f t="shared" si="219"/>
        <v>1005.9525</v>
      </c>
      <c r="K1510" s="904">
        <f>Освещение!H79</f>
        <v>10059.525</v>
      </c>
      <c r="L1510" s="669">
        <f t="shared" si="220"/>
        <v>1005.95</v>
      </c>
      <c r="M1510" s="662">
        <f t="shared" si="221"/>
        <v>10059.525</v>
      </c>
      <c r="N1510" s="658">
        <f>ROUND('Смета ЕР (общ) '!$I1510*'Смета ЕР (общ) '!$L1510,2)</f>
        <v>0</v>
      </c>
      <c r="O1510" s="658">
        <f>ROUND('Смета ЕР (общ) '!$I1510*'Смета ЕР (общ) '!$M1510,2)</f>
        <v>0</v>
      </c>
      <c r="P1510" s="1208" t="s">
        <v>2688</v>
      </c>
      <c r="Q1510" s="1208" t="s">
        <v>6225</v>
      </c>
      <c r="R1510" s="1035"/>
      <c r="S1510" s="723"/>
    </row>
    <row r="1511" spans="1:19" s="726" customFormat="1" ht="14.4">
      <c r="A1511" s="787" t="s">
        <v>105</v>
      </c>
      <c r="B1511" s="787">
        <v>2</v>
      </c>
      <c r="C1511" s="1007"/>
      <c r="D1511" s="1007">
        <v>511</v>
      </c>
      <c r="E1511" s="787" t="str">
        <f>CONCATENATE('Смета ЕР (общ) '!$A1511,".",'Смета ЕР (общ) '!$B1511,".",'Смета ЕР (общ) '!$D1511)</f>
        <v>Р9.2.511</v>
      </c>
      <c r="F1511" s="667">
        <f t="shared" si="218"/>
        <v>1</v>
      </c>
      <c r="G1511" s="1208" t="s">
        <v>3116</v>
      </c>
      <c r="H1511" s="642" t="s">
        <v>336</v>
      </c>
      <c r="I1511" s="1008"/>
      <c r="J1511" s="669">
        <f t="shared" si="219"/>
        <v>91.759500000000003</v>
      </c>
      <c r="K1511" s="904">
        <f>Освещение!H80</f>
        <v>917.59500000000003</v>
      </c>
      <c r="L1511" s="669">
        <f t="shared" si="220"/>
        <v>91.76</v>
      </c>
      <c r="M1511" s="662">
        <f t="shared" si="221"/>
        <v>917.59500000000003</v>
      </c>
      <c r="N1511" s="658">
        <f>ROUND('Смета ЕР (общ) '!$I1511*'Смета ЕР (общ) '!$L1511,2)</f>
        <v>0</v>
      </c>
      <c r="O1511" s="658">
        <f>ROUND('Смета ЕР (общ) '!$I1511*'Смета ЕР (общ) '!$M1511,2)</f>
        <v>0</v>
      </c>
      <c r="P1511" s="1208" t="s">
        <v>2688</v>
      </c>
      <c r="Q1511" s="1208" t="s">
        <v>6225</v>
      </c>
      <c r="R1511" s="1035"/>
      <c r="S1511" s="723"/>
    </row>
    <row r="1512" spans="1:19" s="726" customFormat="1" ht="14.4">
      <c r="A1512" s="787" t="s">
        <v>105</v>
      </c>
      <c r="B1512" s="787">
        <v>2</v>
      </c>
      <c r="C1512" s="1007"/>
      <c r="D1512" s="1007">
        <v>512</v>
      </c>
      <c r="E1512" s="787" t="str">
        <f>CONCATENATE('Смета ЕР (общ) '!$A1512,".",'Смета ЕР (общ) '!$B1512,".",'Смета ЕР (общ) '!$D1512)</f>
        <v>Р9.2.512</v>
      </c>
      <c r="F1512" s="667">
        <f t="shared" si="218"/>
        <v>1</v>
      </c>
      <c r="G1512" s="1208" t="s">
        <v>2751</v>
      </c>
      <c r="H1512" s="642" t="s">
        <v>336</v>
      </c>
      <c r="I1512" s="1008"/>
      <c r="J1512" s="669">
        <f t="shared" si="219"/>
        <v>389.8125</v>
      </c>
      <c r="K1512" s="904">
        <f>Освещение!H81</f>
        <v>3898.125</v>
      </c>
      <c r="L1512" s="669">
        <f t="shared" si="220"/>
        <v>389.81</v>
      </c>
      <c r="M1512" s="662">
        <f t="shared" si="221"/>
        <v>3898.125</v>
      </c>
      <c r="N1512" s="658">
        <f>ROUND('Смета ЕР (общ) '!$I1512*'Смета ЕР (общ) '!$L1512,2)</f>
        <v>0</v>
      </c>
      <c r="O1512" s="658">
        <f>ROUND('Смета ЕР (общ) '!$I1512*'Смета ЕР (общ) '!$M1512,2)</f>
        <v>0</v>
      </c>
      <c r="P1512" s="1208" t="s">
        <v>2688</v>
      </c>
      <c r="Q1512" s="1208" t="s">
        <v>6225</v>
      </c>
      <c r="R1512" s="1035"/>
      <c r="S1512" s="723"/>
    </row>
    <row r="1513" spans="1:19" s="726" customFormat="1" ht="14.4">
      <c r="A1513" s="787" t="s">
        <v>105</v>
      </c>
      <c r="B1513" s="787">
        <v>2</v>
      </c>
      <c r="C1513" s="1007"/>
      <c r="D1513" s="1007">
        <v>513</v>
      </c>
      <c r="E1513" s="787" t="str">
        <f>CONCATENATE('Смета ЕР (общ) '!$A1513,".",'Смета ЕР (общ) '!$B1513,".",'Смета ЕР (общ) '!$D1513)</f>
        <v>Р9.2.513</v>
      </c>
      <c r="F1513" s="667">
        <f t="shared" si="218"/>
        <v>1</v>
      </c>
      <c r="G1513" s="1208" t="s">
        <v>2749</v>
      </c>
      <c r="H1513" s="642" t="s">
        <v>336</v>
      </c>
      <c r="I1513" s="1008"/>
      <c r="J1513" s="669">
        <f t="shared" si="219"/>
        <v>239.36850000000001</v>
      </c>
      <c r="K1513" s="904">
        <f>Освещение!H82</f>
        <v>2393.6849999999999</v>
      </c>
      <c r="L1513" s="669">
        <f t="shared" si="220"/>
        <v>239.37</v>
      </c>
      <c r="M1513" s="662">
        <f t="shared" si="221"/>
        <v>2393.6849999999999</v>
      </c>
      <c r="N1513" s="658">
        <f>ROUND('Смета ЕР (общ) '!$I1513*'Смета ЕР (общ) '!$L1513,2)</f>
        <v>0</v>
      </c>
      <c r="O1513" s="658">
        <f>ROUND('Смета ЕР (общ) '!$I1513*'Смета ЕР (общ) '!$M1513,2)</f>
        <v>0</v>
      </c>
      <c r="P1513" s="1208" t="s">
        <v>2688</v>
      </c>
      <c r="Q1513" s="1208" t="s">
        <v>6225</v>
      </c>
      <c r="R1513" s="1035"/>
      <c r="S1513" s="723"/>
    </row>
    <row r="1514" spans="1:19" s="726" customFormat="1" ht="14.4">
      <c r="A1514" s="787" t="s">
        <v>105</v>
      </c>
      <c r="B1514" s="787">
        <v>2</v>
      </c>
      <c r="C1514" s="1007"/>
      <c r="D1514" s="1007">
        <v>514</v>
      </c>
      <c r="E1514" s="787" t="str">
        <f>CONCATENATE('Смета ЕР (общ) '!$A1514,".",'Смета ЕР (общ) '!$B1514,".",'Смета ЕР (общ) '!$D1514)</f>
        <v>Р9.2.514</v>
      </c>
      <c r="F1514" s="667">
        <f t="shared" si="218"/>
        <v>1</v>
      </c>
      <c r="G1514" s="1208" t="s">
        <v>2748</v>
      </c>
      <c r="H1514" s="642" t="s">
        <v>336</v>
      </c>
      <c r="I1514" s="1008"/>
      <c r="J1514" s="669">
        <f t="shared" si="219"/>
        <v>309.29850000000005</v>
      </c>
      <c r="K1514" s="904">
        <f>Освещение!H83</f>
        <v>3092.9850000000001</v>
      </c>
      <c r="L1514" s="669">
        <f t="shared" si="220"/>
        <v>309.3</v>
      </c>
      <c r="M1514" s="662">
        <f t="shared" si="221"/>
        <v>3092.9850000000001</v>
      </c>
      <c r="N1514" s="658">
        <f>ROUND('Смета ЕР (общ) '!$I1514*'Смета ЕР (общ) '!$L1514,2)</f>
        <v>0</v>
      </c>
      <c r="O1514" s="658">
        <f>ROUND('Смета ЕР (общ) '!$I1514*'Смета ЕР (общ) '!$M1514,2)</f>
        <v>0</v>
      </c>
      <c r="P1514" s="1208" t="s">
        <v>2688</v>
      </c>
      <c r="Q1514" s="1208" t="s">
        <v>6225</v>
      </c>
      <c r="R1514" s="1035"/>
      <c r="S1514" s="723"/>
    </row>
    <row r="1515" spans="1:19" s="726" customFormat="1" ht="14.4">
      <c r="A1515" s="787" t="s">
        <v>105</v>
      </c>
      <c r="B1515" s="787">
        <v>2</v>
      </c>
      <c r="C1515" s="1007"/>
      <c r="D1515" s="1007">
        <v>515</v>
      </c>
      <c r="E1515" s="787" t="str">
        <f>CONCATENATE('Смета ЕР (общ) '!$A1515,".",'Смета ЕР (общ) '!$B1515,".",'Смета ЕР (общ) '!$D1515)</f>
        <v>Р9.2.515</v>
      </c>
      <c r="F1515" s="667">
        <f t="shared" si="218"/>
        <v>1</v>
      </c>
      <c r="G1515" s="1208" t="s">
        <v>4044</v>
      </c>
      <c r="H1515" s="642" t="s">
        <v>336</v>
      </c>
      <c r="I1515" s="1008"/>
      <c r="J1515" s="669">
        <f t="shared" si="219"/>
        <v>346.81500000000005</v>
      </c>
      <c r="K1515" s="904">
        <f>Освещение!H84</f>
        <v>3468.15</v>
      </c>
      <c r="L1515" s="669">
        <f t="shared" si="220"/>
        <v>346.82</v>
      </c>
      <c r="M1515" s="662">
        <f t="shared" si="221"/>
        <v>3468.15</v>
      </c>
      <c r="N1515" s="658">
        <f>ROUND('Смета ЕР (общ) '!$I1515*'Смета ЕР (общ) '!$L1515,2)</f>
        <v>0</v>
      </c>
      <c r="O1515" s="658">
        <f>ROUND('Смета ЕР (общ) '!$I1515*'Смета ЕР (общ) '!$M1515,2)</f>
        <v>0</v>
      </c>
      <c r="P1515" s="1208" t="s">
        <v>2688</v>
      </c>
      <c r="Q1515" s="1208" t="s">
        <v>6225</v>
      </c>
      <c r="R1515" s="1035"/>
      <c r="S1515" s="723"/>
    </row>
    <row r="1516" spans="1:19" s="726" customFormat="1" ht="20.399999999999999">
      <c r="A1516" s="787" t="s">
        <v>105</v>
      </c>
      <c r="B1516" s="787">
        <v>2</v>
      </c>
      <c r="C1516" s="1007"/>
      <c r="D1516" s="1007">
        <v>516</v>
      </c>
      <c r="E1516" s="787" t="str">
        <f>CONCATENATE('Смета ЕР (общ) '!$A1516,".",'Смета ЕР (общ) '!$B1516,".",'Смета ЕР (общ) '!$D1516)</f>
        <v>Р9.2.516</v>
      </c>
      <c r="F1516" s="667">
        <f t="shared" si="218"/>
        <v>1</v>
      </c>
      <c r="G1516" s="1208" t="s">
        <v>2745</v>
      </c>
      <c r="H1516" s="642" t="s">
        <v>336</v>
      </c>
      <c r="I1516" s="1008"/>
      <c r="J1516" s="669">
        <f t="shared" si="219"/>
        <v>125.30700000000002</v>
      </c>
      <c r="K1516" s="904">
        <f>Освещение!H85</f>
        <v>1253.0700000000002</v>
      </c>
      <c r="L1516" s="669">
        <f t="shared" si="220"/>
        <v>125.31</v>
      </c>
      <c r="M1516" s="662">
        <f t="shared" si="221"/>
        <v>1253.0700000000002</v>
      </c>
      <c r="N1516" s="658">
        <f>ROUND('Смета ЕР (общ) '!$I1516*'Смета ЕР (общ) '!$L1516,2)</f>
        <v>0</v>
      </c>
      <c r="O1516" s="658">
        <f>ROUND('Смета ЕР (общ) '!$I1516*'Смета ЕР (общ) '!$M1516,2)</f>
        <v>0</v>
      </c>
      <c r="P1516" s="1208" t="s">
        <v>2688</v>
      </c>
      <c r="Q1516" s="1208" t="s">
        <v>6225</v>
      </c>
      <c r="R1516" s="1035"/>
      <c r="S1516" s="723"/>
    </row>
    <row r="1517" spans="1:19" s="726" customFormat="1" ht="14.4">
      <c r="A1517" s="787" t="s">
        <v>105</v>
      </c>
      <c r="B1517" s="787">
        <v>2</v>
      </c>
      <c r="C1517" s="1007"/>
      <c r="D1517" s="1007">
        <v>517</v>
      </c>
      <c r="E1517" s="787" t="str">
        <f>CONCATENATE('Смета ЕР (общ) '!$A1517,".",'Смета ЕР (общ) '!$B1517,".",'Смета ЕР (общ) '!$D1517)</f>
        <v>Р9.2.517</v>
      </c>
      <c r="F1517" s="667">
        <f t="shared" si="218"/>
        <v>1</v>
      </c>
      <c r="G1517" s="1208" t="s">
        <v>2743</v>
      </c>
      <c r="H1517" s="642" t="s">
        <v>336</v>
      </c>
      <c r="I1517" s="1008"/>
      <c r="J1517" s="669">
        <f t="shared" si="219"/>
        <v>24.381</v>
      </c>
      <c r="K1517" s="904">
        <f>Освещение!H86</f>
        <v>243.81</v>
      </c>
      <c r="L1517" s="669">
        <f t="shared" si="220"/>
        <v>24.38</v>
      </c>
      <c r="M1517" s="662">
        <f t="shared" si="221"/>
        <v>243.81</v>
      </c>
      <c r="N1517" s="658">
        <f>ROUND('Смета ЕР (общ) '!$I1517*'Смета ЕР (общ) '!$L1517,2)</f>
        <v>0</v>
      </c>
      <c r="O1517" s="658">
        <f>ROUND('Смета ЕР (общ) '!$I1517*'Смета ЕР (общ) '!$M1517,2)</f>
        <v>0</v>
      </c>
      <c r="P1517" s="1208" t="s">
        <v>2688</v>
      </c>
      <c r="Q1517" s="1208" t="s">
        <v>6225</v>
      </c>
      <c r="R1517" s="1035"/>
      <c r="S1517" s="723"/>
    </row>
    <row r="1518" spans="1:19" s="726" customFormat="1" ht="14.4">
      <c r="A1518" s="787" t="s">
        <v>105</v>
      </c>
      <c r="B1518" s="787">
        <v>2</v>
      </c>
      <c r="C1518" s="1007"/>
      <c r="D1518" s="1007">
        <v>518</v>
      </c>
      <c r="E1518" s="787" t="str">
        <f>CONCATENATE('Смета ЕР (общ) '!$A1518,".",'Смета ЕР (общ) '!$B1518,".",'Смета ЕР (общ) '!$D1518)</f>
        <v>Р9.2.518</v>
      </c>
      <c r="F1518" s="667">
        <f t="shared" si="218"/>
        <v>1</v>
      </c>
      <c r="G1518" s="1208" t="s">
        <v>4045</v>
      </c>
      <c r="H1518" s="642" t="s">
        <v>336</v>
      </c>
      <c r="I1518" s="1008"/>
      <c r="J1518" s="669">
        <f t="shared" si="219"/>
        <v>500.56650000000002</v>
      </c>
      <c r="K1518" s="904">
        <f>Освещение!H87</f>
        <v>5005.665</v>
      </c>
      <c r="L1518" s="669">
        <f t="shared" si="220"/>
        <v>500.57</v>
      </c>
      <c r="M1518" s="662">
        <f t="shared" si="221"/>
        <v>5005.665</v>
      </c>
      <c r="N1518" s="658">
        <f>ROUND('Смета ЕР (общ) '!$I1518*'Смета ЕР (общ) '!$L1518,2)</f>
        <v>0</v>
      </c>
      <c r="O1518" s="658">
        <f>ROUND('Смета ЕР (общ) '!$I1518*'Смета ЕР (общ) '!$M1518,2)</f>
        <v>0</v>
      </c>
      <c r="P1518" s="1208" t="s">
        <v>2688</v>
      </c>
      <c r="Q1518" s="1208" t="s">
        <v>6225</v>
      </c>
      <c r="R1518" s="1035"/>
      <c r="S1518" s="723"/>
    </row>
    <row r="1519" spans="1:19" s="726" customFormat="1" ht="14.4">
      <c r="A1519" s="787" t="s">
        <v>105</v>
      </c>
      <c r="B1519" s="787">
        <v>2</v>
      </c>
      <c r="C1519" s="1007"/>
      <c r="D1519" s="1007">
        <v>519</v>
      </c>
      <c r="E1519" s="787" t="str">
        <f>CONCATENATE('Смета ЕР (общ) '!$A1519,".",'Смета ЕР (общ) '!$B1519,".",'Смета ЕР (общ) '!$D1519)</f>
        <v>Р9.2.519</v>
      </c>
      <c r="F1519" s="667">
        <f t="shared" si="218"/>
        <v>1</v>
      </c>
      <c r="G1519" s="1208" t="s">
        <v>4047</v>
      </c>
      <c r="H1519" s="642" t="s">
        <v>336</v>
      </c>
      <c r="I1519" s="1008"/>
      <c r="J1519" s="669">
        <f t="shared" si="219"/>
        <v>66.528000000000006</v>
      </c>
      <c r="K1519" s="904">
        <f>Освещение!H88</f>
        <v>665.28000000000009</v>
      </c>
      <c r="L1519" s="669">
        <f t="shared" si="220"/>
        <v>66.53</v>
      </c>
      <c r="M1519" s="662">
        <f t="shared" si="221"/>
        <v>665.28000000000009</v>
      </c>
      <c r="N1519" s="658">
        <f>ROUND('Смета ЕР (общ) '!$I1519*'Смета ЕР (общ) '!$L1519,2)</f>
        <v>0</v>
      </c>
      <c r="O1519" s="658">
        <f>ROUND('Смета ЕР (общ) '!$I1519*'Смета ЕР (общ) '!$M1519,2)</f>
        <v>0</v>
      </c>
      <c r="P1519" s="1208" t="s">
        <v>2688</v>
      </c>
      <c r="Q1519" s="1208" t="s">
        <v>6225</v>
      </c>
      <c r="R1519" s="1035"/>
      <c r="S1519" s="723"/>
    </row>
    <row r="1520" spans="1:19" s="726" customFormat="1" ht="14.4">
      <c r="A1520" s="787" t="s">
        <v>105</v>
      </c>
      <c r="B1520" s="787">
        <v>2</v>
      </c>
      <c r="C1520" s="1007"/>
      <c r="D1520" s="1007">
        <v>520</v>
      </c>
      <c r="E1520" s="787" t="str">
        <f>CONCATENATE('Смета ЕР (общ) '!$A1520,".",'Смета ЕР (общ) '!$B1520,".",'Смета ЕР (общ) '!$D1520)</f>
        <v>Р9.2.520</v>
      </c>
      <c r="F1520" s="667">
        <f t="shared" si="218"/>
        <v>1</v>
      </c>
      <c r="G1520" s="1208" t="s">
        <v>4048</v>
      </c>
      <c r="H1520" s="642" t="s">
        <v>336</v>
      </c>
      <c r="I1520" s="1008"/>
      <c r="J1520" s="669">
        <f t="shared" si="219"/>
        <v>22.302000000000003</v>
      </c>
      <c r="K1520" s="904">
        <f>Освещение!H89</f>
        <v>223.02</v>
      </c>
      <c r="L1520" s="669">
        <f t="shared" si="220"/>
        <v>22.3</v>
      </c>
      <c r="M1520" s="662">
        <f t="shared" si="221"/>
        <v>223.02</v>
      </c>
      <c r="N1520" s="658">
        <f>ROUND('Смета ЕР (общ) '!$I1520*'Смета ЕР (общ) '!$L1520,2)</f>
        <v>0</v>
      </c>
      <c r="O1520" s="658">
        <f>ROUND('Смета ЕР (общ) '!$I1520*'Смета ЕР (общ) '!$M1520,2)</f>
        <v>0</v>
      </c>
      <c r="P1520" s="1208" t="s">
        <v>2688</v>
      </c>
      <c r="Q1520" s="1208" t="s">
        <v>6225</v>
      </c>
      <c r="R1520" s="1035"/>
      <c r="S1520" s="723"/>
    </row>
    <row r="1521" spans="1:19" s="726" customFormat="1" ht="14.4">
      <c r="A1521" s="787" t="s">
        <v>105</v>
      </c>
      <c r="B1521" s="787">
        <v>2</v>
      </c>
      <c r="C1521" s="1007"/>
      <c r="D1521" s="1007">
        <v>521</v>
      </c>
      <c r="E1521" s="787" t="str">
        <f>CONCATENATE('Смета ЕР (общ) '!$A1521,".",'Смета ЕР (общ) '!$B1521,".",'Смета ЕР (общ) '!$D1521)</f>
        <v>Р9.2.521</v>
      </c>
      <c r="F1521" s="667">
        <f t="shared" si="218"/>
        <v>1</v>
      </c>
      <c r="G1521" s="1208" t="s">
        <v>4049</v>
      </c>
      <c r="H1521" s="642" t="s">
        <v>336</v>
      </c>
      <c r="I1521" s="1008"/>
      <c r="J1521" s="669">
        <f t="shared" si="219"/>
        <v>91.66500000000002</v>
      </c>
      <c r="K1521" s="904">
        <f>Освещение!H90</f>
        <v>916.65000000000009</v>
      </c>
      <c r="L1521" s="669">
        <f t="shared" si="220"/>
        <v>91.67</v>
      </c>
      <c r="M1521" s="662">
        <f t="shared" si="221"/>
        <v>916.65000000000009</v>
      </c>
      <c r="N1521" s="658">
        <f>ROUND('Смета ЕР (общ) '!$I1521*'Смета ЕР (общ) '!$L1521,2)</f>
        <v>0</v>
      </c>
      <c r="O1521" s="658">
        <f>ROUND('Смета ЕР (общ) '!$I1521*'Смета ЕР (общ) '!$M1521,2)</f>
        <v>0</v>
      </c>
      <c r="P1521" s="1208" t="s">
        <v>2688</v>
      </c>
      <c r="Q1521" s="1208" t="s">
        <v>6225</v>
      </c>
      <c r="R1521" s="1035"/>
      <c r="S1521" s="723"/>
    </row>
    <row r="1522" spans="1:19" s="726" customFormat="1" ht="14.4">
      <c r="A1522" s="787" t="s">
        <v>105</v>
      </c>
      <c r="B1522" s="787">
        <v>2</v>
      </c>
      <c r="C1522" s="1007"/>
      <c r="D1522" s="1007">
        <v>522</v>
      </c>
      <c r="E1522" s="787" t="str">
        <f>CONCATENATE('Смета ЕР (общ) '!$A1522,".",'Смета ЕР (общ) '!$B1522,".",'Смета ЕР (общ) '!$D1522)</f>
        <v>Р9.2.522</v>
      </c>
      <c r="F1522" s="667">
        <f t="shared" si="218"/>
        <v>1</v>
      </c>
      <c r="G1522" s="1208" t="s">
        <v>4050</v>
      </c>
      <c r="H1522" s="642" t="s">
        <v>336</v>
      </c>
      <c r="I1522" s="1008"/>
      <c r="J1522" s="669">
        <f t="shared" si="219"/>
        <v>17.482500000000002</v>
      </c>
      <c r="K1522" s="904">
        <f>Освещение!H91</f>
        <v>174.82500000000002</v>
      </c>
      <c r="L1522" s="669">
        <f t="shared" si="220"/>
        <v>17.48</v>
      </c>
      <c r="M1522" s="662">
        <f t="shared" si="221"/>
        <v>174.82500000000002</v>
      </c>
      <c r="N1522" s="658">
        <f>ROUND('Смета ЕР (общ) '!$I1522*'Смета ЕР (общ) '!$L1522,2)</f>
        <v>0</v>
      </c>
      <c r="O1522" s="658">
        <f>ROUND('Смета ЕР (общ) '!$I1522*'Смета ЕР (общ) '!$M1522,2)</f>
        <v>0</v>
      </c>
      <c r="P1522" s="1208" t="s">
        <v>2688</v>
      </c>
      <c r="Q1522" s="1208" t="s">
        <v>6225</v>
      </c>
      <c r="R1522" s="1035"/>
      <c r="S1522" s="723"/>
    </row>
    <row r="1523" spans="1:19" s="726" customFormat="1" ht="14.4">
      <c r="A1523" s="787" t="s">
        <v>105</v>
      </c>
      <c r="B1523" s="787">
        <v>2</v>
      </c>
      <c r="C1523" s="1007"/>
      <c r="D1523" s="1007">
        <v>523</v>
      </c>
      <c r="E1523" s="787" t="str">
        <f>CONCATENATE('Смета ЕР (общ) '!$A1523,".",'Смета ЕР (общ) '!$B1523,".",'Смета ЕР (общ) '!$D1523)</f>
        <v>Р9.2.523</v>
      </c>
      <c r="F1523" s="667">
        <f t="shared" si="218"/>
        <v>1</v>
      </c>
      <c r="G1523" s="1208" t="s">
        <v>4051</v>
      </c>
      <c r="H1523" s="642" t="s">
        <v>336</v>
      </c>
      <c r="I1523" s="1008"/>
      <c r="J1523" s="669">
        <f t="shared" si="219"/>
        <v>51.786000000000001</v>
      </c>
      <c r="K1523" s="904">
        <f>Освещение!H92</f>
        <v>517.86</v>
      </c>
      <c r="L1523" s="669">
        <f t="shared" si="220"/>
        <v>51.79</v>
      </c>
      <c r="M1523" s="662">
        <f t="shared" si="221"/>
        <v>517.86</v>
      </c>
      <c r="N1523" s="658">
        <f>ROUND('Смета ЕР (общ) '!$I1523*'Смета ЕР (общ) '!$L1523,2)</f>
        <v>0</v>
      </c>
      <c r="O1523" s="658">
        <f>ROUND('Смета ЕР (общ) '!$I1523*'Смета ЕР (общ) '!$M1523,2)</f>
        <v>0</v>
      </c>
      <c r="P1523" s="1208" t="s">
        <v>2688</v>
      </c>
      <c r="Q1523" s="1208" t="s">
        <v>6225</v>
      </c>
      <c r="R1523" s="1035"/>
      <c r="S1523" s="723"/>
    </row>
    <row r="1524" spans="1:19" s="726" customFormat="1" ht="14.4">
      <c r="A1524" s="787" t="s">
        <v>105</v>
      </c>
      <c r="B1524" s="787">
        <v>2</v>
      </c>
      <c r="C1524" s="1007"/>
      <c r="D1524" s="1007">
        <v>524</v>
      </c>
      <c r="E1524" s="787" t="str">
        <f>CONCATENATE('Смета ЕР (общ) '!$A1524,".",'Смета ЕР (общ) '!$B1524,".",'Смета ЕР (общ) '!$D1524)</f>
        <v>Р9.2.524</v>
      </c>
      <c r="F1524" s="667">
        <f t="shared" si="218"/>
        <v>1</v>
      </c>
      <c r="G1524" s="1208" t="s">
        <v>4052</v>
      </c>
      <c r="H1524" s="642" t="s">
        <v>336</v>
      </c>
      <c r="I1524" s="1008"/>
      <c r="J1524" s="669">
        <f t="shared" si="219"/>
        <v>27.971999999999998</v>
      </c>
      <c r="K1524" s="904">
        <f>Освещение!H93</f>
        <v>279.71999999999997</v>
      </c>
      <c r="L1524" s="669">
        <f t="shared" si="220"/>
        <v>27.97</v>
      </c>
      <c r="M1524" s="662">
        <f t="shared" si="221"/>
        <v>279.71999999999997</v>
      </c>
      <c r="N1524" s="658">
        <f>ROUND('Смета ЕР (общ) '!$I1524*'Смета ЕР (общ) '!$L1524,2)</f>
        <v>0</v>
      </c>
      <c r="O1524" s="658">
        <f>ROUND('Смета ЕР (общ) '!$I1524*'Смета ЕР (общ) '!$M1524,2)</f>
        <v>0</v>
      </c>
      <c r="P1524" s="1208" t="s">
        <v>2688</v>
      </c>
      <c r="Q1524" s="1208" t="s">
        <v>6225</v>
      </c>
      <c r="R1524" s="1035"/>
      <c r="S1524" s="723"/>
    </row>
    <row r="1525" spans="1:19" s="726" customFormat="1" ht="14.4">
      <c r="A1525" s="787" t="s">
        <v>105</v>
      </c>
      <c r="B1525" s="787">
        <v>2</v>
      </c>
      <c r="C1525" s="1007"/>
      <c r="D1525" s="1007">
        <v>525</v>
      </c>
      <c r="E1525" s="787" t="str">
        <f>CONCATENATE('Смета ЕР (общ) '!$A1525,".",'Смета ЕР (общ) '!$B1525,".",'Смета ЕР (общ) '!$D1525)</f>
        <v>Р9.2.525</v>
      </c>
      <c r="F1525" s="667">
        <f t="shared" si="218"/>
        <v>1</v>
      </c>
      <c r="G1525" s="1208" t="s">
        <v>4053</v>
      </c>
      <c r="H1525" s="642" t="s">
        <v>336</v>
      </c>
      <c r="I1525" s="1008"/>
      <c r="J1525" s="669">
        <f t="shared" si="219"/>
        <v>793.70550000000003</v>
      </c>
      <c r="K1525" s="904">
        <f>Освещение!H94</f>
        <v>7937.0550000000003</v>
      </c>
      <c r="L1525" s="669">
        <f t="shared" si="220"/>
        <v>793.71</v>
      </c>
      <c r="M1525" s="662">
        <f t="shared" si="221"/>
        <v>7937.0550000000003</v>
      </c>
      <c r="N1525" s="658">
        <f>ROUND('Смета ЕР (общ) '!$I1525*'Смета ЕР (общ) '!$L1525,2)</f>
        <v>0</v>
      </c>
      <c r="O1525" s="658">
        <f>ROUND('Смета ЕР (общ) '!$I1525*'Смета ЕР (общ) '!$M1525,2)</f>
        <v>0</v>
      </c>
      <c r="P1525" s="1208" t="s">
        <v>2688</v>
      </c>
      <c r="Q1525" s="1208" t="s">
        <v>6225</v>
      </c>
      <c r="R1525" s="1035"/>
      <c r="S1525" s="723"/>
    </row>
    <row r="1526" spans="1:19" s="726" customFormat="1" ht="14.4">
      <c r="A1526" s="787" t="s">
        <v>105</v>
      </c>
      <c r="B1526" s="787">
        <v>2</v>
      </c>
      <c r="C1526" s="1007"/>
      <c r="D1526" s="1007">
        <v>526</v>
      </c>
      <c r="E1526" s="787" t="str">
        <f>CONCATENATE('Смета ЕР (общ) '!$A1526,".",'Смета ЕР (общ) '!$B1526,".",'Смета ЕР (общ) '!$D1526)</f>
        <v>Р9.2.526</v>
      </c>
      <c r="F1526" s="667">
        <f t="shared" si="218"/>
        <v>1</v>
      </c>
      <c r="G1526" s="1208" t="s">
        <v>4055</v>
      </c>
      <c r="H1526" s="642" t="s">
        <v>336</v>
      </c>
      <c r="I1526" s="1008"/>
      <c r="J1526" s="669">
        <f t="shared" si="219"/>
        <v>177.75450000000001</v>
      </c>
      <c r="K1526" s="904">
        <f>Освещение!H95</f>
        <v>1777.5450000000001</v>
      </c>
      <c r="L1526" s="669">
        <f t="shared" si="220"/>
        <v>177.75</v>
      </c>
      <c r="M1526" s="662">
        <f t="shared" si="221"/>
        <v>1777.5450000000001</v>
      </c>
      <c r="N1526" s="658">
        <f>ROUND('Смета ЕР (общ) '!$I1526*'Смета ЕР (общ) '!$L1526,2)</f>
        <v>0</v>
      </c>
      <c r="O1526" s="658">
        <f>ROUND('Смета ЕР (общ) '!$I1526*'Смета ЕР (общ) '!$M1526,2)</f>
        <v>0</v>
      </c>
      <c r="P1526" s="1208" t="s">
        <v>2688</v>
      </c>
      <c r="Q1526" s="1208" t="s">
        <v>6225</v>
      </c>
      <c r="R1526" s="1035"/>
      <c r="S1526" s="723"/>
    </row>
    <row r="1527" spans="1:19" s="726" customFormat="1" ht="14.4">
      <c r="A1527" s="787" t="s">
        <v>105</v>
      </c>
      <c r="B1527" s="787">
        <v>2</v>
      </c>
      <c r="C1527" s="1007"/>
      <c r="D1527" s="1007">
        <v>527</v>
      </c>
      <c r="E1527" s="787" t="str">
        <f>CONCATENATE('Смета ЕР (общ) '!$A1527,".",'Смета ЕР (общ) '!$B1527,".",'Смета ЕР (общ) '!$D1527)</f>
        <v>Р9.2.527</v>
      </c>
      <c r="F1527" s="667">
        <f t="shared" si="218"/>
        <v>1</v>
      </c>
      <c r="G1527" s="1208" t="s">
        <v>4045</v>
      </c>
      <c r="H1527" s="642" t="s">
        <v>336</v>
      </c>
      <c r="I1527" s="1008"/>
      <c r="J1527" s="669">
        <f t="shared" si="219"/>
        <v>500.56650000000002</v>
      </c>
      <c r="K1527" s="904">
        <f>Освещение!H96</f>
        <v>5005.665</v>
      </c>
      <c r="L1527" s="669">
        <f t="shared" si="220"/>
        <v>500.57</v>
      </c>
      <c r="M1527" s="662">
        <f t="shared" si="221"/>
        <v>5005.665</v>
      </c>
      <c r="N1527" s="658">
        <f>ROUND('Смета ЕР (общ) '!$I1527*'Смета ЕР (общ) '!$L1527,2)</f>
        <v>0</v>
      </c>
      <c r="O1527" s="658">
        <f>ROUND('Смета ЕР (общ) '!$I1527*'Смета ЕР (общ) '!$M1527,2)</f>
        <v>0</v>
      </c>
      <c r="P1527" s="1208" t="s">
        <v>2688</v>
      </c>
      <c r="Q1527" s="1208" t="s">
        <v>6225</v>
      </c>
      <c r="R1527" s="1035"/>
      <c r="S1527" s="723"/>
    </row>
    <row r="1528" spans="1:19" s="726" customFormat="1" ht="14.4">
      <c r="A1528" s="787" t="s">
        <v>105</v>
      </c>
      <c r="B1528" s="787">
        <v>2</v>
      </c>
      <c r="C1528" s="1007"/>
      <c r="D1528" s="1007">
        <v>528</v>
      </c>
      <c r="E1528" s="787" t="str">
        <f>CONCATENATE('Смета ЕР (общ) '!$A1528,".",'Смета ЕР (общ) '!$B1528,".",'Смета ЕР (общ) '!$D1528)</f>
        <v>Р9.2.528</v>
      </c>
      <c r="F1528" s="667">
        <f t="shared" si="218"/>
        <v>1</v>
      </c>
      <c r="G1528" s="1208" t="s">
        <v>4050</v>
      </c>
      <c r="H1528" s="642" t="s">
        <v>336</v>
      </c>
      <c r="I1528" s="1008"/>
      <c r="J1528" s="669">
        <f t="shared" si="219"/>
        <v>17.482500000000002</v>
      </c>
      <c r="K1528" s="904">
        <f>Освещение!H97</f>
        <v>174.82500000000002</v>
      </c>
      <c r="L1528" s="669">
        <f t="shared" si="220"/>
        <v>17.48</v>
      </c>
      <c r="M1528" s="662">
        <f t="shared" si="221"/>
        <v>174.82500000000002</v>
      </c>
      <c r="N1528" s="658">
        <f>ROUND('Смета ЕР (общ) '!$I1528*'Смета ЕР (общ) '!$L1528,2)</f>
        <v>0</v>
      </c>
      <c r="O1528" s="658">
        <f>ROUND('Смета ЕР (общ) '!$I1528*'Смета ЕР (общ) '!$M1528,2)</f>
        <v>0</v>
      </c>
      <c r="P1528" s="1208" t="s">
        <v>2688</v>
      </c>
      <c r="Q1528" s="1208" t="s">
        <v>6225</v>
      </c>
      <c r="R1528" s="1035"/>
      <c r="S1528" s="723"/>
    </row>
    <row r="1529" spans="1:19" s="726" customFormat="1" ht="14.4">
      <c r="A1529" s="787" t="s">
        <v>105</v>
      </c>
      <c r="B1529" s="787">
        <v>2</v>
      </c>
      <c r="C1529" s="1007"/>
      <c r="D1529" s="1007">
        <v>529</v>
      </c>
      <c r="E1529" s="787" t="str">
        <f>CONCATENATE('Смета ЕР (общ) '!$A1529,".",'Смета ЕР (общ) '!$B1529,".",'Смета ЕР (общ) '!$D1529)</f>
        <v>Р9.2.529</v>
      </c>
      <c r="F1529" s="667">
        <f t="shared" si="218"/>
        <v>1</v>
      </c>
      <c r="G1529" s="1208" t="s">
        <v>4051</v>
      </c>
      <c r="H1529" s="642" t="s">
        <v>336</v>
      </c>
      <c r="I1529" s="1008"/>
      <c r="J1529" s="669">
        <f t="shared" si="219"/>
        <v>51.786000000000001</v>
      </c>
      <c r="K1529" s="904">
        <f>Освещение!H98</f>
        <v>517.86</v>
      </c>
      <c r="L1529" s="669">
        <f t="shared" si="220"/>
        <v>51.79</v>
      </c>
      <c r="M1529" s="662">
        <f t="shared" si="221"/>
        <v>517.86</v>
      </c>
      <c r="N1529" s="658">
        <f>ROUND('Смета ЕР (общ) '!$I1529*'Смета ЕР (общ) '!$L1529,2)</f>
        <v>0</v>
      </c>
      <c r="O1529" s="658">
        <f>ROUND('Смета ЕР (общ) '!$I1529*'Смета ЕР (общ) '!$M1529,2)</f>
        <v>0</v>
      </c>
      <c r="P1529" s="1208" t="s">
        <v>2688</v>
      </c>
      <c r="Q1529" s="1208" t="s">
        <v>6225</v>
      </c>
      <c r="R1529" s="1035"/>
      <c r="S1529" s="723"/>
    </row>
    <row r="1530" spans="1:19" s="726" customFormat="1" ht="14.4">
      <c r="A1530" s="787" t="s">
        <v>105</v>
      </c>
      <c r="B1530" s="787">
        <v>2</v>
      </c>
      <c r="C1530" s="1007"/>
      <c r="D1530" s="1007">
        <v>530</v>
      </c>
      <c r="E1530" s="787" t="str">
        <f>CONCATENATE('Смета ЕР (общ) '!$A1530,".",'Смета ЕР (общ) '!$B1530,".",'Смета ЕР (общ) '!$D1530)</f>
        <v>Р9.2.530</v>
      </c>
      <c r="F1530" s="667">
        <f t="shared" si="218"/>
        <v>1</v>
      </c>
      <c r="G1530" s="1208" t="s">
        <v>4056</v>
      </c>
      <c r="H1530" s="642" t="s">
        <v>336</v>
      </c>
      <c r="I1530" s="1008"/>
      <c r="J1530" s="669">
        <f t="shared" si="219"/>
        <v>27.971999999999998</v>
      </c>
      <c r="K1530" s="904">
        <f>Освещение!H99</f>
        <v>279.71999999999997</v>
      </c>
      <c r="L1530" s="669">
        <f t="shared" si="220"/>
        <v>27.97</v>
      </c>
      <c r="M1530" s="662">
        <f t="shared" si="221"/>
        <v>279.71999999999997</v>
      </c>
      <c r="N1530" s="658">
        <f>ROUND('Смета ЕР (общ) '!$I1530*'Смета ЕР (общ) '!$L1530,2)</f>
        <v>0</v>
      </c>
      <c r="O1530" s="658">
        <f>ROUND('Смета ЕР (общ) '!$I1530*'Смета ЕР (общ) '!$M1530,2)</f>
        <v>0</v>
      </c>
      <c r="P1530" s="1208" t="s">
        <v>2688</v>
      </c>
      <c r="Q1530" s="1208" t="s">
        <v>6225</v>
      </c>
      <c r="R1530" s="1035"/>
      <c r="S1530" s="723"/>
    </row>
    <row r="1531" spans="1:19" s="726" customFormat="1" ht="14.4">
      <c r="A1531" s="787" t="s">
        <v>105</v>
      </c>
      <c r="B1531" s="787">
        <v>2</v>
      </c>
      <c r="C1531" s="1007"/>
      <c r="D1531" s="1007">
        <v>531</v>
      </c>
      <c r="E1531" s="787" t="str">
        <f>CONCATENATE('Смета ЕР (общ) '!$A1531,".",'Смета ЕР (общ) '!$B1531,".",'Смета ЕР (общ) '!$D1531)</f>
        <v>Р9.2.531</v>
      </c>
      <c r="F1531" s="667">
        <f t="shared" si="218"/>
        <v>1</v>
      </c>
      <c r="G1531" s="1208" t="s">
        <v>4053</v>
      </c>
      <c r="H1531" s="642" t="s">
        <v>336</v>
      </c>
      <c r="I1531" s="1008"/>
      <c r="J1531" s="669">
        <f t="shared" si="219"/>
        <v>793.70550000000003</v>
      </c>
      <c r="K1531" s="904">
        <f>Освещение!H100</f>
        <v>7937.0550000000003</v>
      </c>
      <c r="L1531" s="669">
        <f t="shared" si="220"/>
        <v>793.71</v>
      </c>
      <c r="M1531" s="662">
        <f t="shared" si="221"/>
        <v>7937.0550000000003</v>
      </c>
      <c r="N1531" s="658">
        <f>ROUND('Смета ЕР (общ) '!$I1531*'Смета ЕР (общ) '!$L1531,2)</f>
        <v>0</v>
      </c>
      <c r="O1531" s="658">
        <f>ROUND('Смета ЕР (общ) '!$I1531*'Смета ЕР (общ) '!$M1531,2)</f>
        <v>0</v>
      </c>
      <c r="P1531" s="1208" t="s">
        <v>2688</v>
      </c>
      <c r="Q1531" s="1208" t="s">
        <v>6225</v>
      </c>
      <c r="R1531" s="1035"/>
      <c r="S1531" s="723"/>
    </row>
    <row r="1532" spans="1:19" s="726" customFormat="1" ht="14.4">
      <c r="A1532" s="787" t="s">
        <v>105</v>
      </c>
      <c r="B1532" s="787">
        <v>2</v>
      </c>
      <c r="C1532" s="1007"/>
      <c r="D1532" s="1007">
        <v>532</v>
      </c>
      <c r="E1532" s="787" t="str">
        <f>CONCATENATE('Смета ЕР (общ) '!$A1532,".",'Смета ЕР (общ) '!$B1532,".",'Смета ЕР (общ) '!$D1532)</f>
        <v>Р9.2.532</v>
      </c>
      <c r="F1532" s="667">
        <f t="shared" si="218"/>
        <v>1</v>
      </c>
      <c r="G1532" s="1208" t="s">
        <v>4045</v>
      </c>
      <c r="H1532" s="642" t="s">
        <v>336</v>
      </c>
      <c r="I1532" s="1008"/>
      <c r="J1532" s="669">
        <f t="shared" si="219"/>
        <v>500.56650000000002</v>
      </c>
      <c r="K1532" s="904">
        <f>Освещение!H101</f>
        <v>5005.665</v>
      </c>
      <c r="L1532" s="669">
        <f t="shared" si="220"/>
        <v>500.57</v>
      </c>
      <c r="M1532" s="662">
        <f t="shared" si="221"/>
        <v>5005.665</v>
      </c>
      <c r="N1532" s="658">
        <f>ROUND('Смета ЕР (общ) '!$I1532*'Смета ЕР (общ) '!$L1532,2)</f>
        <v>0</v>
      </c>
      <c r="O1532" s="658">
        <f>ROUND('Смета ЕР (общ) '!$I1532*'Смета ЕР (общ) '!$M1532,2)</f>
        <v>0</v>
      </c>
      <c r="P1532" s="1208" t="s">
        <v>2688</v>
      </c>
      <c r="Q1532" s="1208" t="s">
        <v>6225</v>
      </c>
      <c r="R1532" s="1035"/>
      <c r="S1532" s="723"/>
    </row>
    <row r="1533" spans="1:19" s="726" customFormat="1" ht="14.4">
      <c r="A1533" s="787" t="s">
        <v>105</v>
      </c>
      <c r="B1533" s="787">
        <v>2</v>
      </c>
      <c r="C1533" s="1007"/>
      <c r="D1533" s="1007">
        <v>533</v>
      </c>
      <c r="E1533" s="787" t="str">
        <f>CONCATENATE('Смета ЕР (общ) '!$A1533,".",'Смета ЕР (общ) '!$B1533,".",'Смета ЕР (общ) '!$D1533)</f>
        <v>Р9.2.533</v>
      </c>
      <c r="F1533" s="667">
        <f t="shared" si="218"/>
        <v>1</v>
      </c>
      <c r="G1533" s="1208" t="s">
        <v>4057</v>
      </c>
      <c r="H1533" s="642" t="s">
        <v>336</v>
      </c>
      <c r="I1533" s="1008"/>
      <c r="J1533" s="669">
        <f t="shared" si="219"/>
        <v>166.88700000000003</v>
      </c>
      <c r="K1533" s="904">
        <f>Освещение!H102</f>
        <v>1668.8700000000001</v>
      </c>
      <c r="L1533" s="669">
        <f t="shared" si="220"/>
        <v>166.89</v>
      </c>
      <c r="M1533" s="662">
        <f t="shared" si="221"/>
        <v>1668.8700000000001</v>
      </c>
      <c r="N1533" s="658">
        <f>ROUND('Смета ЕР (общ) '!$I1533*'Смета ЕР (общ) '!$L1533,2)</f>
        <v>0</v>
      </c>
      <c r="O1533" s="658">
        <f>ROUND('Смета ЕР (общ) '!$I1533*'Смета ЕР (общ) '!$M1533,2)</f>
        <v>0</v>
      </c>
      <c r="P1533" s="1208" t="s">
        <v>2688</v>
      </c>
      <c r="Q1533" s="1208" t="s">
        <v>6225</v>
      </c>
      <c r="R1533" s="1035"/>
      <c r="S1533" s="723"/>
    </row>
    <row r="1534" spans="1:19" s="726" customFormat="1" ht="14.4">
      <c r="A1534" s="787" t="s">
        <v>105</v>
      </c>
      <c r="B1534" s="787">
        <v>2</v>
      </c>
      <c r="C1534" s="1007"/>
      <c r="D1534" s="1007">
        <v>534</v>
      </c>
      <c r="E1534" s="787" t="str">
        <f>CONCATENATE('Смета ЕР (общ) '!$A1534,".",'Смета ЕР (общ) '!$B1534,".",'Смета ЕР (общ) '!$D1534)</f>
        <v>Р9.2.534</v>
      </c>
      <c r="F1534" s="667">
        <f t="shared" si="218"/>
        <v>1</v>
      </c>
      <c r="G1534" s="1208" t="s">
        <v>4047</v>
      </c>
      <c r="H1534" s="642" t="s">
        <v>336</v>
      </c>
      <c r="I1534" s="1008"/>
      <c r="J1534" s="669">
        <f t="shared" si="219"/>
        <v>66.528000000000006</v>
      </c>
      <c r="K1534" s="904">
        <f>Освещение!H103</f>
        <v>665.28000000000009</v>
      </c>
      <c r="L1534" s="669">
        <f t="shared" si="220"/>
        <v>66.53</v>
      </c>
      <c r="M1534" s="662">
        <f t="shared" si="221"/>
        <v>665.28000000000009</v>
      </c>
      <c r="N1534" s="658">
        <f>ROUND('Смета ЕР (общ) '!$I1534*'Смета ЕР (общ) '!$L1534,2)</f>
        <v>0</v>
      </c>
      <c r="O1534" s="658">
        <f>ROUND('Смета ЕР (общ) '!$I1534*'Смета ЕР (общ) '!$M1534,2)</f>
        <v>0</v>
      </c>
      <c r="P1534" s="1208" t="s">
        <v>2688</v>
      </c>
      <c r="Q1534" s="1208" t="s">
        <v>6225</v>
      </c>
      <c r="R1534" s="1035"/>
      <c r="S1534" s="723"/>
    </row>
    <row r="1535" spans="1:19" s="726" customFormat="1" ht="14.4">
      <c r="A1535" s="787" t="s">
        <v>105</v>
      </c>
      <c r="B1535" s="787">
        <v>2</v>
      </c>
      <c r="C1535" s="1007"/>
      <c r="D1535" s="1007">
        <v>535</v>
      </c>
      <c r="E1535" s="787" t="str">
        <f>CONCATENATE('Смета ЕР (общ) '!$A1535,".",'Смета ЕР (общ) '!$B1535,".",'Смета ЕР (общ) '!$D1535)</f>
        <v>Р9.2.535</v>
      </c>
      <c r="F1535" s="667">
        <f t="shared" si="218"/>
        <v>1</v>
      </c>
      <c r="G1535" s="1208" t="s">
        <v>4049</v>
      </c>
      <c r="H1535" s="642" t="s">
        <v>336</v>
      </c>
      <c r="I1535" s="1008"/>
      <c r="J1535" s="669">
        <f t="shared" si="219"/>
        <v>91.66500000000002</v>
      </c>
      <c r="K1535" s="904">
        <f>Освещение!H104</f>
        <v>916.65000000000009</v>
      </c>
      <c r="L1535" s="669">
        <f t="shared" si="220"/>
        <v>91.67</v>
      </c>
      <c r="M1535" s="662">
        <f t="shared" si="221"/>
        <v>916.65000000000009</v>
      </c>
      <c r="N1535" s="658">
        <f>ROUND('Смета ЕР (общ) '!$I1535*'Смета ЕР (общ) '!$L1535,2)</f>
        <v>0</v>
      </c>
      <c r="O1535" s="658">
        <f>ROUND('Смета ЕР (общ) '!$I1535*'Смета ЕР (общ) '!$M1535,2)</f>
        <v>0</v>
      </c>
      <c r="P1535" s="1208" t="s">
        <v>2688</v>
      </c>
      <c r="Q1535" s="1208" t="s">
        <v>6225</v>
      </c>
      <c r="R1535" s="1035"/>
      <c r="S1535" s="723"/>
    </row>
    <row r="1536" spans="1:19" s="726" customFormat="1" ht="14.4">
      <c r="A1536" s="787" t="s">
        <v>105</v>
      </c>
      <c r="B1536" s="787">
        <v>2</v>
      </c>
      <c r="C1536" s="1007"/>
      <c r="D1536" s="1007">
        <v>536</v>
      </c>
      <c r="E1536" s="787" t="str">
        <f>CONCATENATE('Смета ЕР (общ) '!$A1536,".",'Смета ЕР (общ) '!$B1536,".",'Смета ЕР (общ) '!$D1536)</f>
        <v>Р9.2.536</v>
      </c>
      <c r="F1536" s="667">
        <f t="shared" si="218"/>
        <v>1</v>
      </c>
      <c r="G1536" s="1208" t="s">
        <v>4058</v>
      </c>
      <c r="H1536" s="642" t="s">
        <v>336</v>
      </c>
      <c r="I1536" s="1008"/>
      <c r="J1536" s="669">
        <f t="shared" si="219"/>
        <v>4.0635000000000003</v>
      </c>
      <c r="K1536" s="904">
        <f>Освещение!H105</f>
        <v>40.635000000000005</v>
      </c>
      <c r="L1536" s="669">
        <f t="shared" si="220"/>
        <v>4.0599999999999996</v>
      </c>
      <c r="M1536" s="662">
        <f t="shared" si="221"/>
        <v>40.635000000000005</v>
      </c>
      <c r="N1536" s="658">
        <f>ROUND('Смета ЕР (общ) '!$I1536*'Смета ЕР (общ) '!$L1536,2)</f>
        <v>0</v>
      </c>
      <c r="O1536" s="658">
        <f>ROUND('Смета ЕР (общ) '!$I1536*'Смета ЕР (общ) '!$M1536,2)</f>
        <v>0</v>
      </c>
      <c r="P1536" s="1208" t="s">
        <v>2688</v>
      </c>
      <c r="Q1536" s="1208" t="s">
        <v>6225</v>
      </c>
      <c r="R1536" s="1035"/>
      <c r="S1536" s="723"/>
    </row>
    <row r="1537" spans="1:19" s="726" customFormat="1" ht="14.4">
      <c r="A1537" s="787" t="s">
        <v>105</v>
      </c>
      <c r="B1537" s="787">
        <v>2</v>
      </c>
      <c r="C1537" s="1007"/>
      <c r="D1537" s="1007">
        <v>537</v>
      </c>
      <c r="E1537" s="787" t="str">
        <f>CONCATENATE('Смета ЕР (общ) '!$A1537,".",'Смета ЕР (общ) '!$B1537,".",'Смета ЕР (общ) '!$D1537)</f>
        <v>Р9.2.537</v>
      </c>
      <c r="F1537" s="667">
        <f t="shared" si="218"/>
        <v>1</v>
      </c>
      <c r="G1537" s="1208" t="s">
        <v>4050</v>
      </c>
      <c r="H1537" s="642" t="s">
        <v>336</v>
      </c>
      <c r="I1537" s="1008"/>
      <c r="J1537" s="669">
        <f t="shared" si="219"/>
        <v>17.482500000000002</v>
      </c>
      <c r="K1537" s="904">
        <f>Освещение!H106</f>
        <v>174.82500000000002</v>
      </c>
      <c r="L1537" s="669">
        <f t="shared" si="220"/>
        <v>17.48</v>
      </c>
      <c r="M1537" s="662">
        <f t="shared" si="221"/>
        <v>174.82500000000002</v>
      </c>
      <c r="N1537" s="658">
        <f>ROUND('Смета ЕР (общ) '!$I1537*'Смета ЕР (общ) '!$L1537,2)</f>
        <v>0</v>
      </c>
      <c r="O1537" s="658">
        <f>ROUND('Смета ЕР (общ) '!$I1537*'Смета ЕР (общ) '!$M1537,2)</f>
        <v>0</v>
      </c>
      <c r="P1537" s="1208" t="s">
        <v>2688</v>
      </c>
      <c r="Q1537" s="1208" t="s">
        <v>6225</v>
      </c>
      <c r="R1537" s="1035"/>
      <c r="S1537" s="723"/>
    </row>
    <row r="1538" spans="1:19" s="726" customFormat="1" ht="14.4">
      <c r="A1538" s="787" t="s">
        <v>105</v>
      </c>
      <c r="B1538" s="787">
        <v>2</v>
      </c>
      <c r="C1538" s="1007"/>
      <c r="D1538" s="1007">
        <v>538</v>
      </c>
      <c r="E1538" s="787" t="str">
        <f>CONCATENATE('Смета ЕР (общ) '!$A1538,".",'Смета ЕР (общ) '!$B1538,".",'Смета ЕР (общ) '!$D1538)</f>
        <v>Р9.2.538</v>
      </c>
      <c r="F1538" s="667">
        <f t="shared" si="218"/>
        <v>1</v>
      </c>
      <c r="G1538" s="1208" t="s">
        <v>4051</v>
      </c>
      <c r="H1538" s="642" t="s">
        <v>336</v>
      </c>
      <c r="I1538" s="1008"/>
      <c r="J1538" s="669">
        <f t="shared" si="219"/>
        <v>51.786000000000001</v>
      </c>
      <c r="K1538" s="904">
        <f>Освещение!H107</f>
        <v>517.86</v>
      </c>
      <c r="L1538" s="669">
        <f t="shared" si="220"/>
        <v>51.79</v>
      </c>
      <c r="M1538" s="662">
        <f t="shared" si="221"/>
        <v>517.86</v>
      </c>
      <c r="N1538" s="658">
        <f>ROUND('Смета ЕР (общ) '!$I1538*'Смета ЕР (общ) '!$L1538,2)</f>
        <v>0</v>
      </c>
      <c r="O1538" s="658">
        <f>ROUND('Смета ЕР (общ) '!$I1538*'Смета ЕР (общ) '!$M1538,2)</f>
        <v>0</v>
      </c>
      <c r="P1538" s="1208" t="s">
        <v>2688</v>
      </c>
      <c r="Q1538" s="1208" t="s">
        <v>6225</v>
      </c>
      <c r="R1538" s="1035"/>
      <c r="S1538" s="723"/>
    </row>
    <row r="1539" spans="1:19" s="726" customFormat="1" ht="14.4">
      <c r="A1539" s="787" t="s">
        <v>105</v>
      </c>
      <c r="B1539" s="787">
        <v>2</v>
      </c>
      <c r="C1539" s="1007"/>
      <c r="D1539" s="1007">
        <v>539</v>
      </c>
      <c r="E1539" s="787" t="str">
        <f>CONCATENATE('Смета ЕР (общ) '!$A1539,".",'Смета ЕР (общ) '!$B1539,".",'Смета ЕР (общ) '!$D1539)</f>
        <v>Р9.2.539</v>
      </c>
      <c r="F1539" s="667">
        <f t="shared" si="218"/>
        <v>1</v>
      </c>
      <c r="G1539" s="1208" t="s">
        <v>4056</v>
      </c>
      <c r="H1539" s="642" t="s">
        <v>336</v>
      </c>
      <c r="I1539" s="1008"/>
      <c r="J1539" s="669">
        <f t="shared" si="219"/>
        <v>27.971999999999998</v>
      </c>
      <c r="K1539" s="904">
        <f>Освещение!H108</f>
        <v>279.71999999999997</v>
      </c>
      <c r="L1539" s="669">
        <f t="shared" si="220"/>
        <v>27.97</v>
      </c>
      <c r="M1539" s="662">
        <f t="shared" si="221"/>
        <v>279.71999999999997</v>
      </c>
      <c r="N1539" s="658">
        <f>ROUND('Смета ЕР (общ) '!$I1539*'Смета ЕР (общ) '!$L1539,2)</f>
        <v>0</v>
      </c>
      <c r="O1539" s="658">
        <f>ROUND('Смета ЕР (общ) '!$I1539*'Смета ЕР (общ) '!$M1539,2)</f>
        <v>0</v>
      </c>
      <c r="P1539" s="1208" t="s">
        <v>2688</v>
      </c>
      <c r="Q1539" s="1208" t="s">
        <v>6225</v>
      </c>
      <c r="R1539" s="1035"/>
      <c r="S1539" s="723"/>
    </row>
    <row r="1540" spans="1:19" s="726" customFormat="1" ht="14.4">
      <c r="A1540" s="787" t="s">
        <v>105</v>
      </c>
      <c r="B1540" s="787">
        <v>2</v>
      </c>
      <c r="C1540" s="1007"/>
      <c r="D1540" s="1007">
        <v>540</v>
      </c>
      <c r="E1540" s="787" t="str">
        <f>CONCATENATE('Смета ЕР (общ) '!$A1540,".",'Смета ЕР (общ) '!$B1540,".",'Смета ЕР (общ) '!$D1540)</f>
        <v>Р9.2.540</v>
      </c>
      <c r="F1540" s="667">
        <f t="shared" si="218"/>
        <v>1</v>
      </c>
      <c r="G1540" s="1208" t="s">
        <v>4053</v>
      </c>
      <c r="H1540" s="642" t="s">
        <v>336</v>
      </c>
      <c r="I1540" s="1008"/>
      <c r="J1540" s="669">
        <f t="shared" si="219"/>
        <v>793.70550000000003</v>
      </c>
      <c r="K1540" s="904">
        <f>Освещение!H109</f>
        <v>7937.0550000000003</v>
      </c>
      <c r="L1540" s="669">
        <f t="shared" si="220"/>
        <v>793.71</v>
      </c>
      <c r="M1540" s="662">
        <f t="shared" si="221"/>
        <v>7937.0550000000003</v>
      </c>
      <c r="N1540" s="658">
        <f>ROUND('Смета ЕР (общ) '!$I1540*'Смета ЕР (общ) '!$L1540,2)</f>
        <v>0</v>
      </c>
      <c r="O1540" s="658">
        <f>ROUND('Смета ЕР (общ) '!$I1540*'Смета ЕР (общ) '!$M1540,2)</f>
        <v>0</v>
      </c>
      <c r="P1540" s="1208" t="s">
        <v>2688</v>
      </c>
      <c r="Q1540" s="1208" t="s">
        <v>6225</v>
      </c>
      <c r="R1540" s="1035"/>
      <c r="S1540" s="723"/>
    </row>
    <row r="1541" spans="1:19" s="726" customFormat="1" ht="14.4">
      <c r="A1541" s="787" t="s">
        <v>105</v>
      </c>
      <c r="B1541" s="787">
        <v>2</v>
      </c>
      <c r="C1541" s="1007"/>
      <c r="D1541" s="1007">
        <v>541</v>
      </c>
      <c r="E1541" s="787" t="str">
        <f>CONCATENATE('Смета ЕР (общ) '!$A1541,".",'Смета ЕР (общ) '!$B1541,".",'Смета ЕР (общ) '!$D1541)</f>
        <v>Р9.2.541</v>
      </c>
      <c r="F1541" s="667">
        <f t="shared" si="218"/>
        <v>1</v>
      </c>
      <c r="G1541" s="1208" t="s">
        <v>4045</v>
      </c>
      <c r="H1541" s="642" t="s">
        <v>336</v>
      </c>
      <c r="I1541" s="1008"/>
      <c r="J1541" s="669">
        <f t="shared" si="219"/>
        <v>500.56650000000002</v>
      </c>
      <c r="K1541" s="904">
        <f>Освещение!H110</f>
        <v>5005.665</v>
      </c>
      <c r="L1541" s="669">
        <f t="shared" si="220"/>
        <v>500.57</v>
      </c>
      <c r="M1541" s="662">
        <f t="shared" si="221"/>
        <v>5005.665</v>
      </c>
      <c r="N1541" s="658">
        <f>ROUND('Смета ЕР (общ) '!$I1541*'Смета ЕР (общ) '!$L1541,2)</f>
        <v>0</v>
      </c>
      <c r="O1541" s="658">
        <f>ROUND('Смета ЕР (общ) '!$I1541*'Смета ЕР (общ) '!$M1541,2)</f>
        <v>0</v>
      </c>
      <c r="P1541" s="1208" t="s">
        <v>2688</v>
      </c>
      <c r="Q1541" s="1208" t="s">
        <v>6225</v>
      </c>
      <c r="R1541" s="1035"/>
      <c r="S1541" s="723"/>
    </row>
    <row r="1542" spans="1:19" s="726" customFormat="1" ht="14.4">
      <c r="A1542" s="787" t="s">
        <v>105</v>
      </c>
      <c r="B1542" s="787">
        <v>2</v>
      </c>
      <c r="C1542" s="1007"/>
      <c r="D1542" s="1007">
        <v>542</v>
      </c>
      <c r="E1542" s="787" t="str">
        <f>CONCATENATE('Смета ЕР (общ) '!$A1542,".",'Смета ЕР (общ) '!$B1542,".",'Смета ЕР (общ) '!$D1542)</f>
        <v>Р9.2.542</v>
      </c>
      <c r="F1542" s="667">
        <f t="shared" si="218"/>
        <v>1</v>
      </c>
      <c r="G1542" s="1208" t="s">
        <v>4057</v>
      </c>
      <c r="H1542" s="642" t="s">
        <v>336</v>
      </c>
      <c r="I1542" s="1008"/>
      <c r="J1542" s="669">
        <f t="shared" si="219"/>
        <v>166.88700000000003</v>
      </c>
      <c r="K1542" s="904">
        <f>Освещение!H111</f>
        <v>1668.8700000000001</v>
      </c>
      <c r="L1542" s="669">
        <f t="shared" si="220"/>
        <v>166.89</v>
      </c>
      <c r="M1542" s="662">
        <f t="shared" si="221"/>
        <v>1668.8700000000001</v>
      </c>
      <c r="N1542" s="658">
        <f>ROUND('Смета ЕР (общ) '!$I1542*'Смета ЕР (общ) '!$L1542,2)</f>
        <v>0</v>
      </c>
      <c r="O1542" s="658">
        <f>ROUND('Смета ЕР (общ) '!$I1542*'Смета ЕР (общ) '!$M1542,2)</f>
        <v>0</v>
      </c>
      <c r="P1542" s="1208" t="s">
        <v>2688</v>
      </c>
      <c r="Q1542" s="1208" t="s">
        <v>6225</v>
      </c>
      <c r="R1542" s="1035"/>
      <c r="S1542" s="723"/>
    </row>
    <row r="1543" spans="1:19" s="726" customFormat="1" ht="14.4">
      <c r="A1543" s="787" t="s">
        <v>105</v>
      </c>
      <c r="B1543" s="787">
        <v>2</v>
      </c>
      <c r="C1543" s="1007"/>
      <c r="D1543" s="1007">
        <v>543</v>
      </c>
      <c r="E1543" s="787" t="str">
        <f>CONCATENATE('Смета ЕР (общ) '!$A1543,".",'Смета ЕР (общ) '!$B1543,".",'Смета ЕР (общ) '!$D1543)</f>
        <v>Р9.2.543</v>
      </c>
      <c r="F1543" s="667">
        <f t="shared" si="218"/>
        <v>1</v>
      </c>
      <c r="G1543" s="1208" t="s">
        <v>4047</v>
      </c>
      <c r="H1543" s="642" t="s">
        <v>336</v>
      </c>
      <c r="I1543" s="1008"/>
      <c r="J1543" s="669">
        <f t="shared" si="219"/>
        <v>66.528000000000006</v>
      </c>
      <c r="K1543" s="904">
        <f>Освещение!H112</f>
        <v>665.28000000000009</v>
      </c>
      <c r="L1543" s="669">
        <f t="shared" si="220"/>
        <v>66.53</v>
      </c>
      <c r="M1543" s="662">
        <f t="shared" si="221"/>
        <v>665.28000000000009</v>
      </c>
      <c r="N1543" s="658">
        <f>ROUND('Смета ЕР (общ) '!$I1543*'Смета ЕР (общ) '!$L1543,2)</f>
        <v>0</v>
      </c>
      <c r="O1543" s="658">
        <f>ROUND('Смета ЕР (общ) '!$I1543*'Смета ЕР (общ) '!$M1543,2)</f>
        <v>0</v>
      </c>
      <c r="P1543" s="1208" t="s">
        <v>2688</v>
      </c>
      <c r="Q1543" s="1208" t="s">
        <v>6225</v>
      </c>
      <c r="R1543" s="1035"/>
      <c r="S1543" s="723"/>
    </row>
    <row r="1544" spans="1:19" s="726" customFormat="1" ht="14.4">
      <c r="A1544" s="787" t="s">
        <v>105</v>
      </c>
      <c r="B1544" s="787">
        <v>2</v>
      </c>
      <c r="C1544" s="1007"/>
      <c r="D1544" s="1007">
        <v>544</v>
      </c>
      <c r="E1544" s="787" t="str">
        <f>CONCATENATE('Смета ЕР (общ) '!$A1544,".",'Смета ЕР (общ) '!$B1544,".",'Смета ЕР (общ) '!$D1544)</f>
        <v>Р9.2.544</v>
      </c>
      <c r="F1544" s="667">
        <f t="shared" si="218"/>
        <v>1</v>
      </c>
      <c r="G1544" s="1208" t="s">
        <v>4049</v>
      </c>
      <c r="H1544" s="642" t="s">
        <v>336</v>
      </c>
      <c r="I1544" s="1008"/>
      <c r="J1544" s="669">
        <f t="shared" si="219"/>
        <v>91.66500000000002</v>
      </c>
      <c r="K1544" s="904">
        <f>Освещение!H113</f>
        <v>916.65000000000009</v>
      </c>
      <c r="L1544" s="669">
        <f t="shared" si="220"/>
        <v>91.67</v>
      </c>
      <c r="M1544" s="662">
        <f t="shared" si="221"/>
        <v>916.65000000000009</v>
      </c>
      <c r="N1544" s="658">
        <f>ROUND('Смета ЕР (общ) '!$I1544*'Смета ЕР (общ) '!$L1544,2)</f>
        <v>0</v>
      </c>
      <c r="O1544" s="658">
        <f>ROUND('Смета ЕР (общ) '!$I1544*'Смета ЕР (общ) '!$M1544,2)</f>
        <v>0</v>
      </c>
      <c r="P1544" s="1208" t="s">
        <v>2688</v>
      </c>
      <c r="Q1544" s="1208" t="s">
        <v>6225</v>
      </c>
      <c r="R1544" s="1035"/>
      <c r="S1544" s="723"/>
    </row>
    <row r="1545" spans="1:19" s="726" customFormat="1" ht="14.4">
      <c r="A1545" s="787" t="s">
        <v>105</v>
      </c>
      <c r="B1545" s="787">
        <v>2</v>
      </c>
      <c r="C1545" s="1007"/>
      <c r="D1545" s="1007">
        <v>545</v>
      </c>
      <c r="E1545" s="787" t="str">
        <f>CONCATENATE('Смета ЕР (общ) '!$A1545,".",'Смета ЕР (общ) '!$B1545,".",'Смета ЕР (общ) '!$D1545)</f>
        <v>Р9.2.545</v>
      </c>
      <c r="F1545" s="667">
        <f t="shared" si="218"/>
        <v>1</v>
      </c>
      <c r="G1545" s="1208" t="s">
        <v>4058</v>
      </c>
      <c r="H1545" s="642" t="s">
        <v>336</v>
      </c>
      <c r="I1545" s="1008"/>
      <c r="J1545" s="669">
        <f t="shared" si="219"/>
        <v>4.0635000000000003</v>
      </c>
      <c r="K1545" s="904">
        <f>Освещение!H114</f>
        <v>40.635000000000005</v>
      </c>
      <c r="L1545" s="669">
        <f t="shared" si="220"/>
        <v>4.0599999999999996</v>
      </c>
      <c r="M1545" s="662">
        <f t="shared" si="221"/>
        <v>40.635000000000005</v>
      </c>
      <c r="N1545" s="658">
        <f>ROUND('Смета ЕР (общ) '!$I1545*'Смета ЕР (общ) '!$L1545,2)</f>
        <v>0</v>
      </c>
      <c r="O1545" s="658">
        <f>ROUND('Смета ЕР (общ) '!$I1545*'Смета ЕР (общ) '!$M1545,2)</f>
        <v>0</v>
      </c>
      <c r="P1545" s="1208" t="s">
        <v>2688</v>
      </c>
      <c r="Q1545" s="1208" t="s">
        <v>6225</v>
      </c>
      <c r="R1545" s="1035"/>
      <c r="S1545" s="723"/>
    </row>
    <row r="1546" spans="1:19" s="726" customFormat="1" ht="14.4">
      <c r="A1546" s="787" t="s">
        <v>105</v>
      </c>
      <c r="B1546" s="787">
        <v>2</v>
      </c>
      <c r="C1546" s="1007"/>
      <c r="D1546" s="1007">
        <v>546</v>
      </c>
      <c r="E1546" s="787" t="str">
        <f>CONCATENATE('Смета ЕР (общ) '!$A1546,".",'Смета ЕР (общ) '!$B1546,".",'Смета ЕР (общ) '!$D1546)</f>
        <v>Р9.2.546</v>
      </c>
      <c r="F1546" s="667">
        <f t="shared" si="218"/>
        <v>1</v>
      </c>
      <c r="G1546" s="1208" t="s">
        <v>4050</v>
      </c>
      <c r="H1546" s="642" t="s">
        <v>336</v>
      </c>
      <c r="I1546" s="1008"/>
      <c r="J1546" s="669">
        <f t="shared" si="219"/>
        <v>17.482500000000002</v>
      </c>
      <c r="K1546" s="904">
        <f>Освещение!H115</f>
        <v>174.82500000000002</v>
      </c>
      <c r="L1546" s="669">
        <f t="shared" si="220"/>
        <v>17.48</v>
      </c>
      <c r="M1546" s="662">
        <f t="shared" si="221"/>
        <v>174.82500000000002</v>
      </c>
      <c r="N1546" s="658">
        <f>ROUND('Смета ЕР (общ) '!$I1546*'Смета ЕР (общ) '!$L1546,2)</f>
        <v>0</v>
      </c>
      <c r="O1546" s="658">
        <f>ROUND('Смета ЕР (общ) '!$I1546*'Смета ЕР (общ) '!$M1546,2)</f>
        <v>0</v>
      </c>
      <c r="P1546" s="1208" t="s">
        <v>2688</v>
      </c>
      <c r="Q1546" s="1208" t="s">
        <v>6225</v>
      </c>
      <c r="R1546" s="1035"/>
      <c r="S1546" s="723"/>
    </row>
    <row r="1547" spans="1:19" s="726" customFormat="1" ht="14.4">
      <c r="A1547" s="787" t="s">
        <v>105</v>
      </c>
      <c r="B1547" s="787">
        <v>2</v>
      </c>
      <c r="C1547" s="1007"/>
      <c r="D1547" s="1007">
        <v>547</v>
      </c>
      <c r="E1547" s="787" t="str">
        <f>CONCATENATE('Смета ЕР (общ) '!$A1547,".",'Смета ЕР (общ) '!$B1547,".",'Смета ЕР (общ) '!$D1547)</f>
        <v>Р9.2.547</v>
      </c>
      <c r="F1547" s="667">
        <f t="shared" si="218"/>
        <v>1</v>
      </c>
      <c r="G1547" s="1208" t="s">
        <v>4051</v>
      </c>
      <c r="H1547" s="642" t="s">
        <v>336</v>
      </c>
      <c r="I1547" s="1008"/>
      <c r="J1547" s="669">
        <f t="shared" si="219"/>
        <v>51.786000000000001</v>
      </c>
      <c r="K1547" s="904">
        <f>Освещение!H116</f>
        <v>517.86</v>
      </c>
      <c r="L1547" s="669">
        <f t="shared" si="220"/>
        <v>51.79</v>
      </c>
      <c r="M1547" s="662">
        <f t="shared" si="221"/>
        <v>517.86</v>
      </c>
      <c r="N1547" s="658">
        <f>ROUND('Смета ЕР (общ) '!$I1547*'Смета ЕР (общ) '!$L1547,2)</f>
        <v>0</v>
      </c>
      <c r="O1547" s="658">
        <f>ROUND('Смета ЕР (общ) '!$I1547*'Смета ЕР (общ) '!$M1547,2)</f>
        <v>0</v>
      </c>
      <c r="P1547" s="1208" t="s">
        <v>2688</v>
      </c>
      <c r="Q1547" s="1208" t="s">
        <v>6225</v>
      </c>
      <c r="R1547" s="1035"/>
      <c r="S1547" s="723"/>
    </row>
    <row r="1548" spans="1:19" s="726" customFormat="1" ht="14.4">
      <c r="A1548" s="787" t="s">
        <v>105</v>
      </c>
      <c r="B1548" s="787">
        <v>2</v>
      </c>
      <c r="C1548" s="1007"/>
      <c r="D1548" s="1007">
        <v>548</v>
      </c>
      <c r="E1548" s="787" t="str">
        <f>CONCATENATE('Смета ЕР (общ) '!$A1548,".",'Смета ЕР (общ) '!$B1548,".",'Смета ЕР (общ) '!$D1548)</f>
        <v>Р9.2.548</v>
      </c>
      <c r="F1548" s="667">
        <f t="shared" si="218"/>
        <v>1</v>
      </c>
      <c r="G1548" s="1208" t="s">
        <v>4056</v>
      </c>
      <c r="H1548" s="642" t="s">
        <v>336</v>
      </c>
      <c r="I1548" s="1008"/>
      <c r="J1548" s="669">
        <f t="shared" si="219"/>
        <v>27.971999999999998</v>
      </c>
      <c r="K1548" s="904">
        <f>Освещение!H117</f>
        <v>279.71999999999997</v>
      </c>
      <c r="L1548" s="669">
        <f t="shared" si="220"/>
        <v>27.97</v>
      </c>
      <c r="M1548" s="662">
        <f t="shared" si="221"/>
        <v>279.71999999999997</v>
      </c>
      <c r="N1548" s="658">
        <f>ROUND('Смета ЕР (общ) '!$I1548*'Смета ЕР (общ) '!$L1548,2)</f>
        <v>0</v>
      </c>
      <c r="O1548" s="658">
        <f>ROUND('Смета ЕР (общ) '!$I1548*'Смета ЕР (общ) '!$M1548,2)</f>
        <v>0</v>
      </c>
      <c r="P1548" s="1208" t="s">
        <v>2688</v>
      </c>
      <c r="Q1548" s="1208" t="s">
        <v>6225</v>
      </c>
      <c r="R1548" s="1035"/>
      <c r="S1548" s="723"/>
    </row>
    <row r="1549" spans="1:19" s="726" customFormat="1" ht="14.4">
      <c r="A1549" s="787" t="s">
        <v>105</v>
      </c>
      <c r="B1549" s="787">
        <v>2</v>
      </c>
      <c r="C1549" s="1007"/>
      <c r="D1549" s="1007">
        <v>549</v>
      </c>
      <c r="E1549" s="787" t="str">
        <f>CONCATENATE('Смета ЕР (общ) '!$A1549,".",'Смета ЕР (общ) '!$B1549,".",'Смета ЕР (общ) '!$D1549)</f>
        <v>Р9.2.549</v>
      </c>
      <c r="F1549" s="667">
        <f t="shared" si="218"/>
        <v>1</v>
      </c>
      <c r="G1549" s="1208" t="s">
        <v>4053</v>
      </c>
      <c r="H1549" s="642" t="s">
        <v>336</v>
      </c>
      <c r="I1549" s="1008"/>
      <c r="J1549" s="669">
        <f t="shared" si="219"/>
        <v>793.70550000000003</v>
      </c>
      <c r="K1549" s="904">
        <f>Освещение!H118</f>
        <v>7937.0550000000003</v>
      </c>
      <c r="L1549" s="669">
        <f t="shared" si="220"/>
        <v>793.71</v>
      </c>
      <c r="M1549" s="662">
        <f t="shared" si="221"/>
        <v>7937.0550000000003</v>
      </c>
      <c r="N1549" s="658">
        <f>ROUND('Смета ЕР (общ) '!$I1549*'Смета ЕР (общ) '!$L1549,2)</f>
        <v>0</v>
      </c>
      <c r="O1549" s="658">
        <f>ROUND('Смета ЕР (общ) '!$I1549*'Смета ЕР (общ) '!$M1549,2)</f>
        <v>0</v>
      </c>
      <c r="P1549" s="1208" t="s">
        <v>2688</v>
      </c>
      <c r="Q1549" s="1208" t="s">
        <v>6225</v>
      </c>
      <c r="R1549" s="1035"/>
      <c r="S1549" s="723"/>
    </row>
    <row r="1550" spans="1:19" s="726" customFormat="1" ht="14.4">
      <c r="A1550" s="787" t="s">
        <v>105</v>
      </c>
      <c r="B1550" s="787">
        <v>2</v>
      </c>
      <c r="C1550" s="1007"/>
      <c r="D1550" s="1007">
        <v>550</v>
      </c>
      <c r="E1550" s="787" t="str">
        <f>CONCATENATE('Смета ЕР (общ) '!$A1550,".",'Смета ЕР (общ) '!$B1550,".",'Смета ЕР (общ) '!$D1550)</f>
        <v>Р9.2.550</v>
      </c>
      <c r="F1550" s="667">
        <f t="shared" si="218"/>
        <v>1</v>
      </c>
      <c r="G1550" s="1208" t="s">
        <v>4045</v>
      </c>
      <c r="H1550" s="642" t="s">
        <v>336</v>
      </c>
      <c r="I1550" s="1008"/>
      <c r="J1550" s="669">
        <f t="shared" si="219"/>
        <v>500.56650000000002</v>
      </c>
      <c r="K1550" s="904">
        <f>Освещение!H119</f>
        <v>5005.665</v>
      </c>
      <c r="L1550" s="669">
        <f t="shared" si="220"/>
        <v>500.57</v>
      </c>
      <c r="M1550" s="662">
        <f t="shared" si="221"/>
        <v>5005.665</v>
      </c>
      <c r="N1550" s="658">
        <f>ROUND('Смета ЕР (общ) '!$I1550*'Смета ЕР (общ) '!$L1550,2)</f>
        <v>0</v>
      </c>
      <c r="O1550" s="658">
        <f>ROUND('Смета ЕР (общ) '!$I1550*'Смета ЕР (общ) '!$M1550,2)</f>
        <v>0</v>
      </c>
      <c r="P1550" s="1208" t="s">
        <v>2688</v>
      </c>
      <c r="Q1550" s="1208" t="s">
        <v>6225</v>
      </c>
      <c r="R1550" s="1035"/>
      <c r="S1550" s="723"/>
    </row>
    <row r="1551" spans="1:19" s="726" customFormat="1" ht="14.4">
      <c r="A1551" s="787" t="s">
        <v>105</v>
      </c>
      <c r="B1551" s="787">
        <v>2</v>
      </c>
      <c r="C1551" s="1007"/>
      <c r="D1551" s="1007">
        <v>551</v>
      </c>
      <c r="E1551" s="787" t="str">
        <f>CONCATENATE('Смета ЕР (общ) '!$A1551,".",'Смета ЕР (общ) '!$B1551,".",'Смета ЕР (общ) '!$D1551)</f>
        <v>Р9.2.551</v>
      </c>
      <c r="F1551" s="667">
        <f t="shared" si="218"/>
        <v>1</v>
      </c>
      <c r="G1551" s="1208" t="s">
        <v>4059</v>
      </c>
      <c r="H1551" s="642" t="s">
        <v>336</v>
      </c>
      <c r="I1551" s="1008"/>
      <c r="J1551" s="669">
        <f t="shared" si="219"/>
        <v>372.99150000000009</v>
      </c>
      <c r="K1551" s="904">
        <f>Освещение!H120</f>
        <v>3729.9150000000004</v>
      </c>
      <c r="L1551" s="669">
        <f t="shared" si="220"/>
        <v>372.99</v>
      </c>
      <c r="M1551" s="662">
        <f t="shared" si="221"/>
        <v>3729.9150000000004</v>
      </c>
      <c r="N1551" s="658">
        <f>ROUND('Смета ЕР (общ) '!$I1551*'Смета ЕР (общ) '!$L1551,2)</f>
        <v>0</v>
      </c>
      <c r="O1551" s="658">
        <f>ROUND('Смета ЕР (общ) '!$I1551*'Смета ЕР (общ) '!$M1551,2)</f>
        <v>0</v>
      </c>
      <c r="P1551" s="1208" t="s">
        <v>2688</v>
      </c>
      <c r="Q1551" s="1208" t="s">
        <v>6225</v>
      </c>
      <c r="R1551" s="1035"/>
      <c r="S1551" s="723"/>
    </row>
    <row r="1552" spans="1:19" s="726" customFormat="1" ht="14.4">
      <c r="A1552" s="787" t="s">
        <v>105</v>
      </c>
      <c r="B1552" s="787">
        <v>2</v>
      </c>
      <c r="C1552" s="1007"/>
      <c r="D1552" s="1007">
        <v>552</v>
      </c>
      <c r="E1552" s="787" t="str">
        <f>CONCATENATE('Смета ЕР (общ) '!$A1552,".",'Смета ЕР (общ) '!$B1552,".",'Смета ЕР (общ) '!$D1552)</f>
        <v>Р9.2.552</v>
      </c>
      <c r="F1552" s="667">
        <f t="shared" ref="F1552:F1559" si="222">IF(I1552&gt;0,F1551+1,F1551)</f>
        <v>1</v>
      </c>
      <c r="G1552" s="1208" t="s">
        <v>4047</v>
      </c>
      <c r="H1552" s="642" t="s">
        <v>336</v>
      </c>
      <c r="I1552" s="1008"/>
      <c r="J1552" s="669">
        <f t="shared" si="219"/>
        <v>66.528000000000006</v>
      </c>
      <c r="K1552" s="904">
        <f>Освещение!H121</f>
        <v>665.28000000000009</v>
      </c>
      <c r="L1552" s="669">
        <f t="shared" si="220"/>
        <v>66.53</v>
      </c>
      <c r="M1552" s="662">
        <f t="shared" si="221"/>
        <v>665.28000000000009</v>
      </c>
      <c r="N1552" s="658">
        <f>ROUND('Смета ЕР (общ) '!$I1552*'Смета ЕР (общ) '!$L1552,2)</f>
        <v>0</v>
      </c>
      <c r="O1552" s="658">
        <f>ROUND('Смета ЕР (общ) '!$I1552*'Смета ЕР (общ) '!$M1552,2)</f>
        <v>0</v>
      </c>
      <c r="P1552" s="1208" t="s">
        <v>2688</v>
      </c>
      <c r="Q1552" s="1208" t="s">
        <v>6225</v>
      </c>
      <c r="R1552" s="1035"/>
      <c r="S1552" s="723"/>
    </row>
    <row r="1553" spans="1:19" s="726" customFormat="1" ht="14.4">
      <c r="A1553" s="787" t="s">
        <v>105</v>
      </c>
      <c r="B1553" s="787">
        <v>2</v>
      </c>
      <c r="C1553" s="1007"/>
      <c r="D1553" s="1007">
        <v>553</v>
      </c>
      <c r="E1553" s="787" t="str">
        <f>CONCATENATE('Смета ЕР (общ) '!$A1553,".",'Смета ЕР (общ) '!$B1553,".",'Смета ЕР (общ) '!$D1553)</f>
        <v>Р9.2.553</v>
      </c>
      <c r="F1553" s="667">
        <f t="shared" si="222"/>
        <v>1</v>
      </c>
      <c r="G1553" s="1208" t="s">
        <v>4049</v>
      </c>
      <c r="H1553" s="642" t="s">
        <v>336</v>
      </c>
      <c r="I1553" s="1008"/>
      <c r="J1553" s="669">
        <f t="shared" si="219"/>
        <v>91.66500000000002</v>
      </c>
      <c r="K1553" s="904">
        <f>Освещение!H122</f>
        <v>916.65000000000009</v>
      </c>
      <c r="L1553" s="669">
        <f t="shared" si="220"/>
        <v>91.67</v>
      </c>
      <c r="M1553" s="662">
        <f t="shared" si="221"/>
        <v>916.65000000000009</v>
      </c>
      <c r="N1553" s="658">
        <f>ROUND('Смета ЕР (общ) '!$I1553*'Смета ЕР (общ) '!$L1553,2)</f>
        <v>0</v>
      </c>
      <c r="O1553" s="658">
        <f>ROUND('Смета ЕР (общ) '!$I1553*'Смета ЕР (общ) '!$M1553,2)</f>
        <v>0</v>
      </c>
      <c r="P1553" s="1208" t="s">
        <v>2688</v>
      </c>
      <c r="Q1553" s="1208" t="s">
        <v>6225</v>
      </c>
      <c r="R1553" s="1035"/>
      <c r="S1553" s="723"/>
    </row>
    <row r="1554" spans="1:19" s="726" customFormat="1" ht="14.4">
      <c r="A1554" s="787" t="s">
        <v>105</v>
      </c>
      <c r="B1554" s="787">
        <v>2</v>
      </c>
      <c r="C1554" s="1007"/>
      <c r="D1554" s="1007">
        <v>554</v>
      </c>
      <c r="E1554" s="787" t="str">
        <f>CONCATENATE('Смета ЕР (общ) '!$A1554,".",'Смета ЕР (общ) '!$B1554,".",'Смета ЕР (общ) '!$D1554)</f>
        <v>Р9.2.554</v>
      </c>
      <c r="F1554" s="667">
        <f t="shared" si="222"/>
        <v>1</v>
      </c>
      <c r="G1554" s="1208" t="s">
        <v>4058</v>
      </c>
      <c r="H1554" s="642" t="s">
        <v>336</v>
      </c>
      <c r="I1554" s="1008"/>
      <c r="J1554" s="669">
        <f t="shared" si="219"/>
        <v>4.0635000000000003</v>
      </c>
      <c r="K1554" s="904">
        <f>Освещение!H123</f>
        <v>40.635000000000005</v>
      </c>
      <c r="L1554" s="669">
        <f t="shared" si="220"/>
        <v>4.0599999999999996</v>
      </c>
      <c r="M1554" s="662">
        <f t="shared" si="221"/>
        <v>40.635000000000005</v>
      </c>
      <c r="N1554" s="658">
        <f>ROUND('Смета ЕР (общ) '!$I1554*'Смета ЕР (общ) '!$L1554,2)</f>
        <v>0</v>
      </c>
      <c r="O1554" s="658">
        <f>ROUND('Смета ЕР (общ) '!$I1554*'Смета ЕР (общ) '!$M1554,2)</f>
        <v>0</v>
      </c>
      <c r="P1554" s="1208" t="s">
        <v>2688</v>
      </c>
      <c r="Q1554" s="1208" t="s">
        <v>6225</v>
      </c>
      <c r="R1554" s="1035"/>
      <c r="S1554" s="723"/>
    </row>
    <row r="1555" spans="1:19" s="726" customFormat="1" ht="14.4">
      <c r="A1555" s="787" t="s">
        <v>105</v>
      </c>
      <c r="B1555" s="787">
        <v>2</v>
      </c>
      <c r="C1555" s="1007"/>
      <c r="D1555" s="1007">
        <v>555</v>
      </c>
      <c r="E1555" s="787" t="str">
        <f>CONCATENATE('Смета ЕР (общ) '!$A1555,".",'Смета ЕР (общ) '!$B1555,".",'Смета ЕР (общ) '!$D1555)</f>
        <v>Р9.2.555</v>
      </c>
      <c r="F1555" s="667">
        <f t="shared" si="222"/>
        <v>1</v>
      </c>
      <c r="G1555" s="1208" t="s">
        <v>4050</v>
      </c>
      <c r="H1555" s="642" t="s">
        <v>336</v>
      </c>
      <c r="I1555" s="1008"/>
      <c r="J1555" s="669">
        <f t="shared" si="219"/>
        <v>17.482500000000002</v>
      </c>
      <c r="K1555" s="904">
        <f>Освещение!H124</f>
        <v>174.82500000000002</v>
      </c>
      <c r="L1555" s="669">
        <f t="shared" si="220"/>
        <v>17.48</v>
      </c>
      <c r="M1555" s="662">
        <f t="shared" si="221"/>
        <v>174.82500000000002</v>
      </c>
      <c r="N1555" s="658">
        <f>ROUND('Смета ЕР (общ) '!$I1555*'Смета ЕР (общ) '!$L1555,2)</f>
        <v>0</v>
      </c>
      <c r="O1555" s="658">
        <f>ROUND('Смета ЕР (общ) '!$I1555*'Смета ЕР (общ) '!$M1555,2)</f>
        <v>0</v>
      </c>
      <c r="P1555" s="1208" t="s">
        <v>2688</v>
      </c>
      <c r="Q1555" s="1208" t="s">
        <v>6225</v>
      </c>
      <c r="R1555" s="1035"/>
      <c r="S1555" s="723"/>
    </row>
    <row r="1556" spans="1:19" s="726" customFormat="1" ht="14.4">
      <c r="A1556" s="787" t="s">
        <v>105</v>
      </c>
      <c r="B1556" s="787">
        <v>2</v>
      </c>
      <c r="C1556" s="1007"/>
      <c r="D1556" s="1007">
        <v>556</v>
      </c>
      <c r="E1556" s="787" t="str">
        <f>CONCATENATE('Смета ЕР (общ) '!$A1556,".",'Смета ЕР (общ) '!$B1556,".",'Смета ЕР (общ) '!$D1556)</f>
        <v>Р9.2.556</v>
      </c>
      <c r="F1556" s="667">
        <f t="shared" si="222"/>
        <v>1</v>
      </c>
      <c r="G1556" s="1208" t="s">
        <v>4051</v>
      </c>
      <c r="H1556" s="642" t="s">
        <v>336</v>
      </c>
      <c r="I1556" s="1008"/>
      <c r="J1556" s="669">
        <f t="shared" si="219"/>
        <v>51.786000000000001</v>
      </c>
      <c r="K1556" s="904">
        <f>Освещение!H125</f>
        <v>517.86</v>
      </c>
      <c r="L1556" s="669">
        <f t="shared" si="220"/>
        <v>51.79</v>
      </c>
      <c r="M1556" s="662">
        <f t="shared" si="221"/>
        <v>517.86</v>
      </c>
      <c r="N1556" s="658">
        <f>ROUND('Смета ЕР (общ) '!$I1556*'Смета ЕР (общ) '!$L1556,2)</f>
        <v>0</v>
      </c>
      <c r="O1556" s="658">
        <f>ROUND('Смета ЕР (общ) '!$I1556*'Смета ЕР (общ) '!$M1556,2)</f>
        <v>0</v>
      </c>
      <c r="P1556" s="1208" t="s">
        <v>2688</v>
      </c>
      <c r="Q1556" s="1208" t="s">
        <v>6225</v>
      </c>
      <c r="R1556" s="1035"/>
      <c r="S1556" s="723"/>
    </row>
    <row r="1557" spans="1:19" s="726" customFormat="1" ht="14.4">
      <c r="A1557" s="787" t="s">
        <v>105</v>
      </c>
      <c r="B1557" s="787">
        <v>2</v>
      </c>
      <c r="C1557" s="1007"/>
      <c r="D1557" s="1007">
        <v>557</v>
      </c>
      <c r="E1557" s="787" t="str">
        <f>CONCATENATE('Смета ЕР (общ) '!$A1557,".",'Смета ЕР (общ) '!$B1557,".",'Смета ЕР (общ) '!$D1557)</f>
        <v>Р9.2.557</v>
      </c>
      <c r="F1557" s="667">
        <f t="shared" si="222"/>
        <v>1</v>
      </c>
      <c r="G1557" s="1208" t="s">
        <v>4056</v>
      </c>
      <c r="H1557" s="642" t="s">
        <v>336</v>
      </c>
      <c r="I1557" s="1008"/>
      <c r="J1557" s="669">
        <f t="shared" si="219"/>
        <v>27.971999999999998</v>
      </c>
      <c r="K1557" s="904">
        <f>Освещение!H126</f>
        <v>279.71999999999997</v>
      </c>
      <c r="L1557" s="669">
        <f t="shared" si="220"/>
        <v>27.97</v>
      </c>
      <c r="M1557" s="662">
        <f t="shared" si="221"/>
        <v>279.71999999999997</v>
      </c>
      <c r="N1557" s="658">
        <f>ROUND('Смета ЕР (общ) '!$I1557*'Смета ЕР (общ) '!$L1557,2)</f>
        <v>0</v>
      </c>
      <c r="O1557" s="658">
        <f>ROUND('Смета ЕР (общ) '!$I1557*'Смета ЕР (общ) '!$M1557,2)</f>
        <v>0</v>
      </c>
      <c r="P1557" s="1208" t="s">
        <v>2688</v>
      </c>
      <c r="Q1557" s="1208" t="s">
        <v>6225</v>
      </c>
      <c r="R1557" s="1035"/>
      <c r="S1557" s="723"/>
    </row>
    <row r="1558" spans="1:19" s="726" customFormat="1" ht="14.4">
      <c r="A1558" s="787" t="s">
        <v>105</v>
      </c>
      <c r="B1558" s="787">
        <v>2</v>
      </c>
      <c r="C1558" s="1007"/>
      <c r="D1558" s="1007">
        <v>558</v>
      </c>
      <c r="E1558" s="787" t="str">
        <f>CONCATENATE('Смета ЕР (общ) '!$A1558,".",'Смета ЕР (общ) '!$B1558,".",'Смета ЕР (общ) '!$D1558)</f>
        <v>Р9.2.558</v>
      </c>
      <c r="F1558" s="667">
        <f t="shared" si="222"/>
        <v>1</v>
      </c>
      <c r="G1558" s="1208" t="s">
        <v>4053</v>
      </c>
      <c r="H1558" s="642" t="s">
        <v>336</v>
      </c>
      <c r="I1558" s="1008"/>
      <c r="J1558" s="669">
        <f t="shared" si="219"/>
        <v>793.70550000000003</v>
      </c>
      <c r="K1558" s="904">
        <f>Освещение!H127</f>
        <v>7937.0550000000003</v>
      </c>
      <c r="L1558" s="669">
        <f t="shared" si="220"/>
        <v>793.71</v>
      </c>
      <c r="M1558" s="662">
        <f t="shared" si="221"/>
        <v>7937.0550000000003</v>
      </c>
      <c r="N1558" s="658">
        <f>ROUND('Смета ЕР (общ) '!$I1558*'Смета ЕР (общ) '!$L1558,2)</f>
        <v>0</v>
      </c>
      <c r="O1558" s="658">
        <f>ROUND('Смета ЕР (общ) '!$I1558*'Смета ЕР (общ) '!$M1558,2)</f>
        <v>0</v>
      </c>
      <c r="P1558" s="1208" t="s">
        <v>2688</v>
      </c>
      <c r="Q1558" s="1208" t="s">
        <v>6225</v>
      </c>
      <c r="R1558" s="1035"/>
      <c r="S1558" s="723"/>
    </row>
    <row r="1559" spans="1:19" s="726" customFormat="1" ht="14.4">
      <c r="A1559" s="787" t="s">
        <v>105</v>
      </c>
      <c r="B1559" s="787">
        <v>2</v>
      </c>
      <c r="C1559" s="1007"/>
      <c r="D1559" s="1007">
        <v>559</v>
      </c>
      <c r="E1559" s="787" t="str">
        <f>CONCATENATE('Смета ЕР (общ) '!$A1559,".",'Смета ЕР (общ) '!$B1559,".",'Смета ЕР (общ) '!$D1559)</f>
        <v>Р9.2.559</v>
      </c>
      <c r="F1559" s="667">
        <f t="shared" si="222"/>
        <v>1</v>
      </c>
      <c r="G1559" s="1208" t="s">
        <v>4045</v>
      </c>
      <c r="H1559" s="642" t="s">
        <v>336</v>
      </c>
      <c r="I1559" s="1008"/>
      <c r="J1559" s="669">
        <f t="shared" si="219"/>
        <v>500.56650000000002</v>
      </c>
      <c r="K1559" s="904">
        <f>Освещение!H128</f>
        <v>5005.665</v>
      </c>
      <c r="L1559" s="669">
        <f t="shared" si="220"/>
        <v>500.57</v>
      </c>
      <c r="M1559" s="662">
        <f t="shared" si="221"/>
        <v>5005.665</v>
      </c>
      <c r="N1559" s="658">
        <f>ROUND('Смета ЕР (общ) '!$I1559*'Смета ЕР (общ) '!$L1559,2)</f>
        <v>0</v>
      </c>
      <c r="O1559" s="658">
        <f>ROUND('Смета ЕР (общ) '!$I1559*'Смета ЕР (общ) '!$M1559,2)</f>
        <v>0</v>
      </c>
      <c r="P1559" s="1208" t="s">
        <v>2688</v>
      </c>
      <c r="Q1559" s="1208" t="s">
        <v>6225</v>
      </c>
      <c r="R1559" s="1035"/>
      <c r="S1559" s="723"/>
    </row>
    <row r="1560" spans="1:19" s="726" customFormat="1" ht="14.4">
      <c r="A1560" s="787" t="s">
        <v>105</v>
      </c>
      <c r="B1560" s="787">
        <v>2</v>
      </c>
      <c r="C1560" s="1007"/>
      <c r="D1560" s="1007">
        <v>560</v>
      </c>
      <c r="E1560" s="787" t="str">
        <f>CONCATENATE('Смета ЕР (общ) '!$A1560,".",'Смета ЕР (общ) '!$B1560,".",'Смета ЕР (общ) '!$D1560)</f>
        <v>Р9.2.560</v>
      </c>
      <c r="F1560" s="667">
        <f t="shared" si="210"/>
        <v>1</v>
      </c>
      <c r="G1560" s="1208" t="s">
        <v>4049</v>
      </c>
      <c r="H1560" s="642" t="s">
        <v>336</v>
      </c>
      <c r="I1560" s="1008"/>
      <c r="J1560" s="669">
        <f t="shared" si="219"/>
        <v>91.66500000000002</v>
      </c>
      <c r="K1560" s="904">
        <f>Освещение!H129</f>
        <v>916.65000000000009</v>
      </c>
      <c r="L1560" s="669">
        <f t="shared" si="220"/>
        <v>91.67</v>
      </c>
      <c r="M1560" s="662">
        <f t="shared" si="221"/>
        <v>916.65000000000009</v>
      </c>
      <c r="N1560" s="658">
        <f>ROUND('Смета ЕР (общ) '!$I1560*'Смета ЕР (общ) '!$L1560,2)</f>
        <v>0</v>
      </c>
      <c r="O1560" s="658">
        <f>ROUND('Смета ЕР (общ) '!$I1560*'Смета ЕР (общ) '!$M1560,2)</f>
        <v>0</v>
      </c>
      <c r="P1560" s="1208" t="s">
        <v>2688</v>
      </c>
      <c r="Q1560" s="1208" t="s">
        <v>6225</v>
      </c>
      <c r="R1560" s="1035"/>
      <c r="S1560" s="723"/>
    </row>
    <row r="1561" spans="1:19" s="726" customFormat="1" ht="14.4">
      <c r="A1561" s="787" t="s">
        <v>105</v>
      </c>
      <c r="B1561" s="787">
        <v>2</v>
      </c>
      <c r="C1561" s="1007"/>
      <c r="D1561" s="1007">
        <v>561</v>
      </c>
      <c r="E1561" s="787" t="str">
        <f>CONCATENATE('Смета ЕР (общ) '!$A1561,".",'Смета ЕР (общ) '!$B1561,".",'Смета ЕР (общ) '!$D1561)</f>
        <v>Р9.2.561</v>
      </c>
      <c r="F1561" s="667">
        <f t="shared" si="210"/>
        <v>1</v>
      </c>
      <c r="G1561" s="1208" t="s">
        <v>4058</v>
      </c>
      <c r="H1561" s="642" t="s">
        <v>336</v>
      </c>
      <c r="I1561" s="1008"/>
      <c r="J1561" s="669">
        <f t="shared" si="219"/>
        <v>4.0635000000000003</v>
      </c>
      <c r="K1561" s="904">
        <f>Освещение!H130</f>
        <v>40.635000000000005</v>
      </c>
      <c r="L1561" s="669">
        <f t="shared" si="220"/>
        <v>4.0599999999999996</v>
      </c>
      <c r="M1561" s="662">
        <f t="shared" si="221"/>
        <v>40.635000000000005</v>
      </c>
      <c r="N1561" s="658">
        <f>ROUND('Смета ЕР (общ) '!$I1561*'Смета ЕР (общ) '!$L1561,2)</f>
        <v>0</v>
      </c>
      <c r="O1561" s="658">
        <f>ROUND('Смета ЕР (общ) '!$I1561*'Смета ЕР (общ) '!$M1561,2)</f>
        <v>0</v>
      </c>
      <c r="P1561" s="1208" t="s">
        <v>2688</v>
      </c>
      <c r="Q1561" s="1208" t="s">
        <v>6225</v>
      </c>
      <c r="R1561" s="1035"/>
      <c r="S1561" s="723"/>
    </row>
    <row r="1562" spans="1:19" s="726" customFormat="1" ht="14.4">
      <c r="A1562" s="787" t="s">
        <v>105</v>
      </c>
      <c r="B1562" s="787">
        <v>2</v>
      </c>
      <c r="C1562" s="1007"/>
      <c r="D1562" s="1007">
        <v>562</v>
      </c>
      <c r="E1562" s="787" t="str">
        <f>CONCATENATE('Смета ЕР (общ) '!$A1562,".",'Смета ЕР (общ) '!$B1562,".",'Смета ЕР (общ) '!$D1562)</f>
        <v>Р9.2.562</v>
      </c>
      <c r="F1562" s="667">
        <f t="shared" si="210"/>
        <v>1</v>
      </c>
      <c r="G1562" s="1208" t="s">
        <v>4050</v>
      </c>
      <c r="H1562" s="642" t="s">
        <v>336</v>
      </c>
      <c r="I1562" s="1008"/>
      <c r="J1562" s="669">
        <f t="shared" si="219"/>
        <v>17.482500000000002</v>
      </c>
      <c r="K1562" s="904">
        <f>Освещение!H131</f>
        <v>174.82500000000002</v>
      </c>
      <c r="L1562" s="669">
        <f t="shared" si="220"/>
        <v>17.48</v>
      </c>
      <c r="M1562" s="662">
        <f t="shared" si="221"/>
        <v>174.82500000000002</v>
      </c>
      <c r="N1562" s="658">
        <f>ROUND('Смета ЕР (общ) '!$I1562*'Смета ЕР (общ) '!$L1562,2)</f>
        <v>0</v>
      </c>
      <c r="O1562" s="658">
        <f>ROUND('Смета ЕР (общ) '!$I1562*'Смета ЕР (общ) '!$M1562,2)</f>
        <v>0</v>
      </c>
      <c r="P1562" s="1208" t="s">
        <v>2688</v>
      </c>
      <c r="Q1562" s="1208" t="s">
        <v>6225</v>
      </c>
      <c r="R1562" s="1035"/>
      <c r="S1562" s="723"/>
    </row>
    <row r="1563" spans="1:19" s="726" customFormat="1" ht="14.4">
      <c r="A1563" s="787" t="s">
        <v>105</v>
      </c>
      <c r="B1563" s="787">
        <v>2</v>
      </c>
      <c r="C1563" s="1007"/>
      <c r="D1563" s="1007">
        <v>563</v>
      </c>
      <c r="E1563" s="787" t="str">
        <f>CONCATENATE('Смета ЕР (общ) '!$A1563,".",'Смета ЕР (общ) '!$B1563,".",'Смета ЕР (общ) '!$D1563)</f>
        <v>Р9.2.563</v>
      </c>
      <c r="F1563" s="667">
        <f t="shared" si="210"/>
        <v>1</v>
      </c>
      <c r="G1563" s="1208" t="s">
        <v>4051</v>
      </c>
      <c r="H1563" s="642" t="s">
        <v>336</v>
      </c>
      <c r="I1563" s="1008"/>
      <c r="J1563" s="669">
        <f t="shared" si="219"/>
        <v>51.786000000000001</v>
      </c>
      <c r="K1563" s="904">
        <f>Освещение!H132</f>
        <v>517.86</v>
      </c>
      <c r="L1563" s="669">
        <f t="shared" si="220"/>
        <v>51.79</v>
      </c>
      <c r="M1563" s="662">
        <f t="shared" si="221"/>
        <v>517.86</v>
      </c>
      <c r="N1563" s="658">
        <f>ROUND('Смета ЕР (общ) '!$I1563*'Смета ЕР (общ) '!$L1563,2)</f>
        <v>0</v>
      </c>
      <c r="O1563" s="658">
        <f>ROUND('Смета ЕР (общ) '!$I1563*'Смета ЕР (общ) '!$M1563,2)</f>
        <v>0</v>
      </c>
      <c r="P1563" s="1208" t="s">
        <v>2688</v>
      </c>
      <c r="Q1563" s="1208" t="s">
        <v>6225</v>
      </c>
      <c r="R1563" s="1035"/>
      <c r="S1563" s="723"/>
    </row>
    <row r="1564" spans="1:19" s="726" customFormat="1" ht="14.4">
      <c r="A1564" s="787" t="s">
        <v>105</v>
      </c>
      <c r="B1564" s="787">
        <v>2</v>
      </c>
      <c r="C1564" s="1007"/>
      <c r="D1564" s="1007">
        <v>564</v>
      </c>
      <c r="E1564" s="787" t="str">
        <f>CONCATENATE('Смета ЕР (общ) '!$A1564,".",'Смета ЕР (общ) '!$B1564,".",'Смета ЕР (общ) '!$D1564)</f>
        <v>Р9.2.564</v>
      </c>
      <c r="F1564" s="667">
        <f t="shared" si="210"/>
        <v>1</v>
      </c>
      <c r="G1564" s="1208" t="s">
        <v>4056</v>
      </c>
      <c r="H1564" s="642" t="s">
        <v>336</v>
      </c>
      <c r="I1564" s="1008"/>
      <c r="J1564" s="669">
        <f t="shared" si="219"/>
        <v>27.971999999999998</v>
      </c>
      <c r="K1564" s="904">
        <f>Освещение!H133</f>
        <v>279.71999999999997</v>
      </c>
      <c r="L1564" s="669">
        <f t="shared" si="220"/>
        <v>27.97</v>
      </c>
      <c r="M1564" s="662">
        <f t="shared" si="221"/>
        <v>279.71999999999997</v>
      </c>
      <c r="N1564" s="658">
        <f>ROUND('Смета ЕР (общ) '!$I1564*'Смета ЕР (общ) '!$L1564,2)</f>
        <v>0</v>
      </c>
      <c r="O1564" s="658">
        <f>ROUND('Смета ЕР (общ) '!$I1564*'Смета ЕР (общ) '!$M1564,2)</f>
        <v>0</v>
      </c>
      <c r="P1564" s="1208" t="s">
        <v>2688</v>
      </c>
      <c r="Q1564" s="1208" t="s">
        <v>6225</v>
      </c>
      <c r="R1564" s="1035"/>
      <c r="S1564" s="723"/>
    </row>
    <row r="1565" spans="1:19" s="726" customFormat="1" ht="14.4">
      <c r="A1565" s="787" t="s">
        <v>105</v>
      </c>
      <c r="B1565" s="787">
        <v>2</v>
      </c>
      <c r="C1565" s="1007"/>
      <c r="D1565" s="1007">
        <v>565</v>
      </c>
      <c r="E1565" s="787" t="str">
        <f>CONCATENATE('Смета ЕР (общ) '!$A1565,".",'Смета ЕР (общ) '!$B1565,".",'Смета ЕР (общ) '!$D1565)</f>
        <v>Р9.2.565</v>
      </c>
      <c r="F1565" s="667">
        <f t="shared" si="210"/>
        <v>1</v>
      </c>
      <c r="G1565" s="1208" t="s">
        <v>4053</v>
      </c>
      <c r="H1565" s="642" t="s">
        <v>336</v>
      </c>
      <c r="I1565" s="1008"/>
      <c r="J1565" s="669">
        <f t="shared" si="219"/>
        <v>793.70550000000003</v>
      </c>
      <c r="K1565" s="904">
        <f>Освещение!H134</f>
        <v>7937.0550000000003</v>
      </c>
      <c r="L1565" s="669">
        <f t="shared" si="220"/>
        <v>793.71</v>
      </c>
      <c r="M1565" s="662">
        <f t="shared" si="221"/>
        <v>7937.0550000000003</v>
      </c>
      <c r="N1565" s="658">
        <f>ROUND('Смета ЕР (общ) '!$I1565*'Смета ЕР (общ) '!$L1565,2)</f>
        <v>0</v>
      </c>
      <c r="O1565" s="658">
        <f>ROUND('Смета ЕР (общ) '!$I1565*'Смета ЕР (общ) '!$M1565,2)</f>
        <v>0</v>
      </c>
      <c r="P1565" s="1208" t="s">
        <v>2688</v>
      </c>
      <c r="Q1565" s="1208" t="s">
        <v>6225</v>
      </c>
      <c r="R1565" s="1035"/>
      <c r="S1565" s="723"/>
    </row>
    <row r="1566" spans="1:19" s="726" customFormat="1" ht="20.399999999999999">
      <c r="A1566" s="787" t="s">
        <v>105</v>
      </c>
      <c r="B1566" s="787">
        <v>2</v>
      </c>
      <c r="C1566" s="1007"/>
      <c r="D1566" s="1007">
        <v>566</v>
      </c>
      <c r="E1566" s="787" t="str">
        <f>CONCATENATE('Смета ЕР (общ) '!$A1566,".",'Смета ЕР (общ) '!$B1566,".",'Смета ЕР (общ) '!$D1566)</f>
        <v>Р9.2.566</v>
      </c>
      <c r="F1566" s="667">
        <f t="shared" si="210"/>
        <v>1</v>
      </c>
      <c r="G1566" s="1208" t="s">
        <v>4060</v>
      </c>
      <c r="H1566" s="642" t="s">
        <v>336</v>
      </c>
      <c r="I1566" s="1008"/>
      <c r="J1566" s="669">
        <f t="shared" si="219"/>
        <v>2896.1415000000002</v>
      </c>
      <c r="K1566" s="904">
        <f>Освещение!H135</f>
        <v>28961.415000000001</v>
      </c>
      <c r="L1566" s="669">
        <f t="shared" si="220"/>
        <v>2896.14</v>
      </c>
      <c r="M1566" s="662">
        <f t="shared" si="221"/>
        <v>28961.415000000001</v>
      </c>
      <c r="N1566" s="658">
        <f>ROUND('Смета ЕР (общ) '!$I1566*'Смета ЕР (общ) '!$L1566,2)</f>
        <v>0</v>
      </c>
      <c r="O1566" s="658">
        <f>ROUND('Смета ЕР (общ) '!$I1566*'Смета ЕР (общ) '!$M1566,2)</f>
        <v>0</v>
      </c>
      <c r="P1566" s="1208" t="s">
        <v>2688</v>
      </c>
      <c r="Q1566" s="1208" t="s">
        <v>6225</v>
      </c>
      <c r="R1566" s="1035"/>
      <c r="S1566" s="723"/>
    </row>
    <row r="1567" spans="1:19" s="726" customFormat="1" ht="20.399999999999999">
      <c r="A1567" s="787" t="s">
        <v>105</v>
      </c>
      <c r="B1567" s="787">
        <v>2</v>
      </c>
      <c r="C1567" s="1007"/>
      <c r="D1567" s="1007">
        <v>567</v>
      </c>
      <c r="E1567" s="787" t="str">
        <f>CONCATENATE('Смета ЕР (общ) '!$A1567,".",'Смета ЕР (общ) '!$B1567,".",'Смета ЕР (общ) '!$D1567)</f>
        <v>Р9.2.567</v>
      </c>
      <c r="F1567" s="667">
        <f t="shared" si="210"/>
        <v>1</v>
      </c>
      <c r="G1567" s="1208" t="s">
        <v>4062</v>
      </c>
      <c r="H1567" s="642" t="s">
        <v>336</v>
      </c>
      <c r="I1567" s="1008"/>
      <c r="J1567" s="669">
        <f t="shared" si="219"/>
        <v>1209.3164999999999</v>
      </c>
      <c r="K1567" s="904">
        <f>Освещение!H136</f>
        <v>12093.164999999999</v>
      </c>
      <c r="L1567" s="669">
        <f t="shared" si="220"/>
        <v>1209.32</v>
      </c>
      <c r="M1567" s="662">
        <f t="shared" si="221"/>
        <v>12093.164999999999</v>
      </c>
      <c r="N1567" s="658">
        <f>ROUND('Смета ЕР (общ) '!$I1567*'Смета ЕР (общ) '!$L1567,2)</f>
        <v>0</v>
      </c>
      <c r="O1567" s="658">
        <f>ROUND('Смета ЕР (общ) '!$I1567*'Смета ЕР (общ) '!$M1567,2)</f>
        <v>0</v>
      </c>
      <c r="P1567" s="1208" t="s">
        <v>2688</v>
      </c>
      <c r="Q1567" s="1208" t="s">
        <v>6225</v>
      </c>
      <c r="R1567" s="1035"/>
      <c r="S1567" s="723"/>
    </row>
    <row r="1568" spans="1:19" s="726" customFormat="1" ht="14.4">
      <c r="A1568" s="787" t="s">
        <v>105</v>
      </c>
      <c r="B1568" s="787">
        <v>2</v>
      </c>
      <c r="C1568" s="1007"/>
      <c r="D1568" s="1007">
        <v>568</v>
      </c>
      <c r="E1568" s="787" t="str">
        <f>CONCATENATE('Смета ЕР (общ) '!$A1568,".",'Смета ЕР (общ) '!$B1568,".",'Смета ЕР (общ) '!$D1568)</f>
        <v>Р9.2.568</v>
      </c>
      <c r="F1568" s="667">
        <f t="shared" si="210"/>
        <v>1</v>
      </c>
      <c r="G1568" s="1208" t="s">
        <v>4083</v>
      </c>
      <c r="H1568" s="642" t="s">
        <v>336</v>
      </c>
      <c r="I1568" s="1008"/>
      <c r="J1568" s="669">
        <f t="shared" si="219"/>
        <v>2342.7495000000004</v>
      </c>
      <c r="K1568" s="904">
        <f>Освещение!H137</f>
        <v>23427.495000000003</v>
      </c>
      <c r="L1568" s="669">
        <f t="shared" si="220"/>
        <v>2342.75</v>
      </c>
      <c r="M1568" s="662">
        <f t="shared" si="221"/>
        <v>23427.495000000003</v>
      </c>
      <c r="N1568" s="658">
        <f>ROUND('Смета ЕР (общ) '!$I1568*'Смета ЕР (общ) '!$L1568,2)</f>
        <v>0</v>
      </c>
      <c r="O1568" s="658">
        <f>ROUND('Смета ЕР (общ) '!$I1568*'Смета ЕР (общ) '!$M1568,2)</f>
        <v>0</v>
      </c>
      <c r="P1568" s="1208" t="s">
        <v>2688</v>
      </c>
      <c r="Q1568" s="1208" t="s">
        <v>6225</v>
      </c>
      <c r="R1568" s="1035"/>
      <c r="S1568" s="723"/>
    </row>
    <row r="1569" spans="1:21" s="726" customFormat="1" ht="14.4">
      <c r="A1569" s="787" t="s">
        <v>105</v>
      </c>
      <c r="B1569" s="787">
        <v>2</v>
      </c>
      <c r="C1569" s="788"/>
      <c r="D1569" s="789">
        <v>431</v>
      </c>
      <c r="E1569" s="787" t="str">
        <f>CONCATENATE('Смета ЕР (общ) '!$A1569,".",'Смета ЕР (общ) '!$B1569,".",'Смета ЕР (общ) '!$D1569)</f>
        <v>Р9.2.431</v>
      </c>
      <c r="F1569" s="667">
        <f t="shared" si="210"/>
        <v>1</v>
      </c>
      <c r="G1569" s="1209" t="s">
        <v>4066</v>
      </c>
      <c r="H1569" s="642" t="s">
        <v>336</v>
      </c>
      <c r="I1569" s="645"/>
      <c r="J1569" s="669">
        <f t="shared" ref="J1569:J1573" si="223">K1569*0.1</f>
        <v>3553.578</v>
      </c>
      <c r="K1569" s="904">
        <f>Освещение!H138</f>
        <v>35535.78</v>
      </c>
      <c r="L1569" s="669">
        <f t="shared" si="220"/>
        <v>3553.58</v>
      </c>
      <c r="M1569" s="662">
        <f t="shared" si="221"/>
        <v>35535.78</v>
      </c>
      <c r="N1569" s="658">
        <f>ROUND('Смета ЕР (общ) '!$I1569*'Смета ЕР (общ) '!$L1569,2)</f>
        <v>0</v>
      </c>
      <c r="O1569" s="658">
        <f>ROUND('Смета ЕР (общ) '!$I1569*'Смета ЕР (общ) '!$M1569,2)</f>
        <v>0</v>
      </c>
      <c r="P1569" s="1209" t="s">
        <v>2688</v>
      </c>
      <c r="Q1569" s="1209" t="s">
        <v>6225</v>
      </c>
      <c r="R1569" s="1035"/>
      <c r="S1569" s="723"/>
    </row>
    <row r="1570" spans="1:21" s="726" customFormat="1" ht="14.4">
      <c r="A1570" s="787" t="s">
        <v>105</v>
      </c>
      <c r="B1570" s="787">
        <v>2</v>
      </c>
      <c r="C1570" s="788"/>
      <c r="D1570" s="789">
        <v>432</v>
      </c>
      <c r="E1570" s="787" t="str">
        <f>CONCATENATE('Смета ЕР (общ) '!$A1570,".",'Смета ЕР (общ) '!$B1570,".",'Смета ЕР (общ) '!$D1570)</f>
        <v>Р9.2.432</v>
      </c>
      <c r="F1570" s="667">
        <f t="shared" si="210"/>
        <v>1</v>
      </c>
      <c r="G1570" s="1209" t="s">
        <v>4067</v>
      </c>
      <c r="H1570" s="642" t="s">
        <v>336</v>
      </c>
      <c r="I1570" s="645"/>
      <c r="J1570" s="669">
        <f t="shared" si="223"/>
        <v>27.688500000000001</v>
      </c>
      <c r="K1570" s="904">
        <f>Освещение!H139</f>
        <v>276.88499999999999</v>
      </c>
      <c r="L1570" s="669">
        <f t="shared" si="220"/>
        <v>27.69</v>
      </c>
      <c r="M1570" s="662">
        <f t="shared" si="221"/>
        <v>276.88499999999999</v>
      </c>
      <c r="N1570" s="658">
        <f>ROUND('Смета ЕР (общ) '!$I1570*'Смета ЕР (общ) '!$L1570,2)</f>
        <v>0</v>
      </c>
      <c r="O1570" s="658">
        <f>ROUND('Смета ЕР (общ) '!$I1570*'Смета ЕР (общ) '!$M1570,2)</f>
        <v>0</v>
      </c>
      <c r="P1570" s="1209" t="s">
        <v>2688</v>
      </c>
      <c r="Q1570" s="1209" t="s">
        <v>6225</v>
      </c>
      <c r="R1570" s="1035"/>
      <c r="S1570" s="723"/>
    </row>
    <row r="1571" spans="1:21" s="726" customFormat="1" ht="14.4">
      <c r="A1571" s="787" t="s">
        <v>105</v>
      </c>
      <c r="B1571" s="787">
        <v>2</v>
      </c>
      <c r="C1571" s="788"/>
      <c r="D1571" s="789">
        <v>433</v>
      </c>
      <c r="E1571" s="787" t="str">
        <f>CONCATENATE('Смета ЕР (общ) '!$A1571,".",'Смета ЕР (общ) '!$B1571,".",'Смета ЕР (общ) '!$D1571)</f>
        <v>Р9.2.433</v>
      </c>
      <c r="F1571" s="667">
        <f t="shared" si="210"/>
        <v>1</v>
      </c>
      <c r="G1571" s="1209" t="s">
        <v>4067</v>
      </c>
      <c r="H1571" s="642" t="s">
        <v>336</v>
      </c>
      <c r="I1571" s="645"/>
      <c r="J1571" s="669">
        <f t="shared" si="223"/>
        <v>27.688500000000001</v>
      </c>
      <c r="K1571" s="904">
        <f>Освещение!H140</f>
        <v>276.88499999999999</v>
      </c>
      <c r="L1571" s="669">
        <f t="shared" si="220"/>
        <v>27.69</v>
      </c>
      <c r="M1571" s="662">
        <f t="shared" si="221"/>
        <v>276.88499999999999</v>
      </c>
      <c r="N1571" s="658">
        <f>ROUND('Смета ЕР (общ) '!$I1571*'Смета ЕР (общ) '!$L1571,2)</f>
        <v>0</v>
      </c>
      <c r="O1571" s="658">
        <f>ROUND('Смета ЕР (общ) '!$I1571*'Смета ЕР (общ) '!$M1571,2)</f>
        <v>0</v>
      </c>
      <c r="P1571" s="1209" t="s">
        <v>2688</v>
      </c>
      <c r="Q1571" s="1209" t="s">
        <v>6225</v>
      </c>
      <c r="R1571" s="1035"/>
      <c r="S1571" s="723"/>
    </row>
    <row r="1572" spans="1:21" s="726" customFormat="1" ht="14.4">
      <c r="A1572" s="787" t="s">
        <v>105</v>
      </c>
      <c r="B1572" s="787">
        <v>2</v>
      </c>
      <c r="C1572" s="788"/>
      <c r="D1572" s="789">
        <v>434</v>
      </c>
      <c r="E1572" s="787" t="str">
        <f>CONCATENATE('Смета ЕР (общ) '!$A1572,".",'Смета ЕР (общ) '!$B1572,".",'Смета ЕР (общ) '!$D1572)</f>
        <v>Р9.2.434</v>
      </c>
      <c r="F1572" s="667">
        <f t="shared" si="210"/>
        <v>1</v>
      </c>
      <c r="G1572" s="1209" t="s">
        <v>4067</v>
      </c>
      <c r="H1572" s="642" t="s">
        <v>336</v>
      </c>
      <c r="I1572" s="645"/>
      <c r="J1572" s="669">
        <f t="shared" si="223"/>
        <v>27.688500000000001</v>
      </c>
      <c r="K1572" s="904">
        <f>Освещение!H141</f>
        <v>276.88499999999999</v>
      </c>
      <c r="L1572" s="669">
        <f t="shared" si="220"/>
        <v>27.69</v>
      </c>
      <c r="M1572" s="662">
        <f t="shared" si="221"/>
        <v>276.88499999999999</v>
      </c>
      <c r="N1572" s="658">
        <f>ROUND('Смета ЕР (общ) '!$I1572*'Смета ЕР (общ) '!$L1572,2)</f>
        <v>0</v>
      </c>
      <c r="O1572" s="658">
        <f>ROUND('Смета ЕР (общ) '!$I1572*'Смета ЕР (общ) '!$M1572,2)</f>
        <v>0</v>
      </c>
      <c r="P1572" s="1209" t="s">
        <v>2688</v>
      </c>
      <c r="Q1572" s="1209" t="s">
        <v>6225</v>
      </c>
      <c r="R1572" s="1035"/>
      <c r="S1572" s="723"/>
    </row>
    <row r="1573" spans="1:21" s="726" customFormat="1" ht="14.4">
      <c r="A1573" s="787" t="s">
        <v>105</v>
      </c>
      <c r="B1573" s="787">
        <v>2</v>
      </c>
      <c r="C1573" s="788"/>
      <c r="D1573" s="789">
        <v>435</v>
      </c>
      <c r="E1573" s="787" t="str">
        <f>CONCATENATE('Смета ЕР (общ) '!$A1573,".",'Смета ЕР (общ) '!$B1573,".",'Смета ЕР (общ) '!$D1573)</f>
        <v>Р9.2.435</v>
      </c>
      <c r="F1573" s="667">
        <f t="shared" si="210"/>
        <v>1</v>
      </c>
      <c r="G1573" s="1209" t="s">
        <v>3254</v>
      </c>
      <c r="H1573" s="642" t="s">
        <v>336</v>
      </c>
      <c r="I1573" s="645"/>
      <c r="J1573" s="669">
        <f t="shared" si="223"/>
        <v>1201.0005000000001</v>
      </c>
      <c r="K1573" s="904">
        <f>Освещение!H142</f>
        <v>12010.005000000001</v>
      </c>
      <c r="L1573" s="669">
        <f t="shared" ref="L1573" si="224">ROUND(J1573-J1573*$S$3,2)</f>
        <v>1201</v>
      </c>
      <c r="M1573" s="662">
        <f t="shared" ref="M1573" si="225">K1573</f>
        <v>12010.005000000001</v>
      </c>
      <c r="N1573" s="658">
        <f>ROUND('Смета ЕР (общ) '!$I1573*'Смета ЕР (общ) '!$L1573,2)</f>
        <v>0</v>
      </c>
      <c r="O1573" s="658">
        <f>ROUND('Смета ЕР (общ) '!$I1573*'Смета ЕР (общ) '!$M1573,2)</f>
        <v>0</v>
      </c>
      <c r="P1573" s="1209" t="s">
        <v>2688</v>
      </c>
      <c r="Q1573" s="1209" t="s">
        <v>6225</v>
      </c>
      <c r="R1573" s="1035"/>
      <c r="S1573" s="723"/>
    </row>
    <row r="1574" spans="1:21" s="726" customFormat="1" ht="14.4">
      <c r="A1574" s="787" t="s">
        <v>105</v>
      </c>
      <c r="B1574" s="787">
        <v>2</v>
      </c>
      <c r="C1574" s="787"/>
      <c r="D1574" s="787">
        <v>418</v>
      </c>
      <c r="E1574" s="787" t="str">
        <f>CONCATENATE('Смета ЕР (общ) '!$A1574,".",'Смета ЕР (общ) '!$B1574,".",'Смета ЕР (общ) '!$D1574)</f>
        <v>Р9.2.418</v>
      </c>
      <c r="F1574" s="667">
        <f t="shared" si="210"/>
        <v>1</v>
      </c>
      <c r="G1574" s="641" t="s">
        <v>2680</v>
      </c>
      <c r="H1574" s="642" t="s">
        <v>336</v>
      </c>
      <c r="I1574" s="643"/>
      <c r="J1574" s="644">
        <v>2406.12</v>
      </c>
      <c r="K1574" s="644">
        <v>20963.61</v>
      </c>
      <c r="L1574" s="644">
        <f t="shared" si="214"/>
        <v>2406.12</v>
      </c>
      <c r="M1574" s="644">
        <f t="shared" si="214"/>
        <v>20963.61</v>
      </c>
      <c r="N1574" s="658">
        <f>ROUND('Смета ЕР (общ) '!$I1574*'Смета ЕР (общ) '!$L1574,2)</f>
        <v>0</v>
      </c>
      <c r="O1574" s="658">
        <f>ROUND('Смета ЕР (общ) '!$I1574*'Смета ЕР (общ) '!$M1574,2)</f>
        <v>0</v>
      </c>
      <c r="P1574" s="641"/>
      <c r="Q1574" s="641"/>
      <c r="R1574" s="723"/>
      <c r="S1574" s="723"/>
      <c r="U1574" s="726">
        <v>7</v>
      </c>
    </row>
    <row r="1575" spans="1:21" ht="14.4">
      <c r="A1575" s="787" t="s">
        <v>105</v>
      </c>
      <c r="B1575" s="787">
        <v>2</v>
      </c>
      <c r="C1575" s="787"/>
      <c r="D1575" s="787">
        <v>222</v>
      </c>
      <c r="E1575" s="787" t="str">
        <f>CONCATENATE('Смета ЕР (общ) '!$A1575,".",'Смета ЕР (общ) '!$B1575,".",'Смета ЕР (общ) '!$D1575)</f>
        <v>Р9.2.222</v>
      </c>
      <c r="F1575" s="667">
        <f t="shared" si="210"/>
        <v>1</v>
      </c>
      <c r="G1575" s="641" t="s">
        <v>2681</v>
      </c>
      <c r="H1575" s="642" t="s">
        <v>27</v>
      </c>
      <c r="I1575" s="643"/>
      <c r="J1575" s="644">
        <v>200.45</v>
      </c>
      <c r="K1575" s="644">
        <v>1338.38</v>
      </c>
      <c r="L1575" s="644">
        <v>200.45</v>
      </c>
      <c r="M1575" s="644">
        <v>1338.38</v>
      </c>
      <c r="N1575" s="658">
        <f>ROUND('Смета ЕР (общ) '!$I1575*'Смета ЕР (общ) '!$L1575,2)</f>
        <v>0</v>
      </c>
      <c r="O1575" s="658">
        <f>ROUND('Смета ЕР (общ) '!$I1575*'Смета ЕР (общ) '!$M1575,2)</f>
        <v>0</v>
      </c>
      <c r="P1575" s="641"/>
      <c r="Q1575" s="641"/>
    </row>
    <row r="1576" spans="1:21" ht="14.4">
      <c r="A1576" s="787" t="s">
        <v>105</v>
      </c>
      <c r="B1576" s="787">
        <v>2</v>
      </c>
      <c r="C1576" s="787"/>
      <c r="D1576" s="787">
        <v>180</v>
      </c>
      <c r="E1576" s="787" t="str">
        <f>CONCATENATE('Смета ЕР (общ) '!$A1576,".",'Смета ЕР (общ) '!$B1576,".",'Смета ЕР (общ) '!$D1576)</f>
        <v>Р9.2.180</v>
      </c>
      <c r="F1576" s="667">
        <f t="shared" si="210"/>
        <v>1</v>
      </c>
      <c r="G1576" s="641" t="s">
        <v>2682</v>
      </c>
      <c r="H1576" s="642" t="s">
        <v>27</v>
      </c>
      <c r="I1576" s="643"/>
      <c r="J1576" s="644">
        <v>150.34</v>
      </c>
      <c r="K1576" s="644">
        <v>838.1</v>
      </c>
      <c r="L1576" s="644">
        <v>150.34</v>
      </c>
      <c r="M1576" s="644">
        <v>838.1</v>
      </c>
      <c r="N1576" s="658">
        <f>ROUND('Смета ЕР (общ) '!$I1576*'Смета ЕР (общ) '!$L1576,2)</f>
        <v>0</v>
      </c>
      <c r="O1576" s="658">
        <f>ROUND('Смета ЕР (общ) '!$I1576*'Смета ЕР (общ) '!$M1576,2)</f>
        <v>0</v>
      </c>
      <c r="P1576" s="641"/>
      <c r="Q1576" s="641"/>
      <c r="R1576" s="639"/>
    </row>
    <row r="1577" spans="1:21" ht="14.4">
      <c r="A1577" s="787" t="s">
        <v>105</v>
      </c>
      <c r="B1577" s="787">
        <v>2</v>
      </c>
      <c r="C1577" s="787"/>
      <c r="D1577" s="787">
        <v>181</v>
      </c>
      <c r="E1577" s="787" t="str">
        <f>CONCATENATE('Смета ЕР (общ) '!$A1577,".",'Смета ЕР (общ) '!$B1577,".",'Смета ЕР (общ) '!$D1577)</f>
        <v>Р9.2.181</v>
      </c>
      <c r="F1577" s="667">
        <f t="shared" si="210"/>
        <v>1</v>
      </c>
      <c r="G1577" s="641" t="s">
        <v>367</v>
      </c>
      <c r="H1577" s="642" t="s">
        <v>27</v>
      </c>
      <c r="I1577" s="643"/>
      <c r="J1577" s="644">
        <v>143.55000000000001</v>
      </c>
      <c r="K1577" s="644">
        <v>518.41999999999996</v>
      </c>
      <c r="L1577" s="644">
        <v>143.55000000000001</v>
      </c>
      <c r="M1577" s="644">
        <v>518.41999999999996</v>
      </c>
      <c r="N1577" s="658">
        <f>ROUND('Смета ЕР (общ) '!$I1577*'Смета ЕР (общ) '!$L1577,2)</f>
        <v>0</v>
      </c>
      <c r="O1577" s="658">
        <f>ROUND('Смета ЕР (общ) '!$I1577*'Смета ЕР (общ) '!$M1577,2)</f>
        <v>0</v>
      </c>
      <c r="P1577" s="641"/>
      <c r="Q1577" s="641"/>
      <c r="R1577" s="639"/>
    </row>
    <row r="1578" spans="1:21" ht="14.4">
      <c r="A1578" s="787" t="s">
        <v>105</v>
      </c>
      <c r="B1578" s="787">
        <v>2</v>
      </c>
      <c r="C1578" s="787"/>
      <c r="D1578" s="787">
        <v>182</v>
      </c>
      <c r="E1578" s="787" t="str">
        <f>CONCATENATE('Смета ЕР (общ) '!$A1578,".",'Смета ЕР (общ) '!$B1578,".",'Смета ЕР (общ) '!$D1578)</f>
        <v>Р9.2.182</v>
      </c>
      <c r="F1578" s="667">
        <f t="shared" si="210"/>
        <v>1</v>
      </c>
      <c r="G1578" s="641" t="s">
        <v>2683</v>
      </c>
      <c r="H1578" s="642" t="s">
        <v>27</v>
      </c>
      <c r="I1578" s="643"/>
      <c r="J1578" s="644">
        <v>124.41</v>
      </c>
      <c r="K1578" s="644">
        <v>354.66</v>
      </c>
      <c r="L1578" s="644">
        <v>124.41</v>
      </c>
      <c r="M1578" s="644">
        <v>354.66</v>
      </c>
      <c r="N1578" s="658">
        <f>ROUND('Смета ЕР (общ) '!$I1578*'Смета ЕР (общ) '!$L1578,2)</f>
        <v>0</v>
      </c>
      <c r="O1578" s="658">
        <f>ROUND('Смета ЕР (общ) '!$I1578*'Смета ЕР (общ) '!$M1578,2)</f>
        <v>0</v>
      </c>
      <c r="P1578" s="641"/>
      <c r="Q1578" s="641"/>
      <c r="R1578" s="639"/>
    </row>
    <row r="1579" spans="1:21" ht="14.4">
      <c r="A1579" s="787" t="s">
        <v>105</v>
      </c>
      <c r="B1579" s="787">
        <v>2</v>
      </c>
      <c r="C1579" s="787"/>
      <c r="D1579" s="787">
        <v>183</v>
      </c>
      <c r="E1579" s="787" t="str">
        <f>CONCATENATE('Смета ЕР (общ) '!$A1579,".",'Смета ЕР (общ) '!$B1579,".",'Смета ЕР (общ) '!$D1579)</f>
        <v>Р9.2.183</v>
      </c>
      <c r="F1579" s="667">
        <f t="shared" si="210"/>
        <v>1</v>
      </c>
      <c r="G1579" s="641" t="s">
        <v>333</v>
      </c>
      <c r="H1579" s="642" t="s">
        <v>27</v>
      </c>
      <c r="I1579" s="643"/>
      <c r="J1579" s="644">
        <v>129.46</v>
      </c>
      <c r="K1579" s="644">
        <v>227.69</v>
      </c>
      <c r="L1579" s="644">
        <v>129.46</v>
      </c>
      <c r="M1579" s="644">
        <v>227.69</v>
      </c>
      <c r="N1579" s="658">
        <f>ROUND('Смета ЕР (общ) '!$I1579*'Смета ЕР (общ) '!$L1579,2)</f>
        <v>0</v>
      </c>
      <c r="O1579" s="658">
        <f>ROUND('Смета ЕР (общ) '!$I1579*'Смета ЕР (общ) '!$M1579,2)</f>
        <v>0</v>
      </c>
      <c r="P1579" s="641"/>
      <c r="Q1579" s="641"/>
      <c r="R1579" s="639"/>
    </row>
    <row r="1580" spans="1:21" ht="14.4">
      <c r="A1580" s="640" t="s">
        <v>105</v>
      </c>
      <c r="B1580" s="640">
        <v>2</v>
      </c>
      <c r="C1580" s="640"/>
      <c r="D1580" s="640">
        <v>184</v>
      </c>
      <c r="E1580" s="640" t="str">
        <f>CONCATENATE('Смета ЕР (общ) '!$A1580,".",'Смета ЕР (общ) '!$B1580,".",'Смета ЕР (общ) '!$D1580)</f>
        <v>Р9.2.184</v>
      </c>
      <c r="F1580" s="667">
        <f t="shared" si="210"/>
        <v>1</v>
      </c>
      <c r="G1580" s="641" t="s">
        <v>333</v>
      </c>
      <c r="H1580" s="642" t="s">
        <v>27</v>
      </c>
      <c r="I1580" s="643"/>
      <c r="J1580" s="644">
        <v>129.46</v>
      </c>
      <c r="K1580" s="644">
        <v>227.69</v>
      </c>
      <c r="L1580" s="644">
        <v>129.46</v>
      </c>
      <c r="M1580" s="644">
        <v>227.69</v>
      </c>
      <c r="N1580" s="658">
        <f>ROUND('Смета ЕР (общ) '!$I1580*'Смета ЕР (общ) '!$L1580,2)</f>
        <v>0</v>
      </c>
      <c r="O1580" s="658">
        <f>ROUND('Смета ЕР (общ) '!$I1580*'Смета ЕР (общ) '!$M1580,2)</f>
        <v>0</v>
      </c>
      <c r="P1580" s="641"/>
      <c r="Q1580" s="641"/>
      <c r="R1580" s="639"/>
    </row>
    <row r="1581" spans="1:21" ht="14.4">
      <c r="A1581" s="640" t="s">
        <v>105</v>
      </c>
      <c r="B1581" s="640">
        <v>2</v>
      </c>
      <c r="C1581" s="640"/>
      <c r="D1581" s="640">
        <v>185</v>
      </c>
      <c r="E1581" s="640" t="str">
        <f>CONCATENATE('Смета ЕР (общ) '!$A1581,".",'Смета ЕР (общ) '!$B1581,".",'Смета ЕР (общ) '!$D1581)</f>
        <v>Р9.2.185</v>
      </c>
      <c r="F1581" s="667">
        <f t="shared" si="210"/>
        <v>1</v>
      </c>
      <c r="G1581" s="641" t="s">
        <v>334</v>
      </c>
      <c r="H1581" s="642" t="s">
        <v>27</v>
      </c>
      <c r="I1581" s="643"/>
      <c r="J1581" s="644">
        <v>110.06</v>
      </c>
      <c r="K1581" s="644">
        <v>148.43</v>
      </c>
      <c r="L1581" s="644">
        <v>110.06</v>
      </c>
      <c r="M1581" s="644">
        <v>148.43</v>
      </c>
      <c r="N1581" s="658">
        <f>ROUND('Смета ЕР (общ) '!$I1581*'Смета ЕР (общ) '!$L1581,2)</f>
        <v>0</v>
      </c>
      <c r="O1581" s="658">
        <f>ROUND('Смета ЕР (общ) '!$I1581*'Смета ЕР (общ) '!$M1581,2)</f>
        <v>0</v>
      </c>
      <c r="P1581" s="641"/>
      <c r="Q1581" s="641"/>
      <c r="R1581" s="639"/>
    </row>
    <row r="1582" spans="1:21" ht="14.4">
      <c r="A1582" s="640" t="s">
        <v>105</v>
      </c>
      <c r="B1582" s="640">
        <v>2</v>
      </c>
      <c r="C1582" s="640"/>
      <c r="D1582" s="640">
        <v>186</v>
      </c>
      <c r="E1582" s="640" t="str">
        <f>CONCATENATE('Смета ЕР (общ) '!$A1582,".",'Смета ЕР (общ) '!$B1582,".",'Смета ЕР (общ) '!$D1582)</f>
        <v>Р9.2.186</v>
      </c>
      <c r="F1582" s="640">
        <f t="shared" si="210"/>
        <v>1</v>
      </c>
      <c r="G1582" s="641" t="s">
        <v>626</v>
      </c>
      <c r="H1582" s="642" t="s">
        <v>27</v>
      </c>
      <c r="I1582" s="643"/>
      <c r="J1582" s="644">
        <v>110.06</v>
      </c>
      <c r="K1582" s="644">
        <v>186.41</v>
      </c>
      <c r="L1582" s="644">
        <v>110.06</v>
      </c>
      <c r="M1582" s="644">
        <v>186.41</v>
      </c>
      <c r="N1582" s="658">
        <f>ROUND('Смета ЕР (общ) '!$I1582*'Смета ЕР (общ) '!$L1582,2)</f>
        <v>0</v>
      </c>
      <c r="O1582" s="658">
        <f>ROUND('Смета ЕР (общ) '!$I1582*'Смета ЕР (общ) '!$M1582,2)</f>
        <v>0</v>
      </c>
      <c r="P1582" s="641"/>
      <c r="Q1582" s="641"/>
      <c r="R1582" s="639"/>
    </row>
    <row r="1583" spans="1:21" ht="14.4">
      <c r="A1583" s="640" t="s">
        <v>105</v>
      </c>
      <c r="B1583" s="640">
        <v>2</v>
      </c>
      <c r="C1583" s="640"/>
      <c r="D1583" s="640">
        <v>187</v>
      </c>
      <c r="E1583" s="640" t="str">
        <f>CONCATENATE('Смета ЕР (общ) '!$A1583,".",'Смета ЕР (общ) '!$B1583,".",'Смета ЕР (общ) '!$D1583)</f>
        <v>Р9.2.187</v>
      </c>
      <c r="F1583" s="640">
        <f t="shared" si="210"/>
        <v>1</v>
      </c>
      <c r="G1583" s="641" t="s">
        <v>627</v>
      </c>
      <c r="H1583" s="642" t="s">
        <v>27</v>
      </c>
      <c r="I1583" s="643"/>
      <c r="J1583" s="644">
        <v>110.06</v>
      </c>
      <c r="K1583" s="644">
        <v>122.81</v>
      </c>
      <c r="L1583" s="644">
        <v>110.06</v>
      </c>
      <c r="M1583" s="644">
        <v>122.81</v>
      </c>
      <c r="N1583" s="658">
        <f>ROUND('Смета ЕР (общ) '!$I1583*'Смета ЕР (общ) '!$L1583,2)</f>
        <v>0</v>
      </c>
      <c r="O1583" s="658">
        <f>ROUND('Смета ЕР (общ) '!$I1583*'Смета ЕР (общ) '!$M1583,2)</f>
        <v>0</v>
      </c>
      <c r="P1583" s="641"/>
      <c r="Q1583" s="641"/>
      <c r="R1583" s="639"/>
    </row>
    <row r="1584" spans="1:21" ht="14.4">
      <c r="A1584" s="640" t="s">
        <v>105</v>
      </c>
      <c r="B1584" s="640">
        <v>2</v>
      </c>
      <c r="C1584" s="640"/>
      <c r="D1584" s="640">
        <v>188</v>
      </c>
      <c r="E1584" s="640" t="str">
        <f>CONCATENATE('Смета ЕР (общ) '!$A1584,".",'Смета ЕР (общ) '!$B1584,".",'Смета ЕР (общ) '!$D1584)</f>
        <v>Р9.2.188</v>
      </c>
      <c r="F1584" s="640">
        <f t="shared" si="210"/>
        <v>1</v>
      </c>
      <c r="G1584" s="641" t="s">
        <v>289</v>
      </c>
      <c r="H1584" s="642" t="s">
        <v>27</v>
      </c>
      <c r="I1584" s="643"/>
      <c r="J1584" s="644">
        <v>100.22</v>
      </c>
      <c r="K1584" s="644">
        <v>146.25</v>
      </c>
      <c r="L1584" s="644">
        <v>100.22</v>
      </c>
      <c r="M1584" s="644">
        <v>146.25</v>
      </c>
      <c r="N1584" s="658">
        <f>ROUND('Смета ЕР (общ) '!$I1584*'Смета ЕР (общ) '!$L1584,2)</f>
        <v>0</v>
      </c>
      <c r="O1584" s="658">
        <f>ROUND('Смета ЕР (общ) '!$I1584*'Смета ЕР (общ) '!$M1584,2)</f>
        <v>0</v>
      </c>
      <c r="P1584" s="641"/>
      <c r="Q1584" s="641"/>
      <c r="R1584" s="639"/>
    </row>
    <row r="1585" spans="1:21" ht="14.4">
      <c r="A1585" s="640" t="s">
        <v>105</v>
      </c>
      <c r="B1585" s="640">
        <v>2</v>
      </c>
      <c r="C1585" s="640"/>
      <c r="D1585" s="640">
        <v>189</v>
      </c>
      <c r="E1585" s="640" t="str">
        <f>CONCATENATE('Смета ЕР (общ) '!$A1585,".",'Смета ЕР (общ) '!$B1585,".",'Смета ЕР (общ) '!$D1585)</f>
        <v>Р9.2.189</v>
      </c>
      <c r="F1585" s="640">
        <f t="shared" si="210"/>
        <v>1</v>
      </c>
      <c r="G1585" s="641" t="s">
        <v>290</v>
      </c>
      <c r="H1585" s="642" t="s">
        <v>27</v>
      </c>
      <c r="I1585" s="643"/>
      <c r="J1585" s="644">
        <v>100.22</v>
      </c>
      <c r="K1585" s="644">
        <v>98.52</v>
      </c>
      <c r="L1585" s="644">
        <v>100.22</v>
      </c>
      <c r="M1585" s="644">
        <v>98.52</v>
      </c>
      <c r="N1585" s="658">
        <f>ROUND('Смета ЕР (общ) '!$I1585*'Смета ЕР (общ) '!$L1585,2)</f>
        <v>0</v>
      </c>
      <c r="O1585" s="658">
        <f>ROUND('Смета ЕР (общ) '!$I1585*'Смета ЕР (общ) '!$M1585,2)</f>
        <v>0</v>
      </c>
      <c r="P1585" s="641"/>
      <c r="Q1585" s="641"/>
      <c r="R1585" s="639"/>
    </row>
    <row r="1586" spans="1:21" ht="14.4">
      <c r="A1586" s="640" t="s">
        <v>105</v>
      </c>
      <c r="B1586" s="640">
        <v>2</v>
      </c>
      <c r="C1586" s="640"/>
      <c r="D1586" s="640">
        <v>190</v>
      </c>
      <c r="E1586" s="640" t="str">
        <f>CONCATENATE('Смета ЕР (общ) '!$A1586,".",'Смета ЕР (общ) '!$B1586,".",'Смета ЕР (общ) '!$D1586)</f>
        <v>Р9.2.190</v>
      </c>
      <c r="F1586" s="640">
        <f t="shared" si="210"/>
        <v>1</v>
      </c>
      <c r="G1586" s="641" t="s">
        <v>291</v>
      </c>
      <c r="H1586" s="642" t="s">
        <v>27</v>
      </c>
      <c r="I1586" s="643"/>
      <c r="J1586" s="644">
        <v>100.22</v>
      </c>
      <c r="K1586" s="644">
        <v>55.79</v>
      </c>
      <c r="L1586" s="644">
        <v>100.22</v>
      </c>
      <c r="M1586" s="644">
        <v>55.79</v>
      </c>
      <c r="N1586" s="658">
        <f>ROUND('Смета ЕР (общ) '!$I1586*'Смета ЕР (общ) '!$L1586,2)</f>
        <v>0</v>
      </c>
      <c r="O1586" s="658">
        <f>ROUND('Смета ЕР (общ) '!$I1586*'Смета ЕР (общ) '!$M1586,2)</f>
        <v>0</v>
      </c>
      <c r="P1586" s="641"/>
      <c r="Q1586" s="641"/>
      <c r="R1586" s="639"/>
    </row>
    <row r="1587" spans="1:21" ht="14.4">
      <c r="A1587" s="640" t="s">
        <v>105</v>
      </c>
      <c r="B1587" s="640">
        <v>2</v>
      </c>
      <c r="C1587" s="640"/>
      <c r="D1587" s="640">
        <v>191</v>
      </c>
      <c r="E1587" s="640" t="str">
        <f>CONCATENATE('Смета ЕР (общ) '!$A1587,".",'Смета ЕР (общ) '!$B1587,".",'Смета ЕР (общ) '!$D1587)</f>
        <v>Р9.2.191</v>
      </c>
      <c r="F1587" s="640">
        <f t="shared" si="210"/>
        <v>1</v>
      </c>
      <c r="G1587" s="641" t="s">
        <v>292</v>
      </c>
      <c r="H1587" s="642" t="s">
        <v>27</v>
      </c>
      <c r="I1587" s="643"/>
      <c r="J1587" s="644">
        <v>100.22</v>
      </c>
      <c r="K1587" s="644">
        <v>110.66</v>
      </c>
      <c r="L1587" s="644">
        <v>100.22</v>
      </c>
      <c r="M1587" s="644">
        <v>110.66</v>
      </c>
      <c r="N1587" s="658">
        <f>ROUND('Смета ЕР (общ) '!$I1587*'Смета ЕР (общ) '!$L1587,2)</f>
        <v>0</v>
      </c>
      <c r="O1587" s="658">
        <f>ROUND('Смета ЕР (общ) '!$I1587*'Смета ЕР (общ) '!$M1587,2)</f>
        <v>0</v>
      </c>
      <c r="P1587" s="641"/>
      <c r="Q1587" s="641"/>
      <c r="R1587" s="639"/>
    </row>
    <row r="1588" spans="1:21" ht="14.4">
      <c r="A1588" s="640" t="s">
        <v>105</v>
      </c>
      <c r="B1588" s="640">
        <v>2</v>
      </c>
      <c r="C1588" s="640"/>
      <c r="D1588" s="640">
        <v>192</v>
      </c>
      <c r="E1588" s="640" t="str">
        <f>CONCATENATE('Смета ЕР (общ) '!$A1588,".",'Смета ЕР (общ) '!$B1588,".",'Смета ЕР (общ) '!$D1588)</f>
        <v>Р9.2.192</v>
      </c>
      <c r="F1588" s="640">
        <f t="shared" si="210"/>
        <v>1</v>
      </c>
      <c r="G1588" s="641" t="s">
        <v>293</v>
      </c>
      <c r="H1588" s="642" t="s">
        <v>27</v>
      </c>
      <c r="I1588" s="643"/>
      <c r="J1588" s="644">
        <v>100.22</v>
      </c>
      <c r="K1588" s="644">
        <v>69.239999999999995</v>
      </c>
      <c r="L1588" s="644">
        <v>100.22</v>
      </c>
      <c r="M1588" s="644">
        <v>69.239999999999995</v>
      </c>
      <c r="N1588" s="658">
        <f>ROUND('Смета ЕР (общ) '!$I1588*'Смета ЕР (общ) '!$L1588,2)</f>
        <v>0</v>
      </c>
      <c r="O1588" s="658">
        <f>ROUND('Смета ЕР (общ) '!$I1588*'Смета ЕР (общ) '!$M1588,2)</f>
        <v>0</v>
      </c>
      <c r="P1588" s="641"/>
      <c r="Q1588" s="641"/>
      <c r="R1588" s="639"/>
    </row>
    <row r="1589" spans="1:21" ht="14.4">
      <c r="A1589" s="640" t="s">
        <v>105</v>
      </c>
      <c r="B1589" s="640">
        <v>2</v>
      </c>
      <c r="C1589" s="640"/>
      <c r="D1589" s="640">
        <v>193</v>
      </c>
      <c r="E1589" s="640" t="str">
        <f>CONCATENATE('Смета ЕР (общ) '!$A1589,".",'Смета ЕР (общ) '!$B1589,".",'Смета ЕР (общ) '!$D1589)</f>
        <v>Р9.2.193</v>
      </c>
      <c r="F1589" s="640">
        <f t="shared" si="210"/>
        <v>1</v>
      </c>
      <c r="G1589" s="641" t="s">
        <v>294</v>
      </c>
      <c r="H1589" s="642" t="s">
        <v>27</v>
      </c>
      <c r="I1589" s="643"/>
      <c r="J1589" s="644">
        <v>100.22</v>
      </c>
      <c r="K1589" s="644">
        <v>108.32</v>
      </c>
      <c r="L1589" s="644">
        <v>100.22</v>
      </c>
      <c r="M1589" s="644">
        <v>108.32</v>
      </c>
      <c r="N1589" s="658">
        <f>ROUND('Смета ЕР (общ) '!$I1589*'Смета ЕР (общ) '!$L1589,2)</f>
        <v>0</v>
      </c>
      <c r="O1589" s="658">
        <f>ROUND('Смета ЕР (общ) '!$I1589*'Смета ЕР (общ) '!$M1589,2)</f>
        <v>0</v>
      </c>
      <c r="P1589" s="641"/>
      <c r="Q1589" s="641"/>
      <c r="R1589" s="639"/>
    </row>
    <row r="1590" spans="1:21" ht="14.4">
      <c r="A1590" s="640" t="s">
        <v>105</v>
      </c>
      <c r="B1590" s="640">
        <v>2</v>
      </c>
      <c r="C1590" s="640"/>
      <c r="D1590" s="640">
        <v>194</v>
      </c>
      <c r="E1590" s="640" t="str">
        <f>CONCATENATE('Смета ЕР (общ) '!$A1590,".",'Смета ЕР (общ) '!$B1590,".",'Смета ЕР (общ) '!$D1590)</f>
        <v>Р9.2.194</v>
      </c>
      <c r="F1590" s="640">
        <f t="shared" si="210"/>
        <v>1</v>
      </c>
      <c r="G1590" s="641" t="s">
        <v>295</v>
      </c>
      <c r="H1590" s="642" t="s">
        <v>27</v>
      </c>
      <c r="I1590" s="643"/>
      <c r="J1590" s="644">
        <v>100.22</v>
      </c>
      <c r="K1590" s="644">
        <v>159.21</v>
      </c>
      <c r="L1590" s="644">
        <v>100.22</v>
      </c>
      <c r="M1590" s="644">
        <v>159.21</v>
      </c>
      <c r="N1590" s="658">
        <f>ROUND('Смета ЕР (общ) '!$I1590*'Смета ЕР (общ) '!$L1590,2)</f>
        <v>0</v>
      </c>
      <c r="O1590" s="658">
        <f>ROUND('Смета ЕР (общ) '!$I1590*'Смета ЕР (общ) '!$M1590,2)</f>
        <v>0</v>
      </c>
      <c r="P1590" s="641"/>
      <c r="Q1590" s="641"/>
      <c r="R1590" s="639"/>
    </row>
    <row r="1591" spans="1:21" ht="14.4">
      <c r="A1591" s="640" t="s">
        <v>105</v>
      </c>
      <c r="B1591" s="640">
        <v>2</v>
      </c>
      <c r="C1591" s="640"/>
      <c r="D1591" s="640">
        <v>195</v>
      </c>
      <c r="E1591" s="640" t="str">
        <f>CONCATENATE('Смета ЕР (общ) '!$A1591,".",'Смета ЕР (общ) '!$B1591,".",'Смета ЕР (общ) '!$D1591)</f>
        <v>Р9.2.195</v>
      </c>
      <c r="F1591" s="640">
        <f t="shared" si="210"/>
        <v>1</v>
      </c>
      <c r="G1591" s="641" t="s">
        <v>190</v>
      </c>
      <c r="H1591" s="642" t="s">
        <v>27</v>
      </c>
      <c r="I1591" s="643"/>
      <c r="J1591" s="644">
        <v>90.48</v>
      </c>
      <c r="K1591" s="644">
        <v>98.47</v>
      </c>
      <c r="L1591" s="644">
        <v>90.48</v>
      </c>
      <c r="M1591" s="644">
        <v>98.47</v>
      </c>
      <c r="N1591" s="658">
        <f>ROUND('Смета ЕР (общ) '!$I1591*'Смета ЕР (общ) '!$L1591,2)</f>
        <v>0</v>
      </c>
      <c r="O1591" s="658">
        <f>ROUND('Смета ЕР (общ) '!$I1591*'Смета ЕР (общ) '!$M1591,2)</f>
        <v>0</v>
      </c>
      <c r="P1591" s="641"/>
      <c r="Q1591" s="641"/>
      <c r="R1591" s="639"/>
      <c r="U1591" s="617">
        <v>11</v>
      </c>
    </row>
    <row r="1592" spans="1:21" ht="14.4">
      <c r="A1592" s="640" t="s">
        <v>105</v>
      </c>
      <c r="B1592" s="640">
        <v>2</v>
      </c>
      <c r="C1592" s="640"/>
      <c r="D1592" s="640">
        <v>196</v>
      </c>
      <c r="E1592" s="640" t="str">
        <f>CONCATENATE('Смета ЕР (общ) '!$A1592,".",'Смета ЕР (общ) '!$B1592,".",'Смета ЕР (общ) '!$D1592)</f>
        <v>Р9.2.196</v>
      </c>
      <c r="F1592" s="640">
        <f t="shared" si="210"/>
        <v>1</v>
      </c>
      <c r="G1592" s="641" t="s">
        <v>191</v>
      </c>
      <c r="H1592" s="642" t="s">
        <v>27</v>
      </c>
      <c r="I1592" s="643"/>
      <c r="J1592" s="644">
        <v>90.48</v>
      </c>
      <c r="K1592" s="644">
        <v>41.44</v>
      </c>
      <c r="L1592" s="644">
        <v>90.48</v>
      </c>
      <c r="M1592" s="644">
        <v>41.44</v>
      </c>
      <c r="N1592" s="658">
        <f>ROUND('Смета ЕР (общ) '!$I1592*'Смета ЕР (общ) '!$L1592,2)</f>
        <v>0</v>
      </c>
      <c r="O1592" s="658">
        <f>ROUND('Смета ЕР (общ) '!$I1592*'Смета ЕР (общ) '!$M1592,2)</f>
        <v>0</v>
      </c>
      <c r="P1592" s="641"/>
      <c r="Q1592" s="641"/>
      <c r="R1592" s="639"/>
      <c r="U1592" s="617">
        <v>22</v>
      </c>
    </row>
    <row r="1593" spans="1:21" ht="14.4">
      <c r="A1593" s="640" t="s">
        <v>105</v>
      </c>
      <c r="B1593" s="640">
        <v>2</v>
      </c>
      <c r="C1593" s="640"/>
      <c r="D1593" s="640">
        <v>223</v>
      </c>
      <c r="E1593" s="640" t="str">
        <f>CONCATENATE('Смета ЕР (общ) '!$A1593,".",'Смета ЕР (общ) '!$B1593,".",'Смета ЕР (общ) '!$D1593)</f>
        <v>Р9.2.223</v>
      </c>
      <c r="F1593" s="640">
        <f t="shared" si="210"/>
        <v>1</v>
      </c>
      <c r="G1593" s="641" t="s">
        <v>146</v>
      </c>
      <c r="H1593" s="642" t="s">
        <v>27</v>
      </c>
      <c r="I1593" s="643"/>
      <c r="J1593" s="644">
        <v>334.95</v>
      </c>
      <c r="K1593" s="644">
        <v>3155.18</v>
      </c>
      <c r="L1593" s="644">
        <f t="shared" ref="L1593:L1609" si="226">ROUND(J1593-J1593*$R$3,2)</f>
        <v>334.95</v>
      </c>
      <c r="M1593" s="644">
        <f t="shared" ref="M1593:M1609" si="227">ROUND(K1593-K1593*$R$3,2)</f>
        <v>3155.18</v>
      </c>
      <c r="N1593" s="658">
        <f>ROUND('Смета ЕР (общ) '!$I1593*'Смета ЕР (общ) '!$L1593,2)</f>
        <v>0</v>
      </c>
      <c r="O1593" s="658">
        <f>ROUND('Смета ЕР (общ) '!$I1593*'Смета ЕР (общ) '!$M1593,2)</f>
        <v>0</v>
      </c>
      <c r="P1593" s="641"/>
      <c r="Q1593" s="641"/>
    </row>
    <row r="1594" spans="1:21" ht="14.4">
      <c r="A1594" s="640" t="s">
        <v>105</v>
      </c>
      <c r="B1594" s="640">
        <v>2</v>
      </c>
      <c r="C1594" s="640"/>
      <c r="D1594" s="640">
        <v>224</v>
      </c>
      <c r="E1594" s="640" t="str">
        <f>CONCATENATE('Смета ЕР (общ) '!$A1594,".",'Смета ЕР (общ) '!$B1594,".",'Смета ЕР (общ) '!$D1594)</f>
        <v>Р9.2.224</v>
      </c>
      <c r="F1594" s="640">
        <f t="shared" si="210"/>
        <v>1</v>
      </c>
      <c r="G1594" s="641" t="s">
        <v>682</v>
      </c>
      <c r="H1594" s="642" t="s">
        <v>27</v>
      </c>
      <c r="I1594" s="643"/>
      <c r="J1594" s="644">
        <v>226.2</v>
      </c>
      <c r="K1594" s="644">
        <v>2249.58</v>
      </c>
      <c r="L1594" s="644">
        <f t="shared" si="226"/>
        <v>226.2</v>
      </c>
      <c r="M1594" s="644">
        <f t="shared" si="227"/>
        <v>2249.58</v>
      </c>
      <c r="N1594" s="658">
        <f>ROUND('Смета ЕР (общ) '!$I1594*'Смета ЕР (общ) '!$L1594,2)</f>
        <v>0</v>
      </c>
      <c r="O1594" s="658">
        <f>ROUND('Смета ЕР (общ) '!$I1594*'Смета ЕР (общ) '!$M1594,2)</f>
        <v>0</v>
      </c>
      <c r="P1594" s="641"/>
      <c r="Q1594" s="641"/>
    </row>
    <row r="1595" spans="1:21" ht="14.4">
      <c r="A1595" s="640" t="s">
        <v>105</v>
      </c>
      <c r="B1595" s="640">
        <v>2</v>
      </c>
      <c r="C1595" s="640"/>
      <c r="D1595" s="640">
        <v>225</v>
      </c>
      <c r="E1595" s="640" t="str">
        <f>CONCATENATE('Смета ЕР (общ) '!$A1595,".",'Смета ЕР (общ) '!$B1595,".",'Смета ЕР (общ) '!$D1595)</f>
        <v>Р9.2.225</v>
      </c>
      <c r="F1595" s="640">
        <f t="shared" si="210"/>
        <v>1</v>
      </c>
      <c r="G1595" s="641" t="s">
        <v>683</v>
      </c>
      <c r="H1595" s="642" t="s">
        <v>27</v>
      </c>
      <c r="I1595" s="643"/>
      <c r="J1595" s="644">
        <v>209</v>
      </c>
      <c r="K1595" s="644">
        <v>1423.57</v>
      </c>
      <c r="L1595" s="644">
        <f t="shared" si="226"/>
        <v>209</v>
      </c>
      <c r="M1595" s="644">
        <f t="shared" si="227"/>
        <v>1423.57</v>
      </c>
      <c r="N1595" s="658">
        <f>ROUND('Смета ЕР (общ) '!$I1595*'Смета ЕР (общ) '!$L1595,2)</f>
        <v>0</v>
      </c>
      <c r="O1595" s="658">
        <f>ROUND('Смета ЕР (общ) '!$I1595*'Смета ЕР (общ) '!$M1595,2)</f>
        <v>0</v>
      </c>
      <c r="P1595" s="641"/>
      <c r="Q1595" s="641"/>
    </row>
    <row r="1596" spans="1:21" ht="14.4">
      <c r="A1596" s="640" t="s">
        <v>105</v>
      </c>
      <c r="B1596" s="640">
        <v>2</v>
      </c>
      <c r="C1596" s="640"/>
      <c r="D1596" s="640">
        <v>268</v>
      </c>
      <c r="E1596" s="640" t="str">
        <f>CONCATENATE('Смета ЕР (общ) '!$A1596,".",'Смета ЕР (общ) '!$B1596,".",'Смета ЕР (общ) '!$D1596)</f>
        <v>Р9.2.268</v>
      </c>
      <c r="F1596" s="640">
        <f t="shared" si="210"/>
        <v>1</v>
      </c>
      <c r="G1596" s="641" t="s">
        <v>1150</v>
      </c>
      <c r="H1596" s="642" t="s">
        <v>27</v>
      </c>
      <c r="I1596" s="643"/>
      <c r="J1596" s="644">
        <v>209</v>
      </c>
      <c r="K1596" s="644">
        <v>938.52</v>
      </c>
      <c r="L1596" s="644">
        <f t="shared" si="226"/>
        <v>209</v>
      </c>
      <c r="M1596" s="644">
        <f t="shared" si="227"/>
        <v>938.52</v>
      </c>
      <c r="N1596" s="658">
        <f>ROUND('Смета ЕР (общ) '!$I1596*'Смета ЕР (общ) '!$L1596,2)</f>
        <v>0</v>
      </c>
      <c r="O1596" s="658">
        <f>ROUND('Смета ЕР (общ) '!$I1596*'Смета ЕР (общ) '!$M1596,2)</f>
        <v>0</v>
      </c>
      <c r="P1596" s="641"/>
      <c r="Q1596" s="641"/>
    </row>
    <row r="1597" spans="1:21" ht="14.4">
      <c r="A1597" s="640" t="s">
        <v>105</v>
      </c>
      <c r="B1597" s="640">
        <v>2</v>
      </c>
      <c r="C1597" s="640"/>
      <c r="D1597" s="640">
        <v>226</v>
      </c>
      <c r="E1597" s="640" t="str">
        <f>CONCATENATE('Смета ЕР (общ) '!$A1597,".",'Смета ЕР (общ) '!$B1597,".",'Смета ЕР (общ) '!$D1597)</f>
        <v>Р9.2.226</v>
      </c>
      <c r="F1597" s="640">
        <f t="shared" si="210"/>
        <v>1</v>
      </c>
      <c r="G1597" s="641" t="s">
        <v>147</v>
      </c>
      <c r="H1597" s="642" t="s">
        <v>27</v>
      </c>
      <c r="I1597" s="643"/>
      <c r="J1597" s="644">
        <v>198</v>
      </c>
      <c r="K1597" s="644">
        <v>579.13</v>
      </c>
      <c r="L1597" s="644">
        <f t="shared" si="226"/>
        <v>198</v>
      </c>
      <c r="M1597" s="644">
        <f t="shared" si="227"/>
        <v>579.13</v>
      </c>
      <c r="N1597" s="658">
        <f>ROUND('Смета ЕР (общ) '!$I1597*'Смета ЕР (общ) '!$L1597,2)</f>
        <v>0</v>
      </c>
      <c r="O1597" s="658">
        <f>ROUND('Смета ЕР (общ) '!$I1597*'Смета ЕР (общ) '!$M1597,2)</f>
        <v>0</v>
      </c>
      <c r="P1597" s="641"/>
      <c r="Q1597" s="641"/>
      <c r="U1597" s="617">
        <v>6</v>
      </c>
    </row>
    <row r="1598" spans="1:21" ht="14.4">
      <c r="A1598" s="640" t="s">
        <v>105</v>
      </c>
      <c r="B1598" s="640">
        <v>2</v>
      </c>
      <c r="C1598" s="640"/>
      <c r="D1598" s="640">
        <v>227</v>
      </c>
      <c r="E1598" s="640" t="str">
        <f>CONCATENATE('Смета ЕР (общ) '!$A1598,".",'Смета ЕР (общ) '!$B1598,".",'Смета ЕР (общ) '!$D1598)</f>
        <v>Р9.2.227</v>
      </c>
      <c r="F1598" s="640">
        <f t="shared" si="210"/>
        <v>1</v>
      </c>
      <c r="G1598" s="641" t="s">
        <v>148</v>
      </c>
      <c r="H1598" s="642" t="s">
        <v>27</v>
      </c>
      <c r="I1598" s="643"/>
      <c r="J1598" s="644">
        <v>132</v>
      </c>
      <c r="K1598" s="644">
        <v>412.57</v>
      </c>
      <c r="L1598" s="644">
        <f t="shared" si="226"/>
        <v>132</v>
      </c>
      <c r="M1598" s="644">
        <f t="shared" si="227"/>
        <v>412.57</v>
      </c>
      <c r="N1598" s="658">
        <f>ROUND('Смета ЕР (общ) '!$I1598*'Смета ЕР (общ) '!$L1598,2)</f>
        <v>0</v>
      </c>
      <c r="O1598" s="658">
        <f>ROUND('Смета ЕР (общ) '!$I1598*'Смета ЕР (общ) '!$M1598,2)</f>
        <v>0</v>
      </c>
      <c r="P1598" s="641"/>
      <c r="Q1598" s="641"/>
    </row>
    <row r="1599" spans="1:21" ht="14.4">
      <c r="A1599" s="640" t="s">
        <v>105</v>
      </c>
      <c r="B1599" s="640">
        <v>2</v>
      </c>
      <c r="C1599" s="640"/>
      <c r="D1599" s="640">
        <v>228</v>
      </c>
      <c r="E1599" s="640" t="str">
        <f>CONCATENATE('Смета ЕР (общ) '!$A1599,".",'Смета ЕР (общ) '!$B1599,".",'Смета ЕР (общ) '!$D1599)</f>
        <v>Р9.2.228</v>
      </c>
      <c r="F1599" s="640">
        <f t="shared" si="210"/>
        <v>1</v>
      </c>
      <c r="G1599" s="641" t="s">
        <v>149</v>
      </c>
      <c r="H1599" s="642" t="s">
        <v>27</v>
      </c>
      <c r="I1599" s="643"/>
      <c r="J1599" s="644">
        <v>110.06</v>
      </c>
      <c r="K1599" s="644">
        <v>274.42</v>
      </c>
      <c r="L1599" s="644">
        <f t="shared" si="226"/>
        <v>110.06</v>
      </c>
      <c r="M1599" s="644">
        <f t="shared" si="227"/>
        <v>274.42</v>
      </c>
      <c r="N1599" s="658">
        <f>ROUND('Смета ЕР (общ) '!$I1599*'Смета ЕР (общ) '!$L1599,2)</f>
        <v>0</v>
      </c>
      <c r="O1599" s="658">
        <f>ROUND('Смета ЕР (общ) '!$I1599*'Смета ЕР (общ) '!$M1599,2)</f>
        <v>0</v>
      </c>
      <c r="P1599" s="641"/>
      <c r="Q1599" s="641"/>
      <c r="U1599" s="617">
        <v>15</v>
      </c>
    </row>
    <row r="1600" spans="1:21" ht="14.4">
      <c r="A1600" s="640" t="s">
        <v>105</v>
      </c>
      <c r="B1600" s="640">
        <v>2</v>
      </c>
      <c r="C1600" s="640"/>
      <c r="D1600" s="640">
        <v>229</v>
      </c>
      <c r="E1600" s="640" t="str">
        <f>CONCATENATE('Смета ЕР (общ) '!$A1600,".",'Смета ЕР (общ) '!$B1600,".",'Смета ЕР (общ) '!$D1600)</f>
        <v>Р9.2.229</v>
      </c>
      <c r="F1600" s="640">
        <f t="shared" si="210"/>
        <v>1</v>
      </c>
      <c r="G1600" s="641" t="s">
        <v>150</v>
      </c>
      <c r="H1600" s="642" t="s">
        <v>27</v>
      </c>
      <c r="I1600" s="643"/>
      <c r="J1600" s="644">
        <v>110.06</v>
      </c>
      <c r="K1600" s="644">
        <v>191.72</v>
      </c>
      <c r="L1600" s="644">
        <f t="shared" si="226"/>
        <v>110.06</v>
      </c>
      <c r="M1600" s="644">
        <f t="shared" si="227"/>
        <v>191.72</v>
      </c>
      <c r="N1600" s="658">
        <f>ROUND('Смета ЕР (общ) '!$I1600*'Смета ЕР (общ) '!$L1600,2)</f>
        <v>0</v>
      </c>
      <c r="O1600" s="658">
        <f>ROUND('Смета ЕР (общ) '!$I1600*'Смета ЕР (общ) '!$M1600,2)</f>
        <v>0</v>
      </c>
      <c r="P1600" s="641"/>
      <c r="Q1600" s="641"/>
    </row>
    <row r="1601" spans="1:21" ht="14.4">
      <c r="A1601" s="640" t="s">
        <v>105</v>
      </c>
      <c r="B1601" s="640">
        <v>2</v>
      </c>
      <c r="C1601" s="640"/>
      <c r="D1601" s="640">
        <v>230</v>
      </c>
      <c r="E1601" s="640" t="str">
        <f>CONCATENATE('Смета ЕР (общ) '!$A1601,".",'Смета ЕР (общ) '!$B1601,".",'Смета ЕР (общ) '!$D1601)</f>
        <v>Р9.2.230</v>
      </c>
      <c r="F1601" s="640">
        <f t="shared" si="210"/>
        <v>1</v>
      </c>
      <c r="G1601" s="641" t="s">
        <v>151</v>
      </c>
      <c r="H1601" s="642" t="s">
        <v>27</v>
      </c>
      <c r="I1601" s="643"/>
      <c r="J1601" s="644">
        <v>118.67</v>
      </c>
      <c r="K1601" s="644">
        <v>192.49</v>
      </c>
      <c r="L1601" s="644">
        <f t="shared" si="226"/>
        <v>118.67</v>
      </c>
      <c r="M1601" s="644">
        <f t="shared" si="227"/>
        <v>192.49</v>
      </c>
      <c r="N1601" s="658">
        <f>ROUND('Смета ЕР (общ) '!$I1601*'Смета ЕР (общ) '!$L1601,2)</f>
        <v>0</v>
      </c>
      <c r="O1601" s="658">
        <f>ROUND('Смета ЕР (общ) '!$I1601*'Смета ЕР (общ) '!$M1601,2)</f>
        <v>0</v>
      </c>
      <c r="P1601" s="641"/>
      <c r="Q1601" s="641"/>
    </row>
    <row r="1602" spans="1:21" ht="14.4">
      <c r="A1602" s="640" t="s">
        <v>105</v>
      </c>
      <c r="B1602" s="640">
        <v>2</v>
      </c>
      <c r="C1602" s="640"/>
      <c r="D1602" s="640">
        <v>231</v>
      </c>
      <c r="E1602" s="640" t="str">
        <f>CONCATENATE('Смета ЕР (общ) '!$A1602,".",'Смета ЕР (общ) '!$B1602,".",'Смета ЕР (общ) '!$D1602)</f>
        <v>Р9.2.231</v>
      </c>
      <c r="F1602" s="640">
        <f t="shared" si="210"/>
        <v>1</v>
      </c>
      <c r="G1602" s="641" t="s">
        <v>152</v>
      </c>
      <c r="H1602" s="642" t="s">
        <v>27</v>
      </c>
      <c r="I1602" s="643"/>
      <c r="J1602" s="644">
        <v>100.22</v>
      </c>
      <c r="K1602" s="644">
        <v>160.36000000000001</v>
      </c>
      <c r="L1602" s="644">
        <f t="shared" si="226"/>
        <v>100.22</v>
      </c>
      <c r="M1602" s="644">
        <f t="shared" si="227"/>
        <v>160.36000000000001</v>
      </c>
      <c r="N1602" s="658">
        <f>ROUND('Смета ЕР (общ) '!$I1602*'Смета ЕР (общ) '!$L1602,2)</f>
        <v>0</v>
      </c>
      <c r="O1602" s="658">
        <f>ROUND('Смета ЕР (общ) '!$I1602*'Смета ЕР (общ) '!$M1602,2)</f>
        <v>0</v>
      </c>
      <c r="P1602" s="641"/>
      <c r="Q1602" s="641"/>
      <c r="U1602" s="617">
        <v>1177</v>
      </c>
    </row>
    <row r="1603" spans="1:21" ht="14.4">
      <c r="A1603" s="640" t="s">
        <v>105</v>
      </c>
      <c r="B1603" s="640">
        <v>2</v>
      </c>
      <c r="C1603" s="640"/>
      <c r="D1603" s="640">
        <v>232</v>
      </c>
      <c r="E1603" s="640" t="str">
        <f>CONCATENATE('Смета ЕР (общ) '!$A1603,".",'Смета ЕР (общ) '!$B1603,".",'Смета ЕР (общ) '!$D1603)</f>
        <v>Р9.2.232</v>
      </c>
      <c r="F1603" s="640">
        <f t="shared" si="210"/>
        <v>1</v>
      </c>
      <c r="G1603" s="641" t="s">
        <v>153</v>
      </c>
      <c r="H1603" s="642" t="s">
        <v>27</v>
      </c>
      <c r="I1603" s="643"/>
      <c r="J1603" s="644">
        <v>100.22</v>
      </c>
      <c r="K1603" s="644">
        <v>106.64</v>
      </c>
      <c r="L1603" s="644">
        <f t="shared" si="226"/>
        <v>100.22</v>
      </c>
      <c r="M1603" s="644">
        <f t="shared" si="227"/>
        <v>106.64</v>
      </c>
      <c r="N1603" s="658">
        <f>ROUND('Смета ЕР (общ) '!$I1603*'Смета ЕР (общ) '!$L1603,2)</f>
        <v>0</v>
      </c>
      <c r="O1603" s="658">
        <f>ROUND('Смета ЕР (общ) '!$I1603*'Смета ЕР (общ) '!$M1603,2)</f>
        <v>0</v>
      </c>
      <c r="P1603" s="641"/>
      <c r="Q1603" s="641"/>
      <c r="U1603" s="617">
        <v>814</v>
      </c>
    </row>
    <row r="1604" spans="1:21" ht="14.4">
      <c r="A1604" s="640" t="s">
        <v>105</v>
      </c>
      <c r="B1604" s="640">
        <v>2</v>
      </c>
      <c r="C1604" s="640"/>
      <c r="D1604" s="640">
        <v>419</v>
      </c>
      <c r="E1604" s="640" t="str">
        <f>CONCATENATE('Смета ЕР (общ) '!$A1604,".",'Смета ЕР (общ) '!$B1604,".",'Смета ЕР (общ) '!$D1604)</f>
        <v>Р9.2.419</v>
      </c>
      <c r="F1604" s="640">
        <f t="shared" si="210"/>
        <v>1</v>
      </c>
      <c r="G1604" s="641" t="s">
        <v>2057</v>
      </c>
      <c r="H1604" s="642" t="s">
        <v>27</v>
      </c>
      <c r="I1604" s="643"/>
      <c r="J1604" s="644">
        <v>138.5</v>
      </c>
      <c r="K1604" s="644">
        <v>128.51</v>
      </c>
      <c r="L1604" s="644">
        <f t="shared" si="226"/>
        <v>138.5</v>
      </c>
      <c r="M1604" s="644">
        <f t="shared" si="227"/>
        <v>128.51</v>
      </c>
      <c r="N1604" s="658">
        <f>ROUND('Смета ЕР (общ) '!$I1604*'Смета ЕР (общ) '!$L1604,2)</f>
        <v>0</v>
      </c>
      <c r="O1604" s="658">
        <f>ROUND('Смета ЕР (общ) '!$I1604*'Смета ЕР (общ) '!$M1604,2)</f>
        <v>0</v>
      </c>
      <c r="P1604" s="641"/>
      <c r="Q1604" s="641"/>
    </row>
    <row r="1605" spans="1:21" ht="14.4">
      <c r="A1605" s="640" t="s">
        <v>105</v>
      </c>
      <c r="B1605" s="640">
        <v>2</v>
      </c>
      <c r="C1605" s="640"/>
      <c r="D1605" s="640">
        <v>233</v>
      </c>
      <c r="E1605" s="640" t="str">
        <f>CONCATENATE('Смета ЕР (общ) '!$A1605,".",'Смета ЕР (общ) '!$B1605,".",'Смета ЕР (общ) '!$D1605)</f>
        <v>Р9.2.233</v>
      </c>
      <c r="F1605" s="640">
        <f t="shared" ref="F1605:F1681" si="228">IF(I1605&gt;0,F1604+1,F1604)</f>
        <v>1</v>
      </c>
      <c r="G1605" s="641" t="s">
        <v>197</v>
      </c>
      <c r="H1605" s="642" t="s">
        <v>27</v>
      </c>
      <c r="I1605" s="643"/>
      <c r="J1605" s="644">
        <v>100.22</v>
      </c>
      <c r="K1605" s="644">
        <v>177.72</v>
      </c>
      <c r="L1605" s="644">
        <f t="shared" si="226"/>
        <v>100.22</v>
      </c>
      <c r="M1605" s="644">
        <f t="shared" si="227"/>
        <v>177.72</v>
      </c>
      <c r="N1605" s="658">
        <f>ROUND('Смета ЕР (общ) '!$I1605*'Смета ЕР (общ) '!$L1605,2)</f>
        <v>0</v>
      </c>
      <c r="O1605" s="658">
        <f>ROUND('Смета ЕР (общ) '!$I1605*'Смета ЕР (общ) '!$M1605,2)</f>
        <v>0</v>
      </c>
      <c r="P1605" s="641"/>
      <c r="Q1605" s="641"/>
    </row>
    <row r="1606" spans="1:21" ht="14.4">
      <c r="A1606" s="640" t="s">
        <v>105</v>
      </c>
      <c r="B1606" s="640">
        <v>2</v>
      </c>
      <c r="C1606" s="640"/>
      <c r="D1606" s="640">
        <v>263</v>
      </c>
      <c r="E1606" s="640" t="str">
        <f>CONCATENATE('Смета ЕР (общ) '!$A1606,".",'Смета ЕР (общ) '!$B1606,".",'Смета ЕР (общ) '!$D1606)</f>
        <v>Р9.2.263</v>
      </c>
      <c r="F1606" s="640">
        <f t="shared" si="228"/>
        <v>1</v>
      </c>
      <c r="G1606" s="641" t="s">
        <v>689</v>
      </c>
      <c r="H1606" s="642" t="s">
        <v>27</v>
      </c>
      <c r="I1606" s="643"/>
      <c r="J1606" s="644">
        <v>100.22</v>
      </c>
      <c r="K1606" s="644">
        <v>122.91</v>
      </c>
      <c r="L1606" s="644">
        <f t="shared" si="226"/>
        <v>100.22</v>
      </c>
      <c r="M1606" s="644">
        <f t="shared" si="227"/>
        <v>122.91</v>
      </c>
      <c r="N1606" s="658">
        <f>ROUND('Смета ЕР (общ) '!$I1606*'Смета ЕР (общ) '!$L1606,2)</f>
        <v>0</v>
      </c>
      <c r="O1606" s="658">
        <f>ROUND('Смета ЕР (общ) '!$I1606*'Смета ЕР (общ) '!$M1606,2)</f>
        <v>0</v>
      </c>
      <c r="P1606" s="641"/>
      <c r="Q1606" s="641"/>
    </row>
    <row r="1607" spans="1:21" ht="14.4">
      <c r="A1607" s="640" t="s">
        <v>105</v>
      </c>
      <c r="B1607" s="640">
        <v>2</v>
      </c>
      <c r="C1607" s="640"/>
      <c r="D1607" s="640">
        <v>420</v>
      </c>
      <c r="E1607" s="640" t="str">
        <f>CONCATENATE('Смета ЕР (общ) '!$A1607,".",'Смета ЕР (общ) '!$B1607,".",'Смета ЕР (общ) '!$D1607)</f>
        <v>Р9.2.420</v>
      </c>
      <c r="F1607" s="640">
        <f t="shared" si="228"/>
        <v>1</v>
      </c>
      <c r="G1607" s="641" t="s">
        <v>2058</v>
      </c>
      <c r="H1607" s="642" t="s">
        <v>27</v>
      </c>
      <c r="I1607" s="643"/>
      <c r="J1607" s="644">
        <v>138.5</v>
      </c>
      <c r="K1607" s="644">
        <v>182.08</v>
      </c>
      <c r="L1607" s="644">
        <f t="shared" si="226"/>
        <v>138.5</v>
      </c>
      <c r="M1607" s="644">
        <f t="shared" si="227"/>
        <v>182.08</v>
      </c>
      <c r="N1607" s="658">
        <f>ROUND('Смета ЕР (общ) '!$I1607*'Смета ЕР (общ) '!$L1607,2)</f>
        <v>0</v>
      </c>
      <c r="O1607" s="658">
        <f>ROUND('Смета ЕР (общ) '!$I1607*'Смета ЕР (общ) '!$M1607,2)</f>
        <v>0</v>
      </c>
      <c r="P1607" s="641"/>
      <c r="Q1607" s="641"/>
    </row>
    <row r="1608" spans="1:21" ht="14.4">
      <c r="A1608" s="640" t="s">
        <v>105</v>
      </c>
      <c r="B1608" s="640">
        <v>2</v>
      </c>
      <c r="C1608" s="640"/>
      <c r="D1608" s="640">
        <v>421</v>
      </c>
      <c r="E1608" s="640" t="str">
        <f>CONCATENATE('Смета ЕР (общ) '!$A1608,".",'Смета ЕР (общ) '!$B1608,".",'Смета ЕР (общ) '!$D1608)</f>
        <v>Р9.2.421</v>
      </c>
      <c r="F1608" s="640">
        <f t="shared" si="228"/>
        <v>1</v>
      </c>
      <c r="G1608" s="641" t="s">
        <v>2059</v>
      </c>
      <c r="H1608" s="642" t="s">
        <v>27</v>
      </c>
      <c r="I1608" s="643"/>
      <c r="J1608" s="644">
        <v>145.51</v>
      </c>
      <c r="K1608" s="644">
        <v>98.8</v>
      </c>
      <c r="L1608" s="644">
        <f t="shared" si="226"/>
        <v>145.51</v>
      </c>
      <c r="M1608" s="644">
        <f t="shared" si="227"/>
        <v>98.8</v>
      </c>
      <c r="N1608" s="658">
        <f>ROUND('Смета ЕР (общ) '!$I1608*'Смета ЕР (общ) '!$L1608,2)</f>
        <v>0</v>
      </c>
      <c r="O1608" s="658">
        <f>ROUND('Смета ЕР (общ) '!$I1608*'Смета ЕР (общ) '!$M1608,2)</f>
        <v>0</v>
      </c>
      <c r="P1608" s="641"/>
      <c r="Q1608" s="641"/>
    </row>
    <row r="1609" spans="1:21" ht="14.4">
      <c r="A1609" s="640" t="s">
        <v>105</v>
      </c>
      <c r="B1609" s="640">
        <v>2</v>
      </c>
      <c r="C1609" s="640"/>
      <c r="D1609" s="640">
        <v>422</v>
      </c>
      <c r="E1609" s="640" t="str">
        <f>CONCATENATE('Смета ЕР (общ) '!$A1609,".",'Смета ЕР (общ) '!$B1609,".",'Смета ЕР (общ) '!$D1609)</f>
        <v>Р9.2.422</v>
      </c>
      <c r="F1609" s="640">
        <f t="shared" si="228"/>
        <v>1</v>
      </c>
      <c r="G1609" s="641" t="s">
        <v>2060</v>
      </c>
      <c r="H1609" s="642" t="s">
        <v>27</v>
      </c>
      <c r="I1609" s="643"/>
      <c r="J1609" s="644">
        <v>145.51</v>
      </c>
      <c r="K1609" s="644">
        <v>120.04</v>
      </c>
      <c r="L1609" s="644">
        <f t="shared" si="226"/>
        <v>145.51</v>
      </c>
      <c r="M1609" s="644">
        <f t="shared" si="227"/>
        <v>120.04</v>
      </c>
      <c r="N1609" s="658">
        <f>ROUND('Смета ЕР (общ) '!$I1609*'Смета ЕР (общ) '!$L1609,2)</f>
        <v>0</v>
      </c>
      <c r="O1609" s="658">
        <f>ROUND('Смета ЕР (общ) '!$I1609*'Смета ЕР (общ) '!$M1609,2)</f>
        <v>0</v>
      </c>
      <c r="P1609" s="641"/>
      <c r="Q1609" s="641"/>
    </row>
    <row r="1610" spans="1:21" ht="14.4">
      <c r="A1610" s="727" t="s">
        <v>105</v>
      </c>
      <c r="B1610" s="727">
        <v>2</v>
      </c>
      <c r="C1610" s="727"/>
      <c r="D1610" s="727">
        <v>423</v>
      </c>
      <c r="E1610" s="727" t="str">
        <f>CONCATENATE('Смета ЕР (общ) '!$A1610,".",'Смета ЕР (общ) '!$B1610,".",'Смета ЕР (общ) '!$D1610)</f>
        <v>Р9.2.423</v>
      </c>
      <c r="F1610" s="727">
        <f t="shared" si="228"/>
        <v>1</v>
      </c>
      <c r="G1610" s="728" t="s">
        <v>2507</v>
      </c>
      <c r="H1610" s="646" t="s">
        <v>27</v>
      </c>
      <c r="I1610" s="645"/>
      <c r="J1610" s="669">
        <v>100.22</v>
      </c>
      <c r="K1610" s="669">
        <v>58.1</v>
      </c>
      <c r="L1610" s="644">
        <f t="shared" ref="L1610:L1611" si="229">ROUND(J1610-J1610*$R$3,2)</f>
        <v>100.22</v>
      </c>
      <c r="M1610" s="644">
        <f t="shared" ref="M1610:M1611" si="230">ROUND(K1610-K1610*$R$3,2)</f>
        <v>58.1</v>
      </c>
      <c r="N1610" s="658">
        <f>ROUND('Смета ЕР (общ) '!$I1610*'Смета ЕР (общ) '!$L1610,2)</f>
        <v>0</v>
      </c>
      <c r="O1610" s="658">
        <f>ROUND('Смета ЕР (общ) '!$I1610*'Смета ЕР (общ) '!$M1610,2)</f>
        <v>0</v>
      </c>
      <c r="P1610" s="728"/>
      <c r="Q1610" s="728"/>
      <c r="R1610" s="639"/>
    </row>
    <row r="1611" spans="1:21" ht="14.4">
      <c r="A1611" s="727" t="s">
        <v>105</v>
      </c>
      <c r="B1611" s="727">
        <v>2</v>
      </c>
      <c r="C1611" s="727"/>
      <c r="D1611" s="727">
        <v>424</v>
      </c>
      <c r="E1611" s="727" t="str">
        <f>CONCATENATE('Смета ЕР (общ) '!$A1611,".",'Смета ЕР (общ) '!$B1611,".",'Смета ЕР (общ) '!$D1611)</f>
        <v>Р9.2.424</v>
      </c>
      <c r="F1611" s="727">
        <f t="shared" si="228"/>
        <v>1</v>
      </c>
      <c r="G1611" s="728" t="s">
        <v>2508</v>
      </c>
      <c r="H1611" s="646" t="s">
        <v>27</v>
      </c>
      <c r="I1611" s="645"/>
      <c r="J1611" s="669">
        <v>100.22</v>
      </c>
      <c r="K1611" s="669">
        <v>37.53</v>
      </c>
      <c r="L1611" s="644">
        <f t="shared" si="229"/>
        <v>100.22</v>
      </c>
      <c r="M1611" s="644">
        <f t="shared" si="230"/>
        <v>37.53</v>
      </c>
      <c r="N1611" s="658">
        <f>ROUND('Смета ЕР (общ) '!$I1611*'Смета ЕР (общ) '!$L1611,2)</f>
        <v>0</v>
      </c>
      <c r="O1611" s="658">
        <f>ROUND('Смета ЕР (общ) '!$I1611*'Смета ЕР (общ) '!$M1611,2)</f>
        <v>0</v>
      </c>
      <c r="P1611" s="728"/>
      <c r="Q1611" s="728"/>
      <c r="R1611" s="639"/>
    </row>
    <row r="1612" spans="1:21" ht="14.4">
      <c r="A1612" s="640" t="s">
        <v>105</v>
      </c>
      <c r="B1612" s="640">
        <v>2</v>
      </c>
      <c r="C1612" s="640"/>
      <c r="D1612" s="640">
        <v>234</v>
      </c>
      <c r="E1612" s="640" t="str">
        <f>CONCATENATE('Смета ЕР (общ) '!$A1612,".",'Смета ЕР (общ) '!$B1612,".",'Смета ЕР (общ) '!$D1612)</f>
        <v>Р9.2.234</v>
      </c>
      <c r="F1612" s="640">
        <f t="shared" si="228"/>
        <v>1</v>
      </c>
      <c r="G1612" s="641" t="s">
        <v>410</v>
      </c>
      <c r="H1612" s="642" t="s">
        <v>336</v>
      </c>
      <c r="I1612" s="643"/>
      <c r="J1612" s="644">
        <v>1045</v>
      </c>
      <c r="K1612" s="644">
        <v>250.1</v>
      </c>
      <c r="L1612" s="644">
        <f t="shared" ref="L1612:L1621" si="231">ROUND(J1612-J1612*$R$3,2)</f>
        <v>1045</v>
      </c>
      <c r="M1612" s="644">
        <f t="shared" ref="M1612:M1621" si="232">ROUND(K1612-K1612*$R$3,2)</f>
        <v>250.1</v>
      </c>
      <c r="N1612" s="658">
        <f>ROUND('Смета ЕР (общ) '!$I1612*'Смета ЕР (общ) '!$L1612,2)</f>
        <v>0</v>
      </c>
      <c r="O1612" s="658">
        <f>ROUND('Смета ЕР (общ) '!$I1612*'Смета ЕР (общ) '!$M1612,2)</f>
        <v>0</v>
      </c>
      <c r="P1612" s="641"/>
      <c r="Q1612" s="641"/>
    </row>
    <row r="1613" spans="1:21" ht="14.4">
      <c r="A1613" s="640" t="s">
        <v>105</v>
      </c>
      <c r="B1613" s="640">
        <v>2</v>
      </c>
      <c r="C1613" s="640"/>
      <c r="D1613" s="640">
        <v>235</v>
      </c>
      <c r="E1613" s="640" t="str">
        <f>CONCATENATE('Смета ЕР (общ) '!$A1613,".",'Смета ЕР (общ) '!$B1613,".",'Смета ЕР (общ) '!$D1613)</f>
        <v>Р9.2.235</v>
      </c>
      <c r="F1613" s="640">
        <f t="shared" si="228"/>
        <v>1</v>
      </c>
      <c r="G1613" s="641" t="s">
        <v>411</v>
      </c>
      <c r="H1613" s="642" t="s">
        <v>336</v>
      </c>
      <c r="I1613" s="643"/>
      <c r="J1613" s="644">
        <v>1210</v>
      </c>
      <c r="K1613" s="644">
        <v>683.59</v>
      </c>
      <c r="L1613" s="644">
        <f t="shared" si="231"/>
        <v>1210</v>
      </c>
      <c r="M1613" s="644">
        <f t="shared" si="232"/>
        <v>683.59</v>
      </c>
      <c r="N1613" s="658">
        <f>ROUND('Смета ЕР (общ) '!$I1613*'Смета ЕР (общ) '!$L1613,2)</f>
        <v>0</v>
      </c>
      <c r="O1613" s="658">
        <f>ROUND('Смета ЕР (общ) '!$I1613*'Смета ЕР (общ) '!$M1613,2)</f>
        <v>0</v>
      </c>
      <c r="P1613" s="641"/>
      <c r="Q1613" s="641"/>
    </row>
    <row r="1614" spans="1:21" ht="14.4">
      <c r="A1614" s="640" t="s">
        <v>105</v>
      </c>
      <c r="B1614" s="640">
        <v>2</v>
      </c>
      <c r="C1614" s="640"/>
      <c r="D1614" s="640">
        <v>247</v>
      </c>
      <c r="E1614" s="640" t="str">
        <f>CONCATENATE('Смета ЕР (общ) '!$A1614,".",'Смета ЕР (общ) '!$B1614,".",'Смета ЕР (общ) '!$D1614)</f>
        <v>Р9.2.247</v>
      </c>
      <c r="F1614" s="640">
        <f t="shared" si="228"/>
        <v>1</v>
      </c>
      <c r="G1614" s="641" t="s">
        <v>704</v>
      </c>
      <c r="H1614" s="642" t="s">
        <v>336</v>
      </c>
      <c r="I1614" s="645"/>
      <c r="J1614" s="644">
        <v>2592.6</v>
      </c>
      <c r="K1614" s="644">
        <v>10656.88</v>
      </c>
      <c r="L1614" s="644">
        <f t="shared" si="231"/>
        <v>2592.6</v>
      </c>
      <c r="M1614" s="644">
        <f t="shared" si="232"/>
        <v>10656.88</v>
      </c>
      <c r="N1614" s="658">
        <f>ROUND('Смета ЕР (общ) '!$I1614*'Смета ЕР (общ) '!$L1614,2)</f>
        <v>0</v>
      </c>
      <c r="O1614" s="658">
        <f>ROUND('Смета ЕР (общ) '!$I1614*'Смета ЕР (общ) '!$M1614,2)</f>
        <v>0</v>
      </c>
      <c r="P1614" s="641"/>
      <c r="Q1614" s="641" t="s">
        <v>846</v>
      </c>
    </row>
    <row r="1615" spans="1:21" ht="24">
      <c r="A1615" s="667" t="s">
        <v>105</v>
      </c>
      <c r="B1615" s="667">
        <v>2</v>
      </c>
      <c r="C1615" s="667"/>
      <c r="D1615" s="667">
        <v>249</v>
      </c>
      <c r="E1615" s="667" t="str">
        <f>CONCATENATE('Смета ЕР (общ) '!$A1615,".",'Смета ЕР (общ) '!$B1615,".",'Смета ЕР (общ) '!$D1615)</f>
        <v>Р9.2.249</v>
      </c>
      <c r="F1615" s="667">
        <f t="shared" si="228"/>
        <v>1</v>
      </c>
      <c r="G1615" s="682" t="s">
        <v>1191</v>
      </c>
      <c r="H1615" s="646" t="s">
        <v>336</v>
      </c>
      <c r="I1615" s="645"/>
      <c r="J1615" s="669">
        <v>3125.04</v>
      </c>
      <c r="K1615" s="669">
        <v>13916.77</v>
      </c>
      <c r="L1615" s="669">
        <f t="shared" si="231"/>
        <v>3125.04</v>
      </c>
      <c r="M1615" s="669">
        <f t="shared" si="232"/>
        <v>13916.77</v>
      </c>
      <c r="N1615" s="658">
        <f>ROUND('Смета ЕР (общ) '!$I1615*'Смета ЕР (общ) '!$L1615,2)</f>
        <v>0</v>
      </c>
      <c r="O1615" s="658">
        <f>ROUND('Смета ЕР (общ) '!$I1615*'Смета ЕР (общ) '!$M1615,2)</f>
        <v>0</v>
      </c>
      <c r="P1615" s="682" t="s">
        <v>1183</v>
      </c>
      <c r="Q1615" s="682" t="s">
        <v>846</v>
      </c>
      <c r="U1615" s="617">
        <v>1</v>
      </c>
    </row>
    <row r="1616" spans="1:21" ht="24">
      <c r="A1616" s="667" t="s">
        <v>105</v>
      </c>
      <c r="B1616" s="667">
        <v>2</v>
      </c>
      <c r="C1616" s="667"/>
      <c r="D1616" s="667">
        <v>425</v>
      </c>
      <c r="E1616" s="667" t="str">
        <f>CONCATENATE('Смета ЕР (общ) '!$A1616,".",'Смета ЕР (общ) '!$B1616,".",'Смета ЕР (общ) '!$D1616)</f>
        <v>Р9.2.425</v>
      </c>
      <c r="F1616" s="667">
        <f t="shared" si="228"/>
        <v>1</v>
      </c>
      <c r="G1616" s="682" t="s">
        <v>1192</v>
      </c>
      <c r="H1616" s="646" t="s">
        <v>336</v>
      </c>
      <c r="I1616" s="645"/>
      <c r="J1616" s="669">
        <v>3125.04</v>
      </c>
      <c r="K1616" s="669">
        <v>19947.27</v>
      </c>
      <c r="L1616" s="669">
        <f t="shared" si="231"/>
        <v>3125.04</v>
      </c>
      <c r="M1616" s="669">
        <f t="shared" si="232"/>
        <v>19947.27</v>
      </c>
      <c r="N1616" s="658">
        <f>ROUND('Смета ЕР (общ) '!$I1616*'Смета ЕР (общ) '!$L1616,2)</f>
        <v>0</v>
      </c>
      <c r="O1616" s="658">
        <f>ROUND('Смета ЕР (общ) '!$I1616*'Смета ЕР (общ) '!$M1616,2)</f>
        <v>0</v>
      </c>
      <c r="P1616" s="682" t="s">
        <v>1183</v>
      </c>
      <c r="Q1616" s="682" t="s">
        <v>846</v>
      </c>
      <c r="U1616" s="617">
        <v>1</v>
      </c>
    </row>
    <row r="1617" spans="1:21" ht="24">
      <c r="A1617" s="667" t="s">
        <v>105</v>
      </c>
      <c r="B1617" s="667">
        <v>2</v>
      </c>
      <c r="C1617" s="667"/>
      <c r="D1617" s="667">
        <v>426</v>
      </c>
      <c r="E1617" s="667" t="str">
        <f>CONCATENATE('Смета ЕР (общ) '!$A1617,".",'Смета ЕР (общ) '!$B1617,".",'Смета ЕР (общ) '!$D1617)</f>
        <v>Р9.2.426</v>
      </c>
      <c r="F1617" s="667">
        <f t="shared" si="228"/>
        <v>1</v>
      </c>
      <c r="G1617" s="682" t="s">
        <v>1993</v>
      </c>
      <c r="H1617" s="646" t="s">
        <v>336</v>
      </c>
      <c r="I1617" s="645"/>
      <c r="J1617" s="669">
        <v>3125.04</v>
      </c>
      <c r="K1617" s="669">
        <v>6884.26</v>
      </c>
      <c r="L1617" s="669">
        <f t="shared" si="231"/>
        <v>3125.04</v>
      </c>
      <c r="M1617" s="669">
        <f t="shared" si="232"/>
        <v>6884.26</v>
      </c>
      <c r="N1617" s="658">
        <f>ROUND('Смета ЕР (общ) '!$I1617*'Смета ЕР (общ) '!$L1617,2)</f>
        <v>0</v>
      </c>
      <c r="O1617" s="658">
        <f>ROUND('Смета ЕР (общ) '!$I1617*'Смета ЕР (общ) '!$M1617,2)</f>
        <v>0</v>
      </c>
      <c r="P1617" s="682"/>
      <c r="Q1617" s="682" t="s">
        <v>846</v>
      </c>
    </row>
    <row r="1618" spans="1:21" ht="36" customHeight="1">
      <c r="A1618" s="667" t="s">
        <v>105</v>
      </c>
      <c r="B1618" s="667">
        <v>2</v>
      </c>
      <c r="C1618" s="667"/>
      <c r="D1618" s="667">
        <v>427</v>
      </c>
      <c r="E1618" s="667" t="str">
        <f>CONCATENATE('Смета ЕР (общ) '!$A1618,".",'Смета ЕР (общ) '!$B1618,".",'Смета ЕР (общ) '!$D1618)</f>
        <v>Р9.2.427</v>
      </c>
      <c r="F1618" s="667">
        <f t="shared" si="228"/>
        <v>1</v>
      </c>
      <c r="G1618" s="682" t="s">
        <v>4121</v>
      </c>
      <c r="H1618" s="646" t="s">
        <v>336</v>
      </c>
      <c r="I1618" s="645"/>
      <c r="J1618" s="669">
        <v>3125.04</v>
      </c>
      <c r="K1618" s="669">
        <f>'Лючек напольный.'!G15</f>
        <v>9303.8700000000008</v>
      </c>
      <c r="L1618" s="669">
        <f t="shared" si="231"/>
        <v>3125.04</v>
      </c>
      <c r="M1618" s="662">
        <f>K1618</f>
        <v>9303.8700000000008</v>
      </c>
      <c r="N1618" s="658">
        <f>ROUND('Смета ЕР (общ) '!$I1618*'Смета ЕР (общ) '!$L1618,2)</f>
        <v>0</v>
      </c>
      <c r="O1618" s="658">
        <f>ROUND('Смета ЕР (общ) '!$I1618*'Смета ЕР (общ) '!$M1618,2)</f>
        <v>0</v>
      </c>
      <c r="P1618" s="682" t="s">
        <v>5685</v>
      </c>
      <c r="Q1618" s="682" t="s">
        <v>846</v>
      </c>
    </row>
    <row r="1619" spans="1:21" ht="48">
      <c r="A1619" s="729" t="s">
        <v>105</v>
      </c>
      <c r="B1619" s="729">
        <v>2</v>
      </c>
      <c r="C1619" s="729"/>
      <c r="D1619" s="729">
        <v>248</v>
      </c>
      <c r="E1619" s="729" t="str">
        <f>CONCATENATE('Смета ЕР (общ) '!$A1619,".",'Смета ЕР (общ) '!$B1619,".",'Смета ЕР (общ) '!$D1619)</f>
        <v>Р9.2.248</v>
      </c>
      <c r="F1619" s="729">
        <f t="shared" si="228"/>
        <v>1</v>
      </c>
      <c r="G1619" s="730" t="s">
        <v>1865</v>
      </c>
      <c r="H1619" s="646" t="s">
        <v>27</v>
      </c>
      <c r="I1619" s="645"/>
      <c r="J1619" s="669">
        <v>256</v>
      </c>
      <c r="K1619" s="669">
        <v>420.63</v>
      </c>
      <c r="L1619" s="669">
        <f t="shared" si="231"/>
        <v>256</v>
      </c>
      <c r="M1619" s="669">
        <f t="shared" si="232"/>
        <v>420.63</v>
      </c>
      <c r="N1619" s="658">
        <f>ROUND('Смета ЕР (общ) '!$I1619*'Смета ЕР (общ) '!$L1619,2)</f>
        <v>0</v>
      </c>
      <c r="O1619" s="658">
        <f>ROUND('Смета ЕР (общ) '!$I1619*'Смета ЕР (общ) '!$M1619,2)</f>
        <v>0</v>
      </c>
      <c r="P1619" s="730"/>
      <c r="Q1619" s="730"/>
    </row>
    <row r="1620" spans="1:21" ht="14.4">
      <c r="A1620" s="640" t="s">
        <v>105</v>
      </c>
      <c r="B1620" s="640">
        <v>2</v>
      </c>
      <c r="C1620" s="640"/>
      <c r="D1620" s="640">
        <v>428</v>
      </c>
      <c r="E1620" s="640" t="str">
        <f>CONCATENATE('Смета ЕР (общ) '!$A1620,".",'Смета ЕР (общ) '!$B1620,".",'Смета ЕР (общ) '!$D1620)</f>
        <v>Р9.2.428</v>
      </c>
      <c r="F1620" s="640">
        <f>IF(I1620&gt;0,F1619+1,F1619)</f>
        <v>1</v>
      </c>
      <c r="G1620" s="641" t="s">
        <v>2355</v>
      </c>
      <c r="H1620" s="642" t="s">
        <v>336</v>
      </c>
      <c r="I1620" s="643"/>
      <c r="J1620" s="644">
        <v>1210</v>
      </c>
      <c r="K1620" s="644">
        <v>2158.5700000000002</v>
      </c>
      <c r="L1620" s="644">
        <f t="shared" si="231"/>
        <v>1210</v>
      </c>
      <c r="M1620" s="644">
        <f t="shared" si="232"/>
        <v>2158.5700000000002</v>
      </c>
      <c r="N1620" s="658">
        <f>ROUND('Смета ЕР (общ) '!$I1620*'Смета ЕР (общ) '!$L1620,2)</f>
        <v>0</v>
      </c>
      <c r="O1620" s="658">
        <f>ROUND('Смета ЕР (общ) '!$I1620*'Смета ЕР (общ) '!$M1620,2)</f>
        <v>0</v>
      </c>
      <c r="P1620" s="641"/>
      <c r="Q1620" s="641"/>
    </row>
    <row r="1621" spans="1:21" ht="14.4">
      <c r="A1621" s="640" t="s">
        <v>105</v>
      </c>
      <c r="B1621" s="640">
        <v>2</v>
      </c>
      <c r="C1621" s="640"/>
      <c r="D1621" s="640">
        <v>246</v>
      </c>
      <c r="E1621" s="640" t="str">
        <f>CONCATENATE('Смета ЕР (общ) '!$A1621,".",'Смета ЕР (общ) '!$B1621,".",'Смета ЕР (общ) '!$D1621)</f>
        <v>Р9.2.246</v>
      </c>
      <c r="F1621" s="640">
        <f t="shared" si="228"/>
        <v>1</v>
      </c>
      <c r="G1621" s="641" t="s">
        <v>297</v>
      </c>
      <c r="H1621" s="642" t="s">
        <v>336</v>
      </c>
      <c r="I1621" s="643"/>
      <c r="J1621" s="644">
        <v>250.56</v>
      </c>
      <c r="K1621" s="644">
        <v>416.63</v>
      </c>
      <c r="L1621" s="644">
        <f t="shared" si="231"/>
        <v>250.56</v>
      </c>
      <c r="M1621" s="644">
        <f t="shared" si="232"/>
        <v>416.63</v>
      </c>
      <c r="N1621" s="658">
        <f>ROUND('Смета ЕР (общ) '!$I1621*'Смета ЕР (общ) '!$L1621,2)</f>
        <v>0</v>
      </c>
      <c r="O1621" s="658">
        <f>ROUND('Смета ЕР (общ) '!$I1621*'Смета ЕР (общ) '!$M1621,2)</f>
        <v>0</v>
      </c>
      <c r="P1621" s="641"/>
      <c r="Q1621" s="641"/>
      <c r="U1621" s="617">
        <v>15</v>
      </c>
    </row>
    <row r="1622" spans="1:21" ht="14.4">
      <c r="A1622" s="632" t="s">
        <v>105</v>
      </c>
      <c r="B1622" s="632">
        <v>3</v>
      </c>
      <c r="C1622" s="632"/>
      <c r="D1622" s="632">
        <v>0</v>
      </c>
      <c r="E1622" s="632" t="str">
        <f>CONCATENATE('Смета ЕР (общ) '!$A1622,".",'Смета ЕР (общ) '!$B1622,".",'Смета ЕР (общ) '!$D1622)</f>
        <v>Р9.3.0</v>
      </c>
      <c r="F1622" s="632">
        <f t="shared" si="228"/>
        <v>1</v>
      </c>
      <c r="G1622" s="633" t="s">
        <v>2668</v>
      </c>
      <c r="H1622" s="634"/>
      <c r="I1622" s="635">
        <f>N1622</f>
        <v>0</v>
      </c>
      <c r="J1622" s="647"/>
      <c r="K1622" s="647"/>
      <c r="L1622" s="637"/>
      <c r="M1622" s="637"/>
      <c r="N1622" s="637">
        <f>ROUND(SUM(N1623:N1624),2)</f>
        <v>0</v>
      </c>
      <c r="O1622" s="637">
        <f>ROUND(SUM(O1623:O1624),2)</f>
        <v>0</v>
      </c>
      <c r="P1622" s="633"/>
      <c r="Q1622" s="633"/>
      <c r="U1622" s="617">
        <v>0</v>
      </c>
    </row>
    <row r="1623" spans="1:21" ht="34.5" customHeight="1">
      <c r="A1623" s="640" t="s">
        <v>105</v>
      </c>
      <c r="B1623" s="640">
        <v>3</v>
      </c>
      <c r="C1623" s="640"/>
      <c r="D1623" s="640">
        <v>1</v>
      </c>
      <c r="E1623" s="640" t="str">
        <f>CONCATENATE('Смета ЕР (общ) '!$A1623,".",'Смета ЕР (общ) '!$B1623,".",'Смета ЕР (общ) '!$D1623)</f>
        <v>Р9.3.1</v>
      </c>
      <c r="F1623" s="640">
        <f t="shared" si="228"/>
        <v>1</v>
      </c>
      <c r="G1623" s="652" t="s">
        <v>2641</v>
      </c>
      <c r="H1623" s="642" t="s">
        <v>336</v>
      </c>
      <c r="I1623" s="643"/>
      <c r="J1623" s="644">
        <v>12000</v>
      </c>
      <c r="K1623" s="669">
        <f>'Щиты в сборе'!M31</f>
        <v>187951.05</v>
      </c>
      <c r="L1623" s="644">
        <f>ROUND(J1623-J1623*$R$3,2)</f>
        <v>12000</v>
      </c>
      <c r="M1623" s="662">
        <f>K1623</f>
        <v>187951.05</v>
      </c>
      <c r="N1623" s="644">
        <f>ROUND('Смета ЕР (общ) '!$I1623*'Смета ЕР (общ) '!$L1623,2)</f>
        <v>0</v>
      </c>
      <c r="O1623" s="644">
        <f>ROUND('Смета ЕР (общ) '!$I1623*'Смета ЕР (общ) '!$M1623,2)</f>
        <v>0</v>
      </c>
      <c r="P1623" s="652" t="s">
        <v>2486</v>
      </c>
      <c r="Q1623" s="652"/>
      <c r="R1623" s="1035"/>
    </row>
    <row r="1624" spans="1:21" ht="34.5" customHeight="1">
      <c r="A1624" s="640" t="s">
        <v>105</v>
      </c>
      <c r="B1624" s="640">
        <v>3</v>
      </c>
      <c r="C1624" s="640"/>
      <c r="D1624" s="640">
        <v>2</v>
      </c>
      <c r="E1624" s="640" t="str">
        <f>CONCATENATE('Смета ЕР (общ) '!$A1624,".",'Смета ЕР (общ) '!$B1624,".",'Смета ЕР (общ) '!$D1624)</f>
        <v>Р9.3.2</v>
      </c>
      <c r="F1624" s="640">
        <f t="shared" si="228"/>
        <v>1</v>
      </c>
      <c r="G1624" s="641" t="s">
        <v>2642</v>
      </c>
      <c r="H1624" s="642" t="s">
        <v>336</v>
      </c>
      <c r="I1624" s="643"/>
      <c r="J1624" s="644">
        <v>6878.97</v>
      </c>
      <c r="K1624" s="669">
        <f>'Щиты в сборе'!M32</f>
        <v>22705.200000000001</v>
      </c>
      <c r="L1624" s="644">
        <f>ROUND(J1624-J1624*$R$3,2)</f>
        <v>6878.97</v>
      </c>
      <c r="M1624" s="662">
        <f>K1624</f>
        <v>22705.200000000001</v>
      </c>
      <c r="N1624" s="644">
        <f>ROUND('Смета ЕР (общ) '!$I1624*'Смета ЕР (общ) '!$L1624,2)</f>
        <v>0</v>
      </c>
      <c r="O1624" s="644">
        <f>ROUND('Смета ЕР (общ) '!$I1624*'Смета ЕР (общ) '!$M1624,2)</f>
        <v>0</v>
      </c>
      <c r="P1624" s="641" t="s">
        <v>2486</v>
      </c>
      <c r="Q1624" s="641"/>
      <c r="R1624" s="1035"/>
    </row>
    <row r="1625" spans="1:21" ht="13.2" customHeight="1">
      <c r="A1625" s="632" t="s">
        <v>105</v>
      </c>
      <c r="B1625" s="632">
        <v>4</v>
      </c>
      <c r="C1625" s="632"/>
      <c r="D1625" s="632">
        <v>0</v>
      </c>
      <c r="E1625" s="632" t="str">
        <f>CONCATENATE('Смета ЕР (общ) '!$A1625,".",'Смета ЕР (общ) '!$B1625,".",'Смета ЕР (общ) '!$D1625)</f>
        <v>Р9.4.0</v>
      </c>
      <c r="F1625" s="632">
        <f t="shared" si="228"/>
        <v>1</v>
      </c>
      <c r="G1625" s="633" t="s">
        <v>2669</v>
      </c>
      <c r="H1625" s="634"/>
      <c r="I1625" s="635">
        <f>SUM(I1626:I1647)</f>
        <v>0</v>
      </c>
      <c r="J1625" s="647"/>
      <c r="K1625" s="647"/>
      <c r="L1625" s="637"/>
      <c r="M1625" s="637"/>
      <c r="N1625" s="637">
        <f>ROUND(SUM(N1626:N1647),2)</f>
        <v>0</v>
      </c>
      <c r="O1625" s="637">
        <f>ROUND(SUM(O1626:O1647),2)</f>
        <v>0</v>
      </c>
      <c r="P1625" s="633"/>
      <c r="Q1625" s="633"/>
      <c r="U1625" s="617">
        <v>0</v>
      </c>
    </row>
    <row r="1626" spans="1:21" ht="34.5" customHeight="1">
      <c r="A1626" s="640" t="s">
        <v>105</v>
      </c>
      <c r="B1626" s="640">
        <v>4</v>
      </c>
      <c r="C1626" s="640"/>
      <c r="D1626" s="640">
        <v>1</v>
      </c>
      <c r="E1626" s="640" t="str">
        <f>CONCATENATE('Смета ЕР (общ) '!$A1626,".",'Смета ЕР (общ) '!$B1626,".",'Смета ЕР (общ) '!$D1626)</f>
        <v>Р9.4.1</v>
      </c>
      <c r="F1626" s="640">
        <f t="shared" si="228"/>
        <v>1</v>
      </c>
      <c r="G1626" s="641" t="s">
        <v>1197</v>
      </c>
      <c r="H1626" s="642" t="s">
        <v>336</v>
      </c>
      <c r="I1626" s="643"/>
      <c r="J1626" s="644">
        <v>1591.19</v>
      </c>
      <c r="K1626" s="644">
        <v>9418.44</v>
      </c>
      <c r="L1626" s="644">
        <f t="shared" ref="L1626:L1647" si="233">ROUND(J1626-J1626*$R$3,2)</f>
        <v>1591.19</v>
      </c>
      <c r="M1626" s="644">
        <f t="shared" ref="M1626:M1647" si="234">ROUND(K1626-K1626*$R$3,2)</f>
        <v>9418.44</v>
      </c>
      <c r="N1626" s="644">
        <f>ROUND('Смета ЕР (общ) '!$I1626*'Смета ЕР (общ) '!$L1626,2)</f>
        <v>0</v>
      </c>
      <c r="O1626" s="644">
        <f>ROUND('Смета ЕР (общ) '!$I1626*'Смета ЕР (общ) '!$M1626,2)</f>
        <v>0</v>
      </c>
      <c r="P1626" s="641"/>
      <c r="Q1626" s="641"/>
    </row>
    <row r="1627" spans="1:21" ht="34.5" customHeight="1">
      <c r="A1627" s="640" t="s">
        <v>105</v>
      </c>
      <c r="B1627" s="640">
        <v>4</v>
      </c>
      <c r="C1627" s="640"/>
      <c r="D1627" s="640">
        <v>2</v>
      </c>
      <c r="E1627" s="640" t="str">
        <f>CONCATENATE('Смета ЕР (общ) '!$A1627,".",'Смета ЕР (общ) '!$B1627,".",'Смета ЕР (общ) '!$D1627)</f>
        <v>Р9.4.2</v>
      </c>
      <c r="F1627" s="640">
        <f t="shared" si="228"/>
        <v>1</v>
      </c>
      <c r="G1627" s="641" t="s">
        <v>135</v>
      </c>
      <c r="H1627" s="642" t="s">
        <v>27</v>
      </c>
      <c r="I1627" s="643"/>
      <c r="J1627" s="644">
        <v>75.8</v>
      </c>
      <c r="K1627" s="644">
        <v>23.31</v>
      </c>
      <c r="L1627" s="644">
        <f t="shared" si="233"/>
        <v>75.8</v>
      </c>
      <c r="M1627" s="644">
        <f t="shared" si="234"/>
        <v>23.31</v>
      </c>
      <c r="N1627" s="644">
        <f>ROUND('Смета ЕР (общ) '!$I1627*'Смета ЕР (общ) '!$L1627,2)</f>
        <v>0</v>
      </c>
      <c r="O1627" s="644">
        <f>ROUND('Смета ЕР (общ) '!$I1627*'Смета ЕР (общ) '!$M1627,2)</f>
        <v>0</v>
      </c>
      <c r="P1627" s="641"/>
      <c r="Q1627" s="641"/>
    </row>
    <row r="1628" spans="1:21" ht="34.5" customHeight="1">
      <c r="A1628" s="640" t="s">
        <v>105</v>
      </c>
      <c r="B1628" s="640">
        <v>4</v>
      </c>
      <c r="C1628" s="640"/>
      <c r="D1628" s="640">
        <v>3</v>
      </c>
      <c r="E1628" s="640" t="str">
        <f>CONCATENATE('Смета ЕР (общ) '!$A1628,".",'Смета ЕР (общ) '!$B1628,".",'Смета ЕР (общ) '!$D1628)</f>
        <v>Р9.4.3</v>
      </c>
      <c r="F1628" s="640">
        <f t="shared" si="228"/>
        <v>1</v>
      </c>
      <c r="G1628" s="641" t="s">
        <v>1212</v>
      </c>
      <c r="H1628" s="642" t="s">
        <v>27</v>
      </c>
      <c r="I1628" s="643"/>
      <c r="J1628" s="644">
        <v>113.3</v>
      </c>
      <c r="K1628" s="644">
        <v>134.07</v>
      </c>
      <c r="L1628" s="644">
        <f t="shared" si="233"/>
        <v>113.3</v>
      </c>
      <c r="M1628" s="644">
        <f t="shared" si="234"/>
        <v>134.07</v>
      </c>
      <c r="N1628" s="644">
        <f>ROUND('Смета ЕР (общ) '!$I1628*'Смета ЕР (общ) '!$L1628,2)</f>
        <v>0</v>
      </c>
      <c r="O1628" s="644">
        <f>ROUND('Смета ЕР (общ) '!$I1628*'Смета ЕР (общ) '!$M1628,2)</f>
        <v>0</v>
      </c>
      <c r="P1628" s="641"/>
      <c r="Q1628" s="641"/>
    </row>
    <row r="1629" spans="1:21" ht="34.5" customHeight="1">
      <c r="A1629" s="640" t="s">
        <v>105</v>
      </c>
      <c r="B1629" s="640">
        <v>4</v>
      </c>
      <c r="C1629" s="640"/>
      <c r="D1629" s="640">
        <v>4</v>
      </c>
      <c r="E1629" s="640" t="str">
        <f>CONCATENATE('Смета ЕР (общ) '!$A1629,".",'Смета ЕР (общ) '!$B1629,".",'Смета ЕР (общ) '!$D1629)</f>
        <v>Р9.4.4</v>
      </c>
      <c r="F1629" s="640">
        <f t="shared" si="228"/>
        <v>1</v>
      </c>
      <c r="G1629" s="641" t="s">
        <v>1180</v>
      </c>
      <c r="H1629" s="642" t="s">
        <v>27</v>
      </c>
      <c r="I1629" s="657"/>
      <c r="J1629" s="644">
        <v>469.8</v>
      </c>
      <c r="K1629" s="644">
        <v>1933.06</v>
      </c>
      <c r="L1629" s="644">
        <f t="shared" si="233"/>
        <v>469.8</v>
      </c>
      <c r="M1629" s="644">
        <f t="shared" si="234"/>
        <v>1933.06</v>
      </c>
      <c r="N1629" s="644">
        <f>ROUND('Смета ЕР (общ) '!$I1629*'Смета ЕР (общ) '!$L1629,2)</f>
        <v>0</v>
      </c>
      <c r="O1629" s="644">
        <f>ROUND('Смета ЕР (общ) '!$I1629*'Смета ЕР (общ) '!$M1629,2)</f>
        <v>0</v>
      </c>
      <c r="P1629" s="641"/>
      <c r="Q1629" s="641" t="s">
        <v>846</v>
      </c>
    </row>
    <row r="1630" spans="1:21" ht="34.5" customHeight="1">
      <c r="A1630" s="640" t="s">
        <v>105</v>
      </c>
      <c r="B1630" s="640">
        <v>4</v>
      </c>
      <c r="C1630" s="640"/>
      <c r="D1630" s="640">
        <v>5</v>
      </c>
      <c r="E1630" s="640" t="str">
        <f>CONCATENATE('Смета ЕР (общ) '!$A1630,".",'Смета ЕР (общ) '!$B1630,".",'Смета ЕР (общ) '!$D1630)</f>
        <v>Р9.4.5</v>
      </c>
      <c r="F1630" s="640">
        <f t="shared" si="228"/>
        <v>1</v>
      </c>
      <c r="G1630" s="641" t="s">
        <v>188</v>
      </c>
      <c r="H1630" s="642" t="s">
        <v>336</v>
      </c>
      <c r="I1630" s="643"/>
      <c r="J1630" s="644">
        <v>10.45</v>
      </c>
      <c r="K1630" s="644">
        <v>53.01</v>
      </c>
      <c r="L1630" s="644">
        <f t="shared" si="233"/>
        <v>10.45</v>
      </c>
      <c r="M1630" s="644">
        <f t="shared" si="234"/>
        <v>53.01</v>
      </c>
      <c r="N1630" s="644">
        <f>ROUND('Смета ЕР (общ) '!$I1630*'Смета ЕР (общ) '!$L1630,2)</f>
        <v>0</v>
      </c>
      <c r="O1630" s="644">
        <f>ROUND('Смета ЕР (общ) '!$I1630*'Смета ЕР (общ) '!$M1630,2)</f>
        <v>0</v>
      </c>
      <c r="P1630" s="641"/>
      <c r="Q1630" s="641"/>
    </row>
    <row r="1631" spans="1:21" ht="34.5" customHeight="1">
      <c r="A1631" s="640" t="s">
        <v>105</v>
      </c>
      <c r="B1631" s="640">
        <v>4</v>
      </c>
      <c r="C1631" s="640"/>
      <c r="D1631" s="640">
        <v>6</v>
      </c>
      <c r="E1631" s="640" t="str">
        <f>CONCATENATE('Смета ЕР (общ) '!$A1631,".",'Смета ЕР (общ) '!$B1631,".",'Смета ЕР (общ) '!$D1631)</f>
        <v>Р9.4.6</v>
      </c>
      <c r="F1631" s="640">
        <f t="shared" si="228"/>
        <v>1</v>
      </c>
      <c r="G1631" s="641" t="s">
        <v>190</v>
      </c>
      <c r="H1631" s="642" t="s">
        <v>27</v>
      </c>
      <c r="I1631" s="643"/>
      <c r="J1631" s="644">
        <v>126.67</v>
      </c>
      <c r="K1631" s="644">
        <v>55.41</v>
      </c>
      <c r="L1631" s="644">
        <f t="shared" si="233"/>
        <v>126.67</v>
      </c>
      <c r="M1631" s="644">
        <f t="shared" si="234"/>
        <v>55.41</v>
      </c>
      <c r="N1631" s="644">
        <f>ROUND('Смета ЕР (общ) '!$I1631*'Смета ЕР (общ) '!$L1631,2)</f>
        <v>0</v>
      </c>
      <c r="O1631" s="644">
        <f>ROUND('Смета ЕР (общ) '!$I1631*'Смета ЕР (общ) '!$M1631,2)</f>
        <v>0</v>
      </c>
      <c r="P1631" s="641"/>
      <c r="Q1631" s="641"/>
    </row>
    <row r="1632" spans="1:21" ht="34.5" customHeight="1">
      <c r="A1632" s="640" t="s">
        <v>105</v>
      </c>
      <c r="B1632" s="640">
        <v>4</v>
      </c>
      <c r="C1632" s="640"/>
      <c r="D1632" s="640">
        <v>7</v>
      </c>
      <c r="E1632" s="640" t="str">
        <f>CONCATENATE('Смета ЕР (общ) '!$A1632,".",'Смета ЕР (общ) '!$B1632,".",'Смета ЕР (общ) '!$D1632)</f>
        <v>Р9.4.7</v>
      </c>
      <c r="F1632" s="640">
        <f t="shared" si="228"/>
        <v>1</v>
      </c>
      <c r="G1632" s="641" t="s">
        <v>1862</v>
      </c>
      <c r="H1632" s="642" t="s">
        <v>27</v>
      </c>
      <c r="I1632" s="643"/>
      <c r="J1632" s="644">
        <v>87.7</v>
      </c>
      <c r="K1632" s="644">
        <v>36.369999999999997</v>
      </c>
      <c r="L1632" s="644">
        <f t="shared" si="233"/>
        <v>87.7</v>
      </c>
      <c r="M1632" s="644">
        <f t="shared" si="234"/>
        <v>36.369999999999997</v>
      </c>
      <c r="N1632" s="644">
        <f>ROUND('Смета ЕР (общ) '!$I1632*'Смета ЕР (общ) '!$L1632,2)</f>
        <v>0</v>
      </c>
      <c r="O1632" s="644">
        <f>ROUND('Смета ЕР (общ) '!$I1632*'Смета ЕР (общ) '!$M1632,2)</f>
        <v>0</v>
      </c>
      <c r="P1632" s="641"/>
      <c r="Q1632" s="641"/>
    </row>
    <row r="1633" spans="1:17" ht="34.5" customHeight="1">
      <c r="A1633" s="640" t="s">
        <v>105</v>
      </c>
      <c r="B1633" s="640">
        <v>4</v>
      </c>
      <c r="C1633" s="640"/>
      <c r="D1633" s="640">
        <v>8</v>
      </c>
      <c r="E1633" s="640" t="str">
        <f>CONCATENATE('Смета ЕР (общ) '!$A1633,".",'Смета ЕР (общ) '!$B1633,".",'Смета ЕР (общ) '!$D1633)</f>
        <v>Р9.4.8</v>
      </c>
      <c r="F1633" s="640">
        <f t="shared" si="228"/>
        <v>1</v>
      </c>
      <c r="G1633" s="641" t="s">
        <v>1603</v>
      </c>
      <c r="H1633" s="642" t="s">
        <v>336</v>
      </c>
      <c r="I1633" s="643"/>
      <c r="J1633" s="644">
        <v>679.25</v>
      </c>
      <c r="K1633" s="644">
        <v>676.91</v>
      </c>
      <c r="L1633" s="644">
        <f t="shared" si="233"/>
        <v>679.25</v>
      </c>
      <c r="M1633" s="644">
        <f t="shared" si="234"/>
        <v>676.91</v>
      </c>
      <c r="N1633" s="644">
        <f>ROUND('Смета ЕР (общ) '!$I1633*'Смета ЕР (общ) '!$L1633,2)</f>
        <v>0</v>
      </c>
      <c r="O1633" s="644">
        <f>ROUND('Смета ЕР (общ) '!$I1633*'Смета ЕР (общ) '!$M1633,2)</f>
        <v>0</v>
      </c>
      <c r="P1633" s="641"/>
      <c r="Q1633" s="641" t="s">
        <v>846</v>
      </c>
    </row>
    <row r="1634" spans="1:17" ht="34.5" customHeight="1">
      <c r="A1634" s="640" t="s">
        <v>105</v>
      </c>
      <c r="B1634" s="640">
        <v>4</v>
      </c>
      <c r="C1634" s="640"/>
      <c r="D1634" s="640">
        <v>9</v>
      </c>
      <c r="E1634" s="640" t="str">
        <f>CONCATENATE('Смета ЕР (общ) '!$A1634,".",'Смета ЕР (общ) '!$B1634,".",'Смета ЕР (общ) '!$D1634)</f>
        <v>Р9.4.9</v>
      </c>
      <c r="F1634" s="640">
        <f t="shared" si="228"/>
        <v>1</v>
      </c>
      <c r="G1634" s="641" t="s">
        <v>2007</v>
      </c>
      <c r="H1634" s="642" t="s">
        <v>336</v>
      </c>
      <c r="I1634" s="643"/>
      <c r="J1634" s="644">
        <v>679.25</v>
      </c>
      <c r="K1634" s="644">
        <v>345.43</v>
      </c>
      <c r="L1634" s="644">
        <f t="shared" si="233"/>
        <v>679.25</v>
      </c>
      <c r="M1634" s="644">
        <f t="shared" si="234"/>
        <v>345.43</v>
      </c>
      <c r="N1634" s="644">
        <f>ROUND('Смета ЕР (общ) '!$I1634*'Смета ЕР (общ) '!$L1634,2)</f>
        <v>0</v>
      </c>
      <c r="O1634" s="644">
        <f>ROUND('Смета ЕР (общ) '!$I1634*'Смета ЕР (общ) '!$M1634,2)</f>
        <v>0</v>
      </c>
      <c r="P1634" s="641"/>
      <c r="Q1634" s="641" t="s">
        <v>846</v>
      </c>
    </row>
    <row r="1635" spans="1:17" ht="34.5" customHeight="1">
      <c r="A1635" s="640" t="s">
        <v>105</v>
      </c>
      <c r="B1635" s="640">
        <v>4</v>
      </c>
      <c r="C1635" s="640"/>
      <c r="D1635" s="640">
        <v>10</v>
      </c>
      <c r="E1635" s="640" t="str">
        <f>CONCATENATE('Смета ЕР (общ) '!$A1635,".",'Смета ЕР (общ) '!$B1635,".",'Смета ЕР (общ) '!$D1635)</f>
        <v>Р9.4.10</v>
      </c>
      <c r="F1635" s="640">
        <f t="shared" si="228"/>
        <v>1</v>
      </c>
      <c r="G1635" s="641" t="s">
        <v>139</v>
      </c>
      <c r="H1635" s="642" t="s">
        <v>336</v>
      </c>
      <c r="I1635" s="657"/>
      <c r="J1635" s="644">
        <v>679.25</v>
      </c>
      <c r="K1635" s="644">
        <v>229.43</v>
      </c>
      <c r="L1635" s="644">
        <f t="shared" si="233"/>
        <v>679.25</v>
      </c>
      <c r="M1635" s="644">
        <f t="shared" si="234"/>
        <v>229.43</v>
      </c>
      <c r="N1635" s="644">
        <f>ROUND('Смета ЕР (общ) '!$I1635*'Смета ЕР (общ) '!$L1635,2)</f>
        <v>0</v>
      </c>
      <c r="O1635" s="644">
        <f>ROUND('Смета ЕР (общ) '!$I1635*'Смета ЕР (общ) '!$M1635,2)</f>
        <v>0</v>
      </c>
      <c r="P1635" s="641"/>
      <c r="Q1635" s="641" t="s">
        <v>6226</v>
      </c>
    </row>
    <row r="1636" spans="1:17" ht="34.5" customHeight="1">
      <c r="A1636" s="640" t="s">
        <v>105</v>
      </c>
      <c r="B1636" s="640">
        <v>4</v>
      </c>
      <c r="C1636" s="640"/>
      <c r="D1636" s="640">
        <v>11</v>
      </c>
      <c r="E1636" s="640" t="str">
        <f>CONCATENATE('Смета ЕР (общ) '!$A1636,".",'Смета ЕР (общ) '!$B1636,".",'Смета ЕР (общ) '!$D1636)</f>
        <v>Р9.4.11</v>
      </c>
      <c r="F1636" s="640">
        <f t="shared" si="228"/>
        <v>1</v>
      </c>
      <c r="G1636" s="641" t="s">
        <v>192</v>
      </c>
      <c r="H1636" s="642" t="s">
        <v>336</v>
      </c>
      <c r="I1636" s="643"/>
      <c r="J1636" s="644">
        <v>679.25</v>
      </c>
      <c r="K1636" s="644">
        <v>781.31</v>
      </c>
      <c r="L1636" s="644">
        <f t="shared" si="233"/>
        <v>679.25</v>
      </c>
      <c r="M1636" s="644">
        <f t="shared" si="234"/>
        <v>781.31</v>
      </c>
      <c r="N1636" s="644">
        <f>ROUND('Смета ЕР (общ) '!$I1636*'Смета ЕР (общ) '!$L1636,2)</f>
        <v>0</v>
      </c>
      <c r="O1636" s="644">
        <f>ROUND('Смета ЕР (общ) '!$I1636*'Смета ЕР (общ) '!$M1636,2)</f>
        <v>0</v>
      </c>
      <c r="P1636" s="641"/>
      <c r="Q1636" s="641" t="s">
        <v>846</v>
      </c>
    </row>
    <row r="1637" spans="1:17" ht="34.5" customHeight="1">
      <c r="A1637" s="640" t="s">
        <v>105</v>
      </c>
      <c r="B1637" s="640">
        <v>4</v>
      </c>
      <c r="C1637" s="640"/>
      <c r="D1637" s="640">
        <v>12</v>
      </c>
      <c r="E1637" s="640" t="str">
        <f>CONCATENATE('Смета ЕР (общ) '!$A1637,".",'Смета ЕР (общ) '!$B1637,".",'Смета ЕР (общ) '!$D1637)</f>
        <v>Р9.4.12</v>
      </c>
      <c r="F1637" s="640">
        <f t="shared" si="228"/>
        <v>1</v>
      </c>
      <c r="G1637" s="641" t="s">
        <v>1991</v>
      </c>
      <c r="H1637" s="642" t="s">
        <v>336</v>
      </c>
      <c r="I1637" s="643"/>
      <c r="J1637" s="644">
        <v>679.25</v>
      </c>
      <c r="K1637" s="644">
        <v>355.58</v>
      </c>
      <c r="L1637" s="644">
        <f t="shared" si="233"/>
        <v>679.25</v>
      </c>
      <c r="M1637" s="644">
        <f t="shared" si="234"/>
        <v>355.58</v>
      </c>
      <c r="N1637" s="644">
        <f>ROUND('Смета ЕР (общ) '!$I1637*'Смета ЕР (общ) '!$L1637,2)</f>
        <v>0</v>
      </c>
      <c r="O1637" s="644">
        <f>ROUND('Смета ЕР (общ) '!$I1637*'Смета ЕР (общ) '!$M1637,2)</f>
        <v>0</v>
      </c>
      <c r="P1637" s="641"/>
      <c r="Q1637" s="641" t="s">
        <v>846</v>
      </c>
    </row>
    <row r="1638" spans="1:17" ht="34.5" customHeight="1">
      <c r="A1638" s="640" t="s">
        <v>105</v>
      </c>
      <c r="B1638" s="640">
        <v>4</v>
      </c>
      <c r="C1638" s="640"/>
      <c r="D1638" s="640">
        <v>13</v>
      </c>
      <c r="E1638" s="640" t="str">
        <f>CONCATENATE('Смета ЕР (общ) '!$A1638,".",'Смета ЕР (общ) '!$B1638,".",'Смета ЕР (общ) '!$D1638)</f>
        <v>Р9.4.13</v>
      </c>
      <c r="F1638" s="640">
        <f t="shared" si="228"/>
        <v>1</v>
      </c>
      <c r="G1638" s="641" t="s">
        <v>1554</v>
      </c>
      <c r="H1638" s="642" t="s">
        <v>336</v>
      </c>
      <c r="I1638" s="657"/>
      <c r="J1638" s="644">
        <v>698.42</v>
      </c>
      <c r="K1638" s="644">
        <v>2656.24</v>
      </c>
      <c r="L1638" s="644">
        <f t="shared" si="233"/>
        <v>698.42</v>
      </c>
      <c r="M1638" s="644">
        <f t="shared" si="234"/>
        <v>2656.24</v>
      </c>
      <c r="N1638" s="644">
        <f>ROUND('Смета ЕР (общ) '!$I1638*'Смета ЕР (общ) '!$L1638,2)</f>
        <v>0</v>
      </c>
      <c r="O1638" s="644">
        <f>ROUND('Смета ЕР (общ) '!$I1638*'Смета ЕР (общ) '!$M1638,2)</f>
        <v>0</v>
      </c>
      <c r="P1638" s="641"/>
      <c r="Q1638" s="641"/>
    </row>
    <row r="1639" spans="1:17" ht="34.5" customHeight="1">
      <c r="A1639" s="640" t="s">
        <v>105</v>
      </c>
      <c r="B1639" s="640">
        <v>4</v>
      </c>
      <c r="C1639" s="640"/>
      <c r="D1639" s="640">
        <v>14</v>
      </c>
      <c r="E1639" s="640" t="str">
        <f>CONCATENATE('Смета ЕР (общ) '!$A1639,".",'Смета ЕР (общ) '!$B1639,".",'Смета ЕР (общ) '!$D1639)</f>
        <v>Р9.4.14</v>
      </c>
      <c r="F1639" s="640">
        <f t="shared" si="228"/>
        <v>1</v>
      </c>
      <c r="G1639" s="641" t="s">
        <v>142</v>
      </c>
      <c r="H1639" s="642" t="s">
        <v>1146</v>
      </c>
      <c r="I1639" s="643"/>
      <c r="J1639" s="644">
        <v>25099.8</v>
      </c>
      <c r="K1639" s="644">
        <v>2641.06</v>
      </c>
      <c r="L1639" s="644">
        <f t="shared" si="233"/>
        <v>25099.8</v>
      </c>
      <c r="M1639" s="644">
        <f t="shared" si="234"/>
        <v>2641.06</v>
      </c>
      <c r="N1639" s="644">
        <f>ROUND('Смета ЕР (общ) '!$I1639*'Смета ЕР (общ) '!$L1639,2)</f>
        <v>0</v>
      </c>
      <c r="O1639" s="644">
        <f>ROUND('Смета ЕР (общ) '!$I1639*'Смета ЕР (общ) '!$M1639,2)</f>
        <v>0</v>
      </c>
      <c r="P1639" s="641"/>
      <c r="Q1639" s="641"/>
    </row>
    <row r="1640" spans="1:17" ht="34.5" customHeight="1">
      <c r="A1640" s="640" t="s">
        <v>105</v>
      </c>
      <c r="B1640" s="640">
        <v>4</v>
      </c>
      <c r="C1640" s="640"/>
      <c r="D1640" s="640">
        <v>15</v>
      </c>
      <c r="E1640" s="640" t="str">
        <f>CONCATENATE('Смета ЕР (общ) '!$A1640,".",'Смета ЕР (общ) '!$B1640,".",'Смета ЕР (общ) '!$D1640)</f>
        <v>Р9.4.15</v>
      </c>
      <c r="F1640" s="640">
        <f t="shared" si="228"/>
        <v>1</v>
      </c>
      <c r="G1640" s="682" t="s">
        <v>143</v>
      </c>
      <c r="H1640" s="642" t="s">
        <v>1146</v>
      </c>
      <c r="I1640" s="643"/>
      <c r="J1640" s="644">
        <v>0</v>
      </c>
      <c r="K1640" s="644">
        <v>20060.419999999998</v>
      </c>
      <c r="L1640" s="644">
        <f t="shared" si="233"/>
        <v>0</v>
      </c>
      <c r="M1640" s="644">
        <f t="shared" si="234"/>
        <v>20060.419999999998</v>
      </c>
      <c r="N1640" s="644">
        <f>ROUND('Смета ЕР (общ) '!$I1640*'Смета ЕР (общ) '!$L1640,2)</f>
        <v>0</v>
      </c>
      <c r="O1640" s="644">
        <f>ROUND('Смета ЕР (общ) '!$I1640*'Смета ЕР (общ) '!$M1640,2)</f>
        <v>0</v>
      </c>
      <c r="P1640" s="682"/>
      <c r="Q1640" s="682"/>
    </row>
    <row r="1641" spans="1:17" ht="34.5" customHeight="1">
      <c r="A1641" s="640" t="s">
        <v>105</v>
      </c>
      <c r="B1641" s="640">
        <v>4</v>
      </c>
      <c r="C1641" s="640"/>
      <c r="D1641" s="640">
        <v>16</v>
      </c>
      <c r="E1641" s="640" t="str">
        <f>CONCATENATE('Смета ЕР (общ) '!$A1641,".",'Смета ЕР (общ) '!$B1641,".",'Смета ЕР (общ) '!$D1641)</f>
        <v>Р9.4.16</v>
      </c>
      <c r="F1641" s="640">
        <f t="shared" si="228"/>
        <v>1</v>
      </c>
      <c r="G1641" s="641" t="s">
        <v>196</v>
      </c>
      <c r="H1641" s="642" t="s">
        <v>336</v>
      </c>
      <c r="I1641" s="643"/>
      <c r="J1641" s="644">
        <v>295.19</v>
      </c>
      <c r="K1641" s="644">
        <v>259.11</v>
      </c>
      <c r="L1641" s="644">
        <f t="shared" si="233"/>
        <v>295.19</v>
      </c>
      <c r="M1641" s="644">
        <f t="shared" si="234"/>
        <v>259.11</v>
      </c>
      <c r="N1641" s="644">
        <f>ROUND('Смета ЕР (общ) '!$I1641*'Смета ЕР (общ) '!$L1641,2)</f>
        <v>0</v>
      </c>
      <c r="O1641" s="644">
        <f>ROUND('Смета ЕР (общ) '!$I1641*'Смета ЕР (общ) '!$M1641,2)</f>
        <v>0</v>
      </c>
      <c r="P1641" s="641"/>
      <c r="Q1641" s="641" t="s">
        <v>846</v>
      </c>
    </row>
    <row r="1642" spans="1:17" ht="34.5" customHeight="1">
      <c r="A1642" s="640" t="s">
        <v>105</v>
      </c>
      <c r="B1642" s="640">
        <v>4</v>
      </c>
      <c r="C1642" s="640"/>
      <c r="D1642" s="640">
        <v>17</v>
      </c>
      <c r="E1642" s="640" t="str">
        <f>CONCATENATE('Смета ЕР (общ) '!$A1642,".",'Смета ЕР (общ) '!$B1642,".",'Смета ЕР (общ) '!$D1642)</f>
        <v>Р9.4.17</v>
      </c>
      <c r="F1642" s="640">
        <f t="shared" si="228"/>
        <v>1</v>
      </c>
      <c r="G1642" s="641" t="s">
        <v>2023</v>
      </c>
      <c r="H1642" s="642" t="s">
        <v>336</v>
      </c>
      <c r="I1642" s="643"/>
      <c r="J1642" s="644">
        <v>295.19</v>
      </c>
      <c r="K1642" s="644">
        <v>832.7</v>
      </c>
      <c r="L1642" s="644">
        <f t="shared" si="233"/>
        <v>295.19</v>
      </c>
      <c r="M1642" s="644">
        <f t="shared" si="234"/>
        <v>832.7</v>
      </c>
      <c r="N1642" s="644">
        <f>ROUND('Смета ЕР (общ) '!$I1642*'Смета ЕР (общ) '!$L1642,2)</f>
        <v>0</v>
      </c>
      <c r="O1642" s="644">
        <f>ROUND('Смета ЕР (общ) '!$I1642*'Смета ЕР (общ) '!$M1642,2)</f>
        <v>0</v>
      </c>
      <c r="P1642" s="641"/>
      <c r="Q1642" s="641"/>
    </row>
    <row r="1643" spans="1:17" ht="34.5" customHeight="1">
      <c r="A1643" s="640" t="s">
        <v>105</v>
      </c>
      <c r="B1643" s="640">
        <v>4</v>
      </c>
      <c r="C1643" s="640"/>
      <c r="D1643" s="640">
        <v>18</v>
      </c>
      <c r="E1643" s="640" t="str">
        <f>CONCATENATE('Смета ЕР (общ) '!$A1643,".",'Смета ЕР (общ) '!$B1643,".",'Смета ЕР (общ) '!$D1643)</f>
        <v>Р9.4.18</v>
      </c>
      <c r="F1643" s="640">
        <f t="shared" si="228"/>
        <v>1</v>
      </c>
      <c r="G1643" s="641" t="s">
        <v>149</v>
      </c>
      <c r="H1643" s="642" t="s">
        <v>27</v>
      </c>
      <c r="I1643" s="643"/>
      <c r="J1643" s="644">
        <v>124.41</v>
      </c>
      <c r="K1643" s="644">
        <v>276.2</v>
      </c>
      <c r="L1643" s="644">
        <f t="shared" si="233"/>
        <v>124.41</v>
      </c>
      <c r="M1643" s="644">
        <f t="shared" si="234"/>
        <v>276.2</v>
      </c>
      <c r="N1643" s="644">
        <f>ROUND('Смета ЕР (общ) '!$I1643*'Смета ЕР (общ) '!$L1643,2)</f>
        <v>0</v>
      </c>
      <c r="O1643" s="644">
        <f>ROUND('Смета ЕР (общ) '!$I1643*'Смета ЕР (общ) '!$M1643,2)</f>
        <v>0</v>
      </c>
      <c r="P1643" s="641"/>
      <c r="Q1643" s="641"/>
    </row>
    <row r="1644" spans="1:17" ht="34.5" customHeight="1">
      <c r="A1644" s="640" t="s">
        <v>105</v>
      </c>
      <c r="B1644" s="640">
        <v>4</v>
      </c>
      <c r="C1644" s="640"/>
      <c r="D1644" s="640">
        <v>19</v>
      </c>
      <c r="E1644" s="640" t="str">
        <f>CONCATENATE('Смета ЕР (общ) '!$A1644,".",'Смета ЕР (общ) '!$B1644,".",'Смета ЕР (общ) '!$D1644)</f>
        <v>Р9.4.19</v>
      </c>
      <c r="F1644" s="640">
        <f t="shared" si="228"/>
        <v>1</v>
      </c>
      <c r="G1644" s="641" t="s">
        <v>150</v>
      </c>
      <c r="H1644" s="642" t="s">
        <v>27</v>
      </c>
      <c r="I1644" s="657"/>
      <c r="J1644" s="644">
        <v>124.41</v>
      </c>
      <c r="K1644" s="644">
        <v>200.93</v>
      </c>
      <c r="L1644" s="644">
        <f t="shared" si="233"/>
        <v>124.41</v>
      </c>
      <c r="M1644" s="644">
        <f t="shared" si="234"/>
        <v>200.93</v>
      </c>
      <c r="N1644" s="644">
        <f>ROUND('Смета ЕР (общ) '!$I1644*'Смета ЕР (общ) '!$L1644,2)</f>
        <v>0</v>
      </c>
      <c r="O1644" s="644">
        <f>ROUND('Смета ЕР (общ) '!$I1644*'Смета ЕР (общ) '!$M1644,2)</f>
        <v>0</v>
      </c>
      <c r="P1644" s="641"/>
      <c r="Q1644" s="641"/>
    </row>
    <row r="1645" spans="1:17" ht="34.5" customHeight="1">
      <c r="A1645" s="640" t="s">
        <v>105</v>
      </c>
      <c r="B1645" s="640">
        <v>4</v>
      </c>
      <c r="C1645" s="640"/>
      <c r="D1645" s="640">
        <v>20</v>
      </c>
      <c r="E1645" s="640" t="str">
        <f>CONCATENATE('Смета ЕР (общ) '!$A1645,".",'Смета ЕР (общ) '!$B1645,".",'Смета ЕР (общ) '!$D1645)</f>
        <v>Р9.4.20</v>
      </c>
      <c r="F1645" s="640">
        <f t="shared" si="228"/>
        <v>1</v>
      </c>
      <c r="G1645" s="641" t="s">
        <v>152</v>
      </c>
      <c r="H1645" s="642" t="s">
        <v>27</v>
      </c>
      <c r="I1645" s="643"/>
      <c r="J1645" s="644">
        <v>108.58</v>
      </c>
      <c r="K1645" s="644">
        <v>161.85</v>
      </c>
      <c r="L1645" s="644">
        <f t="shared" si="233"/>
        <v>108.58</v>
      </c>
      <c r="M1645" s="644">
        <f t="shared" si="234"/>
        <v>161.85</v>
      </c>
      <c r="N1645" s="644">
        <f>ROUND('Смета ЕР (общ) '!$I1645*'Смета ЕР (общ) '!$L1645,2)</f>
        <v>0</v>
      </c>
      <c r="O1645" s="644">
        <f>ROUND('Смета ЕР (общ) '!$I1645*'Смета ЕР (общ) '!$M1645,2)</f>
        <v>0</v>
      </c>
      <c r="P1645" s="641"/>
      <c r="Q1645" s="641"/>
    </row>
    <row r="1646" spans="1:17" ht="34.5" customHeight="1">
      <c r="A1646" s="640" t="s">
        <v>105</v>
      </c>
      <c r="B1646" s="640">
        <v>4</v>
      </c>
      <c r="C1646" s="640"/>
      <c r="D1646" s="640">
        <v>21</v>
      </c>
      <c r="E1646" s="640" t="str">
        <f>CONCATENATE('Смета ЕР (общ) '!$A1646,".",'Смета ЕР (общ) '!$B1646,".",'Смета ЕР (общ) '!$D1646)</f>
        <v>Р9.4.21</v>
      </c>
      <c r="F1646" s="640">
        <f t="shared" si="228"/>
        <v>1</v>
      </c>
      <c r="G1646" s="641" t="s">
        <v>153</v>
      </c>
      <c r="H1646" s="642" t="s">
        <v>27</v>
      </c>
      <c r="I1646" s="643"/>
      <c r="J1646" s="644">
        <v>108.58</v>
      </c>
      <c r="K1646" s="644">
        <v>103.69</v>
      </c>
      <c r="L1646" s="644">
        <f t="shared" si="233"/>
        <v>108.58</v>
      </c>
      <c r="M1646" s="644">
        <f t="shared" si="234"/>
        <v>103.69</v>
      </c>
      <c r="N1646" s="644">
        <f>ROUND('Смета ЕР (общ) '!$I1646*'Смета ЕР (общ) '!$L1646,2)</f>
        <v>0</v>
      </c>
      <c r="O1646" s="644">
        <f>ROUND('Смета ЕР (общ) '!$I1646*'Смета ЕР (общ) '!$M1646,2)</f>
        <v>0</v>
      </c>
      <c r="P1646" s="641"/>
      <c r="Q1646" s="641"/>
    </row>
    <row r="1647" spans="1:17" ht="34.5" customHeight="1">
      <c r="A1647" s="640" t="s">
        <v>105</v>
      </c>
      <c r="B1647" s="640">
        <v>4</v>
      </c>
      <c r="C1647" s="640"/>
      <c r="D1647" s="640">
        <v>22</v>
      </c>
      <c r="E1647" s="640" t="str">
        <f>CONCATENATE('Смета ЕР (общ) '!$A1647,".",'Смета ЕР (общ) '!$B1647,".",'Смета ЕР (общ) '!$D1647)</f>
        <v>Р9.4.22</v>
      </c>
      <c r="F1647" s="640">
        <f t="shared" si="228"/>
        <v>1</v>
      </c>
      <c r="G1647" s="641" t="s">
        <v>689</v>
      </c>
      <c r="H1647" s="642" t="s">
        <v>27</v>
      </c>
      <c r="I1647" s="643"/>
      <c r="J1647" s="644">
        <v>108.58</v>
      </c>
      <c r="K1647" s="644">
        <v>125.57</v>
      </c>
      <c r="L1647" s="644">
        <f t="shared" si="233"/>
        <v>108.58</v>
      </c>
      <c r="M1647" s="644">
        <f t="shared" si="234"/>
        <v>125.57</v>
      </c>
      <c r="N1647" s="644">
        <f>ROUND('Смета ЕР (общ) '!$I1647*'Смета ЕР (общ) '!$L1647,2)</f>
        <v>0</v>
      </c>
      <c r="O1647" s="644">
        <f>ROUND('Смета ЕР (общ) '!$I1647*'Смета ЕР (общ) '!$M1647,2)</f>
        <v>0</v>
      </c>
      <c r="P1647" s="641"/>
      <c r="Q1647" s="641"/>
    </row>
    <row r="1648" spans="1:17" ht="14.4">
      <c r="A1648" s="640" t="s">
        <v>105</v>
      </c>
      <c r="B1648" s="663">
        <v>5</v>
      </c>
      <c r="C1648" s="663"/>
      <c r="D1648" s="663">
        <v>0</v>
      </c>
      <c r="E1648" s="640" t="str">
        <f>CONCATENATE('Смета ЕР (общ) '!$A1648,".",'Смета ЕР (общ) '!$B1648,".",'Смета ЕР (общ) '!$D1648)</f>
        <v>Р9.5.0</v>
      </c>
      <c r="F1648" s="632">
        <f t="shared" ref="F1648" si="235">IF(I1648&gt;0,F1647+1,F1647)</f>
        <v>1</v>
      </c>
      <c r="G1648" s="633" t="s">
        <v>3615</v>
      </c>
      <c r="H1648" s="634"/>
      <c r="I1648" s="635">
        <f>SUM(I1649:I1668)</f>
        <v>0</v>
      </c>
      <c r="J1648" s="647"/>
      <c r="K1648" s="647"/>
      <c r="L1648" s="637"/>
      <c r="M1648" s="637"/>
      <c r="N1648" s="637">
        <f>ROUND(SUM(N1649:N1660),2)</f>
        <v>0</v>
      </c>
      <c r="O1648" s="637">
        <f>ROUND(SUM(O1649:O1660),2)</f>
        <v>0</v>
      </c>
      <c r="P1648" s="633"/>
      <c r="Q1648" s="633"/>
    </row>
    <row r="1649" spans="1:21" ht="14.4">
      <c r="A1649" s="640" t="s">
        <v>105</v>
      </c>
      <c r="B1649" s="663">
        <v>5</v>
      </c>
      <c r="C1649" s="663"/>
      <c r="D1649" s="663">
        <v>1</v>
      </c>
      <c r="E1649" s="640" t="str">
        <f>CONCATENATE('Смета ЕР (общ) '!$A1649,".",'Смета ЕР (общ) '!$B1649,".",'Смета ЕР (общ) '!$D1649)</f>
        <v>Р9.5.1</v>
      </c>
      <c r="F1649" s="640">
        <f t="shared" si="228"/>
        <v>1</v>
      </c>
      <c r="G1649" s="790" t="s">
        <v>3616</v>
      </c>
      <c r="H1649" s="782" t="s">
        <v>27</v>
      </c>
      <c r="I1649" s="665"/>
      <c r="J1649" s="666">
        <v>51.97</v>
      </c>
      <c r="K1649" s="694">
        <f>494.95*1.05</f>
        <v>519.69749999999999</v>
      </c>
      <c r="L1649" s="644">
        <f t="shared" ref="L1649" si="236">ROUND(J1649-J1649*$R$3,2)</f>
        <v>51.97</v>
      </c>
      <c r="M1649" s="644">
        <f t="shared" ref="M1649" si="237">ROUND(K1649-K1649*$R$3,2)</f>
        <v>519.70000000000005</v>
      </c>
      <c r="N1649" s="644">
        <f>ROUND('Смета ЕР (общ) '!$I1649*'Смета ЕР (общ) '!$L1649,2)</f>
        <v>0</v>
      </c>
      <c r="O1649" s="644">
        <f>ROUND('Смета ЕР (общ) '!$I1649*'Смета ЕР (общ) '!$M1649,2)</f>
        <v>0</v>
      </c>
      <c r="P1649" s="790"/>
      <c r="Q1649" s="790" t="s">
        <v>846</v>
      </c>
    </row>
    <row r="1650" spans="1:21" ht="14.4">
      <c r="A1650" s="640" t="s">
        <v>105</v>
      </c>
      <c r="B1650" s="663">
        <v>5</v>
      </c>
      <c r="C1650" s="663"/>
      <c r="D1650" s="663">
        <v>2</v>
      </c>
      <c r="E1650" s="640" t="str">
        <f>CONCATENATE('Смета ЕР (общ) '!$A1650,".",'Смета ЕР (общ) '!$B1650,".",'Смета ЕР (общ) '!$D1650)</f>
        <v>Р9.5.2</v>
      </c>
      <c r="F1650" s="640">
        <f t="shared" si="228"/>
        <v>1</v>
      </c>
      <c r="G1650" s="790" t="s">
        <v>3617</v>
      </c>
      <c r="H1650" s="782" t="s">
        <v>27</v>
      </c>
      <c r="I1650" s="665"/>
      <c r="J1650" s="666">
        <v>12.29</v>
      </c>
      <c r="K1650" s="694">
        <f>117.11*1.05</f>
        <v>122.96550000000001</v>
      </c>
      <c r="L1650" s="644">
        <f t="shared" ref="L1650:L1660" si="238">ROUND(J1650-J1650*$R$3,2)</f>
        <v>12.29</v>
      </c>
      <c r="M1650" s="644">
        <f t="shared" ref="M1650:M1660" si="239">ROUND(K1650-K1650*$R$3,2)</f>
        <v>122.97</v>
      </c>
      <c r="N1650" s="644">
        <f>ROUND('Смета ЕР (общ) '!$I1650*'Смета ЕР (общ) '!$L1650,2)</f>
        <v>0</v>
      </c>
      <c r="O1650" s="644">
        <f>ROUND('Смета ЕР (общ) '!$I1650*'Смета ЕР (общ) '!$M1650,2)</f>
        <v>0</v>
      </c>
      <c r="P1650" s="790"/>
      <c r="Q1650" s="790" t="s">
        <v>846</v>
      </c>
    </row>
    <row r="1651" spans="1:21" ht="14.4">
      <c r="A1651" s="640" t="s">
        <v>105</v>
      </c>
      <c r="B1651" s="663">
        <v>5</v>
      </c>
      <c r="C1651" s="663"/>
      <c r="D1651" s="663">
        <v>3</v>
      </c>
      <c r="E1651" s="640" t="str">
        <f>CONCATENATE('Смета ЕР (общ) '!$A1651,".",'Смета ЕР (общ) '!$B1651,".",'Смета ЕР (общ) '!$D1651)</f>
        <v>Р9.5.3</v>
      </c>
      <c r="F1651" s="640">
        <f t="shared" si="228"/>
        <v>1</v>
      </c>
      <c r="G1651" s="790" t="s">
        <v>3618</v>
      </c>
      <c r="H1651" s="642" t="s">
        <v>336</v>
      </c>
      <c r="I1651" s="665"/>
      <c r="J1651" s="666">
        <v>34.659999999999997</v>
      </c>
      <c r="K1651" s="694">
        <f>330.1*1.05</f>
        <v>346.60500000000002</v>
      </c>
      <c r="L1651" s="644">
        <f t="shared" si="238"/>
        <v>34.659999999999997</v>
      </c>
      <c r="M1651" s="644">
        <f t="shared" si="239"/>
        <v>346.61</v>
      </c>
      <c r="N1651" s="644">
        <f>ROUND('Смета ЕР (общ) '!$I1651*'Смета ЕР (общ) '!$L1651,2)</f>
        <v>0</v>
      </c>
      <c r="O1651" s="644">
        <f>ROUND('Смета ЕР (общ) '!$I1651*'Смета ЕР (общ) '!$M1651,2)</f>
        <v>0</v>
      </c>
      <c r="P1651" s="790"/>
      <c r="Q1651" s="790" t="s">
        <v>846</v>
      </c>
    </row>
    <row r="1652" spans="1:21" ht="14.4">
      <c r="A1652" s="640" t="s">
        <v>105</v>
      </c>
      <c r="B1652" s="663">
        <v>5</v>
      </c>
      <c r="C1652" s="663"/>
      <c r="D1652" s="663">
        <v>4</v>
      </c>
      <c r="E1652" s="640" t="str">
        <f>CONCATENATE('Смета ЕР (общ) '!$A1652,".",'Смета ЕР (общ) '!$B1652,".",'Смета ЕР (общ) '!$D1652)</f>
        <v>Р9.5.4</v>
      </c>
      <c r="F1652" s="640">
        <f t="shared" si="228"/>
        <v>1</v>
      </c>
      <c r="G1652" s="790" t="s">
        <v>3619</v>
      </c>
      <c r="H1652" s="642" t="s">
        <v>336</v>
      </c>
      <c r="I1652" s="665"/>
      <c r="J1652" s="666">
        <v>24.27</v>
      </c>
      <c r="K1652" s="694">
        <f>231.17*1.05</f>
        <v>242.7285</v>
      </c>
      <c r="L1652" s="644">
        <f t="shared" si="238"/>
        <v>24.27</v>
      </c>
      <c r="M1652" s="644">
        <f t="shared" si="239"/>
        <v>242.73</v>
      </c>
      <c r="N1652" s="644">
        <f>ROUND('Смета ЕР (общ) '!$I1652*'Смета ЕР (общ) '!$L1652,2)</f>
        <v>0</v>
      </c>
      <c r="O1652" s="644">
        <f>ROUND('Смета ЕР (общ) '!$I1652*'Смета ЕР (общ) '!$M1652,2)</f>
        <v>0</v>
      </c>
      <c r="P1652" s="790"/>
      <c r="Q1652" s="790" t="s">
        <v>846</v>
      </c>
    </row>
    <row r="1653" spans="1:21" ht="14.4">
      <c r="A1653" s="640" t="s">
        <v>105</v>
      </c>
      <c r="B1653" s="663">
        <v>5</v>
      </c>
      <c r="C1653" s="663"/>
      <c r="D1653" s="663">
        <v>5</v>
      </c>
      <c r="E1653" s="640" t="str">
        <f>CONCATENATE('Смета ЕР (общ) '!$A1653,".",'Смета ЕР (общ) '!$B1653,".",'Смета ЕР (общ) '!$D1653)</f>
        <v>Р9.5.5</v>
      </c>
      <c r="F1653" s="640">
        <f t="shared" si="228"/>
        <v>1</v>
      </c>
      <c r="G1653" s="790" t="s">
        <v>3620</v>
      </c>
      <c r="H1653" s="642" t="s">
        <v>336</v>
      </c>
      <c r="I1653" s="665"/>
      <c r="J1653" s="666">
        <v>22.45</v>
      </c>
      <c r="K1653" s="694">
        <f>213.84*1.05</f>
        <v>224.53200000000001</v>
      </c>
      <c r="L1653" s="644">
        <f t="shared" si="238"/>
        <v>22.45</v>
      </c>
      <c r="M1653" s="644">
        <f t="shared" si="239"/>
        <v>224.53</v>
      </c>
      <c r="N1653" s="644">
        <f>ROUND('Смета ЕР (общ) '!$I1653*'Смета ЕР (общ) '!$L1653,2)</f>
        <v>0</v>
      </c>
      <c r="O1653" s="644">
        <f>ROUND('Смета ЕР (общ) '!$I1653*'Смета ЕР (общ) '!$M1653,2)</f>
        <v>0</v>
      </c>
      <c r="P1653" s="790"/>
      <c r="Q1653" s="790" t="s">
        <v>846</v>
      </c>
    </row>
    <row r="1654" spans="1:21" ht="14.4">
      <c r="A1654" s="640" t="s">
        <v>105</v>
      </c>
      <c r="B1654" s="663">
        <v>5</v>
      </c>
      <c r="C1654" s="663"/>
      <c r="D1654" s="663">
        <v>6</v>
      </c>
      <c r="E1654" s="640" t="str">
        <f>CONCATENATE('Смета ЕР (общ) '!$A1654,".",'Смета ЕР (общ) '!$B1654,".",'Смета ЕР (общ) '!$D1654)</f>
        <v>Р9.5.6</v>
      </c>
      <c r="F1654" s="640">
        <f t="shared" si="228"/>
        <v>1</v>
      </c>
      <c r="G1654" s="790" t="s">
        <v>3621</v>
      </c>
      <c r="H1654" s="642" t="s">
        <v>336</v>
      </c>
      <c r="I1654" s="665"/>
      <c r="J1654" s="666">
        <v>474.27</v>
      </c>
      <c r="K1654" s="694">
        <f>4516.87*1.05</f>
        <v>4742.7134999999998</v>
      </c>
      <c r="L1654" s="644">
        <f t="shared" si="238"/>
        <v>474.27</v>
      </c>
      <c r="M1654" s="644">
        <f t="shared" si="239"/>
        <v>4742.71</v>
      </c>
      <c r="N1654" s="644">
        <f>ROUND('Смета ЕР (общ) '!$I1654*'Смета ЕР (общ) '!$L1654,2)</f>
        <v>0</v>
      </c>
      <c r="O1654" s="644">
        <f>ROUND('Смета ЕР (общ) '!$I1654*'Смета ЕР (общ) '!$M1654,2)</f>
        <v>0</v>
      </c>
      <c r="P1654" s="790"/>
      <c r="Q1654" s="790" t="s">
        <v>846</v>
      </c>
    </row>
    <row r="1655" spans="1:21" ht="14.4">
      <c r="A1655" s="640" t="s">
        <v>105</v>
      </c>
      <c r="B1655" s="663">
        <v>5</v>
      </c>
      <c r="C1655" s="663"/>
      <c r="D1655" s="663">
        <v>7</v>
      </c>
      <c r="E1655" s="640" t="str">
        <f>CONCATENATE('Смета ЕР (общ) '!$A1655,".",'Смета ЕР (общ) '!$B1655,".",'Смета ЕР (общ) '!$D1655)</f>
        <v>Р9.5.7</v>
      </c>
      <c r="F1655" s="640">
        <f t="shared" si="228"/>
        <v>1</v>
      </c>
      <c r="G1655" s="790" t="s">
        <v>3622</v>
      </c>
      <c r="H1655" s="642" t="s">
        <v>336</v>
      </c>
      <c r="I1655" s="665"/>
      <c r="J1655" s="666">
        <v>14.45</v>
      </c>
      <c r="K1655" s="694">
        <f>137.65*1.05</f>
        <v>144.5325</v>
      </c>
      <c r="L1655" s="644">
        <f t="shared" si="238"/>
        <v>14.45</v>
      </c>
      <c r="M1655" s="644">
        <f t="shared" si="239"/>
        <v>144.53</v>
      </c>
      <c r="N1655" s="644">
        <f>ROUND('Смета ЕР (общ) '!$I1655*'Смета ЕР (общ) '!$L1655,2)</f>
        <v>0</v>
      </c>
      <c r="O1655" s="644">
        <f>ROUND('Смета ЕР (общ) '!$I1655*'Смета ЕР (общ) '!$M1655,2)</f>
        <v>0</v>
      </c>
      <c r="P1655" s="790"/>
      <c r="Q1655" s="790" t="s">
        <v>846</v>
      </c>
    </row>
    <row r="1656" spans="1:21" ht="14.4">
      <c r="A1656" s="640" t="s">
        <v>105</v>
      </c>
      <c r="B1656" s="663">
        <v>5</v>
      </c>
      <c r="C1656" s="663"/>
      <c r="D1656" s="663">
        <v>8</v>
      </c>
      <c r="E1656" s="640" t="str">
        <f>CONCATENATE('Смета ЕР (общ) '!$A1656,".",'Смета ЕР (общ) '!$B1656,".",'Смета ЕР (общ) '!$D1656)</f>
        <v>Р9.5.8</v>
      </c>
      <c r="F1656" s="640">
        <f t="shared" si="228"/>
        <v>1</v>
      </c>
      <c r="G1656" s="790" t="s">
        <v>3623</v>
      </c>
      <c r="H1656" s="642" t="s">
        <v>336</v>
      </c>
      <c r="I1656" s="665"/>
      <c r="J1656" s="666">
        <v>17.079999999999998</v>
      </c>
      <c r="K1656" s="694">
        <f>162.7*1.05</f>
        <v>170.83500000000001</v>
      </c>
      <c r="L1656" s="644">
        <f t="shared" si="238"/>
        <v>17.079999999999998</v>
      </c>
      <c r="M1656" s="644">
        <f t="shared" si="239"/>
        <v>170.84</v>
      </c>
      <c r="N1656" s="644">
        <f>ROUND('Смета ЕР (общ) '!$I1656*'Смета ЕР (общ) '!$L1656,2)</f>
        <v>0</v>
      </c>
      <c r="O1656" s="644">
        <f>ROUND('Смета ЕР (общ) '!$I1656*'Смета ЕР (общ) '!$M1656,2)</f>
        <v>0</v>
      </c>
      <c r="P1656" s="790"/>
      <c r="Q1656" s="790" t="s">
        <v>846</v>
      </c>
    </row>
    <row r="1657" spans="1:21" ht="14.4">
      <c r="A1657" s="640" t="s">
        <v>105</v>
      </c>
      <c r="B1657" s="663">
        <v>5</v>
      </c>
      <c r="C1657" s="663"/>
      <c r="D1657" s="663">
        <v>9</v>
      </c>
      <c r="E1657" s="640" t="str">
        <f>CONCATENATE('Смета ЕР (общ) '!$A1657,".",'Смета ЕР (общ) '!$B1657,".",'Смета ЕР (общ) '!$D1657)</f>
        <v>Р9.5.9</v>
      </c>
      <c r="F1657" s="640">
        <f t="shared" si="228"/>
        <v>1</v>
      </c>
      <c r="G1657" s="790" t="s">
        <v>3624</v>
      </c>
      <c r="H1657" s="642" t="s">
        <v>336</v>
      </c>
      <c r="I1657" s="665"/>
      <c r="J1657" s="666">
        <v>27.98</v>
      </c>
      <c r="K1657" s="694">
        <f>266.5*1.05</f>
        <v>279.82499999999999</v>
      </c>
      <c r="L1657" s="644">
        <f t="shared" si="238"/>
        <v>27.98</v>
      </c>
      <c r="M1657" s="644">
        <f t="shared" si="239"/>
        <v>279.83</v>
      </c>
      <c r="N1657" s="644">
        <f>ROUND('Смета ЕР (общ) '!$I1657*'Смета ЕР (общ) '!$L1657,2)</f>
        <v>0</v>
      </c>
      <c r="O1657" s="644">
        <f>ROUND('Смета ЕР (общ) '!$I1657*'Смета ЕР (общ) '!$M1657,2)</f>
        <v>0</v>
      </c>
      <c r="P1657" s="790"/>
      <c r="Q1657" s="790" t="s">
        <v>846</v>
      </c>
    </row>
    <row r="1658" spans="1:21" ht="14.4">
      <c r="A1658" s="640" t="s">
        <v>105</v>
      </c>
      <c r="B1658" s="663">
        <v>5</v>
      </c>
      <c r="C1658" s="663"/>
      <c r="D1658" s="663">
        <v>10</v>
      </c>
      <c r="E1658" s="640" t="str">
        <f>CONCATENATE('Смета ЕР (общ) '!$A1658,".",'Смета ЕР (общ) '!$B1658,".",'Смета ЕР (общ) '!$D1658)</f>
        <v>Р9.5.10</v>
      </c>
      <c r="F1658" s="640">
        <f t="shared" si="228"/>
        <v>1</v>
      </c>
      <c r="G1658" s="790" t="s">
        <v>3625</v>
      </c>
      <c r="H1658" s="642" t="s">
        <v>336</v>
      </c>
      <c r="I1658" s="665"/>
      <c r="J1658" s="666">
        <v>48.99</v>
      </c>
      <c r="K1658" s="694">
        <f>466.63*1.05</f>
        <v>489.9615</v>
      </c>
      <c r="L1658" s="644">
        <f t="shared" si="238"/>
        <v>48.99</v>
      </c>
      <c r="M1658" s="644">
        <f t="shared" si="239"/>
        <v>489.96</v>
      </c>
      <c r="N1658" s="644">
        <f>ROUND('Смета ЕР (общ) '!$I1658*'Смета ЕР (общ) '!$L1658,2)</f>
        <v>0</v>
      </c>
      <c r="O1658" s="644">
        <f>ROUND('Смета ЕР (общ) '!$I1658*'Смета ЕР (общ) '!$M1658,2)</f>
        <v>0</v>
      </c>
      <c r="P1658" s="790"/>
      <c r="Q1658" s="790" t="s">
        <v>846</v>
      </c>
    </row>
    <row r="1659" spans="1:21" ht="14.4">
      <c r="A1659" s="640" t="s">
        <v>105</v>
      </c>
      <c r="B1659" s="663">
        <v>5</v>
      </c>
      <c r="C1659" s="663"/>
      <c r="D1659" s="663">
        <v>11</v>
      </c>
      <c r="E1659" s="640" t="str">
        <f>CONCATENATE('Смета ЕР (общ) '!$A1659,".",'Смета ЕР (общ) '!$B1659,".",'Смета ЕР (общ) '!$D1659)</f>
        <v>Р9.5.11</v>
      </c>
      <c r="F1659" s="640">
        <f t="shared" si="228"/>
        <v>1</v>
      </c>
      <c r="G1659" s="790" t="s">
        <v>3626</v>
      </c>
      <c r="H1659" s="642" t="s">
        <v>336</v>
      </c>
      <c r="I1659" s="665"/>
      <c r="J1659" s="666">
        <v>48.51</v>
      </c>
      <c r="K1659" s="694">
        <f>462*1.05</f>
        <v>485.1</v>
      </c>
      <c r="L1659" s="644">
        <f t="shared" si="238"/>
        <v>48.51</v>
      </c>
      <c r="M1659" s="644">
        <f t="shared" si="239"/>
        <v>485.1</v>
      </c>
      <c r="N1659" s="644">
        <f>ROUND('Смета ЕР (общ) '!$I1659*'Смета ЕР (общ) '!$L1659,2)</f>
        <v>0</v>
      </c>
      <c r="O1659" s="644">
        <f>ROUND('Смета ЕР (общ) '!$I1659*'Смета ЕР (общ) '!$M1659,2)</f>
        <v>0</v>
      </c>
      <c r="P1659" s="790"/>
      <c r="Q1659" s="790" t="s">
        <v>846</v>
      </c>
    </row>
    <row r="1660" spans="1:21" ht="14.4">
      <c r="A1660" s="640" t="s">
        <v>105</v>
      </c>
      <c r="B1660" s="663">
        <v>5</v>
      </c>
      <c r="C1660" s="663"/>
      <c r="D1660" s="663">
        <v>12</v>
      </c>
      <c r="E1660" s="640" t="str">
        <f>CONCATENATE('Смета ЕР (общ) '!$A1660,".",'Смета ЕР (общ) '!$B1660,".",'Смета ЕР (общ) '!$D1660)</f>
        <v>Р9.5.12</v>
      </c>
      <c r="F1660" s="640">
        <f t="shared" si="228"/>
        <v>1</v>
      </c>
      <c r="G1660" s="790" t="s">
        <v>3627</v>
      </c>
      <c r="H1660" s="642" t="s">
        <v>336</v>
      </c>
      <c r="I1660" s="665"/>
      <c r="J1660" s="666">
        <v>35.299999999999997</v>
      </c>
      <c r="K1660" s="694">
        <f>336.2*1.05</f>
        <v>353.01</v>
      </c>
      <c r="L1660" s="644">
        <f t="shared" si="238"/>
        <v>35.299999999999997</v>
      </c>
      <c r="M1660" s="644">
        <f t="shared" si="239"/>
        <v>353.01</v>
      </c>
      <c r="N1660" s="644">
        <f>ROUND('Смета ЕР (общ) '!$I1660*'Смета ЕР (общ) '!$L1660,2)</f>
        <v>0</v>
      </c>
      <c r="O1660" s="644">
        <f>ROUND('Смета ЕР (общ) '!$I1660*'Смета ЕР (общ) '!$M1660,2)</f>
        <v>0</v>
      </c>
      <c r="P1660" s="790"/>
      <c r="Q1660" s="790"/>
    </row>
    <row r="1661" spans="1:21" ht="34.5" customHeight="1">
      <c r="A1661" s="632" t="s">
        <v>831</v>
      </c>
      <c r="B1661" s="632">
        <v>0</v>
      </c>
      <c r="C1661" s="632"/>
      <c r="D1661" s="632">
        <v>0</v>
      </c>
      <c r="E1661" s="632" t="str">
        <f>CONCATENATE('Смета ЕР (общ) '!$A1661,".",'Смета ЕР (общ) '!$B1661,".",'Смета ЕР (общ) '!$D1661)</f>
        <v>Р10.0.0</v>
      </c>
      <c r="F1661" s="632">
        <f>IF(I1661&gt;0,F1647+1,F1647)</f>
        <v>1</v>
      </c>
      <c r="G1661" s="633" t="s">
        <v>971</v>
      </c>
      <c r="H1661" s="634"/>
      <c r="I1661" s="635">
        <f>N1661</f>
        <v>0</v>
      </c>
      <c r="J1661" s="647"/>
      <c r="K1661" s="647"/>
      <c r="L1661" s="637"/>
      <c r="M1661" s="637"/>
      <c r="N1661" s="637">
        <f>N1662</f>
        <v>0</v>
      </c>
      <c r="O1661" s="637">
        <f>O1662</f>
        <v>0</v>
      </c>
      <c r="P1661" s="633"/>
      <c r="Q1661" s="633"/>
      <c r="U1661" s="617">
        <v>0</v>
      </c>
    </row>
    <row r="1662" spans="1:21" ht="34.5" customHeight="1">
      <c r="A1662" s="632" t="s">
        <v>831</v>
      </c>
      <c r="B1662" s="632">
        <v>1</v>
      </c>
      <c r="C1662" s="632"/>
      <c r="D1662" s="632">
        <v>0</v>
      </c>
      <c r="E1662" s="632" t="str">
        <f>CONCATENATE('Смета ЕР (общ) '!$A1662,".",'Смета ЕР (общ) '!$B1662,".",'Смета ЕР (общ) '!$D1662)</f>
        <v>Р10.1.0</v>
      </c>
      <c r="F1662" s="632">
        <f t="shared" si="228"/>
        <v>1</v>
      </c>
      <c r="G1662" s="633" t="s">
        <v>2670</v>
      </c>
      <c r="H1662" s="634"/>
      <c r="I1662" s="635">
        <f>N1662</f>
        <v>0</v>
      </c>
      <c r="J1662" s="647"/>
      <c r="K1662" s="647"/>
      <c r="L1662" s="637"/>
      <c r="M1662" s="637"/>
      <c r="N1662" s="637">
        <f>ROUND(SUM(N1663:N1685),2)</f>
        <v>0</v>
      </c>
      <c r="O1662" s="637">
        <f>ROUND(SUM(O1663:O1685),2)</f>
        <v>0</v>
      </c>
      <c r="P1662" s="633" t="s">
        <v>973</v>
      </c>
      <c r="Q1662" s="633"/>
      <c r="U1662" s="617">
        <v>0</v>
      </c>
    </row>
    <row r="1663" spans="1:21" ht="34.5" customHeight="1">
      <c r="A1663" s="687" t="s">
        <v>831</v>
      </c>
      <c r="B1663" s="687">
        <v>1</v>
      </c>
      <c r="C1663" s="687"/>
      <c r="D1663" s="687">
        <v>1</v>
      </c>
      <c r="E1663" s="687" t="str">
        <f>CONCATENATE('Смета ЕР (общ) '!$A1663,".",'Смета ЕР (общ) '!$B1663,".",'Смета ЕР (общ) '!$D1663)</f>
        <v>Р10.1.1</v>
      </c>
      <c r="F1663" s="687">
        <f t="shared" si="228"/>
        <v>1</v>
      </c>
      <c r="G1663" s="688" t="s">
        <v>972</v>
      </c>
      <c r="H1663" s="646" t="s">
        <v>1146</v>
      </c>
      <c r="I1663" s="643"/>
      <c r="J1663" s="644">
        <v>217152</v>
      </c>
      <c r="K1663" s="644">
        <v>0</v>
      </c>
      <c r="L1663" s="644">
        <f t="shared" ref="L1663:L1672" si="240">ROUND(J1663-J1663*$R$3,2)</f>
        <v>217152</v>
      </c>
      <c r="M1663" s="644">
        <f t="shared" ref="M1663:M1672" si="241">ROUND(K1663-K1663*$R$3,2)</f>
        <v>0</v>
      </c>
      <c r="N1663" s="644">
        <f>ROUND('Смета ЕР (общ) '!$I1663*'Смета ЕР (общ) '!$L1663,2)</f>
        <v>0</v>
      </c>
      <c r="O1663" s="644">
        <f>ROUND('Смета ЕР (общ) '!$I1663*'Смета ЕР (общ) '!$M1663,2)</f>
        <v>0</v>
      </c>
      <c r="P1663" s="688"/>
      <c r="Q1663" s="688"/>
    </row>
    <row r="1664" spans="1:21" ht="34.5" customHeight="1">
      <c r="A1664" s="687" t="s">
        <v>831</v>
      </c>
      <c r="B1664" s="687">
        <v>1</v>
      </c>
      <c r="C1664" s="687"/>
      <c r="D1664" s="687">
        <v>2</v>
      </c>
      <c r="E1664" s="687" t="str">
        <f>CONCATENATE('Смета ЕР (общ) '!$A1664,".",'Смета ЕР (общ) '!$B1664,".",'Смета ЕР (общ) '!$D1664)</f>
        <v>Р10.1.2</v>
      </c>
      <c r="F1664" s="687">
        <f t="shared" si="228"/>
        <v>1</v>
      </c>
      <c r="G1664" s="688" t="s">
        <v>974</v>
      </c>
      <c r="H1664" s="646" t="s">
        <v>1146</v>
      </c>
      <c r="I1664" s="643"/>
      <c r="J1664" s="644">
        <v>162864</v>
      </c>
      <c r="K1664" s="644">
        <v>1070841.8899999999</v>
      </c>
      <c r="L1664" s="644">
        <f t="shared" si="240"/>
        <v>162864</v>
      </c>
      <c r="M1664" s="644">
        <f t="shared" si="241"/>
        <v>1070841.8899999999</v>
      </c>
      <c r="N1664" s="644">
        <f>ROUND('Смета ЕР (общ) '!$I1664*'Смета ЕР (общ) '!$L1664,2)</f>
        <v>0</v>
      </c>
      <c r="O1664" s="644">
        <f>ROUND('Смета ЕР (общ) '!$I1664*'Смета ЕР (общ) '!$M1664,2)</f>
        <v>0</v>
      </c>
      <c r="P1664" s="688"/>
      <c r="Q1664" s="688"/>
    </row>
    <row r="1665" spans="1:17" ht="60.75" customHeight="1">
      <c r="A1665" s="640" t="s">
        <v>831</v>
      </c>
      <c r="B1665" s="640">
        <v>1</v>
      </c>
      <c r="C1665" s="640"/>
      <c r="D1665" s="640">
        <v>3</v>
      </c>
      <c r="E1665" s="640" t="str">
        <f>CONCATENATE('Смета ЕР (общ) '!$A1665,".",'Смета ЕР (общ) '!$B1665,".",'Смета ЕР (общ) '!$D1665)</f>
        <v>Р10.1.3</v>
      </c>
      <c r="F1665" s="640">
        <f t="shared" si="228"/>
        <v>1</v>
      </c>
      <c r="G1665" s="641" t="s">
        <v>975</v>
      </c>
      <c r="H1665" s="646" t="s">
        <v>1146</v>
      </c>
      <c r="I1665" s="643"/>
      <c r="J1665" s="644">
        <v>678.6</v>
      </c>
      <c r="K1665" s="644">
        <v>44459.07</v>
      </c>
      <c r="L1665" s="644">
        <f t="shared" si="240"/>
        <v>678.6</v>
      </c>
      <c r="M1665" s="644">
        <f t="shared" si="241"/>
        <v>44459.07</v>
      </c>
      <c r="N1665" s="644">
        <f>ROUND('Смета ЕР (общ) '!$I1665*'Смета ЕР (общ) '!$L1665,2)</f>
        <v>0</v>
      </c>
      <c r="O1665" s="644">
        <f>ROUND('Смета ЕР (общ) '!$I1665*'Смета ЕР (общ) '!$M1665,2)</f>
        <v>0</v>
      </c>
      <c r="P1665" s="641"/>
      <c r="Q1665" s="641"/>
    </row>
    <row r="1666" spans="1:17" ht="38.25" customHeight="1">
      <c r="A1666" s="640" t="s">
        <v>831</v>
      </c>
      <c r="B1666" s="640">
        <v>1</v>
      </c>
      <c r="C1666" s="640"/>
      <c r="D1666" s="640">
        <v>4</v>
      </c>
      <c r="E1666" s="640" t="str">
        <f>CONCATENATE('Смета ЕР (общ) '!$A1666,".",'Смета ЕР (общ) '!$B1666,".",'Смета ЕР (общ) '!$D1666)</f>
        <v>Р10.1.4</v>
      </c>
      <c r="F1666" s="640">
        <f t="shared" si="228"/>
        <v>1</v>
      </c>
      <c r="G1666" s="641" t="s">
        <v>978</v>
      </c>
      <c r="H1666" s="646" t="s">
        <v>1146</v>
      </c>
      <c r="I1666" s="643"/>
      <c r="J1666" s="644">
        <v>678.6</v>
      </c>
      <c r="K1666" s="644">
        <v>4700.38</v>
      </c>
      <c r="L1666" s="644">
        <f t="shared" si="240"/>
        <v>678.6</v>
      </c>
      <c r="M1666" s="644">
        <f t="shared" si="241"/>
        <v>4700.38</v>
      </c>
      <c r="N1666" s="644">
        <f>ROUND('Смета ЕР (общ) '!$I1666*'Смета ЕР (общ) '!$L1666,2)</f>
        <v>0</v>
      </c>
      <c r="O1666" s="644">
        <f>ROUND('Смета ЕР (общ) '!$I1666*'Смета ЕР (общ) '!$M1666,2)</f>
        <v>0</v>
      </c>
      <c r="P1666" s="641"/>
      <c r="Q1666" s="641"/>
    </row>
    <row r="1667" spans="1:17" ht="26.25" customHeight="1">
      <c r="A1667" s="640" t="s">
        <v>831</v>
      </c>
      <c r="B1667" s="640">
        <v>1</v>
      </c>
      <c r="C1667" s="640"/>
      <c r="D1667" s="640">
        <v>5</v>
      </c>
      <c r="E1667" s="640" t="str">
        <f>CONCATENATE('Смета ЕР (общ) '!$A1667,".",'Смета ЕР (общ) '!$B1667,".",'Смета ЕР (общ) '!$D1667)</f>
        <v>Р10.1.5</v>
      </c>
      <c r="F1667" s="640">
        <f t="shared" si="228"/>
        <v>1</v>
      </c>
      <c r="G1667" s="641" t="s">
        <v>976</v>
      </c>
      <c r="H1667" s="642" t="s">
        <v>27</v>
      </c>
      <c r="I1667" s="643"/>
      <c r="J1667" s="644">
        <v>393.59</v>
      </c>
      <c r="K1667" s="644">
        <v>1292.77</v>
      </c>
      <c r="L1667" s="644">
        <f t="shared" si="240"/>
        <v>393.59</v>
      </c>
      <c r="M1667" s="644">
        <f t="shared" si="241"/>
        <v>1292.77</v>
      </c>
      <c r="N1667" s="644">
        <f>ROUND('Смета ЕР (общ) '!$I1667*'Смета ЕР (общ) '!$L1667,2)</f>
        <v>0</v>
      </c>
      <c r="O1667" s="644">
        <f>ROUND('Смета ЕР (общ) '!$I1667*'Смета ЕР (общ) '!$M1667,2)</f>
        <v>0</v>
      </c>
      <c r="P1667" s="641"/>
      <c r="Q1667" s="641"/>
    </row>
    <row r="1668" spans="1:17" ht="34.5" customHeight="1">
      <c r="A1668" s="640" t="s">
        <v>831</v>
      </c>
      <c r="B1668" s="640">
        <v>1</v>
      </c>
      <c r="C1668" s="640"/>
      <c r="D1668" s="640">
        <v>6</v>
      </c>
      <c r="E1668" s="640" t="str">
        <f>CONCATENATE('Смета ЕР (общ) '!$A1668,".",'Смета ЕР (общ) '!$B1668,".",'Смета ЕР (общ) '!$D1668)</f>
        <v>Р10.1.6</v>
      </c>
      <c r="F1668" s="640">
        <f t="shared" si="228"/>
        <v>1</v>
      </c>
      <c r="G1668" s="641" t="s">
        <v>995</v>
      </c>
      <c r="H1668" s="656" t="s">
        <v>336</v>
      </c>
      <c r="I1668" s="643"/>
      <c r="J1668" s="644">
        <v>1413.71</v>
      </c>
      <c r="K1668" s="644">
        <v>23702.880000000001</v>
      </c>
      <c r="L1668" s="644">
        <f t="shared" si="240"/>
        <v>1413.71</v>
      </c>
      <c r="M1668" s="644">
        <f t="shared" si="241"/>
        <v>23702.880000000001</v>
      </c>
      <c r="N1668" s="644">
        <f>ROUND('Смета ЕР (общ) '!$I1668*'Смета ЕР (общ) '!$L1668,2)</f>
        <v>0</v>
      </c>
      <c r="O1668" s="644">
        <f>ROUND('Смета ЕР (общ) '!$I1668*'Смета ЕР (общ) '!$M1668,2)</f>
        <v>0</v>
      </c>
      <c r="P1668" s="641"/>
      <c r="Q1668" s="641"/>
    </row>
    <row r="1669" spans="1:17" ht="34.5" customHeight="1">
      <c r="A1669" s="640" t="s">
        <v>831</v>
      </c>
      <c r="B1669" s="640">
        <v>1</v>
      </c>
      <c r="C1669" s="640"/>
      <c r="D1669" s="640">
        <v>7</v>
      </c>
      <c r="E1669" s="640" t="str">
        <f>CONCATENATE('Смета ЕР (общ) '!$A1669,".",'Смета ЕР (общ) '!$B1669,".",'Смета ЕР (общ) '!$D1669)</f>
        <v>Р10.1.7</v>
      </c>
      <c r="F1669" s="640">
        <f t="shared" si="228"/>
        <v>1</v>
      </c>
      <c r="G1669" s="641" t="s">
        <v>979</v>
      </c>
      <c r="H1669" s="656" t="s">
        <v>336</v>
      </c>
      <c r="I1669" s="643"/>
      <c r="J1669" s="644">
        <v>1414.58</v>
      </c>
      <c r="K1669" s="644">
        <v>30130.62</v>
      </c>
      <c r="L1669" s="644">
        <f t="shared" si="240"/>
        <v>1414.58</v>
      </c>
      <c r="M1669" s="644">
        <f t="shared" si="241"/>
        <v>30130.62</v>
      </c>
      <c r="N1669" s="644">
        <f>ROUND('Смета ЕР (общ) '!$I1669*'Смета ЕР (общ) '!$L1669,2)</f>
        <v>0</v>
      </c>
      <c r="O1669" s="644">
        <f>ROUND('Смета ЕР (общ) '!$I1669*'Смета ЕР (общ) '!$M1669,2)</f>
        <v>0</v>
      </c>
      <c r="P1669" s="641"/>
      <c r="Q1669" s="641"/>
    </row>
    <row r="1670" spans="1:17" ht="34.5" customHeight="1">
      <c r="A1670" s="640" t="s">
        <v>831</v>
      </c>
      <c r="B1670" s="640">
        <v>1</v>
      </c>
      <c r="C1670" s="640"/>
      <c r="D1670" s="640">
        <v>8</v>
      </c>
      <c r="E1670" s="640" t="str">
        <f>CONCATENATE('Смета ЕР (общ) '!$A1670,".",'Смета ЕР (общ) '!$B1670,".",'Смета ЕР (общ) '!$D1670)</f>
        <v>Р10.1.8</v>
      </c>
      <c r="F1670" s="640">
        <f t="shared" si="228"/>
        <v>1</v>
      </c>
      <c r="G1670" s="641" t="s">
        <v>980</v>
      </c>
      <c r="H1670" s="656" t="s">
        <v>336</v>
      </c>
      <c r="I1670" s="643"/>
      <c r="J1670" s="644">
        <v>1415.45</v>
      </c>
      <c r="K1670" s="644">
        <v>39550.85</v>
      </c>
      <c r="L1670" s="644">
        <f t="shared" si="240"/>
        <v>1415.45</v>
      </c>
      <c r="M1670" s="644">
        <f t="shared" si="241"/>
        <v>39550.85</v>
      </c>
      <c r="N1670" s="644">
        <f>ROUND('Смета ЕР (общ) '!$I1670*'Смета ЕР (общ) '!$L1670,2)</f>
        <v>0</v>
      </c>
      <c r="O1670" s="644">
        <f>ROUND('Смета ЕР (общ) '!$I1670*'Смета ЕР (общ) '!$M1670,2)</f>
        <v>0</v>
      </c>
      <c r="P1670" s="641"/>
      <c r="Q1670" s="641"/>
    </row>
    <row r="1671" spans="1:17" ht="34.5" customHeight="1">
      <c r="A1671" s="640" t="s">
        <v>831</v>
      </c>
      <c r="B1671" s="640">
        <v>1</v>
      </c>
      <c r="C1671" s="640"/>
      <c r="D1671" s="640">
        <v>9</v>
      </c>
      <c r="E1671" s="640" t="str">
        <f>CONCATENATE('Смета ЕР (общ) '!$A1671,".",'Смета ЕР (общ) '!$B1671,".",'Смета ЕР (общ) '!$D1671)</f>
        <v>Р10.1.9</v>
      </c>
      <c r="F1671" s="640">
        <f t="shared" si="228"/>
        <v>1</v>
      </c>
      <c r="G1671" s="641" t="s">
        <v>981</v>
      </c>
      <c r="H1671" s="656" t="s">
        <v>336</v>
      </c>
      <c r="I1671" s="643"/>
      <c r="J1671" s="644">
        <v>1416.32</v>
      </c>
      <c r="K1671" s="644">
        <v>56507.03</v>
      </c>
      <c r="L1671" s="644">
        <f t="shared" si="240"/>
        <v>1416.32</v>
      </c>
      <c r="M1671" s="644">
        <f t="shared" si="241"/>
        <v>56507.03</v>
      </c>
      <c r="N1671" s="644">
        <f>ROUND('Смета ЕР (общ) '!$I1671*'Смета ЕР (общ) '!$L1671,2)</f>
        <v>0</v>
      </c>
      <c r="O1671" s="644">
        <f>ROUND('Смета ЕР (общ) '!$I1671*'Смета ЕР (общ) '!$M1671,2)</f>
        <v>0</v>
      </c>
      <c r="P1671" s="641"/>
      <c r="Q1671" s="641"/>
    </row>
    <row r="1672" spans="1:17" ht="34.5" customHeight="1">
      <c r="A1672" s="640" t="s">
        <v>831</v>
      </c>
      <c r="B1672" s="640">
        <v>1</v>
      </c>
      <c r="C1672" s="640"/>
      <c r="D1672" s="640">
        <v>10</v>
      </c>
      <c r="E1672" s="640" t="str">
        <f>CONCATENATE('Смета ЕР (общ) '!$A1672,".",'Смета ЕР (общ) '!$B1672,".",'Смета ЕР (общ) '!$D1672)</f>
        <v>Р10.1.10</v>
      </c>
      <c r="F1672" s="640">
        <f t="shared" si="228"/>
        <v>1</v>
      </c>
      <c r="G1672" s="641" t="s">
        <v>982</v>
      </c>
      <c r="H1672" s="656" t="s">
        <v>336</v>
      </c>
      <c r="I1672" s="643"/>
      <c r="J1672" s="644">
        <v>1417.19</v>
      </c>
      <c r="K1672" s="644">
        <v>72157.89</v>
      </c>
      <c r="L1672" s="644">
        <f t="shared" si="240"/>
        <v>1417.19</v>
      </c>
      <c r="M1672" s="644">
        <f t="shared" si="241"/>
        <v>72157.89</v>
      </c>
      <c r="N1672" s="644">
        <f>ROUND('Смета ЕР (общ) '!$I1672*'Смета ЕР (общ) '!$L1672,2)</f>
        <v>0</v>
      </c>
      <c r="O1672" s="644">
        <f>ROUND('Смета ЕР (общ) '!$I1672*'Смета ЕР (общ) '!$M1672,2)</f>
        <v>0</v>
      </c>
      <c r="P1672" s="641"/>
      <c r="Q1672" s="641"/>
    </row>
    <row r="1673" spans="1:17" ht="34.5" customHeight="1">
      <c r="A1673" s="640" t="s">
        <v>831</v>
      </c>
      <c r="B1673" s="640">
        <v>1</v>
      </c>
      <c r="C1673" s="640"/>
      <c r="D1673" s="640">
        <v>12</v>
      </c>
      <c r="E1673" s="640" t="str">
        <f>CONCATENATE('Смета ЕР (общ) '!$A1673,".",'Смета ЕР (общ) '!$B1673,".",'Смета ЕР (общ) '!$D1673)</f>
        <v>Р10.1.12</v>
      </c>
      <c r="F1673" s="640">
        <f t="shared" si="228"/>
        <v>1</v>
      </c>
      <c r="G1673" s="641" t="s">
        <v>977</v>
      </c>
      <c r="H1673" s="642" t="s">
        <v>336</v>
      </c>
      <c r="I1673" s="643"/>
      <c r="J1673" s="644">
        <v>271.44</v>
      </c>
      <c r="K1673" s="644">
        <v>401.46</v>
      </c>
      <c r="L1673" s="644">
        <f t="shared" ref="L1673:L1685" si="242">ROUND(J1673-J1673*$R$3,2)</f>
        <v>271.44</v>
      </c>
      <c r="M1673" s="644">
        <f t="shared" ref="M1673:M1685" si="243">ROUND(K1673-K1673*$R$3,2)</f>
        <v>401.46</v>
      </c>
      <c r="N1673" s="644">
        <f>ROUND('Смета ЕР (общ) '!$I1673*'Смета ЕР (общ) '!$L1673,2)</f>
        <v>0</v>
      </c>
      <c r="O1673" s="644">
        <f>ROUND('Смета ЕР (общ) '!$I1673*'Смета ЕР (общ) '!$M1673,2)</f>
        <v>0</v>
      </c>
      <c r="P1673" s="641"/>
      <c r="Q1673" s="641"/>
    </row>
    <row r="1674" spans="1:17" ht="34.5" customHeight="1">
      <c r="A1674" s="640" t="s">
        <v>831</v>
      </c>
      <c r="B1674" s="640">
        <v>1</v>
      </c>
      <c r="C1674" s="640"/>
      <c r="D1674" s="640">
        <v>13</v>
      </c>
      <c r="E1674" s="640" t="str">
        <f>CONCATENATE('Смета ЕР (общ) '!$A1674,".",'Смета ЕР (общ) '!$B1674,".",'Смета ЕР (общ) '!$D1674)</f>
        <v>Р10.1.13</v>
      </c>
      <c r="F1674" s="640">
        <f t="shared" si="228"/>
        <v>1</v>
      </c>
      <c r="G1674" s="641" t="s">
        <v>988</v>
      </c>
      <c r="H1674" s="642" t="s">
        <v>336</v>
      </c>
      <c r="I1674" s="643"/>
      <c r="J1674" s="644">
        <v>271.44</v>
      </c>
      <c r="K1674" s="644">
        <v>403.81</v>
      </c>
      <c r="L1674" s="644">
        <f t="shared" si="242"/>
        <v>271.44</v>
      </c>
      <c r="M1674" s="644">
        <f t="shared" si="243"/>
        <v>403.81</v>
      </c>
      <c r="N1674" s="644">
        <f>ROUND('Смета ЕР (общ) '!$I1674*'Смета ЕР (общ) '!$L1674,2)</f>
        <v>0</v>
      </c>
      <c r="O1674" s="644">
        <f>ROUND('Смета ЕР (общ) '!$I1674*'Смета ЕР (общ) '!$M1674,2)</f>
        <v>0</v>
      </c>
      <c r="P1674" s="641"/>
      <c r="Q1674" s="641"/>
    </row>
    <row r="1675" spans="1:17" ht="34.5" customHeight="1">
      <c r="A1675" s="640" t="s">
        <v>831</v>
      </c>
      <c r="B1675" s="640">
        <v>1</v>
      </c>
      <c r="C1675" s="640"/>
      <c r="D1675" s="640">
        <v>14</v>
      </c>
      <c r="E1675" s="640" t="str">
        <f>CONCATENATE('Смета ЕР (общ) '!$A1675,".",'Смета ЕР (общ) '!$B1675,".",'Смета ЕР (общ) '!$D1675)</f>
        <v>Р10.1.14</v>
      </c>
      <c r="F1675" s="640">
        <f t="shared" si="228"/>
        <v>1</v>
      </c>
      <c r="G1675" s="641" t="s">
        <v>989</v>
      </c>
      <c r="H1675" s="642" t="s">
        <v>336</v>
      </c>
      <c r="I1675" s="643"/>
      <c r="J1675" s="644">
        <v>271.44</v>
      </c>
      <c r="K1675" s="644">
        <v>401.31</v>
      </c>
      <c r="L1675" s="644">
        <f t="shared" si="242"/>
        <v>271.44</v>
      </c>
      <c r="M1675" s="644">
        <f t="shared" si="243"/>
        <v>401.31</v>
      </c>
      <c r="N1675" s="644">
        <f>ROUND('Смета ЕР (общ) '!$I1675*'Смета ЕР (общ) '!$L1675,2)</f>
        <v>0</v>
      </c>
      <c r="O1675" s="644">
        <f>ROUND('Смета ЕР (общ) '!$I1675*'Смета ЕР (общ) '!$M1675,2)</f>
        <v>0</v>
      </c>
      <c r="P1675" s="641"/>
      <c r="Q1675" s="641"/>
    </row>
    <row r="1676" spans="1:17" ht="34.5" customHeight="1">
      <c r="A1676" s="640" t="s">
        <v>831</v>
      </c>
      <c r="B1676" s="640">
        <v>1</v>
      </c>
      <c r="C1676" s="640"/>
      <c r="D1676" s="640">
        <v>15</v>
      </c>
      <c r="E1676" s="640" t="str">
        <f>CONCATENATE('Смета ЕР (общ) '!$A1676,".",'Смета ЕР (общ) '!$B1676,".",'Смета ЕР (общ) '!$D1676)</f>
        <v>Р10.1.15</v>
      </c>
      <c r="F1676" s="640">
        <f t="shared" si="228"/>
        <v>1</v>
      </c>
      <c r="G1676" s="641" t="s">
        <v>990</v>
      </c>
      <c r="H1676" s="642" t="s">
        <v>336</v>
      </c>
      <c r="I1676" s="643"/>
      <c r="J1676" s="644">
        <v>271.44</v>
      </c>
      <c r="K1676" s="644">
        <v>395.1</v>
      </c>
      <c r="L1676" s="644">
        <f t="shared" si="242"/>
        <v>271.44</v>
      </c>
      <c r="M1676" s="644">
        <f t="shared" si="243"/>
        <v>395.1</v>
      </c>
      <c r="N1676" s="644">
        <f>ROUND('Смета ЕР (общ) '!$I1676*'Смета ЕР (общ) '!$L1676,2)</f>
        <v>0</v>
      </c>
      <c r="O1676" s="644">
        <f>ROUND('Смета ЕР (общ) '!$I1676*'Смета ЕР (общ) '!$M1676,2)</f>
        <v>0</v>
      </c>
      <c r="P1676" s="641"/>
      <c r="Q1676" s="641"/>
    </row>
    <row r="1677" spans="1:17" ht="34.5" customHeight="1">
      <c r="A1677" s="640" t="s">
        <v>831</v>
      </c>
      <c r="B1677" s="640">
        <v>1</v>
      </c>
      <c r="C1677" s="640"/>
      <c r="D1677" s="640">
        <v>16</v>
      </c>
      <c r="E1677" s="640" t="str">
        <f>CONCATENATE('Смета ЕР (общ) '!$A1677,".",'Смета ЕР (общ) '!$B1677,".",'Смета ЕР (общ) '!$D1677)</f>
        <v>Р10.1.16</v>
      </c>
      <c r="F1677" s="640">
        <f t="shared" si="228"/>
        <v>1</v>
      </c>
      <c r="G1677" s="641" t="s">
        <v>991</v>
      </c>
      <c r="H1677" s="642" t="s">
        <v>336</v>
      </c>
      <c r="I1677" s="643"/>
      <c r="J1677" s="644">
        <v>271.44</v>
      </c>
      <c r="K1677" s="644">
        <v>394.86</v>
      </c>
      <c r="L1677" s="644">
        <f t="shared" si="242"/>
        <v>271.44</v>
      </c>
      <c r="M1677" s="644">
        <f t="shared" si="243"/>
        <v>394.86</v>
      </c>
      <c r="N1677" s="644">
        <f>ROUND('Смета ЕР (общ) '!$I1677*'Смета ЕР (общ) '!$L1677,2)</f>
        <v>0</v>
      </c>
      <c r="O1677" s="644">
        <f>ROUND('Смета ЕР (общ) '!$I1677*'Смета ЕР (общ) '!$M1677,2)</f>
        <v>0</v>
      </c>
      <c r="P1677" s="641"/>
      <c r="Q1677" s="641"/>
    </row>
    <row r="1678" spans="1:17" ht="34.5" customHeight="1">
      <c r="A1678" s="640" t="s">
        <v>831</v>
      </c>
      <c r="B1678" s="640">
        <v>1</v>
      </c>
      <c r="C1678" s="640"/>
      <c r="D1678" s="640">
        <v>17</v>
      </c>
      <c r="E1678" s="640" t="str">
        <f>CONCATENATE('Смета ЕР (общ) '!$A1678,".",'Смета ЕР (общ) '!$B1678,".",'Смета ЕР (общ) '!$D1678)</f>
        <v>Р10.1.17</v>
      </c>
      <c r="F1678" s="640">
        <f t="shared" si="228"/>
        <v>1</v>
      </c>
      <c r="G1678" s="641" t="s">
        <v>992</v>
      </c>
      <c r="H1678" s="642" t="s">
        <v>336</v>
      </c>
      <c r="I1678" s="643"/>
      <c r="J1678" s="644">
        <v>271.44</v>
      </c>
      <c r="K1678" s="644">
        <v>404.7</v>
      </c>
      <c r="L1678" s="644">
        <f t="shared" si="242"/>
        <v>271.44</v>
      </c>
      <c r="M1678" s="644">
        <f t="shared" si="243"/>
        <v>404.7</v>
      </c>
      <c r="N1678" s="644">
        <f>ROUND('Смета ЕР (общ) '!$I1678*'Смета ЕР (общ) '!$L1678,2)</f>
        <v>0</v>
      </c>
      <c r="O1678" s="644">
        <f>ROUND('Смета ЕР (общ) '!$I1678*'Смета ЕР (общ) '!$M1678,2)</f>
        <v>0</v>
      </c>
      <c r="P1678" s="641"/>
      <c r="Q1678" s="641"/>
    </row>
    <row r="1679" spans="1:17" ht="34.5" customHeight="1">
      <c r="A1679" s="640" t="s">
        <v>831</v>
      </c>
      <c r="B1679" s="640">
        <v>1</v>
      </c>
      <c r="C1679" s="640"/>
      <c r="D1679" s="640">
        <v>18</v>
      </c>
      <c r="E1679" s="640" t="str">
        <f>CONCATENATE('Смета ЕР (общ) '!$A1679,".",'Смета ЕР (общ) '!$B1679,".",'Смета ЕР (общ) '!$D1679)</f>
        <v>Р10.1.18</v>
      </c>
      <c r="F1679" s="640">
        <f t="shared" si="228"/>
        <v>1</v>
      </c>
      <c r="G1679" s="641" t="s">
        <v>993</v>
      </c>
      <c r="H1679" s="642" t="s">
        <v>336</v>
      </c>
      <c r="I1679" s="643"/>
      <c r="J1679" s="644">
        <v>271.44</v>
      </c>
      <c r="K1679" s="644">
        <v>397</v>
      </c>
      <c r="L1679" s="644">
        <f t="shared" si="242"/>
        <v>271.44</v>
      </c>
      <c r="M1679" s="644">
        <f t="shared" si="243"/>
        <v>397</v>
      </c>
      <c r="N1679" s="644">
        <f>ROUND('Смета ЕР (общ) '!$I1679*'Смета ЕР (общ) '!$L1679,2)</f>
        <v>0</v>
      </c>
      <c r="O1679" s="644">
        <f>ROUND('Смета ЕР (общ) '!$I1679*'Смета ЕР (общ) '!$M1679,2)</f>
        <v>0</v>
      </c>
      <c r="P1679" s="641"/>
      <c r="Q1679" s="641"/>
    </row>
    <row r="1680" spans="1:17" ht="34.5" customHeight="1">
      <c r="A1680" s="640" t="s">
        <v>831</v>
      </c>
      <c r="B1680" s="640">
        <v>1</v>
      </c>
      <c r="C1680" s="640"/>
      <c r="D1680" s="640">
        <v>19</v>
      </c>
      <c r="E1680" s="640" t="str">
        <f>CONCATENATE('Смета ЕР (общ) '!$A1680,".",'Смета ЕР (общ) '!$B1680,".",'Смета ЕР (общ) '!$D1680)</f>
        <v>Р10.1.19</v>
      </c>
      <c r="F1680" s="640">
        <f t="shared" si="228"/>
        <v>1</v>
      </c>
      <c r="G1680" s="641" t="s">
        <v>984</v>
      </c>
      <c r="H1680" s="642" t="s">
        <v>336</v>
      </c>
      <c r="I1680" s="643"/>
      <c r="J1680" s="644">
        <v>271.44</v>
      </c>
      <c r="K1680" s="644">
        <v>2409.71</v>
      </c>
      <c r="L1680" s="644">
        <f t="shared" si="242"/>
        <v>271.44</v>
      </c>
      <c r="M1680" s="644">
        <f t="shared" si="243"/>
        <v>2409.71</v>
      </c>
      <c r="N1680" s="644">
        <f>ROUND('Смета ЕР (общ) '!$I1680*'Смета ЕР (общ) '!$L1680,2)</f>
        <v>0</v>
      </c>
      <c r="O1680" s="644">
        <f>ROUND('Смета ЕР (общ) '!$I1680*'Смета ЕР (общ) '!$M1680,2)</f>
        <v>0</v>
      </c>
      <c r="P1680" s="641"/>
      <c r="Q1680" s="641"/>
    </row>
    <row r="1681" spans="1:21" ht="34.5" customHeight="1">
      <c r="A1681" s="640" t="s">
        <v>831</v>
      </c>
      <c r="B1681" s="640">
        <v>1</v>
      </c>
      <c r="C1681" s="640"/>
      <c r="D1681" s="640">
        <v>20</v>
      </c>
      <c r="E1681" s="640" t="str">
        <f>CONCATENATE('Смета ЕР (общ) '!$A1681,".",'Смета ЕР (общ) '!$B1681,".",'Смета ЕР (общ) '!$D1681)</f>
        <v>Р10.1.20</v>
      </c>
      <c r="F1681" s="640">
        <f t="shared" si="228"/>
        <v>1</v>
      </c>
      <c r="G1681" s="641" t="s">
        <v>985</v>
      </c>
      <c r="H1681" s="642" t="s">
        <v>336</v>
      </c>
      <c r="I1681" s="643"/>
      <c r="J1681" s="644">
        <v>271.44</v>
      </c>
      <c r="K1681" s="644">
        <v>2387.1</v>
      </c>
      <c r="L1681" s="644">
        <f t="shared" si="242"/>
        <v>271.44</v>
      </c>
      <c r="M1681" s="644">
        <f t="shared" si="243"/>
        <v>2387.1</v>
      </c>
      <c r="N1681" s="644">
        <f>ROUND('Смета ЕР (общ) '!$I1681*'Смета ЕР (общ) '!$L1681,2)</f>
        <v>0</v>
      </c>
      <c r="O1681" s="644">
        <f>ROUND('Смета ЕР (общ) '!$I1681*'Смета ЕР (общ) '!$M1681,2)</f>
        <v>0</v>
      </c>
      <c r="P1681" s="641"/>
      <c r="Q1681" s="641"/>
    </row>
    <row r="1682" spans="1:21" ht="34.5" customHeight="1">
      <c r="A1682" s="640" t="s">
        <v>831</v>
      </c>
      <c r="B1682" s="640">
        <v>1</v>
      </c>
      <c r="C1682" s="640"/>
      <c r="D1682" s="640">
        <v>21</v>
      </c>
      <c r="E1682" s="640" t="str">
        <f>CONCATENATE('Смета ЕР (общ) '!$A1682,".",'Смета ЕР (общ) '!$B1682,".",'Смета ЕР (общ) '!$D1682)</f>
        <v>Р10.1.21</v>
      </c>
      <c r="F1682" s="640">
        <f t="shared" ref="F1682:F1685" si="244">IF(I1682&gt;0,F1681+1,F1681)</f>
        <v>1</v>
      </c>
      <c r="G1682" s="641" t="s">
        <v>983</v>
      </c>
      <c r="H1682" s="642" t="s">
        <v>336</v>
      </c>
      <c r="I1682" s="643"/>
      <c r="J1682" s="644">
        <v>271.44</v>
      </c>
      <c r="K1682" s="644">
        <v>2383.2800000000002</v>
      </c>
      <c r="L1682" s="644">
        <f t="shared" si="242"/>
        <v>271.44</v>
      </c>
      <c r="M1682" s="644">
        <f t="shared" si="243"/>
        <v>2383.2800000000002</v>
      </c>
      <c r="N1682" s="644">
        <f>ROUND('Смета ЕР (общ) '!$I1682*'Смета ЕР (общ) '!$L1682,2)</f>
        <v>0</v>
      </c>
      <c r="O1682" s="644">
        <f>ROUND('Смета ЕР (общ) '!$I1682*'Смета ЕР (общ) '!$M1682,2)</f>
        <v>0</v>
      </c>
      <c r="P1682" s="641"/>
      <c r="Q1682" s="641"/>
    </row>
    <row r="1683" spans="1:21" ht="34.5" customHeight="1">
      <c r="A1683" s="640" t="s">
        <v>831</v>
      </c>
      <c r="B1683" s="640">
        <v>1</v>
      </c>
      <c r="C1683" s="640"/>
      <c r="D1683" s="640">
        <v>22</v>
      </c>
      <c r="E1683" s="640" t="str">
        <f>CONCATENATE('Смета ЕР (общ) '!$A1683,".",'Смета ЕР (общ) '!$B1683,".",'Смета ЕР (общ) '!$D1683)</f>
        <v>Р10.1.22</v>
      </c>
      <c r="F1683" s="640">
        <f t="shared" si="244"/>
        <v>1</v>
      </c>
      <c r="G1683" s="641" t="s">
        <v>986</v>
      </c>
      <c r="H1683" s="642" t="s">
        <v>336</v>
      </c>
      <c r="I1683" s="643"/>
      <c r="J1683" s="644">
        <v>271.44</v>
      </c>
      <c r="K1683" s="644">
        <v>2441.71</v>
      </c>
      <c r="L1683" s="644">
        <f t="shared" si="242"/>
        <v>271.44</v>
      </c>
      <c r="M1683" s="644">
        <f t="shared" si="243"/>
        <v>2441.71</v>
      </c>
      <c r="N1683" s="644">
        <f>ROUND('Смета ЕР (общ) '!$I1683*'Смета ЕР (общ) '!$L1683,2)</f>
        <v>0</v>
      </c>
      <c r="O1683" s="644">
        <f>ROUND('Смета ЕР (общ) '!$I1683*'Смета ЕР (общ) '!$M1683,2)</f>
        <v>0</v>
      </c>
      <c r="P1683" s="641"/>
      <c r="Q1683" s="641"/>
    </row>
    <row r="1684" spans="1:21" ht="34.5" customHeight="1">
      <c r="A1684" s="640" t="s">
        <v>831</v>
      </c>
      <c r="B1684" s="640">
        <v>1</v>
      </c>
      <c r="C1684" s="640"/>
      <c r="D1684" s="640">
        <v>23</v>
      </c>
      <c r="E1684" s="640" t="str">
        <f>CONCATENATE('Смета ЕР (общ) '!$A1684,".",'Смета ЕР (общ) '!$B1684,".",'Смета ЕР (общ) '!$D1684)</f>
        <v>Р10.1.23</v>
      </c>
      <c r="F1684" s="640">
        <f t="shared" si="244"/>
        <v>1</v>
      </c>
      <c r="G1684" s="641" t="s">
        <v>987</v>
      </c>
      <c r="H1684" s="642" t="s">
        <v>336</v>
      </c>
      <c r="I1684" s="643"/>
      <c r="J1684" s="644">
        <v>271.44</v>
      </c>
      <c r="K1684" s="644">
        <v>2449.9299999999998</v>
      </c>
      <c r="L1684" s="644">
        <f t="shared" si="242"/>
        <v>271.44</v>
      </c>
      <c r="M1684" s="644">
        <f t="shared" si="243"/>
        <v>2449.9299999999998</v>
      </c>
      <c r="N1684" s="644">
        <f>ROUND('Смета ЕР (общ) '!$I1684*'Смета ЕР (общ) '!$L1684,2)</f>
        <v>0</v>
      </c>
      <c r="O1684" s="644">
        <f>ROUND('Смета ЕР (общ) '!$I1684*'Смета ЕР (общ) '!$M1684,2)</f>
        <v>0</v>
      </c>
      <c r="P1684" s="641"/>
      <c r="Q1684" s="641"/>
    </row>
    <row r="1685" spans="1:21" ht="1.2" customHeight="1">
      <c r="A1685" s="640" t="s">
        <v>831</v>
      </c>
      <c r="B1685" s="640">
        <v>1</v>
      </c>
      <c r="C1685" s="640"/>
      <c r="D1685" s="640">
        <v>24</v>
      </c>
      <c r="E1685" s="640" t="str">
        <f>CONCATENATE('Смета ЕР (общ) '!$A1685,".",'Смета ЕР (общ) '!$B1685,".",'Смета ЕР (общ) '!$D1685)</f>
        <v>Р10.1.24</v>
      </c>
      <c r="F1685" s="640">
        <f t="shared" si="244"/>
        <v>1</v>
      </c>
      <c r="G1685" s="641" t="s">
        <v>994</v>
      </c>
      <c r="H1685" s="642" t="s">
        <v>336</v>
      </c>
      <c r="I1685" s="643"/>
      <c r="J1685" s="644">
        <v>271.44</v>
      </c>
      <c r="K1685" s="644">
        <v>2453.48</v>
      </c>
      <c r="L1685" s="644">
        <f t="shared" si="242"/>
        <v>271.44</v>
      </c>
      <c r="M1685" s="644">
        <f t="shared" si="243"/>
        <v>2453.48</v>
      </c>
      <c r="N1685" s="644">
        <f>ROUND('Смета ЕР (общ) '!$I1685*'Смета ЕР (общ) '!$L1685,2)</f>
        <v>0</v>
      </c>
      <c r="O1685" s="644">
        <f>ROUND('Смета ЕР (общ) '!$I1685*'Смета ЕР (общ) '!$M1685,2)</f>
        <v>0</v>
      </c>
      <c r="P1685" s="641"/>
      <c r="Q1685" s="641"/>
    </row>
    <row r="1686" spans="1:21" ht="18" customHeight="1">
      <c r="A1686" s="731"/>
      <c r="B1686" s="731"/>
      <c r="C1686" s="731"/>
      <c r="D1686" s="731">
        <v>0</v>
      </c>
      <c r="E1686" s="731"/>
      <c r="F1686" s="731"/>
      <c r="G1686" s="732" t="s">
        <v>684</v>
      </c>
      <c r="H1686" s="733" t="s">
        <v>685</v>
      </c>
      <c r="I1686" s="734">
        <v>1</v>
      </c>
      <c r="J1686" s="1266"/>
      <c r="K1686" s="1267"/>
      <c r="L1686" s="746"/>
      <c r="M1686" s="746"/>
      <c r="N1686" s="1268">
        <f>ROUND(N15+N109+N253+N573+N639+N751+N879+N988+N1077+N1661,2)</f>
        <v>0</v>
      </c>
      <c r="O1686" s="1268"/>
      <c r="P1686" s="732"/>
      <c r="Q1686" s="732"/>
      <c r="U1686" s="617">
        <v>1</v>
      </c>
    </row>
    <row r="1687" spans="1:21" ht="18" customHeight="1">
      <c r="A1687" s="735"/>
      <c r="B1687" s="735"/>
      <c r="C1687" s="735"/>
      <c r="D1687" s="735">
        <v>0</v>
      </c>
      <c r="E1687" s="735"/>
      <c r="F1687" s="735"/>
      <c r="G1687" s="736" t="s">
        <v>686</v>
      </c>
      <c r="H1687" s="737" t="s">
        <v>685</v>
      </c>
      <c r="I1687" s="738">
        <v>1</v>
      </c>
      <c r="J1687" s="1266"/>
      <c r="K1687" s="1267"/>
      <c r="L1687" s="747"/>
      <c r="M1687" s="747"/>
      <c r="N1687" s="1269">
        <f>ROUND(O15+O109+O253+O573+O639+O751+O879+O988+O1077+O1661,2)</f>
        <v>0</v>
      </c>
      <c r="O1687" s="1269"/>
      <c r="P1687" s="736"/>
      <c r="Q1687" s="736"/>
      <c r="U1687" s="617">
        <v>1</v>
      </c>
    </row>
    <row r="1688" spans="1:21" ht="18" customHeight="1">
      <c r="A1688" s="735"/>
      <c r="B1688" s="735"/>
      <c r="C1688" s="735"/>
      <c r="D1688" s="735">
        <v>0</v>
      </c>
      <c r="E1688" s="735" t="s">
        <v>687</v>
      </c>
      <c r="F1688" s="735"/>
      <c r="G1688" s="739" t="s">
        <v>1109</v>
      </c>
      <c r="H1688" s="740" t="s">
        <v>154</v>
      </c>
      <c r="I1688" s="741">
        <v>0.01</v>
      </c>
      <c r="J1688" s="1263"/>
      <c r="K1688" s="1264"/>
      <c r="L1688" s="748"/>
      <c r="M1688" s="748"/>
      <c r="N1688" s="1265">
        <f>ROUND(N1687*I1688,2)</f>
        <v>0</v>
      </c>
      <c r="O1688" s="1265"/>
      <c r="P1688" s="739"/>
      <c r="Q1688" s="739"/>
      <c r="U1688" s="617">
        <v>0.05</v>
      </c>
    </row>
    <row r="1689" spans="1:21" ht="18" customHeight="1">
      <c r="A1689" s="735"/>
      <c r="B1689" s="735"/>
      <c r="C1689" s="735"/>
      <c r="D1689" s="735">
        <v>0</v>
      </c>
      <c r="E1689" s="735"/>
      <c r="F1689" s="735"/>
      <c r="G1689" s="739" t="s">
        <v>3605</v>
      </c>
      <c r="H1689" s="742" t="s">
        <v>685</v>
      </c>
      <c r="I1689" s="743">
        <v>1</v>
      </c>
      <c r="J1689" s="1263"/>
      <c r="K1689" s="1264"/>
      <c r="L1689" s="748"/>
      <c r="M1689" s="748"/>
      <c r="N1689" s="1265">
        <f>ROUND(N1686+N1687+N1688,2)</f>
        <v>0</v>
      </c>
      <c r="O1689" s="1265"/>
      <c r="P1689" s="739"/>
      <c r="Q1689" s="739"/>
      <c r="U1689" s="617">
        <v>1</v>
      </c>
    </row>
    <row r="1690" spans="1:21" ht="33.6" customHeight="1">
      <c r="A1690" s="735"/>
      <c r="B1690" s="735"/>
      <c r="C1690" s="735"/>
      <c r="D1690" s="735">
        <v>0</v>
      </c>
      <c r="E1690" s="735"/>
      <c r="F1690" s="791"/>
      <c r="G1690" s="1260" t="s">
        <v>3598</v>
      </c>
      <c r="H1690" s="1261"/>
      <c r="I1690" s="1261"/>
      <c r="J1690" s="1261"/>
      <c r="K1690" s="1261"/>
      <c r="L1690" s="1261"/>
      <c r="M1690" s="1261"/>
      <c r="N1690" s="1261"/>
      <c r="O1690" s="1262"/>
      <c r="P1690" s="1260"/>
      <c r="Q1690" s="1260"/>
      <c r="U1690" s="617">
        <v>1</v>
      </c>
    </row>
  </sheetData>
  <autoFilter ref="A14:Q1690" xr:uid="{00000000-0009-0000-0000-000000000000}"/>
  <mergeCells count="30">
    <mergeCell ref="F4:G4"/>
    <mergeCell ref="H4:O4"/>
    <mergeCell ref="F5:G5"/>
    <mergeCell ref="H5:O5"/>
    <mergeCell ref="F6:G6"/>
    <mergeCell ref="H6:O6"/>
    <mergeCell ref="F1:G1"/>
    <mergeCell ref="H1:O1"/>
    <mergeCell ref="F2:G2"/>
    <mergeCell ref="H2:O2"/>
    <mergeCell ref="F3:G3"/>
    <mergeCell ref="H3:O3"/>
    <mergeCell ref="F7:G7"/>
    <mergeCell ref="F10:G10"/>
    <mergeCell ref="H10:O10"/>
    <mergeCell ref="F11:G11"/>
    <mergeCell ref="H11:O11"/>
    <mergeCell ref="F8:G8"/>
    <mergeCell ref="H8:O8"/>
    <mergeCell ref="F9:G9"/>
    <mergeCell ref="H9:O9"/>
    <mergeCell ref="H7:O7"/>
    <mergeCell ref="J1689:K1689"/>
    <mergeCell ref="N1689:O1689"/>
    <mergeCell ref="J1686:K1686"/>
    <mergeCell ref="N1686:O1686"/>
    <mergeCell ref="J1687:K1687"/>
    <mergeCell ref="N1687:O1687"/>
    <mergeCell ref="J1688:K1688"/>
    <mergeCell ref="N1688:O1688"/>
  </mergeCells>
  <conditionalFormatting sqref="J111 J113:J127 J129:J145 J147:J163 J165:J173 J175:J183 J185:J189 J191:J204 J206:J214 J216:J220 J222:J234 J236:J243 J245:J252 J296:J299 J311:J315 J353:J356 J368:J377 J520:J531 J533:J538 J542:J543 J575 J588 J622:J633 J734:J738 J740:J747 J749:J750 J979:J980 J982 J1066:J1076 J1079:J1087 J1342 J1395:J1404 J1406:J1422 J1621 J1623:J1624 J1626:J1639 J1641:J1647 J1663:J1672 J255:J294 J392:J410 J577:J586 J590:J591 J593:J595 J598:J600 J602 J604:J605 J607:J610 J637:J638 J901:J907 J1593:J1618 J1383:J1390 J39:J48 J80:J85 J877:J878 J87 J91:J92 J94 J99:J108 J669:J732 J1649:J1660 K1368:K1373 J546:J561 J96 J412:J444 J460:J518 J659:J665 J320:J345 J753:J775 J780:J844 J998:J1007 J996 J1346:J1381 J846:J875 J1018:J1060 J990:J994 J881:J899 K454 J447:J458">
    <cfRule type="cellIs" dxfId="163" priority="365" operator="equal">
      <formula>0</formula>
    </cfRule>
  </conditionalFormatting>
  <conditionalFormatting sqref="J113:J127 J129:J145 J147:J163 J165:J173 J175:J183 J185:J189 J191:J204 J206:J214 J216:J220 J222:J234 J236:J243 J245:J252 J296:J299 J311:J315 J353:J356 J368:J377 J575 J588:K588 J622:J633 J734:K738 J740:J747 J979:J980 J982 J1066:J1076 J1395:J1404 J1406:J1422 J1621 J1623:J1624 J1626:J1639 J1641:J1647 J1663:J1672 J255:K294 J392:J410 J577:J586 J590:K591 K589 J593:K595 J598:K600 K596:K597 J602:K602 K601 J604:K605 K603 J607:K610 K606 J901:J907 J1593:J1618 J1383:J1390 J39:J48 J80:J85 J877:J878 J1673:K1685 J533:J543 K520:K538 J1079:J1342 K1089:K1342 J87 J91:J92 J94 J99:J109 J669:J732 K679:K732 J111 J1376:J1381 K1376:K1380 J1649:J1660 J546:J561 J96 K17:K108 J1346:K1375 J412:J444 K460:K489 J460:J531 J1444:J1573 K1437:K1574 K641:K675 J637:J650 J659:J665 J652 J654:J656 J320:K345 K753:K754 J749:J754 J780:K812 J755:K775 K813:K832 J813:J844 K996 J996:J1007 J846:J875 K846:K878 J1018:K1060 J990:J994 K881:K907 J881:J899 J447:J454 K453:K454 J455:K458 K373:K377">
    <cfRule type="containsText" dxfId="162" priority="366" operator="containsText" text="!">
      <formula>NOT(ISERROR(SEARCH("!",J17)))</formula>
    </cfRule>
  </conditionalFormatting>
  <conditionalFormatting sqref="J112">
    <cfRule type="containsText" dxfId="161" priority="364" operator="containsText" text="!">
      <formula>NOT(ISERROR(SEARCH("!",J112)))</formula>
    </cfRule>
  </conditionalFormatting>
  <conditionalFormatting sqref="J128">
    <cfRule type="containsText" dxfId="160" priority="363" operator="containsText" text="!">
      <formula>NOT(ISERROR(SEARCH("!",J128)))</formula>
    </cfRule>
  </conditionalFormatting>
  <conditionalFormatting sqref="J146">
    <cfRule type="containsText" dxfId="159" priority="362" operator="containsText" text="!">
      <formula>NOT(ISERROR(SEARCH("!",J146)))</formula>
    </cfRule>
  </conditionalFormatting>
  <conditionalFormatting sqref="J164">
    <cfRule type="containsText" dxfId="158" priority="361" operator="containsText" text="!">
      <formula>NOT(ISERROR(SEARCH("!",J164)))</formula>
    </cfRule>
  </conditionalFormatting>
  <conditionalFormatting sqref="J174">
    <cfRule type="containsText" dxfId="157" priority="360" operator="containsText" text="!">
      <formula>NOT(ISERROR(SEARCH("!",J174)))</formula>
    </cfRule>
  </conditionalFormatting>
  <conditionalFormatting sqref="J184">
    <cfRule type="containsText" dxfId="156" priority="359" operator="containsText" text="!">
      <formula>NOT(ISERROR(SEARCH("!",J184)))</formula>
    </cfRule>
  </conditionalFormatting>
  <conditionalFormatting sqref="J190">
    <cfRule type="containsText" dxfId="155" priority="358" operator="containsText" text="!">
      <formula>NOT(ISERROR(SEARCH("!",J190)))</formula>
    </cfRule>
  </conditionalFormatting>
  <conditionalFormatting sqref="J205">
    <cfRule type="containsText" dxfId="154" priority="357" operator="containsText" text="!">
      <formula>NOT(ISERROR(SEARCH("!",J205)))</formula>
    </cfRule>
  </conditionalFormatting>
  <conditionalFormatting sqref="J215">
    <cfRule type="containsText" dxfId="153" priority="356" operator="containsText" text="!">
      <formula>NOT(ISERROR(SEARCH("!",J215)))</formula>
    </cfRule>
  </conditionalFormatting>
  <conditionalFormatting sqref="J221">
    <cfRule type="containsText" dxfId="152" priority="355" operator="containsText" text="!">
      <formula>NOT(ISERROR(SEARCH("!",J221)))</formula>
    </cfRule>
  </conditionalFormatting>
  <conditionalFormatting sqref="J235">
    <cfRule type="containsText" dxfId="151" priority="354" operator="containsText" text="!">
      <formula>NOT(ISERROR(SEARCH("!",J235)))</formula>
    </cfRule>
  </conditionalFormatting>
  <conditionalFormatting sqref="J244">
    <cfRule type="containsText" dxfId="150" priority="353" operator="containsText" text="!">
      <formula>NOT(ISERROR(SEARCH("!",J244)))</formula>
    </cfRule>
  </conditionalFormatting>
  <conditionalFormatting sqref="J253:J254">
    <cfRule type="containsText" dxfId="149" priority="352" operator="containsText" text="!">
      <formula>NOT(ISERROR(SEARCH("!",J253)))</formula>
    </cfRule>
  </conditionalFormatting>
  <conditionalFormatting sqref="J295">
    <cfRule type="containsText" dxfId="148" priority="351" operator="containsText" text="!">
      <formula>NOT(ISERROR(SEARCH("!",J295)))</formula>
    </cfRule>
  </conditionalFormatting>
  <conditionalFormatting sqref="J301:J310">
    <cfRule type="containsText" dxfId="147" priority="349" operator="containsText" text="!">
      <formula>NOT(ISERROR(SEARCH("!",J301)))</formula>
    </cfRule>
  </conditionalFormatting>
  <conditionalFormatting sqref="J346:J352">
    <cfRule type="containsText" dxfId="146" priority="348" operator="containsText" text="!">
      <formula>NOT(ISERROR(SEARCH("!",J346)))</formula>
    </cfRule>
  </conditionalFormatting>
  <conditionalFormatting sqref="J357:J364">
    <cfRule type="containsText" dxfId="145" priority="306" operator="containsText" text="!">
      <formula>NOT(ISERROR(SEARCH("!",J357)))</formula>
    </cfRule>
  </conditionalFormatting>
  <conditionalFormatting sqref="J362:J365">
    <cfRule type="cellIs" dxfId="144" priority="260" operator="equal">
      <formula>0</formula>
    </cfRule>
  </conditionalFormatting>
  <conditionalFormatting sqref="J365">
    <cfRule type="containsText" dxfId="143" priority="261" operator="containsText" text="!">
      <formula>NOT(ISERROR(SEARCH("!",J365)))</formula>
    </cfRule>
  </conditionalFormatting>
  <conditionalFormatting sqref="J367">
    <cfRule type="containsText" dxfId="142" priority="347" operator="containsText" text="!">
      <formula>NOT(ISERROR(SEARCH("!",J367)))</formula>
    </cfRule>
  </conditionalFormatting>
  <conditionalFormatting sqref="J378:J391">
    <cfRule type="containsText" dxfId="141" priority="257" operator="containsText" text="!">
      <formula>NOT(ISERROR(SEARCH("!",J378)))</formula>
    </cfRule>
  </conditionalFormatting>
  <conditionalFormatting sqref="J379:J390">
    <cfRule type="cellIs" dxfId="140" priority="256" operator="equal">
      <formula>0</formula>
    </cfRule>
  </conditionalFormatting>
  <conditionalFormatting sqref="J411">
    <cfRule type="containsText" dxfId="139" priority="343" operator="containsText" text="!">
      <formula>NOT(ISERROR(SEARCH("!",J411)))</formula>
    </cfRule>
  </conditionalFormatting>
  <conditionalFormatting sqref="J445:J446">
    <cfRule type="containsText" dxfId="138" priority="342" operator="containsText" text="!">
      <formula>NOT(ISERROR(SEARCH("!",J445)))</formula>
    </cfRule>
  </conditionalFormatting>
  <conditionalFormatting sqref="J459">
    <cfRule type="containsText" dxfId="137" priority="341" operator="containsText" text="!">
      <formula>NOT(ISERROR(SEARCH("!",J459)))</formula>
    </cfRule>
  </conditionalFormatting>
  <conditionalFormatting sqref="J532">
    <cfRule type="containsText" dxfId="136" priority="269" operator="containsText" text="!">
      <formula>NOT(ISERROR(SEARCH("!",J532)))</formula>
    </cfRule>
  </conditionalFormatting>
  <conditionalFormatting sqref="J562:J574">
    <cfRule type="containsText" dxfId="135" priority="336" operator="containsText" text="!">
      <formula>NOT(ISERROR(SEARCH("!",J562)))</formula>
    </cfRule>
  </conditionalFormatting>
  <conditionalFormatting sqref="J587">
    <cfRule type="containsText" dxfId="134" priority="308" operator="containsText" text="!">
      <formula>NOT(ISERROR(SEARCH("!",J587)))</formula>
    </cfRule>
  </conditionalFormatting>
  <conditionalFormatting sqref="J614:J621">
    <cfRule type="containsText" dxfId="133" priority="307" operator="containsText" text="!">
      <formula>NOT(ISERROR(SEARCH("!",J614)))</formula>
    </cfRule>
  </conditionalFormatting>
  <conditionalFormatting sqref="J641:J650 J652 J654:J656">
    <cfRule type="cellIs" dxfId="132" priority="254" operator="equal">
      <formula>0</formula>
    </cfRule>
  </conditionalFormatting>
  <conditionalFormatting sqref="J667">
    <cfRule type="cellIs" dxfId="131" priority="245" operator="equal">
      <formula>0</formula>
    </cfRule>
  </conditionalFormatting>
  <conditionalFormatting sqref="J667">
    <cfRule type="containsText" dxfId="130" priority="246" operator="containsText" text="!">
      <formula>NOT(ISERROR(SEARCH("!",J667)))</formula>
    </cfRule>
  </conditionalFormatting>
  <conditionalFormatting sqref="J733">
    <cfRule type="containsText" dxfId="129" priority="332" operator="containsText" text="!">
      <formula>NOT(ISERROR(SEARCH("!",J733)))</formula>
    </cfRule>
  </conditionalFormatting>
  <conditionalFormatting sqref="J739">
    <cfRule type="containsText" dxfId="128" priority="331" operator="containsText" text="!">
      <formula>NOT(ISERROR(SEARCH("!",J739)))</formula>
    </cfRule>
  </conditionalFormatting>
  <conditionalFormatting sqref="J748">
    <cfRule type="containsText" dxfId="127" priority="330" operator="containsText" text="!">
      <formula>NOT(ISERROR(SEARCH("!",J748)))</formula>
    </cfRule>
  </conditionalFormatting>
  <conditionalFormatting sqref="J879:J880">
    <cfRule type="containsText" dxfId="126" priority="327" operator="containsText" text="!">
      <formula>NOT(ISERROR(SEARCH("!",J879)))</formula>
    </cfRule>
  </conditionalFormatting>
  <conditionalFormatting sqref="J981">
    <cfRule type="containsText" dxfId="125" priority="325" operator="containsText" text="!">
      <formula>NOT(ISERROR(SEARCH("!",J981)))</formula>
    </cfRule>
  </conditionalFormatting>
  <conditionalFormatting sqref="J986:J987">
    <cfRule type="cellIs" dxfId="124" priority="223" operator="equal">
      <formula>0</formula>
    </cfRule>
  </conditionalFormatting>
  <conditionalFormatting sqref="J986:J989">
    <cfRule type="containsText" dxfId="123" priority="224" operator="containsText" text="!">
      <formula>NOT(ISERROR(SEARCH("!",J986)))</formula>
    </cfRule>
  </conditionalFormatting>
  <conditionalFormatting sqref="J1077:J1078">
    <cfRule type="containsText" dxfId="122" priority="321" operator="containsText" text="!">
      <formula>NOT(ISERROR(SEARCH("!",J1077)))</formula>
    </cfRule>
  </conditionalFormatting>
  <conditionalFormatting sqref="J1405">
    <cfRule type="containsText" dxfId="121" priority="314" operator="containsText" text="!">
      <formula>NOT(ISERROR(SEARCH("!",J1405)))</formula>
    </cfRule>
  </conditionalFormatting>
  <conditionalFormatting sqref="J1622">
    <cfRule type="containsText" dxfId="120" priority="320" operator="containsText" text="!">
      <formula>NOT(ISERROR(SEARCH("!",J1622)))</formula>
    </cfRule>
  </conditionalFormatting>
  <conditionalFormatting sqref="J1625">
    <cfRule type="containsText" dxfId="119" priority="311" operator="containsText" text="!">
      <formula>NOT(ISERROR(SEARCH("!",J1625)))</formula>
    </cfRule>
  </conditionalFormatting>
  <conditionalFormatting sqref="J1640">
    <cfRule type="containsText" dxfId="118" priority="312" operator="containsText" text="!">
      <formula>NOT(ISERROR(SEARCH("!",J1640)))</formula>
    </cfRule>
  </conditionalFormatting>
  <conditionalFormatting sqref="J1661:J1662">
    <cfRule type="containsText" dxfId="117" priority="310" operator="containsText" text="!">
      <formula>NOT(ISERROR(SEARCH("!",J1661)))</formula>
    </cfRule>
  </conditionalFormatting>
  <conditionalFormatting sqref="J348:K351">
    <cfRule type="cellIs" dxfId="116" priority="301" operator="equal">
      <formula>0</formula>
    </cfRule>
  </conditionalFormatting>
  <conditionalFormatting sqref="J358:K360">
    <cfRule type="cellIs" dxfId="115" priority="299" operator="equal">
      <formula>0</formula>
    </cfRule>
  </conditionalFormatting>
  <conditionalFormatting sqref="J908:K978">
    <cfRule type="containsText" dxfId="114" priority="225" operator="containsText" text="!">
      <formula>NOT(ISERROR(SEARCH("!",J908)))</formula>
    </cfRule>
  </conditionalFormatting>
  <conditionalFormatting sqref="J983:K985">
    <cfRule type="containsText" dxfId="113" priority="227" operator="containsText" text="!">
      <formula>NOT(ISERROR(SEARCH("!",J983)))</formula>
    </cfRule>
  </conditionalFormatting>
  <conditionalFormatting sqref="J1061:K1065">
    <cfRule type="containsText" dxfId="112" priority="236" operator="containsText" text="!">
      <formula>NOT(ISERROR(SEARCH("!",J1061)))</formula>
    </cfRule>
  </conditionalFormatting>
  <conditionalFormatting sqref="J1391:K1394">
    <cfRule type="containsText" dxfId="111" priority="242" operator="containsText" text="!">
      <formula>NOT(ISERROR(SEARCH("!",J1391)))</formula>
    </cfRule>
  </conditionalFormatting>
  <conditionalFormatting sqref="J1620:K1620">
    <cfRule type="containsText" dxfId="110" priority="241" operator="containsText" text="!">
      <formula>NOT(ISERROR(SEARCH("!",J1620)))</formula>
    </cfRule>
  </conditionalFormatting>
  <conditionalFormatting sqref="K111 K113:K127 K129:K145 K147:K163 K165:K173 K175:K183 K185:K189 K191:K204 K206:K214 K216:K220 K222:K234 K236:K243 K245:K252 K353:K356 K362:K366 K740:K747 K749:K750 K979:K980 K982 K1079:K1087 K1623:K1624 K1626:K1647">
    <cfRule type="containsText" dxfId="109" priority="278" operator="containsText" text="!">
      <formula>NOT(ISERROR(SEARCH("!",K111)))</formula>
    </cfRule>
  </conditionalFormatting>
  <conditionalFormatting sqref="K255:K259 K262:K270 K272 K278 K288 J301:K309 K311 K313:K315 K337 K340 K375 K382 K390 K404:K405 K412:K413 K427:K430 K440 K448:K449 K497:K498 K500 K503 K513 K526:K529 K540:K543 K556:K561 J562:K572 K575:K581 K583:K586 K588:K591 J615:K620 K624:K638 K1664:K1672 J1673:K1685 K432:K434 K593:K594 K546:K554">
    <cfRule type="cellIs" dxfId="108" priority="279" operator="equal">
      <formula>0</formula>
    </cfRule>
  </conditionalFormatting>
  <conditionalFormatting sqref="K296:K309 K379:K382 K385:K390 K392:K410 K412:K418 K423:K430 K447:K450 K540:K543 K575:K586 K615:K620 K622:K638 K1663:K1672 K432:K444 K494:K504 K546:K572 K506:K518">
    <cfRule type="containsText" dxfId="107" priority="280" operator="containsText" text="!">
      <formula>NOT(ISERROR(SEARCH("!",K296)))</formula>
    </cfRule>
  </conditionalFormatting>
  <conditionalFormatting sqref="K348:K351">
    <cfRule type="containsText" dxfId="106" priority="302" operator="containsText" text="!">
      <formula>NOT(ISERROR(SEARCH("!",K348)))</formula>
    </cfRule>
  </conditionalFormatting>
  <conditionalFormatting sqref="K358:K360">
    <cfRule type="containsText" dxfId="105" priority="300" operator="containsText" text="!">
      <formula>NOT(ISERROR(SEARCH("!",K358)))</formula>
    </cfRule>
  </conditionalFormatting>
  <conditionalFormatting sqref="K368:K372">
    <cfRule type="containsText" dxfId="104" priority="270" operator="containsText" text="!">
      <formula>NOT(ISERROR(SEARCH("!",K368)))</formula>
    </cfRule>
  </conditionalFormatting>
  <conditionalFormatting sqref="K416:K423">
    <cfRule type="cellIs" dxfId="103" priority="267" operator="equal">
      <formula>0</formula>
    </cfRule>
  </conditionalFormatting>
  <conditionalFormatting sqref="K419:K422">
    <cfRule type="containsText" dxfId="102" priority="268" operator="containsText" text="!">
      <formula>NOT(ISERROR(SEARCH("!",K419)))</formula>
    </cfRule>
  </conditionalFormatting>
  <conditionalFormatting sqref="K596:K610 J1089:J1341 K1253:K1314">
    <cfRule type="cellIs" dxfId="101" priority="274" operator="equal">
      <formula>0</formula>
    </cfRule>
  </conditionalFormatting>
  <conditionalFormatting sqref="K836:K844">
    <cfRule type="containsText" dxfId="100" priority="296" operator="containsText" text="!">
      <formula>NOT(ISERROR(SEARCH("!",K836)))</formula>
    </cfRule>
  </conditionalFormatting>
  <conditionalFormatting sqref="K813:K828">
    <cfRule type="cellIs" dxfId="99" priority="295" operator="equal">
      <formula>0</formula>
    </cfRule>
  </conditionalFormatting>
  <conditionalFormatting sqref="K986:K987">
    <cfRule type="containsText" dxfId="98" priority="222" operator="containsText" text="!">
      <formula>NOT(ISERROR(SEARCH("!",K986)))</formula>
    </cfRule>
  </conditionalFormatting>
  <conditionalFormatting sqref="K1066:K1076 K998:K1002">
    <cfRule type="containsText" dxfId="97" priority="294" operator="containsText" text="!">
      <formula>NOT(ISERROR(SEARCH("!",K998)))</formula>
    </cfRule>
  </conditionalFormatting>
  <conditionalFormatting sqref="K1071:K1073">
    <cfRule type="cellIs" dxfId="96" priority="293" operator="equal">
      <formula>0</formula>
    </cfRule>
  </conditionalFormatting>
  <conditionalFormatting sqref="K1343:K1345">
    <cfRule type="containsText" dxfId="95" priority="244" operator="containsText" text="!">
      <formula>NOT(ISERROR(SEARCH("!",K1343)))</formula>
    </cfRule>
  </conditionalFormatting>
  <conditionalFormatting sqref="K1381">
    <cfRule type="cellIs" dxfId="94" priority="285" operator="equal">
      <formula>0</formula>
    </cfRule>
  </conditionalFormatting>
  <conditionalFormatting sqref="K1381 K1383:K1388">
    <cfRule type="containsText" dxfId="93" priority="286" operator="containsText" text="!">
      <formula>NOT(ISERROR(SEARCH("!",K1381)))</formula>
    </cfRule>
  </conditionalFormatting>
  <conditionalFormatting sqref="K1389:K1390">
    <cfRule type="containsText" dxfId="92" priority="276" operator="containsText" text="!">
      <formula>NOT(ISERROR(SEARCH("!",K1389)))</formula>
    </cfRule>
  </conditionalFormatting>
  <conditionalFormatting sqref="K1395:K1404 K1593:K1606 K1406:K1422">
    <cfRule type="containsText" dxfId="91" priority="284" operator="containsText" text="!">
      <formula>NOT(ISERROR(SEARCH("!",K1395)))</formula>
    </cfRule>
  </conditionalFormatting>
  <conditionalFormatting sqref="K1604">
    <cfRule type="cellIs" dxfId="90" priority="283" operator="equal">
      <formula>0</formula>
    </cfRule>
  </conditionalFormatting>
  <conditionalFormatting sqref="K1607:K1611">
    <cfRule type="cellIs" dxfId="89" priority="281" operator="equal">
      <formula>0</formula>
    </cfRule>
  </conditionalFormatting>
  <conditionalFormatting sqref="K1607:K1617 K1621">
    <cfRule type="containsText" dxfId="88" priority="282" operator="containsText" text="!">
      <formula>NOT(ISERROR(SEARCH("!",K1607)))</formula>
    </cfRule>
  </conditionalFormatting>
  <conditionalFormatting sqref="K1618:K1619">
    <cfRule type="containsText" dxfId="87" priority="240" operator="containsText" text="!">
      <formula>NOT(ISERROR(SEARCH("!",K1618)))</formula>
    </cfRule>
  </conditionalFormatting>
  <conditionalFormatting sqref="L541:O541">
    <cfRule type="containsText" dxfId="86" priority="372" operator="containsText" text="!">
      <formula>NOT(ISERROR(SEARCH("!",L541)))</formula>
    </cfRule>
  </conditionalFormatting>
  <conditionalFormatting sqref="K311:K315 I1216 J1423:K1436">
    <cfRule type="containsText" dxfId="85" priority="599" operator="containsText" text="!">
      <formula>NOT(ISERROR(SEARCH("!",I311)))</formula>
    </cfRule>
  </conditionalFormatting>
  <conditionalFormatting sqref="K490:K493">
    <cfRule type="containsText" dxfId="84" priority="122" operator="containsText" text="!">
      <formula>NOT(ISERROR(SEARCH("!",K490)))</formula>
    </cfRule>
  </conditionalFormatting>
  <conditionalFormatting sqref="K505">
    <cfRule type="containsText" dxfId="83" priority="121" operator="containsText" text="!">
      <formula>NOT(ISERROR(SEARCH("!",K505)))</formula>
    </cfRule>
  </conditionalFormatting>
  <conditionalFormatting sqref="J592">
    <cfRule type="cellIs" dxfId="82" priority="119" operator="equal">
      <formula>0</formula>
    </cfRule>
  </conditionalFormatting>
  <conditionalFormatting sqref="J592:K592">
    <cfRule type="containsText" dxfId="81" priority="120" operator="containsText" text="!">
      <formula>NOT(ISERROR(SEARCH("!",J592)))</formula>
    </cfRule>
  </conditionalFormatting>
  <conditionalFormatting sqref="K592">
    <cfRule type="cellIs" dxfId="80" priority="118" operator="equal">
      <formula>0</formula>
    </cfRule>
  </conditionalFormatting>
  <conditionalFormatting sqref="K611:K613">
    <cfRule type="containsText" dxfId="79" priority="117" operator="containsText" text="!">
      <formula>NOT(ISERROR(SEARCH("!",K611)))</formula>
    </cfRule>
  </conditionalFormatting>
  <conditionalFormatting sqref="K676:K678">
    <cfRule type="containsText" dxfId="78" priority="116" operator="containsText" text="!">
      <formula>NOT(ISERROR(SEARCH("!",K676)))</formula>
    </cfRule>
  </conditionalFormatting>
  <conditionalFormatting sqref="K833:K835">
    <cfRule type="containsText" dxfId="77" priority="115" operator="containsText" text="!">
      <formula>NOT(ISERROR(SEARCH("!",K833)))</formula>
    </cfRule>
  </conditionalFormatting>
  <conditionalFormatting sqref="K1581:K1592">
    <cfRule type="containsText" dxfId="76" priority="104" operator="containsText" text="!">
      <formula>NOT(ISERROR(SEARCH("!",K1581)))</formula>
    </cfRule>
  </conditionalFormatting>
  <conditionalFormatting sqref="J1581:J1592">
    <cfRule type="cellIs" dxfId="75" priority="105" operator="equal">
      <formula>0</formula>
    </cfRule>
  </conditionalFormatting>
  <conditionalFormatting sqref="J1581:J1592">
    <cfRule type="containsText" dxfId="74" priority="106" operator="containsText" text="!">
      <formula>NOT(ISERROR(SEARCH("!",J1581)))</formula>
    </cfRule>
  </conditionalFormatting>
  <conditionalFormatting sqref="J1382">
    <cfRule type="cellIs" dxfId="73" priority="100" operator="equal">
      <formula>0</formula>
    </cfRule>
  </conditionalFormatting>
  <conditionalFormatting sqref="J1382">
    <cfRule type="containsText" dxfId="72" priority="101" operator="containsText" text="!">
      <formula>NOT(ISERROR(SEARCH("!",J1382)))</formula>
    </cfRule>
  </conditionalFormatting>
  <conditionalFormatting sqref="K1382">
    <cfRule type="cellIs" dxfId="71" priority="98" operator="equal">
      <formula>0</formula>
    </cfRule>
  </conditionalFormatting>
  <conditionalFormatting sqref="K1382">
    <cfRule type="containsText" dxfId="70" priority="99" operator="containsText" text="!">
      <formula>NOT(ISERROR(SEARCH("!",K1382)))</formula>
    </cfRule>
  </conditionalFormatting>
  <conditionalFormatting sqref="J17:J28">
    <cfRule type="cellIs" dxfId="69" priority="94" operator="equal">
      <formula>0</formula>
    </cfRule>
  </conditionalFormatting>
  <conditionalFormatting sqref="J17:J28">
    <cfRule type="containsText" dxfId="68" priority="95" operator="containsText" text="!">
      <formula>NOT(ISERROR(SEARCH("!",J17)))</formula>
    </cfRule>
  </conditionalFormatting>
  <conditionalFormatting sqref="J38">
    <cfRule type="cellIs" dxfId="67" priority="92" operator="equal">
      <formula>0</formula>
    </cfRule>
  </conditionalFormatting>
  <conditionalFormatting sqref="J38">
    <cfRule type="containsText" dxfId="66" priority="93" operator="containsText" text="!">
      <formula>NOT(ISERROR(SEARCH("!",J38)))</formula>
    </cfRule>
  </conditionalFormatting>
  <conditionalFormatting sqref="J29:J37">
    <cfRule type="cellIs" dxfId="65" priority="90" operator="equal">
      <formula>0</formula>
    </cfRule>
  </conditionalFormatting>
  <conditionalFormatting sqref="J29:J37">
    <cfRule type="containsText" dxfId="64" priority="91" operator="containsText" text="!">
      <formula>NOT(ISERROR(SEARCH("!",J29)))</formula>
    </cfRule>
  </conditionalFormatting>
  <conditionalFormatting sqref="K451">
    <cfRule type="cellIs" dxfId="63" priority="88" operator="equal">
      <formula>0</formula>
    </cfRule>
  </conditionalFormatting>
  <conditionalFormatting sqref="K451:K452">
    <cfRule type="containsText" dxfId="62" priority="89" operator="containsText" text="!">
      <formula>NOT(ISERROR(SEARCH("!",K451)))</formula>
    </cfRule>
  </conditionalFormatting>
  <conditionalFormatting sqref="J110">
    <cfRule type="containsText" dxfId="61" priority="79" operator="containsText" text="!">
      <formula>NOT(ISERROR(SEARCH("!",J110)))</formula>
    </cfRule>
  </conditionalFormatting>
  <conditionalFormatting sqref="K1580">
    <cfRule type="containsText" dxfId="60" priority="57" operator="containsText" text="!">
      <formula>NOT(ISERROR(SEARCH("!",K1580)))</formula>
    </cfRule>
  </conditionalFormatting>
  <conditionalFormatting sqref="J1580">
    <cfRule type="cellIs" dxfId="59" priority="58" operator="equal">
      <formula>0</formula>
    </cfRule>
  </conditionalFormatting>
  <conditionalFormatting sqref="J1580">
    <cfRule type="containsText" dxfId="58" priority="59" operator="containsText" text="!">
      <formula>NOT(ISERROR(SEARCH("!",J1580)))</formula>
    </cfRule>
  </conditionalFormatting>
  <conditionalFormatting sqref="J1437:J1443 J1574">
    <cfRule type="cellIs" dxfId="57" priority="55" operator="equal">
      <formula>0</formula>
    </cfRule>
  </conditionalFormatting>
  <conditionalFormatting sqref="J1437:J1443 J1574">
    <cfRule type="containsText" dxfId="56" priority="56" operator="containsText" text="!">
      <formula>NOT(ISERROR(SEARCH("!",J1437)))</formula>
    </cfRule>
  </conditionalFormatting>
  <conditionalFormatting sqref="K1575:K1579">
    <cfRule type="containsText" dxfId="55" priority="50" operator="containsText" text="!">
      <formula>NOT(ISERROR(SEARCH("!",K1575)))</formula>
    </cfRule>
  </conditionalFormatting>
  <conditionalFormatting sqref="J1575:J1579">
    <cfRule type="cellIs" dxfId="54" priority="51" operator="equal">
      <formula>0</formula>
    </cfRule>
  </conditionalFormatting>
  <conditionalFormatting sqref="J1575:J1579">
    <cfRule type="containsText" dxfId="53" priority="52" operator="containsText" text="!">
      <formula>NOT(ISERROR(SEARCH("!",J1575)))</formula>
    </cfRule>
  </conditionalFormatting>
  <conditionalFormatting sqref="J1648">
    <cfRule type="containsText" dxfId="52" priority="48" operator="containsText" text="!">
      <formula>NOT(ISERROR(SEARCH("!",J1648)))</formula>
    </cfRule>
  </conditionalFormatting>
  <conditionalFormatting sqref="K1649:K1660">
    <cfRule type="containsText" dxfId="51" priority="47" operator="containsText" text="!">
      <formula>NOT(ISERROR(SEARCH("!",K1649)))</formula>
    </cfRule>
  </conditionalFormatting>
  <conditionalFormatting sqref="J544:J545">
    <cfRule type="cellIs" dxfId="50" priority="45" operator="equal">
      <formula>0</formula>
    </cfRule>
  </conditionalFormatting>
  <conditionalFormatting sqref="J544:J545">
    <cfRule type="containsText" dxfId="49" priority="46" operator="containsText" text="!">
      <formula>NOT(ISERROR(SEARCH("!",J544)))</formula>
    </cfRule>
  </conditionalFormatting>
  <conditionalFormatting sqref="K544">
    <cfRule type="cellIs" dxfId="48" priority="43" operator="equal">
      <formula>0</formula>
    </cfRule>
  </conditionalFormatting>
  <conditionalFormatting sqref="K544">
    <cfRule type="containsText" dxfId="47" priority="44" operator="containsText" text="!">
      <formula>NOT(ISERROR(SEARCH("!",K544)))</formula>
    </cfRule>
  </conditionalFormatting>
  <conditionalFormatting sqref="K545">
    <cfRule type="cellIs" dxfId="46" priority="41" operator="equal">
      <formula>0</formula>
    </cfRule>
  </conditionalFormatting>
  <conditionalFormatting sqref="K545">
    <cfRule type="containsText" dxfId="45" priority="42" operator="containsText" text="!">
      <formula>NOT(ISERROR(SEARCH("!",K545)))</formula>
    </cfRule>
  </conditionalFormatting>
  <conditionalFormatting sqref="J666">
    <cfRule type="containsText" dxfId="44" priority="40" operator="containsText" text="!">
      <formula>NOT(ISERROR(SEARCH("!",J666)))</formula>
    </cfRule>
  </conditionalFormatting>
  <conditionalFormatting sqref="J666">
    <cfRule type="cellIs" dxfId="43" priority="39" operator="equal">
      <formula>0</formula>
    </cfRule>
  </conditionalFormatting>
  <conditionalFormatting sqref="J668">
    <cfRule type="containsText" dxfId="42" priority="38" operator="containsText" text="!">
      <formula>NOT(ISERROR(SEARCH("!",J668)))</formula>
    </cfRule>
  </conditionalFormatting>
  <conditionalFormatting sqref="J668">
    <cfRule type="cellIs" dxfId="41" priority="37" operator="equal">
      <formula>0</formula>
    </cfRule>
  </conditionalFormatting>
  <conditionalFormatting sqref="J1343:J1345">
    <cfRule type="cellIs" dxfId="40" priority="35" operator="equal">
      <formula>0</formula>
    </cfRule>
  </conditionalFormatting>
  <conditionalFormatting sqref="J1343:J1345">
    <cfRule type="containsText" dxfId="39" priority="36" operator="containsText" text="!">
      <formula>NOT(ISERROR(SEARCH("!",J1343)))</formula>
    </cfRule>
  </conditionalFormatting>
  <conditionalFormatting sqref="J658">
    <cfRule type="cellIs" dxfId="38" priority="33" operator="equal">
      <formula>0</formula>
    </cfRule>
  </conditionalFormatting>
  <conditionalFormatting sqref="J658">
    <cfRule type="containsText" dxfId="37" priority="34" operator="containsText" text="!">
      <formula>NOT(ISERROR(SEARCH("!",J658)))</formula>
    </cfRule>
  </conditionalFormatting>
  <conditionalFormatting sqref="J651">
    <cfRule type="containsText" dxfId="36" priority="32" operator="containsText" text="!">
      <formula>NOT(ISERROR(SEARCH("!",J651)))</formula>
    </cfRule>
  </conditionalFormatting>
  <conditionalFormatting sqref="J651">
    <cfRule type="cellIs" dxfId="35" priority="31" operator="equal">
      <formula>0</formula>
    </cfRule>
  </conditionalFormatting>
  <conditionalFormatting sqref="J653">
    <cfRule type="containsText" dxfId="34" priority="30" operator="containsText" text="!">
      <formula>NOT(ISERROR(SEARCH("!",J653)))</formula>
    </cfRule>
  </conditionalFormatting>
  <conditionalFormatting sqref="J653">
    <cfRule type="cellIs" dxfId="33" priority="29" operator="equal">
      <formula>0</formula>
    </cfRule>
  </conditionalFormatting>
  <conditionalFormatting sqref="K776:K779">
    <cfRule type="containsText" dxfId="32" priority="26" operator="containsText" text="!">
      <formula>NOT(ISERROR(SEARCH("!",K776)))</formula>
    </cfRule>
  </conditionalFormatting>
  <conditionalFormatting sqref="J777:J779">
    <cfRule type="cellIs" dxfId="31" priority="24" operator="equal">
      <formula>0</formula>
    </cfRule>
  </conditionalFormatting>
  <conditionalFormatting sqref="J777:J779">
    <cfRule type="containsText" dxfId="30" priority="25" operator="containsText" text="!">
      <formula>NOT(ISERROR(SEARCH("!",J777)))</formula>
    </cfRule>
  </conditionalFormatting>
  <conditionalFormatting sqref="E1:E1048576">
    <cfRule type="duplicateValues" dxfId="29" priority="603"/>
  </conditionalFormatting>
  <conditionalFormatting sqref="J845">
    <cfRule type="cellIs" dxfId="28" priority="22" operator="equal">
      <formula>0</formula>
    </cfRule>
  </conditionalFormatting>
  <conditionalFormatting sqref="J845">
    <cfRule type="containsText" dxfId="27" priority="23" operator="containsText" text="!">
      <formula>NOT(ISERROR(SEARCH("!",J845)))</formula>
    </cfRule>
  </conditionalFormatting>
  <conditionalFormatting sqref="K845">
    <cfRule type="containsText" dxfId="26" priority="21" operator="containsText" text="!">
      <formula>NOT(ISERROR(SEARCH("!",K845)))</formula>
    </cfRule>
  </conditionalFormatting>
  <conditionalFormatting sqref="K990:K994">
    <cfRule type="containsText" dxfId="25" priority="20" operator="containsText" text="!">
      <formula>NOT(ISERROR(SEARCH("!",K990)))</formula>
    </cfRule>
  </conditionalFormatting>
  <conditionalFormatting sqref="K1003:K1007">
    <cfRule type="containsText" dxfId="24" priority="19" operator="containsText" text="!">
      <formula>NOT(ISERROR(SEARCH("!",K1003)))</formula>
    </cfRule>
  </conditionalFormatting>
  <conditionalFormatting sqref="J1008">
    <cfRule type="cellIs" dxfId="23" priority="17" operator="equal">
      <formula>0</formula>
    </cfRule>
  </conditionalFormatting>
  <conditionalFormatting sqref="J1008">
    <cfRule type="containsText" dxfId="22" priority="18" operator="containsText" text="!">
      <formula>NOT(ISERROR(SEARCH("!",J1008)))</formula>
    </cfRule>
  </conditionalFormatting>
  <conditionalFormatting sqref="J1009:J1011">
    <cfRule type="cellIs" dxfId="21" priority="15" operator="equal">
      <formula>0</formula>
    </cfRule>
  </conditionalFormatting>
  <conditionalFormatting sqref="J1009:J1011">
    <cfRule type="containsText" dxfId="20" priority="16" operator="containsText" text="!">
      <formula>NOT(ISERROR(SEARCH("!",J1009)))</formula>
    </cfRule>
  </conditionalFormatting>
  <conditionalFormatting sqref="K1008:K1011">
    <cfRule type="containsText" dxfId="19" priority="14" operator="containsText" text="!">
      <formula>NOT(ISERROR(SEARCH("!",K1008)))</formula>
    </cfRule>
  </conditionalFormatting>
  <conditionalFormatting sqref="J1012:J1017">
    <cfRule type="cellIs" dxfId="18" priority="7" operator="equal">
      <formula>0</formula>
    </cfRule>
  </conditionalFormatting>
  <conditionalFormatting sqref="J1012:K1017">
    <cfRule type="containsText" dxfId="17" priority="8" operator="containsText" text="!">
      <formula>NOT(ISERROR(SEARCH("!",J1012)))</formula>
    </cfRule>
  </conditionalFormatting>
  <conditionalFormatting sqref="J995:K995">
    <cfRule type="containsText" dxfId="16" priority="6" operator="containsText" text="!">
      <formula>NOT(ISERROR(SEARCH("!",J995)))</formula>
    </cfRule>
  </conditionalFormatting>
  <conditionalFormatting sqref="J995">
    <cfRule type="cellIs" dxfId="15" priority="5" operator="equal">
      <formula>0</formula>
    </cfRule>
  </conditionalFormatting>
  <conditionalFormatting sqref="K1405">
    <cfRule type="containsText" dxfId="14" priority="4" operator="containsText" text="!">
      <formula>NOT(ISERROR(SEARCH("!",K1405)))</formula>
    </cfRule>
  </conditionalFormatting>
  <dataValidations count="1">
    <dataValidation type="list" allowBlank="1" showInputMessage="1" showErrorMessage="1" error="Выберите, пожалуйста, значение из списка" sqref="H1:O1" xr:uid="{00000000-0002-0000-0000-000000000000}">
      <formula1>#REF!</formula1>
    </dataValidation>
  </dataValidations>
  <hyperlinks>
    <hyperlink ref="P300" location="'Стекл. перегородки'!A1" display="'Стекл. перегородки'!A1" xr:uid="{00000000-0004-0000-0000-000000000000}"/>
    <hyperlink ref="P366" location="'Стекл. дв. полут в проем '!A1" display="'Стекл. дв. полут в проем '!A1" xr:uid="{00000000-0004-0000-0000-000001000000}"/>
    <hyperlink ref="P365" location="'Стекл. двери один в перегородку'!A1" display="'Стекл. двери один в перегородку'!A1" xr:uid="{00000000-0004-0000-0000-000002000000}"/>
    <hyperlink ref="P383" location="'Дерев. гл. скр. двери в проем'!A1" display="'Дерев. гл. скр. двери в проем'!A1" xr:uid="{00000000-0004-0000-0000-000003000000}"/>
    <hyperlink ref="P384" location="'Дерев. гл. двери в проем'!A1" display="'Дерев. гл. двери в проем'!A1" xr:uid="{00000000-0004-0000-0000-000004000000}"/>
    <hyperlink ref="P435" location="'Акустические потолки'!A1" display="'Акустические потолки'!A1" xr:uid="{00000000-0004-0000-0000-000005000000}"/>
    <hyperlink ref="P436" location="'Акустические потолки'!A1" display="'Акустические потолки'!A1" xr:uid="{00000000-0004-0000-0000-000006000000}"/>
    <hyperlink ref="P437" location="'Акустические потолки'!A1" display="'Акустические потолки'!A1" xr:uid="{00000000-0004-0000-0000-000007000000}"/>
    <hyperlink ref="P438" location="'Акустические потолки'!A1" display="'Акустические потолки'!A1" xr:uid="{00000000-0004-0000-0000-000008000000}"/>
    <hyperlink ref="P296" location="'Бескаркасные двери и перегородк'!A1" display="см.лист &quot;Бескаркасные двери и перегородки&quot;" xr:uid="{00000000-0004-0000-0000-000009000000}"/>
    <hyperlink ref="P297" location="'Бескаркасные двери и перегородк'!A1" display="см.лист &quot;Бескаркасные двери и перегородки&quot;" xr:uid="{00000000-0004-0000-0000-00000A000000}"/>
    <hyperlink ref="P304" location="'Трансформируемая перегородка'!A1" display="см. лист &quot;Трансф. перег.&quot;" xr:uid="{00000000-0004-0000-0000-00000B000000}"/>
    <hyperlink ref="P305:P309" location="'Трансформируемая перегородка'!A1" display="см. лист &quot;Трансф. перег.&quot;" xr:uid="{00000000-0004-0000-0000-00000C000000}"/>
    <hyperlink ref="P321" location="'Плитка СУ'!A1" display="вкладка Плитка СУ" xr:uid="{00000000-0004-0000-0000-00000D000000}"/>
    <hyperlink ref="P348" location="'Стекл двери в алюм. (2)'!A1" display="Вкладка &quot;Стекл двери а алюм.&quot;" xr:uid="{00000000-0004-0000-0000-00000E000000}"/>
    <hyperlink ref="P349:P350" location="'Стекл двери в алюм. (2)'!A1" display="Вкладка &quot;Стекл двери а алюм.&quot;" xr:uid="{00000000-0004-0000-0000-00000F000000}"/>
    <hyperlink ref="P354" location="Броня!A1" display="вкладка &quot;Броня&quot;" xr:uid="{00000000-0004-0000-0000-000010000000}"/>
    <hyperlink ref="P355" location="Броня!A1" display="вкладка &quot;Броня&quot;" xr:uid="{00000000-0004-0000-0000-000011000000}"/>
    <hyperlink ref="P520" location="Броня!A1" display="вкладка &quot;Броня&quot;" xr:uid="{00000000-0004-0000-0000-000012000000}"/>
    <hyperlink ref="P521" location="Броня!A1" display="вкладка &quot;Броня&quot;" xr:uid="{00000000-0004-0000-0000-000013000000}"/>
    <hyperlink ref="P522:P523" location="Броня!A1" display="вкладка &quot;Броня&quot;" xr:uid="{00000000-0004-0000-0000-000014000000}"/>
    <hyperlink ref="P530" location="Броня!A1" display="вкладка &quot;Броня&quot;" xr:uid="{00000000-0004-0000-0000-000015000000}"/>
    <hyperlink ref="P531" location="Броня!A1" display="вкладка &quot;Броня&quot;" xr:uid="{00000000-0004-0000-0000-000016000000}"/>
    <hyperlink ref="P532" location="Броня!A1" display="вкладка &quot;Броня&quot;" xr:uid="{00000000-0004-0000-0000-000017000000}"/>
    <hyperlink ref="P534" location="Броня!A1" display="вкладка &quot;Броня&quot;" xr:uid="{00000000-0004-0000-0000-000018000000}"/>
    <hyperlink ref="P537" location="Броня!A1" display="вкладка &quot;Броня&quot;" xr:uid="{00000000-0004-0000-0000-000019000000}"/>
    <hyperlink ref="P533" location="Броня!A1" display="вкладка &quot;Броня&quot;" xr:uid="{00000000-0004-0000-0000-00001A000000}"/>
    <hyperlink ref="P535" location="Броня!A1" display="вкладка &quot;Броня&quot;" xr:uid="{00000000-0004-0000-0000-00001B000000}"/>
    <hyperlink ref="P536" location="Броня!A1" display="вкладка &quot;Броня&quot;" xr:uid="{00000000-0004-0000-0000-00001C000000}"/>
    <hyperlink ref="P538" location="Броня!A1" display="вкладка &quot;Броня&quot;" xr:uid="{00000000-0004-0000-0000-00001D000000}"/>
    <hyperlink ref="P358" location="'Бескаркасные двери и перегородк'!A1" display="см.лист &quot;Бескаркасные двери и перегородки&quot;" xr:uid="{00000000-0004-0000-0000-00001E000000}"/>
    <hyperlink ref="P359:P360" location="'Бескаркасные двери и перегородк'!A1" display="см.лист &quot;Бескаркасные двери и перегородки&quot;" xr:uid="{00000000-0004-0000-0000-00001F000000}"/>
    <hyperlink ref="P362" location="'Стекл двери в алюм. (2)'!A1" display="Вкладка &quot;Стекл двери а алюм.&quot;" xr:uid="{00000000-0004-0000-0000-000020000000}"/>
    <hyperlink ref="P363:P364" location="'Стекл двери в алюм. (2)'!A1" display="Вкладка &quot;Стекл двери а алюм.&quot;" xr:uid="{00000000-0004-0000-0000-000021000000}"/>
    <hyperlink ref="P386" location="'Двери Kapelli'!A1" display="см. лист &quot;Двери Kapelli&quot;" xr:uid="{00000000-0004-0000-0000-000022000000}"/>
    <hyperlink ref="P474" location="'Kerama Marazzi'!A1" display="см. лист &quot;Kerama Marazzi&quot;" xr:uid="{00000000-0004-0000-0000-000023000000}"/>
    <hyperlink ref="P478" location="'Ковровая плитка'!A1" display="'Ковровая плитка'!A1" xr:uid="{00000000-0004-0000-0000-000024000000}"/>
    <hyperlink ref="P479:P481" location="'Ковровая плитка'!A1" display="'Ковровая плитка'!A1" xr:uid="{00000000-0004-0000-0000-000025000000}"/>
    <hyperlink ref="P510" location="Фальшпол!A1" display="вкладка Фальшпол" xr:uid="{00000000-0004-0000-0000-000026000000}"/>
    <hyperlink ref="P757" location="Радиаторы!A1" display="вкладка &quot;Радиаторы&quot;" xr:uid="{00000000-0004-0000-0000-000027000000}"/>
    <hyperlink ref="P881:P885" location="Вентмашины!A1" display="см. вкладку &quot;вентмашины&quot;" xr:uid="{00000000-0004-0000-0000-000028000000}"/>
    <hyperlink ref="P886" location="'Тепловые завесы'!A1" display="см. вкладку Тепловые завесы" xr:uid="{00000000-0004-0000-0000-000029000000}"/>
    <hyperlink ref="P887:P889" location="'Тепловые завесы'!A1" display="см. вкладку Тепловые завесы" xr:uid="{00000000-0004-0000-0000-00002A000000}"/>
    <hyperlink ref="P1079:P1087" location="'Щиты в сборе'!A1" display="см. вкладку Щиты в сборе" xr:uid="{00000000-0004-0000-0000-00002B000000}"/>
    <hyperlink ref="P1379" location="'Розетки ДКС'!A1" display="см.розекти ДКС" xr:uid="{00000000-0004-0000-0000-00002C000000}"/>
    <hyperlink ref="P1380" location="'Розетки ДКС'!A1" display="см.розекти ДКС" xr:uid="{00000000-0004-0000-0000-00002D000000}"/>
    <hyperlink ref="P1389" location="'Розетки ДКС'!A1" display="см.розекти ДКС" xr:uid="{00000000-0004-0000-0000-00002E000000}"/>
    <hyperlink ref="P1390" location="'Розетки ДКС'!A1" display="см.розекти ДКС" xr:uid="{00000000-0004-0000-0000-00002F000000}"/>
    <hyperlink ref="P1423" location="'Светильники ЭТМ'!A1" display="ООО &quot;ЭТМ&quot;" xr:uid="{00000000-0004-0000-0000-000030000000}"/>
    <hyperlink ref="P1623" location="'Щиты в сборе'!A1" display="см вкладку щиты  сборе" xr:uid="{00000000-0004-0000-0000-000031000000}"/>
    <hyperlink ref="P1624" location="'Щиты в сборе'!A1" display="см вкладку щиты  сборе" xr:uid="{00000000-0004-0000-0000-000032000000}"/>
    <hyperlink ref="P998" location="' Кондиционеры бытовые'!A1" display="см. вкладку кондиционеры бытовые " xr:uid="{00000000-0004-0000-0000-000033000000}"/>
    <hyperlink ref="P1437" location="'Светильники Профдед н'!A1" display="ООО ОКТАНТ (ТД ПРОФЛЕД)" xr:uid="{00000000-0004-0000-0000-000034000000}"/>
    <hyperlink ref="P1438:P1444" location="'Светильники Профдед н'!A1" display="ООО ОКТАНТ (ТД ПРОФЛЕД)" xr:uid="{00000000-0004-0000-0000-000035000000}"/>
    <hyperlink ref="P439" location="'Акустические потолки'!A1" display="'Акустические потолки'!A1" xr:uid="{00000000-0004-0000-0000-000036000000}"/>
    <hyperlink ref="P482" location="'ПВХ '!A1" display="ПВХ" xr:uid="{00000000-0004-0000-0000-000037000000}"/>
    <hyperlink ref="P511" location="Фальшпол!A1" display="вкладка Фальшпол" xr:uid="{00000000-0004-0000-0000-000038000000}"/>
    <hyperlink ref="P325" location="Керамогранит!A1" display="Керамогранит" xr:uid="{00000000-0004-0000-0000-000039000000}"/>
    <hyperlink ref="P326:P329" location="Керамогранит!A1" display="Керамогранит" xr:uid="{00000000-0004-0000-0000-00003A000000}"/>
    <hyperlink ref="P1445" location="Освещение!A1" display="Освещение Рефлекта" xr:uid="{00000000-0004-0000-0000-00003B000000}"/>
    <hyperlink ref="P1446:P1573" location="Освещение!A1" display="Освещение Рефлекта" xr:uid="{00000000-0004-0000-0000-00003C000000}"/>
    <hyperlink ref="P330" location="Керамогранит!A1" display="Керамогранит" xr:uid="{00000000-0004-0000-0000-00003D000000}"/>
    <hyperlink ref="P331" location="Керамогранит!A1" display="Керамогранит" xr:uid="{00000000-0004-0000-0000-00003E000000}"/>
    <hyperlink ref="P1618" location="'Лючек напольный.'!A1" display="вкладка &quot;Лючек напольный&quot;" xr:uid="{00000000-0004-0000-0000-00003F000000}"/>
    <hyperlink ref="P776" location="Радиаторы!A1" display="вкладка &quot;Радиаторы&quot;" xr:uid="{00000000-0004-0000-0000-000040000000}"/>
    <hyperlink ref="P810:P812" location="Радиаторы!A1" display="вкладка &quot;Радиаторы&quot;" xr:uid="{00000000-0004-0000-0000-000041000000}"/>
    <hyperlink ref="P777:P779" location="Радиаторы!A1" display="вкладка &quot;Радиаторы&quot;" xr:uid="{00000000-0004-0000-0000-000042000000}"/>
    <hyperlink ref="P990" location="' Кондиционеры бытовые'!A1" display="см. вкладку кондиционеры бытовые " xr:uid="{00000000-0004-0000-0000-000043000000}"/>
    <hyperlink ref="P991:P994" location="' Кондиционеры бытовые'!A1" display="см. вкладку кондиционеры бытовые " xr:uid="{00000000-0004-0000-0000-000044000000}"/>
    <hyperlink ref="P999:P1007" location="' Кондиционеры бытовые'!A1" display="см. вкладку кондиционеры бытовые " xr:uid="{00000000-0004-0000-0000-000045000000}"/>
    <hyperlink ref="P1018" location="'Кондиционеры Haier VRF'!A1" display="Кондиционеры Haier VRF" xr:uid="{00000000-0004-0000-0000-000046000000}"/>
    <hyperlink ref="P1019:P1031" location="'Кондиционеры Haier VRF'!A1" display="Кондиционеры Haier VRF" xr:uid="{00000000-0004-0000-0000-000047000000}"/>
    <hyperlink ref="P1032" location="'Кондиционеры MDV VRF'!A1" display="Кондиционеры MDV VRF" xr:uid="{00000000-0004-0000-0000-000048000000}"/>
    <hyperlink ref="P1033:P1039" location="'Кондиционеры MDV VRF'!A1" display="Кондиционеры MDV VRF" xr:uid="{00000000-0004-0000-0000-000049000000}"/>
    <hyperlink ref="P1040:P1047" location="'Кондиционеры MDV VRF'!A1" display="Кондиционеры MDV VRF" xr:uid="{00000000-0004-0000-0000-00004A000000}"/>
    <hyperlink ref="P1048:P1050" location="'Кондиционеры Haier VRF'!A1" display="Кондиционеры Haier VRF" xr:uid="{00000000-0004-0000-0000-00004B000000}"/>
    <hyperlink ref="P1054:P1055" location="'Кондиционеры Haier VRF'!A1" display="Кондиционеры Haier VRF" xr:uid="{00000000-0004-0000-0000-00004C000000}"/>
    <hyperlink ref="P1051:P1053" location="'Кондиционеры MDV VRF'!A1" display="Кондиционеры MDV VRF" xr:uid="{00000000-0004-0000-0000-00004D000000}"/>
    <hyperlink ref="P1056:P1060" location="'Кондиционеры MDV VRF'!A1" display="Кондиционеры MDV VRF" xr:uid="{00000000-0004-0000-0000-00004E000000}"/>
    <hyperlink ref="P1008:P1017" location="' Кондиционеры бытовые'!A1" display="см. вкладку кондиционеры бытовые " xr:uid="{00000000-0004-0000-0000-00004F000000}"/>
    <hyperlink ref="P1342" location="Сантехника!A1" display="см. лист &quot;Сантехника&quot;" xr:uid="{00000000-0004-0000-0000-000050000000}"/>
    <hyperlink ref="P650:P668" location="Сантехника!A1" display="см. лист &quot;Сантехника&quot;" xr:uid="{00000000-0004-0000-0000-000051000000}"/>
  </hyperlinks>
  <pageMargins left="0.70866141732283472" right="0.70866141732283472" top="0.74803149606299213" bottom="0.74803149606299213" header="0.31496062992125984" footer="0.31496062992125984"/>
  <pageSetup paperSize="9" scale="57" orientation="landscape" r:id="rId1"/>
  <drawing r:id="rId2"/>
  <legacyDrawing r:id="rId3"/>
  <oleObjects>
    <mc:AlternateContent xmlns:mc="http://schemas.openxmlformats.org/markup-compatibility/2006">
      <mc:Choice Requires="x14">
        <oleObject progId="PBrush" shapeId="82945" r:id="rId4">
          <objectPr defaultSize="0" autoPict="0" r:id="rId5">
            <anchor moveWithCells="1" sizeWithCells="1">
              <from>
                <xdr:col>15</xdr:col>
                <xdr:colOff>53340</xdr:colOff>
                <xdr:row>1672</xdr:row>
                <xdr:rowOff>45720</xdr:rowOff>
              </from>
              <to>
                <xdr:col>15</xdr:col>
                <xdr:colOff>396240</xdr:colOff>
                <xdr:row>1672</xdr:row>
                <xdr:rowOff>327660</xdr:rowOff>
              </to>
            </anchor>
          </objectPr>
        </oleObject>
      </mc:Choice>
      <mc:Fallback>
        <oleObject progId="PBrush" shapeId="82945" r:id="rId4"/>
      </mc:Fallback>
    </mc:AlternateContent>
    <mc:AlternateContent xmlns:mc="http://schemas.openxmlformats.org/markup-compatibility/2006">
      <mc:Choice Requires="x14">
        <oleObject progId="PBrush" shapeId="82948" r:id="rId6">
          <objectPr defaultSize="0" autoPict="0" r:id="rId7">
            <anchor moveWithCells="1" sizeWithCells="1">
              <from>
                <xdr:col>15</xdr:col>
                <xdr:colOff>91440</xdr:colOff>
                <xdr:row>1675</xdr:row>
                <xdr:rowOff>30480</xdr:rowOff>
              </from>
              <to>
                <xdr:col>15</xdr:col>
                <xdr:colOff>381000</xdr:colOff>
                <xdr:row>1675</xdr:row>
                <xdr:rowOff>327660</xdr:rowOff>
              </to>
            </anchor>
          </objectPr>
        </oleObject>
      </mc:Choice>
      <mc:Fallback>
        <oleObject progId="PBrush" shapeId="82948" r:id="rId6"/>
      </mc:Fallback>
    </mc:AlternateContent>
    <mc:AlternateContent xmlns:mc="http://schemas.openxmlformats.org/markup-compatibility/2006">
      <mc:Choice Requires="x14">
        <oleObject progId="PBrush" shapeId="82949" r:id="rId8">
          <objectPr defaultSize="0" autoPict="0" r:id="rId9">
            <anchor moveWithCells="1" sizeWithCells="1">
              <from>
                <xdr:col>15</xdr:col>
                <xdr:colOff>53340</xdr:colOff>
                <xdr:row>1675</xdr:row>
                <xdr:rowOff>327660</xdr:rowOff>
              </from>
              <to>
                <xdr:col>15</xdr:col>
                <xdr:colOff>403860</xdr:colOff>
                <xdr:row>1676</xdr:row>
                <xdr:rowOff>335280</xdr:rowOff>
              </to>
            </anchor>
          </objectPr>
        </oleObject>
      </mc:Choice>
      <mc:Fallback>
        <oleObject progId="PBrush" shapeId="82949" r:id="rId8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B1:BC218"/>
  <sheetViews>
    <sheetView zoomScale="90" zoomScaleNormal="90" workbookViewId="0">
      <selection activeCell="BL93" sqref="BL93"/>
    </sheetView>
  </sheetViews>
  <sheetFormatPr defaultRowHeight="14.4"/>
  <cols>
    <col min="2" max="2" width="1" style="1036" customWidth="1"/>
    <col min="3" max="19" width="3" style="1036" customWidth="1"/>
    <col min="20" max="20" width="27.33203125" style="1036" customWidth="1"/>
    <col min="21" max="29" width="3" style="1036" customWidth="1"/>
    <col min="30" max="30" width="2.44140625" style="1036" hidden="1" customWidth="1"/>
    <col min="31" max="31" width="0.5546875" style="1036" customWidth="1"/>
    <col min="32" max="32" width="2.44140625" style="1036" hidden="1" customWidth="1"/>
    <col min="33" max="33" width="0.5546875" style="1036" hidden="1" customWidth="1"/>
    <col min="34" max="34" width="0.33203125" style="1036" hidden="1" customWidth="1"/>
    <col min="35" max="35" width="2.6640625" style="1036" hidden="1" customWidth="1"/>
    <col min="36" max="36" width="0.33203125" style="1036" hidden="1" customWidth="1"/>
    <col min="37" max="37" width="2.6640625" style="1036" hidden="1" customWidth="1"/>
    <col min="38" max="38" width="0.33203125" style="1036" hidden="1" customWidth="1"/>
    <col min="39" max="39" width="2.6640625" style="1036" hidden="1" customWidth="1"/>
    <col min="40" max="40" width="0.33203125" style="1036" hidden="1" customWidth="1"/>
    <col min="41" max="41" width="2.6640625" style="1036" hidden="1" customWidth="1"/>
    <col min="42" max="42" width="0.33203125" style="1036" hidden="1" customWidth="1"/>
    <col min="43" max="43" width="2.6640625" style="1036" hidden="1" customWidth="1"/>
    <col min="44" max="44" width="0.33203125" style="1036" hidden="1" customWidth="1"/>
    <col min="45" max="45" width="2.6640625" style="1036" hidden="1" customWidth="1"/>
    <col min="46" max="46" width="0.33203125" style="1036" hidden="1" customWidth="1"/>
    <col min="47" max="47" width="3.5546875" style="1036" hidden="1" customWidth="1"/>
    <col min="48" max="48" width="0.109375" style="1036" hidden="1" customWidth="1"/>
    <col min="49" max="49" width="2.88671875" style="1036" hidden="1" customWidth="1"/>
    <col min="50" max="50" width="0.109375" style="1036" hidden="1" customWidth="1"/>
    <col min="51" max="51" width="2.88671875" style="1036" hidden="1" customWidth="1"/>
    <col min="52" max="52" width="0.109375" style="1036" hidden="1" customWidth="1"/>
    <col min="53" max="53" width="2.88671875" style="1036" hidden="1" customWidth="1"/>
    <col min="54" max="54" width="0.109375" style="1036" hidden="1" customWidth="1"/>
    <col min="55" max="55" width="12.44140625" style="1075" customWidth="1"/>
  </cols>
  <sheetData>
    <row r="1" spans="2:55">
      <c r="B1" s="1085"/>
      <c r="C1" s="1086" t="s">
        <v>5360</v>
      </c>
      <c r="D1" s="1085"/>
      <c r="E1" s="1085"/>
      <c r="F1" s="1085"/>
      <c r="G1" s="1085"/>
      <c r="H1" s="1085"/>
      <c r="I1" s="1085"/>
      <c r="J1" s="1085"/>
      <c r="K1" s="1085"/>
      <c r="L1" s="1085"/>
      <c r="M1" s="1085"/>
      <c r="N1" s="1328" t="s">
        <v>5361</v>
      </c>
      <c r="O1" s="1329"/>
      <c r="P1" s="1329"/>
      <c r="Q1" s="1329"/>
      <c r="R1" s="1329"/>
      <c r="S1" s="1329"/>
      <c r="T1" s="1329"/>
      <c r="U1" s="1329"/>
      <c r="V1" s="1329"/>
      <c r="W1" s="1329"/>
      <c r="X1" s="1329"/>
      <c r="Y1" s="1329"/>
      <c r="Z1" s="1329"/>
      <c r="AA1" s="1329"/>
      <c r="AB1" s="1329"/>
      <c r="AC1" s="1329"/>
      <c r="AD1" s="1329"/>
      <c r="AE1" s="1329"/>
      <c r="AF1" s="1329"/>
      <c r="AG1" s="1329"/>
      <c r="AH1" s="1329"/>
      <c r="AI1" s="1329"/>
      <c r="AJ1" s="1329"/>
      <c r="AK1" s="1329"/>
      <c r="AL1" s="1329"/>
      <c r="AM1" s="1330"/>
      <c r="AN1" s="1330"/>
      <c r="AO1" s="1085"/>
      <c r="AP1" s="1085"/>
      <c r="AQ1" s="1085"/>
      <c r="AR1" s="1085"/>
      <c r="AS1" s="1085"/>
      <c r="AT1" s="1085"/>
      <c r="AU1" s="1085"/>
      <c r="AV1" s="1085"/>
      <c r="AW1" s="1085"/>
      <c r="AX1" s="1085"/>
      <c r="AY1" s="1085"/>
      <c r="AZ1" s="1085"/>
      <c r="BA1" s="1085"/>
      <c r="BB1" s="1085"/>
      <c r="BC1" s="1102"/>
    </row>
    <row r="2" spans="2:55">
      <c r="B2" s="1085"/>
      <c r="C2" s="1086" t="s">
        <v>5362</v>
      </c>
      <c r="D2" s="1085"/>
      <c r="E2" s="1085"/>
      <c r="F2" s="1085"/>
      <c r="G2" s="1085"/>
      <c r="H2" s="1085"/>
      <c r="I2" s="1085"/>
      <c r="J2" s="1085"/>
      <c r="K2" s="1085"/>
      <c r="L2" s="1085"/>
      <c r="M2" s="1085"/>
      <c r="N2" s="1086"/>
      <c r="O2" s="1086"/>
      <c r="P2" s="1085"/>
      <c r="Q2" s="1085"/>
      <c r="R2" s="1085"/>
      <c r="S2" s="1085"/>
      <c r="T2" s="1085"/>
      <c r="U2" s="1085"/>
      <c r="V2" s="1085"/>
      <c r="W2" s="1085"/>
      <c r="X2" s="1085"/>
      <c r="Y2" s="1085"/>
      <c r="Z2" s="1085"/>
      <c r="AA2" s="1085"/>
      <c r="AB2" s="1085"/>
      <c r="AC2" s="1085"/>
      <c r="AD2" s="1085"/>
      <c r="AE2" s="1085"/>
      <c r="AF2" s="1085"/>
      <c r="AG2" s="1085"/>
      <c r="AH2" s="1085"/>
      <c r="AI2" s="1085"/>
      <c r="AJ2" s="1085"/>
      <c r="AK2" s="1085"/>
      <c r="AL2" s="1085"/>
      <c r="AM2" s="1085"/>
      <c r="AN2" s="1085"/>
      <c r="AO2" s="1085"/>
      <c r="AP2" s="1085"/>
      <c r="AQ2" s="1085"/>
      <c r="AR2" s="1085"/>
      <c r="AS2" s="1085"/>
      <c r="AT2" s="1085"/>
      <c r="AU2" s="1085"/>
      <c r="AV2" s="1085"/>
      <c r="AW2" s="1085"/>
      <c r="AX2" s="1085"/>
      <c r="AY2" s="1085"/>
      <c r="AZ2" s="1085"/>
      <c r="BA2" s="1085"/>
      <c r="BB2" s="1085"/>
      <c r="BC2" s="1102"/>
    </row>
    <row r="3" spans="2:55">
      <c r="B3" s="1085"/>
      <c r="C3" s="1086" t="s">
        <v>5363</v>
      </c>
      <c r="D3" s="1085"/>
      <c r="E3" s="1085"/>
      <c r="F3" s="1085"/>
      <c r="G3" s="1085"/>
      <c r="H3" s="1085"/>
      <c r="I3" s="1085"/>
      <c r="J3" s="1085"/>
      <c r="K3" s="1085"/>
      <c r="L3" s="1085"/>
      <c r="M3" s="1085"/>
      <c r="N3" s="1331" t="s">
        <v>5364</v>
      </c>
      <c r="O3" s="1332"/>
      <c r="P3" s="1332"/>
      <c r="Q3" s="1332"/>
      <c r="R3" s="1332"/>
      <c r="S3" s="1332"/>
      <c r="T3" s="1332"/>
      <c r="U3" s="1332"/>
      <c r="V3" s="1332"/>
      <c r="W3" s="1332"/>
      <c r="X3" s="1332"/>
      <c r="Y3" s="1332"/>
      <c r="Z3" s="1332"/>
      <c r="AA3" s="1332"/>
      <c r="AB3" s="1332"/>
      <c r="AC3" s="1332"/>
      <c r="AD3" s="1332"/>
      <c r="AE3" s="1332"/>
      <c r="AF3" s="1332"/>
      <c r="AG3" s="1332"/>
      <c r="AH3" s="1332"/>
      <c r="AI3" s="1332"/>
      <c r="AJ3" s="1332"/>
      <c r="AK3" s="1332"/>
      <c r="AL3" s="1332"/>
      <c r="AM3" s="1085"/>
      <c r="AN3" s="1085"/>
      <c r="AO3" s="1085"/>
      <c r="AP3" s="1085"/>
      <c r="AQ3" s="1085"/>
      <c r="AR3" s="1085"/>
      <c r="AS3" s="1085"/>
      <c r="AT3" s="1085"/>
      <c r="AU3" s="1085"/>
      <c r="AV3" s="1085"/>
      <c r="AW3" s="1085"/>
      <c r="AX3" s="1085"/>
      <c r="AY3" s="1085"/>
      <c r="AZ3" s="1085"/>
      <c r="BA3" s="1085"/>
      <c r="BB3" s="1085"/>
      <c r="BC3" s="1102"/>
    </row>
    <row r="4" spans="2:55">
      <c r="B4" s="1085"/>
      <c r="C4" s="1085"/>
      <c r="D4" s="1085"/>
      <c r="E4" s="1085"/>
      <c r="F4" s="1085"/>
      <c r="G4" s="1085"/>
      <c r="H4" s="1085"/>
      <c r="I4" s="1085"/>
      <c r="J4" s="1085"/>
      <c r="K4" s="1085"/>
      <c r="L4" s="1085"/>
      <c r="M4" s="1085"/>
      <c r="N4" s="1085"/>
      <c r="O4" s="1085"/>
      <c r="P4" s="1085"/>
      <c r="Q4" s="1085"/>
      <c r="R4" s="1085"/>
      <c r="S4" s="1085"/>
      <c r="T4" s="1085"/>
      <c r="U4" s="1085"/>
      <c r="V4" s="1085"/>
      <c r="W4" s="1085"/>
      <c r="X4" s="1085"/>
      <c r="Y4" s="1085"/>
      <c r="Z4" s="1085"/>
      <c r="AA4" s="1085"/>
      <c r="AB4" s="1085"/>
      <c r="AC4" s="1085"/>
      <c r="AD4" s="1085"/>
      <c r="AE4" s="1085"/>
      <c r="AF4" s="1085"/>
      <c r="AG4" s="1085"/>
      <c r="AH4" s="1085"/>
      <c r="AI4" s="1085"/>
      <c r="AJ4" s="1085"/>
      <c r="AK4" s="1085"/>
      <c r="AL4" s="1085"/>
      <c r="AM4" s="1085"/>
      <c r="AN4" s="1085"/>
      <c r="AO4" s="1085"/>
      <c r="AP4" s="1085"/>
      <c r="AQ4" s="1085"/>
      <c r="AR4" s="1085"/>
      <c r="AS4" s="1085"/>
      <c r="AT4" s="1085"/>
      <c r="AU4" s="1085"/>
      <c r="AV4" s="1085"/>
      <c r="AW4" s="1085"/>
      <c r="AX4" s="1085"/>
      <c r="AY4" s="1085"/>
      <c r="AZ4" s="1085"/>
      <c r="BA4" s="1085"/>
      <c r="BB4" s="1085"/>
      <c r="BC4" s="1102"/>
    </row>
    <row r="5" spans="2:55" ht="15" customHeight="1">
      <c r="B5" s="1085"/>
      <c r="C5" s="1086" t="s">
        <v>5365</v>
      </c>
      <c r="D5" s="1085"/>
      <c r="E5" s="1085"/>
      <c r="F5" s="1085"/>
      <c r="G5" s="1085"/>
      <c r="H5" s="1086" t="s">
        <v>3809</v>
      </c>
      <c r="I5" s="1085"/>
      <c r="J5" s="1085"/>
      <c r="K5" s="1085"/>
      <c r="L5" s="1085"/>
      <c r="M5" s="1085"/>
      <c r="N5" s="1086" t="s">
        <v>5366</v>
      </c>
      <c r="O5" s="1086"/>
      <c r="P5" s="1085"/>
      <c r="Q5" s="1085"/>
      <c r="R5" s="1085"/>
      <c r="S5" s="1085"/>
      <c r="T5" s="1085"/>
      <c r="U5" s="1085"/>
      <c r="V5" s="1085"/>
      <c r="W5" s="1085"/>
      <c r="X5" s="1085"/>
      <c r="Y5" s="1085"/>
      <c r="Z5" s="1085"/>
      <c r="AA5" s="1085"/>
      <c r="AB5" s="1085"/>
      <c r="AC5" s="1085"/>
      <c r="AD5" s="1085"/>
      <c r="AE5" s="1085"/>
      <c r="AF5" s="1085"/>
      <c r="AG5" s="1085"/>
      <c r="AH5" s="1085"/>
      <c r="AI5" s="1085"/>
      <c r="AJ5" s="1085"/>
      <c r="AK5" s="1085"/>
      <c r="AL5" s="1085"/>
      <c r="AM5" s="1087" t="s">
        <v>5367</v>
      </c>
      <c r="AN5" s="1087"/>
      <c r="AO5" s="1085"/>
      <c r="AP5" s="1085"/>
      <c r="AQ5" s="1085"/>
      <c r="AR5" s="1085"/>
      <c r="AS5" s="1085"/>
      <c r="AT5" s="1085"/>
      <c r="AU5" s="1085"/>
      <c r="AV5" s="1085"/>
      <c r="AW5" s="1085"/>
      <c r="AX5" s="1085"/>
      <c r="AY5" s="1085"/>
      <c r="AZ5" s="1085"/>
      <c r="BA5" s="1085"/>
      <c r="BB5" s="1085"/>
      <c r="BC5" s="1102"/>
    </row>
    <row r="6" spans="2:55">
      <c r="B6" s="1085"/>
      <c r="C6" s="1086" t="s">
        <v>5368</v>
      </c>
      <c r="D6" s="1085"/>
      <c r="E6" s="1085"/>
      <c r="F6" s="1085"/>
      <c r="G6" s="1085"/>
      <c r="H6" s="1086" t="s">
        <v>3809</v>
      </c>
      <c r="I6" s="1085"/>
      <c r="J6" s="1085"/>
      <c r="K6" s="1085"/>
      <c r="L6" s="1085"/>
      <c r="M6" s="1085"/>
      <c r="N6" s="1328" t="s">
        <v>5366</v>
      </c>
      <c r="O6" s="1329"/>
      <c r="P6" s="1330"/>
      <c r="Q6" s="1330"/>
      <c r="R6" s="1330"/>
      <c r="S6" s="1330"/>
      <c r="T6" s="1330"/>
      <c r="U6" s="1330"/>
      <c r="V6" s="1330"/>
      <c r="W6" s="1330"/>
      <c r="X6" s="1330"/>
      <c r="Y6" s="1330"/>
      <c r="Z6" s="1330"/>
      <c r="AA6" s="1330"/>
      <c r="AB6" s="1330"/>
      <c r="AC6" s="1330"/>
      <c r="AD6" s="1330"/>
      <c r="AE6" s="1330"/>
      <c r="AF6" s="1330"/>
      <c r="AG6" s="1330"/>
      <c r="AH6" s="1330"/>
      <c r="AI6" s="1330"/>
      <c r="AJ6" s="1330"/>
      <c r="AK6" s="1330"/>
      <c r="AL6" s="1330"/>
      <c r="AM6" s="1330"/>
      <c r="AN6" s="1330"/>
      <c r="AO6" s="1330"/>
      <c r="AP6" s="1330"/>
      <c r="AQ6" s="1330"/>
      <c r="AR6" s="1330"/>
      <c r="AS6" s="1330"/>
      <c r="AT6" s="1330"/>
      <c r="AU6" s="1330"/>
      <c r="AV6" s="1330"/>
      <c r="AW6" s="1330"/>
      <c r="AX6" s="1330"/>
      <c r="AY6" s="1330"/>
      <c r="AZ6" s="1330"/>
      <c r="BA6" s="1330"/>
      <c r="BB6" s="1330"/>
      <c r="BC6" s="1102"/>
    </row>
    <row r="7" spans="2:55">
      <c r="B7" s="1085"/>
      <c r="C7" s="1088"/>
      <c r="D7" s="1088"/>
      <c r="E7" s="1088"/>
      <c r="F7" s="1088"/>
      <c r="G7" s="1088"/>
      <c r="H7" s="1088"/>
      <c r="I7" s="1088"/>
      <c r="J7" s="1088"/>
      <c r="K7" s="1088"/>
      <c r="L7" s="1088"/>
      <c r="M7" s="1088"/>
      <c r="N7" s="1088"/>
      <c r="O7" s="1088"/>
      <c r="P7" s="1088"/>
      <c r="Q7" s="1088"/>
      <c r="R7" s="1088"/>
      <c r="S7" s="1088"/>
      <c r="T7" s="1088"/>
      <c r="U7" s="1088"/>
      <c r="V7" s="1088"/>
      <c r="W7" s="1088"/>
      <c r="X7" s="1088"/>
      <c r="Y7" s="1088"/>
      <c r="Z7" s="1088"/>
      <c r="AA7" s="1088"/>
      <c r="AB7" s="1088"/>
      <c r="AC7" s="1088"/>
      <c r="AD7" s="1088"/>
      <c r="AE7" s="1088"/>
      <c r="AF7" s="1088"/>
      <c r="AG7" s="1088"/>
      <c r="AH7" s="1088"/>
      <c r="AI7" s="1088"/>
      <c r="AJ7" s="1088"/>
      <c r="AK7" s="1088"/>
      <c r="AL7" s="1088"/>
      <c r="AM7" s="1088"/>
      <c r="AN7" s="1088"/>
      <c r="AO7" s="1088"/>
      <c r="AP7" s="1088"/>
      <c r="AQ7" s="1088"/>
      <c r="AR7" s="1088"/>
      <c r="AS7" s="1088"/>
      <c r="AT7" s="1088"/>
      <c r="AU7" s="1088"/>
      <c r="AV7" s="1088"/>
      <c r="AW7" s="1088"/>
      <c r="AX7" s="1088"/>
      <c r="AY7" s="1088"/>
      <c r="AZ7" s="1088"/>
      <c r="BA7" s="1088"/>
      <c r="BB7" s="1088"/>
      <c r="BC7" s="1103"/>
    </row>
    <row r="8" spans="2:55">
      <c r="D8" s="1089"/>
      <c r="E8" s="1089"/>
      <c r="F8" s="1089"/>
      <c r="G8" s="1089"/>
      <c r="H8" s="1089"/>
      <c r="I8" s="1089"/>
      <c r="J8" s="1089"/>
      <c r="K8" s="1089"/>
      <c r="L8" s="1089"/>
      <c r="M8" s="1089"/>
      <c r="N8" s="1089"/>
      <c r="O8" s="1089"/>
      <c r="P8" s="1089"/>
      <c r="Q8" s="1089"/>
      <c r="R8" s="1089"/>
      <c r="S8" s="1089"/>
      <c r="T8" s="1089"/>
      <c r="U8" s="1089"/>
      <c r="V8" s="1089"/>
      <c r="W8" s="1089"/>
      <c r="X8" s="1089"/>
      <c r="Y8" s="1089"/>
      <c r="Z8" s="1089"/>
      <c r="AA8" s="1089"/>
      <c r="AB8" s="1089"/>
      <c r="AC8" s="1089"/>
      <c r="AD8" s="1089"/>
      <c r="AE8" s="1089"/>
      <c r="AF8" s="1089"/>
      <c r="AG8" s="1089"/>
      <c r="AH8" s="1089"/>
      <c r="AI8" s="1089"/>
      <c r="AJ8" s="1089"/>
      <c r="AK8" s="1089"/>
      <c r="AL8" s="1089"/>
      <c r="AM8" s="1089"/>
      <c r="AN8" s="1089"/>
      <c r="AO8" s="1089"/>
      <c r="AP8" s="1089"/>
      <c r="AQ8" s="1089"/>
      <c r="AR8" s="1089"/>
      <c r="AS8" s="1089"/>
      <c r="AT8" s="1089"/>
      <c r="AU8" s="1089"/>
      <c r="AV8" s="1089"/>
      <c r="AW8" s="1089"/>
      <c r="AX8" s="1089"/>
      <c r="AY8" s="1089"/>
      <c r="AZ8" s="1089"/>
    </row>
    <row r="9" spans="2:55">
      <c r="B9" s="354"/>
      <c r="C9" s="354"/>
      <c r="D9" s="1090"/>
      <c r="E9" s="1090"/>
      <c r="F9" s="1090"/>
      <c r="G9" s="1090"/>
      <c r="H9" s="1090"/>
      <c r="I9" s="1090"/>
      <c r="J9" s="1090"/>
      <c r="K9" s="1090"/>
      <c r="L9" s="1090"/>
      <c r="M9" s="1090"/>
      <c r="N9" s="1090"/>
      <c r="O9" s="1090"/>
      <c r="P9" s="1090"/>
      <c r="Q9" s="1090"/>
      <c r="R9" s="1090"/>
      <c r="S9" s="1090"/>
      <c r="T9" s="1090"/>
      <c r="U9" s="1090"/>
      <c r="V9" s="1090"/>
      <c r="W9" s="1090"/>
      <c r="X9" s="1090"/>
      <c r="Y9" s="1090"/>
      <c r="Z9" s="1090"/>
      <c r="AA9" s="1090"/>
      <c r="AB9" s="1090"/>
      <c r="AC9" s="1090"/>
      <c r="AD9" s="1090"/>
      <c r="AE9" s="1090"/>
      <c r="AF9" s="1090"/>
      <c r="AG9" s="1090"/>
      <c r="AH9" s="1090"/>
      <c r="AI9" s="1090"/>
      <c r="AJ9" s="1090"/>
      <c r="AK9" s="1090"/>
      <c r="AL9" s="1090"/>
      <c r="AM9" s="1090"/>
      <c r="AN9" s="1090"/>
      <c r="AO9" s="1090"/>
      <c r="AP9" s="1090"/>
      <c r="AQ9" s="1090"/>
      <c r="AR9" s="1090"/>
      <c r="AS9" s="1090"/>
      <c r="AT9" s="1090"/>
      <c r="AU9" s="1090"/>
      <c r="AV9" s="1090"/>
      <c r="AW9" s="1090"/>
      <c r="AX9" s="1090"/>
      <c r="AY9" s="1090"/>
      <c r="AZ9" s="1090"/>
      <c r="BA9" s="354"/>
      <c r="BB9" s="354"/>
      <c r="BC9" s="1104"/>
    </row>
    <row r="10" spans="2:55">
      <c r="B10" s="354"/>
      <c r="C10" s="354"/>
      <c r="D10" s="354"/>
      <c r="E10" s="354"/>
      <c r="F10" s="354"/>
      <c r="G10" s="354"/>
      <c r="H10" s="354"/>
      <c r="I10" s="354"/>
      <c r="J10" s="354"/>
      <c r="K10" s="354"/>
      <c r="L10" s="354"/>
      <c r="M10" s="354"/>
      <c r="N10" s="354"/>
      <c r="O10" s="354"/>
      <c r="P10" s="354"/>
      <c r="Q10" s="354"/>
      <c r="R10" s="354"/>
      <c r="S10" s="354"/>
      <c r="T10" s="354"/>
      <c r="U10" s="354"/>
      <c r="V10" s="354"/>
      <c r="W10" s="354"/>
      <c r="X10" s="354"/>
      <c r="Y10" s="354"/>
      <c r="Z10" s="354"/>
      <c r="AA10" s="354"/>
      <c r="AB10" s="354"/>
      <c r="AC10" s="354"/>
      <c r="AD10" s="354"/>
      <c r="AE10" s="354"/>
      <c r="AF10" s="354"/>
      <c r="AG10" s="354"/>
      <c r="AH10" s="354"/>
      <c r="AI10" s="354"/>
      <c r="AJ10" s="354"/>
      <c r="AK10" s="354"/>
      <c r="AL10" s="354"/>
      <c r="AM10" s="354"/>
      <c r="AN10" s="354"/>
      <c r="AO10" s="354"/>
      <c r="AP10" s="354"/>
      <c r="AQ10" s="354"/>
      <c r="AR10" s="354"/>
      <c r="AS10" s="354"/>
      <c r="AT10" s="354"/>
      <c r="AU10" s="354"/>
      <c r="AV10" s="354"/>
      <c r="AW10" s="354"/>
      <c r="AX10" s="354"/>
      <c r="AY10" s="354"/>
      <c r="AZ10" s="354"/>
      <c r="BA10" s="354"/>
      <c r="BB10" s="354"/>
      <c r="BC10" s="1104"/>
    </row>
    <row r="12" spans="2:55">
      <c r="C12" s="1333" t="s">
        <v>5369</v>
      </c>
      <c r="D12" s="1333"/>
      <c r="E12" s="1333"/>
      <c r="F12" s="1333"/>
      <c r="G12" s="1333"/>
      <c r="H12" s="1333"/>
      <c r="I12" s="1333"/>
      <c r="J12" s="1333"/>
      <c r="K12" s="1333"/>
      <c r="L12" s="1333"/>
      <c r="M12" s="1333"/>
      <c r="N12" s="1333"/>
      <c r="O12" s="1333"/>
      <c r="P12" s="1333"/>
      <c r="Q12" s="1333"/>
      <c r="R12" s="1333"/>
      <c r="S12" s="1333"/>
      <c r="T12" s="1333"/>
      <c r="U12" s="1337" t="s">
        <v>5370</v>
      </c>
      <c r="V12" s="1337"/>
      <c r="W12" s="1337"/>
      <c r="X12" s="1338" t="s">
        <v>5371</v>
      </c>
      <c r="Y12" s="1338"/>
      <c r="Z12" s="1338"/>
      <c r="AA12" s="1338"/>
      <c r="AB12" s="1338"/>
      <c r="AC12" s="1338"/>
      <c r="AD12" s="1338"/>
      <c r="AE12" s="1338"/>
      <c r="AF12" s="1338"/>
      <c r="AG12" s="1338"/>
      <c r="AH12" s="1338"/>
      <c r="AI12" s="1338"/>
      <c r="AJ12" s="1338"/>
      <c r="AK12" s="1338"/>
      <c r="AL12" s="1338"/>
    </row>
    <row r="13" spans="2:55">
      <c r="C13" s="1334"/>
      <c r="D13" s="1335"/>
      <c r="E13" s="1335"/>
      <c r="F13" s="1335"/>
      <c r="G13" s="1335"/>
      <c r="H13" s="1335"/>
      <c r="I13" s="1335"/>
      <c r="J13" s="1335"/>
      <c r="K13" s="1335"/>
      <c r="L13" s="1335"/>
      <c r="M13" s="1335"/>
      <c r="N13" s="1335"/>
      <c r="O13" s="1335"/>
      <c r="P13" s="1335"/>
      <c r="Q13" s="1335"/>
      <c r="R13" s="1335"/>
      <c r="S13" s="1335"/>
      <c r="T13" s="1336"/>
      <c r="U13" s="1339" t="s">
        <v>5372</v>
      </c>
      <c r="V13" s="1339"/>
      <c r="W13" s="1339"/>
      <c r="X13" s="1343" t="s">
        <v>5373</v>
      </c>
      <c r="Y13" s="1343"/>
      <c r="Z13" s="1343"/>
      <c r="AA13" s="1343"/>
      <c r="AB13" s="1343"/>
      <c r="AC13" s="1343"/>
      <c r="AD13" s="1343"/>
      <c r="AE13" s="1343"/>
      <c r="AF13" s="1343"/>
      <c r="AG13" s="1343"/>
      <c r="AH13" s="1343"/>
      <c r="AI13" s="1343"/>
      <c r="AJ13" s="1343"/>
      <c r="AK13" s="1343"/>
      <c r="AL13" s="1343"/>
    </row>
    <row r="14" spans="2:55">
      <c r="C14" s="1322" t="s">
        <v>5374</v>
      </c>
      <c r="D14" s="1322"/>
      <c r="E14" s="1322"/>
      <c r="F14" s="1322"/>
      <c r="G14" s="1322"/>
      <c r="H14" s="1322"/>
      <c r="I14" s="1322"/>
      <c r="J14" s="1322"/>
      <c r="K14" s="1322"/>
      <c r="L14" s="1322"/>
      <c r="M14" s="1322"/>
      <c r="N14" s="1322"/>
      <c r="O14" s="1322"/>
      <c r="P14" s="1322"/>
      <c r="Q14" s="1322"/>
      <c r="R14" s="1322"/>
      <c r="S14" s="1322"/>
      <c r="T14" s="1322"/>
      <c r="U14" s="1340"/>
      <c r="V14" s="1341"/>
      <c r="W14" s="1342"/>
      <c r="X14" s="1344"/>
      <c r="Y14" s="1345"/>
      <c r="Z14" s="1345"/>
      <c r="AA14" s="1345"/>
      <c r="AB14" s="1345"/>
      <c r="AC14" s="1345"/>
      <c r="AD14" s="1345"/>
      <c r="AE14" s="1345"/>
      <c r="AF14" s="1345"/>
      <c r="AG14" s="1345"/>
      <c r="AH14" s="1345"/>
      <c r="AI14" s="1345"/>
      <c r="AJ14" s="1345"/>
      <c r="AK14" s="1345"/>
      <c r="AL14" s="1346"/>
    </row>
    <row r="15" spans="2:55">
      <c r="C15" s="1347" t="s">
        <v>5375</v>
      </c>
      <c r="D15" s="1347"/>
      <c r="E15" s="1348" t="s">
        <v>5376</v>
      </c>
      <c r="F15" s="1348"/>
      <c r="G15" s="1348"/>
      <c r="H15" s="1348"/>
      <c r="I15" s="1348"/>
      <c r="J15" s="1348"/>
      <c r="K15" s="1348"/>
      <c r="L15" s="1347" t="s">
        <v>5377</v>
      </c>
      <c r="M15" s="1347"/>
      <c r="N15" s="1348" t="s">
        <v>5378</v>
      </c>
      <c r="O15" s="1348"/>
      <c r="P15" s="1348"/>
      <c r="Q15" s="1348"/>
      <c r="R15" s="1348"/>
      <c r="S15" s="1348"/>
      <c r="T15" s="1348"/>
      <c r="U15" s="1339" t="s">
        <v>5372</v>
      </c>
      <c r="V15" s="1339"/>
      <c r="W15" s="1339"/>
      <c r="X15" s="1349" t="s">
        <v>5379</v>
      </c>
      <c r="Y15" s="1349"/>
      <c r="Z15" s="1349"/>
      <c r="AA15" s="1349"/>
      <c r="AB15" s="1349"/>
      <c r="AC15" s="1349"/>
      <c r="AD15" s="1349"/>
      <c r="AE15" s="1349"/>
      <c r="AF15" s="1349"/>
      <c r="AG15" s="1349"/>
      <c r="AH15" s="1349"/>
      <c r="AI15" s="1349"/>
      <c r="AJ15" s="1349"/>
      <c r="AK15" s="1349"/>
      <c r="AL15" s="1349"/>
    </row>
    <row r="16" spans="2:55">
      <c r="C16" s="1333" t="s">
        <v>3808</v>
      </c>
      <c r="D16" s="1333"/>
      <c r="E16" s="1333"/>
      <c r="F16" s="1333"/>
      <c r="G16" s="1333"/>
      <c r="H16" s="1333"/>
      <c r="I16" s="1333"/>
      <c r="J16" s="1333"/>
      <c r="K16" s="1333"/>
      <c r="L16" s="1333"/>
      <c r="M16" s="1333"/>
      <c r="N16" s="1333"/>
      <c r="O16" s="1333"/>
      <c r="P16" s="1333"/>
      <c r="Q16" s="1333"/>
      <c r="R16" s="1333"/>
      <c r="S16" s="1333"/>
      <c r="T16" s="1333"/>
      <c r="U16" s="1350" t="s">
        <v>5380</v>
      </c>
      <c r="V16" s="1350"/>
      <c r="W16" s="1350"/>
      <c r="X16" s="1351" t="s">
        <v>5381</v>
      </c>
      <c r="Y16" s="1351"/>
      <c r="Z16" s="1351"/>
      <c r="AA16" s="1352" t="s">
        <v>5382</v>
      </c>
      <c r="AB16" s="1352"/>
      <c r="AC16" s="1352"/>
      <c r="AD16" s="1352"/>
      <c r="AE16" s="1353"/>
      <c r="AF16" s="1353"/>
      <c r="AG16" s="1353"/>
      <c r="AH16" s="1353"/>
      <c r="AI16" s="1353"/>
      <c r="AJ16" s="1353"/>
      <c r="AK16" s="1353"/>
      <c r="AL16" s="1353"/>
    </row>
    <row r="17" spans="2:55">
      <c r="C17" s="1334"/>
      <c r="D17" s="1335"/>
      <c r="E17" s="1335"/>
      <c r="F17" s="1335"/>
      <c r="G17" s="1335"/>
      <c r="H17" s="1335"/>
      <c r="I17" s="1335"/>
      <c r="J17" s="1335"/>
      <c r="K17" s="1335"/>
      <c r="L17" s="1335"/>
      <c r="M17" s="1335"/>
      <c r="N17" s="1335"/>
      <c r="O17" s="1335"/>
      <c r="P17" s="1335"/>
      <c r="Q17" s="1335"/>
      <c r="R17" s="1335"/>
      <c r="S17" s="1335"/>
      <c r="T17" s="1336"/>
      <c r="U17" s="1350" t="s">
        <v>5383</v>
      </c>
      <c r="V17" s="1350"/>
      <c r="W17" s="1350"/>
      <c r="X17" s="1354"/>
      <c r="Y17" s="1354"/>
      <c r="Z17" s="1354"/>
      <c r="AA17" s="1352" t="s">
        <v>5384</v>
      </c>
      <c r="AB17" s="1352"/>
      <c r="AC17" s="1352"/>
      <c r="AD17" s="1352"/>
      <c r="AE17" s="1353" t="s">
        <v>749</v>
      </c>
      <c r="AF17" s="1353"/>
      <c r="AG17" s="1353"/>
      <c r="AH17" s="1353"/>
      <c r="AI17" s="1353"/>
      <c r="AJ17" s="1353"/>
      <c r="AK17" s="1353"/>
      <c r="AL17" s="1353"/>
    </row>
    <row r="18" spans="2:55">
      <c r="C18" s="1334"/>
      <c r="D18" s="1335"/>
      <c r="E18" s="1335"/>
      <c r="F18" s="1335"/>
      <c r="G18" s="1335"/>
      <c r="H18" s="1335"/>
      <c r="I18" s="1335"/>
      <c r="J18" s="1335"/>
      <c r="K18" s="1335"/>
      <c r="L18" s="1335"/>
      <c r="M18" s="1335"/>
      <c r="N18" s="1335"/>
      <c r="O18" s="1335"/>
      <c r="P18" s="1335"/>
      <c r="Q18" s="1335"/>
      <c r="R18" s="1335"/>
      <c r="S18" s="1335"/>
      <c r="T18" s="1336"/>
      <c r="U18" s="1350" t="s">
        <v>5385</v>
      </c>
      <c r="V18" s="1350"/>
      <c r="W18" s="1350"/>
      <c r="X18" s="1356" t="s">
        <v>5386</v>
      </c>
      <c r="Y18" s="1356"/>
      <c r="Z18" s="1356"/>
      <c r="AA18" s="1360" t="s">
        <v>5387</v>
      </c>
      <c r="AB18" s="1360"/>
      <c r="AC18" s="1360"/>
      <c r="AD18" s="1360"/>
      <c r="AE18" s="1353"/>
      <c r="AF18" s="1353"/>
      <c r="AG18" s="1353"/>
      <c r="AH18" s="1353"/>
      <c r="AI18" s="1353"/>
      <c r="AJ18" s="1353"/>
      <c r="AK18" s="1353"/>
      <c r="AL18" s="1353"/>
    </row>
    <row r="19" spans="2:55">
      <c r="C19" s="1322" t="s">
        <v>5388</v>
      </c>
      <c r="D19" s="1322"/>
      <c r="E19" s="1322"/>
      <c r="F19" s="1322"/>
      <c r="G19" s="1322"/>
      <c r="H19" s="1322"/>
      <c r="I19" s="1322"/>
      <c r="J19" s="1322"/>
      <c r="K19" s="1322"/>
      <c r="L19" s="1322"/>
      <c r="M19" s="1322"/>
      <c r="N19" s="1322"/>
      <c r="O19" s="1322"/>
      <c r="P19" s="1322"/>
      <c r="Q19" s="1322"/>
      <c r="R19" s="1322"/>
      <c r="S19" s="1322"/>
      <c r="T19" s="1322"/>
      <c r="U19" s="1355"/>
      <c r="V19" s="1355"/>
      <c r="W19" s="1355"/>
      <c r="X19" s="1357"/>
      <c r="Y19" s="1358"/>
      <c r="Z19" s="1359"/>
      <c r="AA19" s="1361"/>
      <c r="AB19" s="1362"/>
      <c r="AC19" s="1362"/>
      <c r="AD19" s="1363"/>
      <c r="AE19" s="1346"/>
      <c r="AF19" s="1346"/>
      <c r="AG19" s="1346"/>
      <c r="AH19" s="1346"/>
      <c r="AI19" s="1346"/>
      <c r="AJ19" s="1346"/>
      <c r="AK19" s="1346"/>
      <c r="AL19" s="1346"/>
    </row>
    <row r="20" spans="2:55">
      <c r="C20" s="1318" t="s">
        <v>5389</v>
      </c>
      <c r="D20" s="1318"/>
      <c r="E20" s="1318"/>
      <c r="F20" s="1318"/>
      <c r="G20" s="1318"/>
      <c r="H20" s="1318"/>
      <c r="I20" s="1318"/>
      <c r="J20" s="1318"/>
      <c r="K20" s="1318"/>
      <c r="L20" s="1318"/>
      <c r="M20" s="1318"/>
      <c r="N20" s="1318"/>
      <c r="O20" s="1318"/>
      <c r="P20" s="1318"/>
      <c r="Q20" s="1318"/>
      <c r="R20" s="1318"/>
      <c r="S20" s="1318"/>
      <c r="T20" s="1318"/>
      <c r="U20" s="1318"/>
      <c r="V20" s="1318"/>
      <c r="W20" s="1318"/>
      <c r="X20" s="1318"/>
      <c r="Y20" s="1318"/>
      <c r="Z20" s="1318"/>
      <c r="AA20" s="1318"/>
      <c r="AB20" s="1318"/>
      <c r="AC20" s="1318"/>
      <c r="AD20" s="1318"/>
      <c r="AE20" s="1318"/>
      <c r="AF20" s="1318"/>
      <c r="AG20" s="1318"/>
      <c r="AH20" s="1318"/>
      <c r="AI20" s="1318"/>
      <c r="AJ20" s="1318"/>
      <c r="AK20" s="1318"/>
      <c r="AL20" s="1318"/>
    </row>
    <row r="21" spans="2:55">
      <c r="C21" s="1319"/>
      <c r="D21" s="1320"/>
      <c r="E21" s="1320"/>
      <c r="F21" s="1320"/>
      <c r="G21" s="1320"/>
      <c r="H21" s="1320"/>
      <c r="I21" s="1320"/>
      <c r="J21" s="1320"/>
      <c r="K21" s="1320"/>
      <c r="L21" s="1320"/>
      <c r="M21" s="1320"/>
      <c r="N21" s="1320"/>
      <c r="O21" s="1320"/>
      <c r="P21" s="1320"/>
      <c r="Q21" s="1320"/>
      <c r="R21" s="1320"/>
      <c r="S21" s="1320"/>
      <c r="T21" s="1320"/>
      <c r="U21" s="1320"/>
      <c r="V21" s="1320"/>
      <c r="W21" s="1320"/>
      <c r="X21" s="1320"/>
      <c r="Y21" s="1320"/>
      <c r="Z21" s="1320"/>
      <c r="AA21" s="1320"/>
      <c r="AB21" s="1320"/>
      <c r="AC21" s="1320"/>
      <c r="AD21" s="1320"/>
      <c r="AE21" s="1320"/>
      <c r="AF21" s="1320"/>
      <c r="AG21" s="1320"/>
      <c r="AH21" s="1320"/>
      <c r="AI21" s="1320"/>
      <c r="AJ21" s="1320"/>
      <c r="AK21" s="1320"/>
      <c r="AL21" s="1321"/>
    </row>
    <row r="22" spans="2:55">
      <c r="C22" s="1322" t="s">
        <v>5390</v>
      </c>
      <c r="D22" s="1322"/>
      <c r="E22" s="1322"/>
      <c r="F22" s="1322"/>
      <c r="G22" s="1322"/>
      <c r="H22" s="1322"/>
      <c r="I22" s="1322"/>
      <c r="J22" s="1322"/>
      <c r="K22" s="1322"/>
      <c r="L22" s="1322"/>
      <c r="M22" s="1322"/>
      <c r="N22" s="1322"/>
      <c r="O22" s="1322"/>
      <c r="P22" s="1322"/>
      <c r="Q22" s="1322"/>
      <c r="R22" s="1322"/>
      <c r="S22" s="1322"/>
      <c r="T22" s="1322"/>
      <c r="U22" s="1322"/>
      <c r="V22" s="1322"/>
      <c r="W22" s="1322"/>
      <c r="X22" s="1322"/>
      <c r="Y22" s="1322"/>
      <c r="Z22" s="1322"/>
      <c r="AA22" s="1322"/>
      <c r="AB22" s="1322"/>
      <c r="AC22" s="1322"/>
      <c r="AD22" s="1322"/>
      <c r="AE22" s="1322"/>
      <c r="AF22" s="1322"/>
      <c r="AG22" s="1322"/>
      <c r="AH22" s="1322"/>
      <c r="AI22" s="1322"/>
      <c r="AJ22" s="1322"/>
      <c r="AK22" s="1322"/>
      <c r="AL22" s="1322"/>
      <c r="AM22" s="1323" t="s">
        <v>5391</v>
      </c>
      <c r="AN22" s="1323"/>
      <c r="AO22" s="1323"/>
      <c r="AP22" s="1323"/>
      <c r="AQ22" s="1323"/>
      <c r="AR22" s="1323"/>
      <c r="AS22" s="1323"/>
      <c r="AT22" s="1323"/>
      <c r="AU22" s="1323"/>
      <c r="AV22" s="1323"/>
      <c r="AW22" s="1323"/>
      <c r="AX22" s="1323"/>
      <c r="AY22" s="1323"/>
      <c r="AZ22" s="1323"/>
      <c r="BA22" s="1323"/>
      <c r="BB22" s="1323"/>
    </row>
    <row r="23" spans="2:55">
      <c r="AM23" s="1324"/>
      <c r="AN23" s="1324"/>
      <c r="AO23" s="1324"/>
      <c r="AP23" s="1324"/>
      <c r="AQ23" s="1324"/>
      <c r="AR23" s="1324"/>
      <c r="AS23" s="1324"/>
      <c r="AT23" s="1324"/>
      <c r="AU23" s="1324"/>
      <c r="AV23" s="1324"/>
      <c r="AW23" s="1324"/>
      <c r="AX23" s="1324"/>
      <c r="AY23" s="1324"/>
      <c r="AZ23" s="1324"/>
      <c r="BA23" s="1324"/>
      <c r="BB23" s="1324"/>
    </row>
    <row r="24" spans="2:55" ht="18" thickBot="1">
      <c r="C24" s="1325" t="s">
        <v>5392</v>
      </c>
      <c r="D24" s="1325"/>
      <c r="E24" s="1325"/>
      <c r="F24" s="1325"/>
      <c r="G24" s="1325"/>
      <c r="H24" s="1325"/>
      <c r="I24" s="1325"/>
      <c r="J24" s="1325"/>
      <c r="K24" s="1325"/>
      <c r="L24" s="1325"/>
      <c r="M24" s="1325"/>
      <c r="N24" s="1325"/>
      <c r="O24" s="1325"/>
      <c r="P24" s="1325"/>
      <c r="Q24" s="1325"/>
      <c r="R24" s="1325"/>
      <c r="S24" s="1325"/>
      <c r="T24" s="1325"/>
      <c r="U24" s="1325"/>
      <c r="V24" s="1325"/>
      <c r="W24" s="1325"/>
      <c r="X24" s="1325"/>
      <c r="Y24" s="1325"/>
      <c r="Z24" s="1325"/>
      <c r="AA24" s="1325"/>
      <c r="AB24" s="1325"/>
      <c r="AC24" s="1325"/>
      <c r="AD24" s="1325"/>
      <c r="AE24" s="1325"/>
      <c r="AF24" s="1325"/>
      <c r="AG24" s="1325"/>
      <c r="AH24" s="1325"/>
      <c r="AI24" s="1325"/>
      <c r="AJ24" s="1325"/>
      <c r="AK24" s="1325"/>
      <c r="AL24" s="1325"/>
      <c r="AM24" s="1325"/>
      <c r="AN24" s="1325"/>
      <c r="AO24" s="1325"/>
      <c r="AP24" s="1325"/>
      <c r="AQ24" s="1325"/>
      <c r="AR24" s="1325"/>
      <c r="AS24" s="1325"/>
      <c r="AT24" s="1325"/>
      <c r="AU24" s="1325"/>
      <c r="AV24" s="1325"/>
      <c r="AW24" s="1325"/>
      <c r="AX24" s="1325"/>
      <c r="AY24" s="1325"/>
      <c r="AZ24" s="1325"/>
      <c r="BA24" s="1325"/>
      <c r="BB24" s="1325"/>
    </row>
    <row r="26" spans="2:55">
      <c r="C26" s="1326" t="s">
        <v>1659</v>
      </c>
      <c r="D26" s="1326"/>
      <c r="E26" s="1326"/>
      <c r="F26" s="1326"/>
      <c r="G26" s="1327" t="s">
        <v>1660</v>
      </c>
      <c r="H26" s="1327"/>
      <c r="I26" s="1327"/>
      <c r="J26" s="1327"/>
      <c r="K26" s="1327"/>
      <c r="L26" s="1327"/>
      <c r="M26" s="1327"/>
      <c r="N26" s="1327"/>
      <c r="O26" s="1327"/>
      <c r="P26" s="1327"/>
      <c r="Q26" s="1327"/>
      <c r="R26" s="1327"/>
      <c r="S26" s="1327"/>
      <c r="T26" s="1327"/>
      <c r="U26" s="1327"/>
      <c r="V26" s="1327"/>
      <c r="W26" s="1327"/>
      <c r="X26" s="1327"/>
      <c r="Y26" s="1327"/>
      <c r="Z26" s="1327"/>
      <c r="AA26" s="1327"/>
      <c r="AB26" s="1327"/>
      <c r="AC26" s="1327"/>
      <c r="AD26" s="1327"/>
      <c r="AE26" s="1327"/>
      <c r="AF26" s="1327"/>
      <c r="AG26" s="1327"/>
      <c r="AH26" s="1327"/>
      <c r="AI26" s="1327"/>
      <c r="AJ26" s="1327"/>
      <c r="AK26" s="1327"/>
      <c r="AL26" s="1327"/>
      <c r="AM26" s="1327"/>
      <c r="AN26" s="1327"/>
      <c r="AO26" s="1327"/>
      <c r="AP26" s="1327"/>
      <c r="AQ26" s="1327"/>
      <c r="AR26" s="1327"/>
      <c r="AS26" s="1327"/>
      <c r="AT26" s="1327"/>
      <c r="AU26" s="1327"/>
      <c r="AV26" s="1327"/>
      <c r="AW26" s="1327"/>
      <c r="AX26" s="1327"/>
      <c r="AY26" s="1327"/>
      <c r="AZ26" s="1327"/>
      <c r="BA26" s="1327"/>
      <c r="BB26" s="1327"/>
    </row>
    <row r="27" spans="2:55">
      <c r="B27" s="354"/>
      <c r="C27" s="354"/>
      <c r="D27" s="354"/>
      <c r="E27" s="354"/>
      <c r="F27" s="354"/>
      <c r="G27" s="354"/>
      <c r="H27" s="354"/>
      <c r="I27" s="354"/>
      <c r="J27" s="354"/>
      <c r="K27" s="354"/>
      <c r="L27" s="354"/>
      <c r="M27" s="354"/>
      <c r="N27" s="354"/>
      <c r="O27" s="354"/>
      <c r="P27" s="354"/>
      <c r="Q27" s="354"/>
      <c r="R27" s="354"/>
      <c r="S27" s="354"/>
      <c r="T27" s="354"/>
      <c r="U27" s="354"/>
      <c r="V27" s="354"/>
      <c r="W27" s="354"/>
      <c r="X27" s="354"/>
      <c r="Y27" s="354"/>
      <c r="Z27" s="354"/>
      <c r="AA27" s="354"/>
      <c r="AB27" s="354"/>
      <c r="AC27" s="354"/>
      <c r="AD27" s="354"/>
      <c r="AE27" s="354"/>
      <c r="AF27" s="354"/>
      <c r="AG27" s="354"/>
      <c r="AH27" s="354"/>
      <c r="AI27" s="354"/>
      <c r="AJ27" s="354"/>
      <c r="AK27" s="354"/>
      <c r="AL27" s="354"/>
      <c r="AM27" s="354"/>
      <c r="AN27" s="354"/>
      <c r="AO27" s="354"/>
      <c r="AP27" s="354"/>
      <c r="AQ27" s="354"/>
      <c r="AR27" s="354"/>
      <c r="AS27" s="354"/>
      <c r="AT27" s="354"/>
      <c r="AU27" s="354"/>
      <c r="AV27" s="354"/>
      <c r="AW27" s="354"/>
      <c r="AX27" s="354"/>
      <c r="AY27" s="354"/>
      <c r="AZ27" s="354"/>
      <c r="BA27" s="354"/>
      <c r="BB27" s="354"/>
      <c r="BC27" s="1104"/>
    </row>
    <row r="28" spans="2:55">
      <c r="C28" s="1326" t="s">
        <v>5393</v>
      </c>
      <c r="D28" s="1326"/>
      <c r="E28" s="1326"/>
      <c r="F28" s="1326"/>
    </row>
    <row r="29" spans="2:55" ht="15" thickBot="1"/>
    <row r="30" spans="2:55">
      <c r="C30" s="1290" t="s">
        <v>639</v>
      </c>
      <c r="D30" s="1290"/>
      <c r="E30" s="1293" t="s">
        <v>1245</v>
      </c>
      <c r="F30" s="1293"/>
      <c r="G30" s="1293"/>
      <c r="H30" s="1293" t="s">
        <v>1661</v>
      </c>
      <c r="I30" s="1293"/>
      <c r="J30" s="1293"/>
      <c r="K30" s="1293"/>
      <c r="L30" s="1293"/>
      <c r="M30" s="1293"/>
      <c r="N30" s="1293"/>
      <c r="O30" s="1293"/>
      <c r="P30" s="1293"/>
      <c r="Q30" s="1293"/>
      <c r="R30" s="1293"/>
      <c r="S30" s="1293"/>
      <c r="T30" s="1293"/>
      <c r="U30" s="1293" t="s">
        <v>1662</v>
      </c>
      <c r="V30" s="1293"/>
      <c r="W30" s="1293"/>
      <c r="X30" s="1293"/>
      <c r="Y30" s="1293"/>
      <c r="Z30" s="1293" t="s">
        <v>5675</v>
      </c>
      <c r="AA30" s="1293"/>
      <c r="AB30" s="1293"/>
      <c r="AC30" s="1293"/>
      <c r="AD30" s="1293" t="s">
        <v>1663</v>
      </c>
      <c r="AE30" s="1293"/>
      <c r="AF30" s="1293"/>
      <c r="AG30" s="1293"/>
      <c r="AH30" s="1293"/>
      <c r="AI30" s="1293"/>
      <c r="AJ30" s="1293"/>
      <c r="AK30" s="1293"/>
      <c r="AL30" s="1293" t="s">
        <v>1664</v>
      </c>
      <c r="AM30" s="1293"/>
      <c r="AN30" s="1293"/>
      <c r="AO30" s="1293"/>
      <c r="AP30" s="1293"/>
      <c r="AQ30" s="1293"/>
      <c r="AR30" s="1293"/>
      <c r="AS30" s="1293"/>
      <c r="AT30" s="1296" t="s">
        <v>1665</v>
      </c>
      <c r="AU30" s="1296"/>
      <c r="AV30" s="1296"/>
      <c r="AW30" s="1296"/>
      <c r="AX30" s="1296"/>
      <c r="AY30" s="1296"/>
      <c r="AZ30" s="1296"/>
      <c r="BA30" s="1296"/>
      <c r="BC30" s="1289" t="s">
        <v>5688</v>
      </c>
    </row>
    <row r="31" spans="2:55">
      <c r="C31" s="1291"/>
      <c r="D31" s="1292"/>
      <c r="E31" s="1294"/>
      <c r="F31" s="1295"/>
      <c r="G31" s="1292"/>
      <c r="H31" s="1294"/>
      <c r="I31" s="1295"/>
      <c r="J31" s="1295"/>
      <c r="K31" s="1295"/>
      <c r="L31" s="1295"/>
      <c r="M31" s="1295"/>
      <c r="N31" s="1295"/>
      <c r="O31" s="1295"/>
      <c r="P31" s="1295"/>
      <c r="Q31" s="1295"/>
      <c r="R31" s="1295"/>
      <c r="S31" s="1295"/>
      <c r="T31" s="1292"/>
      <c r="U31" s="1294"/>
      <c r="V31" s="1295"/>
      <c r="W31" s="1295"/>
      <c r="X31" s="1295"/>
      <c r="Y31" s="1292"/>
      <c r="Z31" s="1294"/>
      <c r="AA31" s="1295"/>
      <c r="AB31" s="1295"/>
      <c r="AC31" s="1292"/>
      <c r="AD31" s="1294"/>
      <c r="AE31" s="1295"/>
      <c r="AF31" s="1295"/>
      <c r="AG31" s="1295"/>
      <c r="AH31" s="1295"/>
      <c r="AI31" s="1295"/>
      <c r="AJ31" s="1295"/>
      <c r="AK31" s="1292"/>
      <c r="AL31" s="1294"/>
      <c r="AM31" s="1295"/>
      <c r="AN31" s="1295"/>
      <c r="AO31" s="1295"/>
      <c r="AP31" s="1295"/>
      <c r="AQ31" s="1295"/>
      <c r="AR31" s="1295"/>
      <c r="AS31" s="1292"/>
      <c r="AT31" s="1294"/>
      <c r="AU31" s="1295"/>
      <c r="AV31" s="1295"/>
      <c r="AW31" s="1295"/>
      <c r="AX31" s="1295"/>
      <c r="AY31" s="1295"/>
      <c r="AZ31" s="1295"/>
      <c r="BA31" s="1297"/>
      <c r="BC31" s="1289"/>
    </row>
    <row r="32" spans="2:55">
      <c r="C32" s="1309">
        <v>1</v>
      </c>
      <c r="D32" s="1309"/>
      <c r="E32" s="1310" t="s">
        <v>5394</v>
      </c>
      <c r="F32" s="1310"/>
      <c r="G32" s="1310"/>
      <c r="H32" s="1300" t="s">
        <v>5395</v>
      </c>
      <c r="I32" s="1300"/>
      <c r="J32" s="1300"/>
      <c r="K32" s="1300"/>
      <c r="L32" s="1300"/>
      <c r="M32" s="1300"/>
      <c r="N32" s="1300"/>
      <c r="O32" s="1300"/>
      <c r="P32" s="1300"/>
      <c r="Q32" s="1300"/>
      <c r="R32" s="1300"/>
      <c r="S32" s="1300"/>
      <c r="T32" s="1300"/>
      <c r="U32" s="1301">
        <v>1</v>
      </c>
      <c r="V32" s="1301"/>
      <c r="W32" s="1302" t="s">
        <v>13</v>
      </c>
      <c r="X32" s="1302"/>
      <c r="Y32" s="1302"/>
      <c r="Z32" s="1307">
        <v>9250</v>
      </c>
      <c r="AA32" s="1307"/>
      <c r="AB32" s="1307"/>
      <c r="AC32" s="1307"/>
      <c r="AD32" s="1316">
        <v>22</v>
      </c>
      <c r="AE32" s="1316"/>
      <c r="AF32" s="1316"/>
      <c r="AG32" s="1316"/>
      <c r="AH32" s="1316"/>
      <c r="AI32" s="1316"/>
      <c r="AJ32" s="1316"/>
      <c r="AK32" s="1316"/>
      <c r="AL32" s="1307">
        <v>1668.03</v>
      </c>
      <c r="AM32" s="1307"/>
      <c r="AN32" s="1307"/>
      <c r="AO32" s="1307"/>
      <c r="AP32" s="1307"/>
      <c r="AQ32" s="1307"/>
      <c r="AR32" s="1307"/>
      <c r="AS32" s="1307"/>
      <c r="AT32" s="1317">
        <v>9250</v>
      </c>
      <c r="AU32" s="1317"/>
      <c r="AV32" s="1317"/>
      <c r="AW32" s="1317"/>
      <c r="AX32" s="1317"/>
      <c r="AY32" s="1317"/>
      <c r="AZ32" s="1317"/>
      <c r="BA32" s="1317"/>
      <c r="BC32" s="1106">
        <f>ROUNDUP(Z32*1.05,2)</f>
        <v>9712.5</v>
      </c>
    </row>
    <row r="33" spans="3:55">
      <c r="C33" s="1309">
        <v>2</v>
      </c>
      <c r="D33" s="1309"/>
      <c r="E33" s="1310" t="s">
        <v>5396</v>
      </c>
      <c r="F33" s="1310"/>
      <c r="G33" s="1310"/>
      <c r="H33" s="1300" t="s">
        <v>5397</v>
      </c>
      <c r="I33" s="1300"/>
      <c r="J33" s="1300"/>
      <c r="K33" s="1300"/>
      <c r="L33" s="1300"/>
      <c r="M33" s="1300"/>
      <c r="N33" s="1300"/>
      <c r="O33" s="1300"/>
      <c r="P33" s="1300"/>
      <c r="Q33" s="1300"/>
      <c r="R33" s="1300"/>
      <c r="S33" s="1300"/>
      <c r="T33" s="1300"/>
      <c r="U33" s="1301">
        <v>1</v>
      </c>
      <c r="V33" s="1301"/>
      <c r="W33" s="1302" t="s">
        <v>13</v>
      </c>
      <c r="X33" s="1302"/>
      <c r="Y33" s="1302"/>
      <c r="Z33" s="1307">
        <v>9460</v>
      </c>
      <c r="AA33" s="1307"/>
      <c r="AB33" s="1307"/>
      <c r="AC33" s="1307"/>
      <c r="AD33" s="1316">
        <v>22</v>
      </c>
      <c r="AE33" s="1316"/>
      <c r="AF33" s="1316"/>
      <c r="AG33" s="1316"/>
      <c r="AH33" s="1316"/>
      <c r="AI33" s="1316"/>
      <c r="AJ33" s="1316"/>
      <c r="AK33" s="1316"/>
      <c r="AL33" s="1307">
        <v>1705.9</v>
      </c>
      <c r="AM33" s="1307"/>
      <c r="AN33" s="1307"/>
      <c r="AO33" s="1307"/>
      <c r="AP33" s="1307"/>
      <c r="AQ33" s="1307"/>
      <c r="AR33" s="1307"/>
      <c r="AS33" s="1307"/>
      <c r="AT33" s="1317">
        <v>9460</v>
      </c>
      <c r="AU33" s="1317"/>
      <c r="AV33" s="1317"/>
      <c r="AW33" s="1317"/>
      <c r="AX33" s="1317"/>
      <c r="AY33" s="1317"/>
      <c r="AZ33" s="1317"/>
      <c r="BA33" s="1317"/>
      <c r="BC33" s="1106">
        <f t="shared" ref="BC33:BC46" si="0">ROUNDUP(Z33*1.05,2)</f>
        <v>9933</v>
      </c>
    </row>
    <row r="34" spans="3:55">
      <c r="C34" s="1309">
        <v>3</v>
      </c>
      <c r="D34" s="1309"/>
      <c r="E34" s="1310" t="s">
        <v>5398</v>
      </c>
      <c r="F34" s="1310"/>
      <c r="G34" s="1310"/>
      <c r="H34" s="1300" t="s">
        <v>5399</v>
      </c>
      <c r="I34" s="1300"/>
      <c r="J34" s="1300"/>
      <c r="K34" s="1300"/>
      <c r="L34" s="1300"/>
      <c r="M34" s="1300"/>
      <c r="N34" s="1300"/>
      <c r="O34" s="1300"/>
      <c r="P34" s="1300"/>
      <c r="Q34" s="1300"/>
      <c r="R34" s="1300"/>
      <c r="S34" s="1300"/>
      <c r="T34" s="1300"/>
      <c r="U34" s="1301">
        <v>1</v>
      </c>
      <c r="V34" s="1301"/>
      <c r="W34" s="1302" t="s">
        <v>13</v>
      </c>
      <c r="X34" s="1302"/>
      <c r="Y34" s="1302"/>
      <c r="Z34" s="1307">
        <v>9660</v>
      </c>
      <c r="AA34" s="1307"/>
      <c r="AB34" s="1307"/>
      <c r="AC34" s="1307"/>
      <c r="AD34" s="1316">
        <v>22</v>
      </c>
      <c r="AE34" s="1316"/>
      <c r="AF34" s="1316"/>
      <c r="AG34" s="1316"/>
      <c r="AH34" s="1316"/>
      <c r="AI34" s="1316"/>
      <c r="AJ34" s="1316"/>
      <c r="AK34" s="1316"/>
      <c r="AL34" s="1307">
        <v>1741.97</v>
      </c>
      <c r="AM34" s="1307"/>
      <c r="AN34" s="1307"/>
      <c r="AO34" s="1307"/>
      <c r="AP34" s="1307"/>
      <c r="AQ34" s="1307"/>
      <c r="AR34" s="1307"/>
      <c r="AS34" s="1307"/>
      <c r="AT34" s="1317">
        <v>9660</v>
      </c>
      <c r="AU34" s="1317"/>
      <c r="AV34" s="1317"/>
      <c r="AW34" s="1317"/>
      <c r="AX34" s="1317"/>
      <c r="AY34" s="1317"/>
      <c r="AZ34" s="1317"/>
      <c r="BA34" s="1317"/>
      <c r="BC34" s="1106">
        <f t="shared" si="0"/>
        <v>10143</v>
      </c>
    </row>
    <row r="35" spans="3:55">
      <c r="C35" s="1309">
        <v>4</v>
      </c>
      <c r="D35" s="1309"/>
      <c r="E35" s="1310" t="s">
        <v>5400</v>
      </c>
      <c r="F35" s="1310"/>
      <c r="G35" s="1310"/>
      <c r="H35" s="1311" t="s">
        <v>5401</v>
      </c>
      <c r="I35" s="1311"/>
      <c r="J35" s="1311"/>
      <c r="K35" s="1311"/>
      <c r="L35" s="1311"/>
      <c r="M35" s="1311"/>
      <c r="N35" s="1311"/>
      <c r="O35" s="1311"/>
      <c r="P35" s="1311"/>
      <c r="Q35" s="1311"/>
      <c r="R35" s="1311"/>
      <c r="S35" s="1311"/>
      <c r="T35" s="1311"/>
      <c r="U35" s="1312">
        <v>1</v>
      </c>
      <c r="V35" s="1312"/>
      <c r="W35" s="1313" t="s">
        <v>13</v>
      </c>
      <c r="X35" s="1313"/>
      <c r="Y35" s="1313"/>
      <c r="Z35" s="1314">
        <v>9460</v>
      </c>
      <c r="AA35" s="1314"/>
      <c r="AB35" s="1314"/>
      <c r="AC35" s="1314"/>
      <c r="AD35" s="1304">
        <v>22</v>
      </c>
      <c r="AE35" s="1304"/>
      <c r="AF35" s="1304"/>
      <c r="AG35" s="1304"/>
      <c r="AH35" s="1304"/>
      <c r="AI35" s="1304"/>
      <c r="AJ35" s="1304"/>
      <c r="AK35" s="1304"/>
      <c r="AL35" s="1314">
        <v>1705.9</v>
      </c>
      <c r="AM35" s="1314"/>
      <c r="AN35" s="1314"/>
      <c r="AO35" s="1314"/>
      <c r="AP35" s="1314"/>
      <c r="AQ35" s="1314"/>
      <c r="AR35" s="1314"/>
      <c r="AS35" s="1314"/>
      <c r="AT35" s="1308">
        <v>9460</v>
      </c>
      <c r="AU35" s="1308"/>
      <c r="AV35" s="1308"/>
      <c r="AW35" s="1308"/>
      <c r="AX35" s="1308"/>
      <c r="AY35" s="1308"/>
      <c r="AZ35" s="1308"/>
      <c r="BA35" s="1308"/>
      <c r="BC35" s="1106">
        <f t="shared" si="0"/>
        <v>9933</v>
      </c>
    </row>
    <row r="36" spans="3:55">
      <c r="C36" s="1309">
        <v>5</v>
      </c>
      <c r="D36" s="1309"/>
      <c r="E36" s="1310" t="s">
        <v>5402</v>
      </c>
      <c r="F36" s="1310"/>
      <c r="G36" s="1310"/>
      <c r="H36" s="1311" t="s">
        <v>5403</v>
      </c>
      <c r="I36" s="1311"/>
      <c r="J36" s="1311"/>
      <c r="K36" s="1311"/>
      <c r="L36" s="1311"/>
      <c r="M36" s="1311"/>
      <c r="N36" s="1311"/>
      <c r="O36" s="1311"/>
      <c r="P36" s="1311"/>
      <c r="Q36" s="1311"/>
      <c r="R36" s="1311"/>
      <c r="S36" s="1311"/>
      <c r="T36" s="1311"/>
      <c r="U36" s="1312">
        <v>1</v>
      </c>
      <c r="V36" s="1312"/>
      <c r="W36" s="1313" t="s">
        <v>13</v>
      </c>
      <c r="X36" s="1313"/>
      <c r="Y36" s="1313"/>
      <c r="Z36" s="1314">
        <v>9660</v>
      </c>
      <c r="AA36" s="1314"/>
      <c r="AB36" s="1314"/>
      <c r="AC36" s="1314"/>
      <c r="AD36" s="1304">
        <v>22</v>
      </c>
      <c r="AE36" s="1304"/>
      <c r="AF36" s="1304"/>
      <c r="AG36" s="1304"/>
      <c r="AH36" s="1304"/>
      <c r="AI36" s="1304"/>
      <c r="AJ36" s="1304"/>
      <c r="AK36" s="1304"/>
      <c r="AL36" s="1314">
        <v>1741.97</v>
      </c>
      <c r="AM36" s="1314"/>
      <c r="AN36" s="1314"/>
      <c r="AO36" s="1314"/>
      <c r="AP36" s="1314"/>
      <c r="AQ36" s="1314"/>
      <c r="AR36" s="1314"/>
      <c r="AS36" s="1314"/>
      <c r="AT36" s="1308">
        <v>9660</v>
      </c>
      <c r="AU36" s="1308"/>
      <c r="AV36" s="1308"/>
      <c r="AW36" s="1308"/>
      <c r="AX36" s="1308"/>
      <c r="AY36" s="1308"/>
      <c r="AZ36" s="1308"/>
      <c r="BA36" s="1308"/>
      <c r="BC36" s="1106">
        <f t="shared" si="0"/>
        <v>10143</v>
      </c>
    </row>
    <row r="37" spans="3:55">
      <c r="C37" s="1309">
        <v>6</v>
      </c>
      <c r="D37" s="1309"/>
      <c r="E37" s="1310" t="s">
        <v>2206</v>
      </c>
      <c r="F37" s="1310"/>
      <c r="G37" s="1310"/>
      <c r="H37" s="1311" t="s">
        <v>5404</v>
      </c>
      <c r="I37" s="1311"/>
      <c r="J37" s="1311"/>
      <c r="K37" s="1311"/>
      <c r="L37" s="1311"/>
      <c r="M37" s="1311"/>
      <c r="N37" s="1311"/>
      <c r="O37" s="1311"/>
      <c r="P37" s="1311"/>
      <c r="Q37" s="1311"/>
      <c r="R37" s="1311"/>
      <c r="S37" s="1311"/>
      <c r="T37" s="1311"/>
      <c r="U37" s="1312">
        <v>1</v>
      </c>
      <c r="V37" s="1312"/>
      <c r="W37" s="1313" t="s">
        <v>13</v>
      </c>
      <c r="X37" s="1313"/>
      <c r="Y37" s="1313"/>
      <c r="Z37" s="1314">
        <v>10570</v>
      </c>
      <c r="AA37" s="1314"/>
      <c r="AB37" s="1314"/>
      <c r="AC37" s="1314"/>
      <c r="AD37" s="1304">
        <v>22</v>
      </c>
      <c r="AE37" s="1304"/>
      <c r="AF37" s="1304"/>
      <c r="AG37" s="1304"/>
      <c r="AH37" s="1304"/>
      <c r="AI37" s="1304"/>
      <c r="AJ37" s="1304"/>
      <c r="AK37" s="1304"/>
      <c r="AL37" s="1314">
        <v>1906.07</v>
      </c>
      <c r="AM37" s="1314"/>
      <c r="AN37" s="1314"/>
      <c r="AO37" s="1314"/>
      <c r="AP37" s="1314"/>
      <c r="AQ37" s="1314"/>
      <c r="AR37" s="1314"/>
      <c r="AS37" s="1314"/>
      <c r="AT37" s="1308">
        <v>10570</v>
      </c>
      <c r="AU37" s="1308"/>
      <c r="AV37" s="1308"/>
      <c r="AW37" s="1308"/>
      <c r="AX37" s="1308"/>
      <c r="AY37" s="1308"/>
      <c r="AZ37" s="1308"/>
      <c r="BA37" s="1308"/>
      <c r="BC37" s="1106">
        <f t="shared" si="0"/>
        <v>11098.5</v>
      </c>
    </row>
    <row r="38" spans="3:55">
      <c r="C38" s="1309">
        <v>7</v>
      </c>
      <c r="D38" s="1309"/>
      <c r="E38" s="1310" t="s">
        <v>5405</v>
      </c>
      <c r="F38" s="1310"/>
      <c r="G38" s="1310"/>
      <c r="H38" s="1311" t="s">
        <v>5406</v>
      </c>
      <c r="I38" s="1311"/>
      <c r="J38" s="1311"/>
      <c r="K38" s="1311"/>
      <c r="L38" s="1311"/>
      <c r="M38" s="1311"/>
      <c r="N38" s="1311"/>
      <c r="O38" s="1311"/>
      <c r="P38" s="1311"/>
      <c r="Q38" s="1311"/>
      <c r="R38" s="1311"/>
      <c r="S38" s="1311"/>
      <c r="T38" s="1311"/>
      <c r="U38" s="1312">
        <v>1</v>
      </c>
      <c r="V38" s="1312"/>
      <c r="W38" s="1313" t="s">
        <v>13</v>
      </c>
      <c r="X38" s="1313"/>
      <c r="Y38" s="1313"/>
      <c r="Z38" s="1314">
        <v>10780</v>
      </c>
      <c r="AA38" s="1314"/>
      <c r="AB38" s="1314"/>
      <c r="AC38" s="1314"/>
      <c r="AD38" s="1304">
        <v>22</v>
      </c>
      <c r="AE38" s="1304"/>
      <c r="AF38" s="1304"/>
      <c r="AG38" s="1304"/>
      <c r="AH38" s="1304"/>
      <c r="AI38" s="1304"/>
      <c r="AJ38" s="1304"/>
      <c r="AK38" s="1304"/>
      <c r="AL38" s="1314">
        <v>1943.93</v>
      </c>
      <c r="AM38" s="1314"/>
      <c r="AN38" s="1314"/>
      <c r="AO38" s="1314"/>
      <c r="AP38" s="1314"/>
      <c r="AQ38" s="1314"/>
      <c r="AR38" s="1314"/>
      <c r="AS38" s="1314"/>
      <c r="AT38" s="1308">
        <v>10780</v>
      </c>
      <c r="AU38" s="1308"/>
      <c r="AV38" s="1308"/>
      <c r="AW38" s="1308"/>
      <c r="AX38" s="1308"/>
      <c r="AY38" s="1308"/>
      <c r="AZ38" s="1308"/>
      <c r="BA38" s="1308"/>
      <c r="BC38" s="1106">
        <f t="shared" si="0"/>
        <v>11319</v>
      </c>
    </row>
    <row r="39" spans="3:55">
      <c r="C39" s="1309">
        <v>8</v>
      </c>
      <c r="D39" s="1309"/>
      <c r="E39" s="1310" t="s">
        <v>5407</v>
      </c>
      <c r="F39" s="1310"/>
      <c r="G39" s="1310"/>
      <c r="H39" s="1311" t="s">
        <v>5408</v>
      </c>
      <c r="I39" s="1311"/>
      <c r="J39" s="1311"/>
      <c r="K39" s="1311"/>
      <c r="L39" s="1311"/>
      <c r="M39" s="1311"/>
      <c r="N39" s="1311"/>
      <c r="O39" s="1311"/>
      <c r="P39" s="1311"/>
      <c r="Q39" s="1311"/>
      <c r="R39" s="1311"/>
      <c r="S39" s="1311"/>
      <c r="T39" s="1311"/>
      <c r="U39" s="1312">
        <v>1</v>
      </c>
      <c r="V39" s="1312"/>
      <c r="W39" s="1313" t="s">
        <v>13</v>
      </c>
      <c r="X39" s="1313"/>
      <c r="Y39" s="1313"/>
      <c r="Z39" s="1314">
        <v>10980</v>
      </c>
      <c r="AA39" s="1314"/>
      <c r="AB39" s="1314"/>
      <c r="AC39" s="1314"/>
      <c r="AD39" s="1304">
        <v>22</v>
      </c>
      <c r="AE39" s="1304"/>
      <c r="AF39" s="1304"/>
      <c r="AG39" s="1304"/>
      <c r="AH39" s="1304"/>
      <c r="AI39" s="1304"/>
      <c r="AJ39" s="1304"/>
      <c r="AK39" s="1304"/>
      <c r="AL39" s="1314">
        <v>1980</v>
      </c>
      <c r="AM39" s="1314"/>
      <c r="AN39" s="1314"/>
      <c r="AO39" s="1314"/>
      <c r="AP39" s="1314"/>
      <c r="AQ39" s="1314"/>
      <c r="AR39" s="1314"/>
      <c r="AS39" s="1314"/>
      <c r="AT39" s="1308">
        <v>10980</v>
      </c>
      <c r="AU39" s="1308"/>
      <c r="AV39" s="1308"/>
      <c r="AW39" s="1308"/>
      <c r="AX39" s="1308"/>
      <c r="AY39" s="1308"/>
      <c r="AZ39" s="1308"/>
      <c r="BA39" s="1308"/>
      <c r="BC39" s="1106">
        <f t="shared" si="0"/>
        <v>11529</v>
      </c>
    </row>
    <row r="40" spans="3:55">
      <c r="C40" s="1309">
        <v>9</v>
      </c>
      <c r="D40" s="1309"/>
      <c r="E40" s="1310" t="s">
        <v>2207</v>
      </c>
      <c r="F40" s="1310"/>
      <c r="G40" s="1310"/>
      <c r="H40" s="1311" t="s">
        <v>5409</v>
      </c>
      <c r="I40" s="1311"/>
      <c r="J40" s="1311"/>
      <c r="K40" s="1311"/>
      <c r="L40" s="1311"/>
      <c r="M40" s="1311"/>
      <c r="N40" s="1311"/>
      <c r="O40" s="1311"/>
      <c r="P40" s="1311"/>
      <c r="Q40" s="1311"/>
      <c r="R40" s="1311"/>
      <c r="S40" s="1311"/>
      <c r="T40" s="1311"/>
      <c r="U40" s="1312">
        <v>1</v>
      </c>
      <c r="V40" s="1312"/>
      <c r="W40" s="1313" t="s">
        <v>13</v>
      </c>
      <c r="X40" s="1313"/>
      <c r="Y40" s="1313"/>
      <c r="Z40" s="1314">
        <v>13420</v>
      </c>
      <c r="AA40" s="1314"/>
      <c r="AB40" s="1314"/>
      <c r="AC40" s="1314"/>
      <c r="AD40" s="1304">
        <v>22</v>
      </c>
      <c r="AE40" s="1304"/>
      <c r="AF40" s="1304"/>
      <c r="AG40" s="1304"/>
      <c r="AH40" s="1304"/>
      <c r="AI40" s="1304"/>
      <c r="AJ40" s="1304"/>
      <c r="AK40" s="1304"/>
      <c r="AL40" s="1314">
        <v>2420</v>
      </c>
      <c r="AM40" s="1314"/>
      <c r="AN40" s="1314"/>
      <c r="AO40" s="1314"/>
      <c r="AP40" s="1314"/>
      <c r="AQ40" s="1314"/>
      <c r="AR40" s="1314"/>
      <c r="AS40" s="1314"/>
      <c r="AT40" s="1308">
        <v>13420</v>
      </c>
      <c r="AU40" s="1308"/>
      <c r="AV40" s="1308"/>
      <c r="AW40" s="1308"/>
      <c r="AX40" s="1308"/>
      <c r="AY40" s="1308"/>
      <c r="AZ40" s="1308"/>
      <c r="BA40" s="1308"/>
      <c r="BC40" s="1106">
        <f t="shared" si="0"/>
        <v>14091</v>
      </c>
    </row>
    <row r="41" spans="3:55">
      <c r="C41" s="1309">
        <v>10</v>
      </c>
      <c r="D41" s="1309"/>
      <c r="E41" s="1310" t="s">
        <v>2208</v>
      </c>
      <c r="F41" s="1310"/>
      <c r="G41" s="1310"/>
      <c r="H41" s="1311" t="s">
        <v>5410</v>
      </c>
      <c r="I41" s="1311"/>
      <c r="J41" s="1311"/>
      <c r="K41" s="1311"/>
      <c r="L41" s="1311"/>
      <c r="M41" s="1311"/>
      <c r="N41" s="1311"/>
      <c r="O41" s="1311"/>
      <c r="P41" s="1311"/>
      <c r="Q41" s="1311"/>
      <c r="R41" s="1311"/>
      <c r="S41" s="1311"/>
      <c r="T41" s="1311"/>
      <c r="U41" s="1312">
        <v>1</v>
      </c>
      <c r="V41" s="1312"/>
      <c r="W41" s="1313" t="s">
        <v>13</v>
      </c>
      <c r="X41" s="1313"/>
      <c r="Y41" s="1313"/>
      <c r="Z41" s="1314">
        <v>13620</v>
      </c>
      <c r="AA41" s="1314"/>
      <c r="AB41" s="1314"/>
      <c r="AC41" s="1314"/>
      <c r="AD41" s="1304">
        <v>22</v>
      </c>
      <c r="AE41" s="1304"/>
      <c r="AF41" s="1304"/>
      <c r="AG41" s="1304"/>
      <c r="AH41" s="1304"/>
      <c r="AI41" s="1304"/>
      <c r="AJ41" s="1304"/>
      <c r="AK41" s="1304"/>
      <c r="AL41" s="1314">
        <v>2456.0700000000002</v>
      </c>
      <c r="AM41" s="1314"/>
      <c r="AN41" s="1314"/>
      <c r="AO41" s="1314"/>
      <c r="AP41" s="1314"/>
      <c r="AQ41" s="1314"/>
      <c r="AR41" s="1314"/>
      <c r="AS41" s="1314"/>
      <c r="AT41" s="1308">
        <v>13620</v>
      </c>
      <c r="AU41" s="1308"/>
      <c r="AV41" s="1308"/>
      <c r="AW41" s="1308"/>
      <c r="AX41" s="1308"/>
      <c r="AY41" s="1308"/>
      <c r="AZ41" s="1308"/>
      <c r="BA41" s="1308"/>
      <c r="BC41" s="1106">
        <f t="shared" si="0"/>
        <v>14301</v>
      </c>
    </row>
    <row r="42" spans="3:55">
      <c r="C42" s="1309">
        <v>11</v>
      </c>
      <c r="D42" s="1309"/>
      <c r="E42" s="1310" t="s">
        <v>2209</v>
      </c>
      <c r="F42" s="1310"/>
      <c r="G42" s="1310"/>
      <c r="H42" s="1311" t="s">
        <v>5411</v>
      </c>
      <c r="I42" s="1311"/>
      <c r="J42" s="1311"/>
      <c r="K42" s="1311"/>
      <c r="L42" s="1311"/>
      <c r="M42" s="1311"/>
      <c r="N42" s="1311"/>
      <c r="O42" s="1311"/>
      <c r="P42" s="1311"/>
      <c r="Q42" s="1311"/>
      <c r="R42" s="1311"/>
      <c r="S42" s="1311"/>
      <c r="T42" s="1311"/>
      <c r="U42" s="1312">
        <v>1</v>
      </c>
      <c r="V42" s="1312"/>
      <c r="W42" s="1313" t="s">
        <v>13</v>
      </c>
      <c r="X42" s="1313"/>
      <c r="Y42" s="1313"/>
      <c r="Z42" s="1314">
        <v>22370</v>
      </c>
      <c r="AA42" s="1314"/>
      <c r="AB42" s="1314"/>
      <c r="AC42" s="1314"/>
      <c r="AD42" s="1304">
        <v>22</v>
      </c>
      <c r="AE42" s="1304"/>
      <c r="AF42" s="1304"/>
      <c r="AG42" s="1304"/>
      <c r="AH42" s="1304"/>
      <c r="AI42" s="1304"/>
      <c r="AJ42" s="1304"/>
      <c r="AK42" s="1304"/>
      <c r="AL42" s="1314">
        <v>4033.93</v>
      </c>
      <c r="AM42" s="1314"/>
      <c r="AN42" s="1314"/>
      <c r="AO42" s="1314"/>
      <c r="AP42" s="1314"/>
      <c r="AQ42" s="1314"/>
      <c r="AR42" s="1314"/>
      <c r="AS42" s="1314"/>
      <c r="AT42" s="1308">
        <v>22370</v>
      </c>
      <c r="AU42" s="1308"/>
      <c r="AV42" s="1308"/>
      <c r="AW42" s="1308"/>
      <c r="AX42" s="1308"/>
      <c r="AY42" s="1308"/>
      <c r="AZ42" s="1308"/>
      <c r="BA42" s="1308"/>
      <c r="BC42" s="1106">
        <f t="shared" si="0"/>
        <v>23488.5</v>
      </c>
    </row>
    <row r="43" spans="3:55">
      <c r="C43" s="1309">
        <v>12</v>
      </c>
      <c r="D43" s="1309"/>
      <c r="E43" s="1310" t="s">
        <v>5412</v>
      </c>
      <c r="F43" s="1310"/>
      <c r="G43" s="1310"/>
      <c r="H43" s="1311" t="s">
        <v>5413</v>
      </c>
      <c r="I43" s="1311"/>
      <c r="J43" s="1311"/>
      <c r="K43" s="1311"/>
      <c r="L43" s="1311"/>
      <c r="M43" s="1311"/>
      <c r="N43" s="1311"/>
      <c r="O43" s="1311"/>
      <c r="P43" s="1311"/>
      <c r="Q43" s="1311"/>
      <c r="R43" s="1311"/>
      <c r="S43" s="1311"/>
      <c r="T43" s="1311"/>
      <c r="U43" s="1312">
        <v>1</v>
      </c>
      <c r="V43" s="1312"/>
      <c r="W43" s="1313" t="s">
        <v>13</v>
      </c>
      <c r="X43" s="1313"/>
      <c r="Y43" s="1313"/>
      <c r="Z43" s="1314">
        <v>12830.5</v>
      </c>
      <c r="AA43" s="1314"/>
      <c r="AB43" s="1314"/>
      <c r="AC43" s="1314"/>
      <c r="AD43" s="1304">
        <v>22</v>
      </c>
      <c r="AE43" s="1304"/>
      <c r="AF43" s="1304"/>
      <c r="AG43" s="1304"/>
      <c r="AH43" s="1304"/>
      <c r="AI43" s="1304"/>
      <c r="AJ43" s="1304"/>
      <c r="AK43" s="1304"/>
      <c r="AL43" s="1314">
        <v>2313.6999999999998</v>
      </c>
      <c r="AM43" s="1314"/>
      <c r="AN43" s="1314"/>
      <c r="AO43" s="1314"/>
      <c r="AP43" s="1314"/>
      <c r="AQ43" s="1314"/>
      <c r="AR43" s="1314"/>
      <c r="AS43" s="1314"/>
      <c r="AT43" s="1308">
        <v>12830.5</v>
      </c>
      <c r="AU43" s="1308"/>
      <c r="AV43" s="1308"/>
      <c r="AW43" s="1308"/>
      <c r="AX43" s="1308"/>
      <c r="AY43" s="1308"/>
      <c r="AZ43" s="1308"/>
      <c r="BA43" s="1308"/>
      <c r="BC43" s="1106">
        <f t="shared" si="0"/>
        <v>13472.03</v>
      </c>
    </row>
    <row r="44" spans="3:55">
      <c r="C44" s="1309">
        <v>13</v>
      </c>
      <c r="D44" s="1309"/>
      <c r="E44" s="1310" t="s">
        <v>5414</v>
      </c>
      <c r="F44" s="1310"/>
      <c r="G44" s="1310"/>
      <c r="H44" s="1311" t="s">
        <v>5415</v>
      </c>
      <c r="I44" s="1311"/>
      <c r="J44" s="1311"/>
      <c r="K44" s="1311"/>
      <c r="L44" s="1311"/>
      <c r="M44" s="1311"/>
      <c r="N44" s="1311"/>
      <c r="O44" s="1311"/>
      <c r="P44" s="1311"/>
      <c r="Q44" s="1311"/>
      <c r="R44" s="1311"/>
      <c r="S44" s="1311"/>
      <c r="T44" s="1311"/>
      <c r="U44" s="1312">
        <v>1</v>
      </c>
      <c r="V44" s="1312"/>
      <c r="W44" s="1313" t="s">
        <v>13</v>
      </c>
      <c r="X44" s="1313"/>
      <c r="Y44" s="1313"/>
      <c r="Z44" s="1314">
        <v>25332.7</v>
      </c>
      <c r="AA44" s="1314"/>
      <c r="AB44" s="1314"/>
      <c r="AC44" s="1314"/>
      <c r="AD44" s="1304">
        <v>22</v>
      </c>
      <c r="AE44" s="1304"/>
      <c r="AF44" s="1304"/>
      <c r="AG44" s="1304"/>
      <c r="AH44" s="1304"/>
      <c r="AI44" s="1304"/>
      <c r="AJ44" s="1304"/>
      <c r="AK44" s="1304"/>
      <c r="AL44" s="1314">
        <v>4568.1899999999996</v>
      </c>
      <c r="AM44" s="1314"/>
      <c r="AN44" s="1314"/>
      <c r="AO44" s="1314"/>
      <c r="AP44" s="1314"/>
      <c r="AQ44" s="1314"/>
      <c r="AR44" s="1314"/>
      <c r="AS44" s="1314"/>
      <c r="AT44" s="1308">
        <v>25332.7</v>
      </c>
      <c r="AU44" s="1308"/>
      <c r="AV44" s="1308"/>
      <c r="AW44" s="1308"/>
      <c r="AX44" s="1308"/>
      <c r="AY44" s="1308"/>
      <c r="AZ44" s="1308"/>
      <c r="BA44" s="1308"/>
      <c r="BC44" s="1106">
        <f t="shared" si="0"/>
        <v>26599.34</v>
      </c>
    </row>
    <row r="45" spans="3:55">
      <c r="C45" s="1309">
        <v>14</v>
      </c>
      <c r="D45" s="1309"/>
      <c r="E45" s="1310" t="s">
        <v>5416</v>
      </c>
      <c r="F45" s="1310"/>
      <c r="G45" s="1310"/>
      <c r="H45" s="1311" t="s">
        <v>5417</v>
      </c>
      <c r="I45" s="1311"/>
      <c r="J45" s="1311"/>
      <c r="K45" s="1311"/>
      <c r="L45" s="1311"/>
      <c r="M45" s="1311"/>
      <c r="N45" s="1311"/>
      <c r="O45" s="1311"/>
      <c r="P45" s="1311"/>
      <c r="Q45" s="1311"/>
      <c r="R45" s="1311"/>
      <c r="S45" s="1311"/>
      <c r="T45" s="1311"/>
      <c r="U45" s="1312">
        <v>1</v>
      </c>
      <c r="V45" s="1312"/>
      <c r="W45" s="1313" t="s">
        <v>13</v>
      </c>
      <c r="X45" s="1313"/>
      <c r="Y45" s="1313"/>
      <c r="Z45" s="1314">
        <v>15302.8</v>
      </c>
      <c r="AA45" s="1314"/>
      <c r="AB45" s="1314"/>
      <c r="AC45" s="1314"/>
      <c r="AD45" s="1304">
        <v>22</v>
      </c>
      <c r="AE45" s="1304"/>
      <c r="AF45" s="1304"/>
      <c r="AG45" s="1304"/>
      <c r="AH45" s="1304"/>
      <c r="AI45" s="1304"/>
      <c r="AJ45" s="1304"/>
      <c r="AK45" s="1304"/>
      <c r="AL45" s="1314">
        <v>2759.52</v>
      </c>
      <c r="AM45" s="1314"/>
      <c r="AN45" s="1314"/>
      <c r="AO45" s="1314"/>
      <c r="AP45" s="1314"/>
      <c r="AQ45" s="1314"/>
      <c r="AR45" s="1314"/>
      <c r="AS45" s="1314"/>
      <c r="AT45" s="1308">
        <v>15302.8</v>
      </c>
      <c r="AU45" s="1308"/>
      <c r="AV45" s="1308"/>
      <c r="AW45" s="1308"/>
      <c r="AX45" s="1308"/>
      <c r="AY45" s="1308"/>
      <c r="AZ45" s="1308"/>
      <c r="BA45" s="1308"/>
      <c r="BC45" s="1106">
        <f t="shared" si="0"/>
        <v>16067.94</v>
      </c>
    </row>
    <row r="46" spans="3:55" ht="15" thickBot="1">
      <c r="C46" s="1309">
        <v>15</v>
      </c>
      <c r="D46" s="1309"/>
      <c r="E46" s="1310" t="s">
        <v>5418</v>
      </c>
      <c r="F46" s="1310"/>
      <c r="G46" s="1310"/>
      <c r="H46" s="1311" t="s">
        <v>5419</v>
      </c>
      <c r="I46" s="1311"/>
      <c r="J46" s="1311"/>
      <c r="K46" s="1311"/>
      <c r="L46" s="1311"/>
      <c r="M46" s="1311"/>
      <c r="N46" s="1311"/>
      <c r="O46" s="1311"/>
      <c r="P46" s="1311"/>
      <c r="Q46" s="1311"/>
      <c r="R46" s="1311"/>
      <c r="S46" s="1311"/>
      <c r="T46" s="1311"/>
      <c r="U46" s="1312">
        <v>1</v>
      </c>
      <c r="V46" s="1312"/>
      <c r="W46" s="1313" t="s">
        <v>13</v>
      </c>
      <c r="X46" s="1313"/>
      <c r="Y46" s="1313"/>
      <c r="Z46" s="1314">
        <v>5459</v>
      </c>
      <c r="AA46" s="1314"/>
      <c r="AB46" s="1314"/>
      <c r="AC46" s="1314"/>
      <c r="AD46" s="1304">
        <v>22</v>
      </c>
      <c r="AE46" s="1304"/>
      <c r="AF46" s="1304"/>
      <c r="AG46" s="1304"/>
      <c r="AH46" s="1304"/>
      <c r="AI46" s="1304"/>
      <c r="AJ46" s="1304"/>
      <c r="AK46" s="1304"/>
      <c r="AL46" s="1305">
        <v>984.41</v>
      </c>
      <c r="AM46" s="1305"/>
      <c r="AN46" s="1305"/>
      <c r="AO46" s="1305"/>
      <c r="AP46" s="1305"/>
      <c r="AQ46" s="1305"/>
      <c r="AR46" s="1305"/>
      <c r="AS46" s="1305"/>
      <c r="AT46" s="1308">
        <v>5459</v>
      </c>
      <c r="AU46" s="1308"/>
      <c r="AV46" s="1308"/>
      <c r="AW46" s="1308"/>
      <c r="AX46" s="1308"/>
      <c r="AY46" s="1308"/>
      <c r="AZ46" s="1308"/>
      <c r="BA46" s="1308"/>
      <c r="BC46" s="1106">
        <f t="shared" si="0"/>
        <v>5731.95</v>
      </c>
    </row>
    <row r="47" spans="3:55">
      <c r="C47" s="1290" t="s">
        <v>639</v>
      </c>
      <c r="D47" s="1290"/>
      <c r="E47" s="1293" t="s">
        <v>1245</v>
      </c>
      <c r="F47" s="1293"/>
      <c r="G47" s="1293"/>
      <c r="H47" s="1293" t="s">
        <v>1661</v>
      </c>
      <c r="I47" s="1293"/>
      <c r="J47" s="1293"/>
      <c r="K47" s="1293"/>
      <c r="L47" s="1293"/>
      <c r="M47" s="1293"/>
      <c r="N47" s="1293"/>
      <c r="O47" s="1293"/>
      <c r="P47" s="1293"/>
      <c r="Q47" s="1293"/>
      <c r="R47" s="1293"/>
      <c r="S47" s="1293"/>
      <c r="T47" s="1293"/>
      <c r="U47" s="1293" t="s">
        <v>1662</v>
      </c>
      <c r="V47" s="1293"/>
      <c r="W47" s="1293"/>
      <c r="X47" s="1293"/>
      <c r="Y47" s="1293"/>
      <c r="Z47" s="1293" t="s">
        <v>5675</v>
      </c>
      <c r="AA47" s="1293"/>
      <c r="AB47" s="1293"/>
      <c r="AC47" s="1293"/>
      <c r="AD47" s="1293" t="s">
        <v>1663</v>
      </c>
      <c r="AE47" s="1293"/>
      <c r="AF47" s="1293"/>
      <c r="AG47" s="1293"/>
      <c r="AH47" s="1293"/>
      <c r="AI47" s="1293"/>
      <c r="AJ47" s="1293"/>
      <c r="AK47" s="1293"/>
      <c r="AL47" s="1293" t="s">
        <v>1664</v>
      </c>
      <c r="AM47" s="1293"/>
      <c r="AN47" s="1293"/>
      <c r="AO47" s="1293"/>
      <c r="AP47" s="1293"/>
      <c r="AQ47" s="1293"/>
      <c r="AR47" s="1293"/>
      <c r="AS47" s="1293"/>
      <c r="AT47" s="1296" t="s">
        <v>1665</v>
      </c>
      <c r="AU47" s="1296"/>
      <c r="AV47" s="1296"/>
      <c r="AW47" s="1296"/>
      <c r="AX47" s="1296"/>
      <c r="AY47" s="1296"/>
      <c r="AZ47" s="1296"/>
      <c r="BA47" s="1296"/>
      <c r="BC47" s="1289" t="s">
        <v>5688</v>
      </c>
    </row>
    <row r="48" spans="3:55">
      <c r="C48" s="1291"/>
      <c r="D48" s="1292"/>
      <c r="E48" s="1294"/>
      <c r="F48" s="1295"/>
      <c r="G48" s="1292"/>
      <c r="H48" s="1294"/>
      <c r="I48" s="1295"/>
      <c r="J48" s="1295"/>
      <c r="K48" s="1295"/>
      <c r="L48" s="1295"/>
      <c r="M48" s="1295"/>
      <c r="N48" s="1295"/>
      <c r="O48" s="1295"/>
      <c r="P48" s="1295"/>
      <c r="Q48" s="1295"/>
      <c r="R48" s="1295"/>
      <c r="S48" s="1295"/>
      <c r="T48" s="1292"/>
      <c r="U48" s="1294"/>
      <c r="V48" s="1295"/>
      <c r="W48" s="1295"/>
      <c r="X48" s="1295"/>
      <c r="Y48" s="1292"/>
      <c r="Z48" s="1294"/>
      <c r="AA48" s="1295"/>
      <c r="AB48" s="1295"/>
      <c r="AC48" s="1292"/>
      <c r="AD48" s="1294"/>
      <c r="AE48" s="1295"/>
      <c r="AF48" s="1295"/>
      <c r="AG48" s="1295"/>
      <c r="AH48" s="1295"/>
      <c r="AI48" s="1295"/>
      <c r="AJ48" s="1295"/>
      <c r="AK48" s="1292"/>
      <c r="AL48" s="1294"/>
      <c r="AM48" s="1295"/>
      <c r="AN48" s="1295"/>
      <c r="AO48" s="1295"/>
      <c r="AP48" s="1295"/>
      <c r="AQ48" s="1295"/>
      <c r="AR48" s="1295"/>
      <c r="AS48" s="1292"/>
      <c r="AT48" s="1294"/>
      <c r="AU48" s="1295"/>
      <c r="AV48" s="1295"/>
      <c r="AW48" s="1295"/>
      <c r="AX48" s="1295"/>
      <c r="AY48" s="1295"/>
      <c r="AZ48" s="1295"/>
      <c r="BA48" s="1297"/>
      <c r="BC48" s="1289"/>
    </row>
    <row r="49" spans="3:55">
      <c r="C49" s="1309">
        <v>16</v>
      </c>
      <c r="D49" s="1309"/>
      <c r="E49" s="1310" t="s">
        <v>5420</v>
      </c>
      <c r="F49" s="1310"/>
      <c r="G49" s="1310"/>
      <c r="H49" s="1315" t="s">
        <v>5421</v>
      </c>
      <c r="I49" s="1315"/>
      <c r="J49" s="1315"/>
      <c r="K49" s="1315"/>
      <c r="L49" s="1315"/>
      <c r="M49" s="1315"/>
      <c r="N49" s="1315"/>
      <c r="O49" s="1315"/>
      <c r="P49" s="1315"/>
      <c r="Q49" s="1315"/>
      <c r="R49" s="1315"/>
      <c r="S49" s="1315"/>
      <c r="T49" s="1315"/>
      <c r="U49" s="1312">
        <v>2</v>
      </c>
      <c r="V49" s="1312"/>
      <c r="W49" s="1313" t="s">
        <v>13</v>
      </c>
      <c r="X49" s="1313"/>
      <c r="Y49" s="1313"/>
      <c r="Z49" s="1314">
        <v>6384</v>
      </c>
      <c r="AA49" s="1314"/>
      <c r="AB49" s="1314"/>
      <c r="AC49" s="1314"/>
      <c r="AD49" s="1304">
        <v>22</v>
      </c>
      <c r="AE49" s="1304"/>
      <c r="AF49" s="1304"/>
      <c r="AG49" s="1304"/>
      <c r="AH49" s="1304"/>
      <c r="AI49" s="1304"/>
      <c r="AJ49" s="1304"/>
      <c r="AK49" s="1304"/>
      <c r="AL49" s="1314">
        <v>2302.4299999999998</v>
      </c>
      <c r="AM49" s="1314"/>
      <c r="AN49" s="1314"/>
      <c r="AO49" s="1314"/>
      <c r="AP49" s="1314"/>
      <c r="AQ49" s="1314"/>
      <c r="AR49" s="1314"/>
      <c r="AS49" s="1314"/>
      <c r="AT49" s="1308">
        <v>12768</v>
      </c>
      <c r="AU49" s="1308"/>
      <c r="AV49" s="1308"/>
      <c r="AW49" s="1308"/>
      <c r="AX49" s="1308"/>
      <c r="AY49" s="1308"/>
      <c r="AZ49" s="1308"/>
      <c r="BA49" s="1308"/>
      <c r="BC49" s="1106">
        <f>ROUNDUP(Z49*1.05,2)</f>
        <v>6703.2</v>
      </c>
    </row>
    <row r="50" spans="3:55">
      <c r="C50" s="1309">
        <v>17</v>
      </c>
      <c r="D50" s="1309"/>
      <c r="E50" s="1310" t="s">
        <v>5422</v>
      </c>
      <c r="F50" s="1310"/>
      <c r="G50" s="1310"/>
      <c r="H50" s="1315" t="s">
        <v>5423</v>
      </c>
      <c r="I50" s="1315"/>
      <c r="J50" s="1315"/>
      <c r="K50" s="1315"/>
      <c r="L50" s="1315"/>
      <c r="M50" s="1315"/>
      <c r="N50" s="1315"/>
      <c r="O50" s="1315"/>
      <c r="P50" s="1315"/>
      <c r="Q50" s="1315"/>
      <c r="R50" s="1315"/>
      <c r="S50" s="1315"/>
      <c r="T50" s="1315"/>
      <c r="U50" s="1312">
        <v>1</v>
      </c>
      <c r="V50" s="1312"/>
      <c r="W50" s="1313" t="s">
        <v>13</v>
      </c>
      <c r="X50" s="1313"/>
      <c r="Y50" s="1313"/>
      <c r="Z50" s="1314">
        <v>8234</v>
      </c>
      <c r="AA50" s="1314"/>
      <c r="AB50" s="1314"/>
      <c r="AC50" s="1314"/>
      <c r="AD50" s="1304">
        <v>22</v>
      </c>
      <c r="AE50" s="1304"/>
      <c r="AF50" s="1304"/>
      <c r="AG50" s="1304"/>
      <c r="AH50" s="1304"/>
      <c r="AI50" s="1304"/>
      <c r="AJ50" s="1304"/>
      <c r="AK50" s="1304"/>
      <c r="AL50" s="1314">
        <v>1484.82</v>
      </c>
      <c r="AM50" s="1314"/>
      <c r="AN50" s="1314"/>
      <c r="AO50" s="1314"/>
      <c r="AP50" s="1314"/>
      <c r="AQ50" s="1314"/>
      <c r="AR50" s="1314"/>
      <c r="AS50" s="1314"/>
      <c r="AT50" s="1308">
        <v>8234</v>
      </c>
      <c r="AU50" s="1308"/>
      <c r="AV50" s="1308"/>
      <c r="AW50" s="1308"/>
      <c r="AX50" s="1308"/>
      <c r="AY50" s="1308"/>
      <c r="AZ50" s="1308"/>
      <c r="BA50" s="1308"/>
      <c r="BC50" s="1106">
        <f t="shared" ref="BC50:BC92" si="1">ROUNDUP(Z50*1.05,2)</f>
        <v>8645.7000000000007</v>
      </c>
    </row>
    <row r="51" spans="3:55">
      <c r="C51" s="1309">
        <v>18</v>
      </c>
      <c r="D51" s="1309"/>
      <c r="E51" s="1310" t="s">
        <v>5424</v>
      </c>
      <c r="F51" s="1310"/>
      <c r="G51" s="1310"/>
      <c r="H51" s="1315" t="s">
        <v>5425</v>
      </c>
      <c r="I51" s="1315"/>
      <c r="J51" s="1315"/>
      <c r="K51" s="1315"/>
      <c r="L51" s="1315"/>
      <c r="M51" s="1315"/>
      <c r="N51" s="1315"/>
      <c r="O51" s="1315"/>
      <c r="P51" s="1315"/>
      <c r="Q51" s="1315"/>
      <c r="R51" s="1315"/>
      <c r="S51" s="1315"/>
      <c r="T51" s="1315"/>
      <c r="U51" s="1312">
        <v>1</v>
      </c>
      <c r="V51" s="1312"/>
      <c r="W51" s="1313" t="s">
        <v>13</v>
      </c>
      <c r="X51" s="1313"/>
      <c r="Y51" s="1313"/>
      <c r="Z51" s="1314">
        <v>9159</v>
      </c>
      <c r="AA51" s="1314"/>
      <c r="AB51" s="1314"/>
      <c r="AC51" s="1314"/>
      <c r="AD51" s="1304">
        <v>22</v>
      </c>
      <c r="AE51" s="1304"/>
      <c r="AF51" s="1304"/>
      <c r="AG51" s="1304"/>
      <c r="AH51" s="1304"/>
      <c r="AI51" s="1304"/>
      <c r="AJ51" s="1304"/>
      <c r="AK51" s="1304"/>
      <c r="AL51" s="1314">
        <v>1651.62</v>
      </c>
      <c r="AM51" s="1314"/>
      <c r="AN51" s="1314"/>
      <c r="AO51" s="1314"/>
      <c r="AP51" s="1314"/>
      <c r="AQ51" s="1314"/>
      <c r="AR51" s="1314"/>
      <c r="AS51" s="1314"/>
      <c r="AT51" s="1308">
        <v>9159</v>
      </c>
      <c r="AU51" s="1308"/>
      <c r="AV51" s="1308"/>
      <c r="AW51" s="1308"/>
      <c r="AX51" s="1308"/>
      <c r="AY51" s="1308"/>
      <c r="AZ51" s="1308"/>
      <c r="BA51" s="1308"/>
      <c r="BC51" s="1106">
        <f t="shared" si="1"/>
        <v>9616.9500000000007</v>
      </c>
    </row>
    <row r="52" spans="3:55">
      <c r="C52" s="1309">
        <v>19</v>
      </c>
      <c r="D52" s="1309"/>
      <c r="E52" s="1310" t="s">
        <v>5426</v>
      </c>
      <c r="F52" s="1310"/>
      <c r="G52" s="1310"/>
      <c r="H52" s="1315" t="s">
        <v>5427</v>
      </c>
      <c r="I52" s="1315"/>
      <c r="J52" s="1315"/>
      <c r="K52" s="1315"/>
      <c r="L52" s="1315"/>
      <c r="M52" s="1315"/>
      <c r="N52" s="1315"/>
      <c r="O52" s="1315"/>
      <c r="P52" s="1315"/>
      <c r="Q52" s="1315"/>
      <c r="R52" s="1315"/>
      <c r="S52" s="1315"/>
      <c r="T52" s="1315"/>
      <c r="U52" s="1312">
        <v>1</v>
      </c>
      <c r="V52" s="1312"/>
      <c r="W52" s="1313" t="s">
        <v>13</v>
      </c>
      <c r="X52" s="1313"/>
      <c r="Y52" s="1313"/>
      <c r="Z52" s="1314">
        <v>11009</v>
      </c>
      <c r="AA52" s="1314"/>
      <c r="AB52" s="1314"/>
      <c r="AC52" s="1314"/>
      <c r="AD52" s="1304">
        <v>22</v>
      </c>
      <c r="AE52" s="1304"/>
      <c r="AF52" s="1304"/>
      <c r="AG52" s="1304"/>
      <c r="AH52" s="1304"/>
      <c r="AI52" s="1304"/>
      <c r="AJ52" s="1304"/>
      <c r="AK52" s="1304"/>
      <c r="AL52" s="1314">
        <v>1985.23</v>
      </c>
      <c r="AM52" s="1314"/>
      <c r="AN52" s="1314"/>
      <c r="AO52" s="1314"/>
      <c r="AP52" s="1314"/>
      <c r="AQ52" s="1314"/>
      <c r="AR52" s="1314"/>
      <c r="AS52" s="1314"/>
      <c r="AT52" s="1308">
        <v>11009</v>
      </c>
      <c r="AU52" s="1308"/>
      <c r="AV52" s="1308"/>
      <c r="AW52" s="1308"/>
      <c r="AX52" s="1308"/>
      <c r="AY52" s="1308"/>
      <c r="AZ52" s="1308"/>
      <c r="BA52" s="1308"/>
      <c r="BC52" s="1106">
        <f t="shared" si="1"/>
        <v>11559.45</v>
      </c>
    </row>
    <row r="53" spans="3:55">
      <c r="C53" s="1309">
        <v>20</v>
      </c>
      <c r="D53" s="1309"/>
      <c r="E53" s="1310" t="s">
        <v>5428</v>
      </c>
      <c r="F53" s="1310"/>
      <c r="G53" s="1310"/>
      <c r="H53" s="1315" t="s">
        <v>5429</v>
      </c>
      <c r="I53" s="1315"/>
      <c r="J53" s="1315"/>
      <c r="K53" s="1315"/>
      <c r="L53" s="1315"/>
      <c r="M53" s="1315"/>
      <c r="N53" s="1315"/>
      <c r="O53" s="1315"/>
      <c r="P53" s="1315"/>
      <c r="Q53" s="1315"/>
      <c r="R53" s="1315"/>
      <c r="S53" s="1315"/>
      <c r="T53" s="1315"/>
      <c r="U53" s="1312">
        <v>1</v>
      </c>
      <c r="V53" s="1312"/>
      <c r="W53" s="1313" t="s">
        <v>13</v>
      </c>
      <c r="X53" s="1313"/>
      <c r="Y53" s="1313"/>
      <c r="Z53" s="1314">
        <v>11934</v>
      </c>
      <c r="AA53" s="1314"/>
      <c r="AB53" s="1314"/>
      <c r="AC53" s="1314"/>
      <c r="AD53" s="1304">
        <v>22</v>
      </c>
      <c r="AE53" s="1304"/>
      <c r="AF53" s="1304"/>
      <c r="AG53" s="1304"/>
      <c r="AH53" s="1304"/>
      <c r="AI53" s="1304"/>
      <c r="AJ53" s="1304"/>
      <c r="AK53" s="1304"/>
      <c r="AL53" s="1314">
        <v>2152.0300000000002</v>
      </c>
      <c r="AM53" s="1314"/>
      <c r="AN53" s="1314"/>
      <c r="AO53" s="1314"/>
      <c r="AP53" s="1314"/>
      <c r="AQ53" s="1314"/>
      <c r="AR53" s="1314"/>
      <c r="AS53" s="1314"/>
      <c r="AT53" s="1308">
        <v>11934</v>
      </c>
      <c r="AU53" s="1308"/>
      <c r="AV53" s="1308"/>
      <c r="AW53" s="1308"/>
      <c r="AX53" s="1308"/>
      <c r="AY53" s="1308"/>
      <c r="AZ53" s="1308"/>
      <c r="BA53" s="1308"/>
      <c r="BC53" s="1106">
        <f t="shared" si="1"/>
        <v>12530.7</v>
      </c>
    </row>
    <row r="54" spans="3:55">
      <c r="C54" s="1309">
        <v>21</v>
      </c>
      <c r="D54" s="1309"/>
      <c r="E54" s="1310" t="s">
        <v>5430</v>
      </c>
      <c r="F54" s="1310"/>
      <c r="G54" s="1310"/>
      <c r="H54" s="1315" t="s">
        <v>5431</v>
      </c>
      <c r="I54" s="1315"/>
      <c r="J54" s="1315"/>
      <c r="K54" s="1315"/>
      <c r="L54" s="1315"/>
      <c r="M54" s="1315"/>
      <c r="N54" s="1315"/>
      <c r="O54" s="1315"/>
      <c r="P54" s="1315"/>
      <c r="Q54" s="1315"/>
      <c r="R54" s="1315"/>
      <c r="S54" s="1315"/>
      <c r="T54" s="1315"/>
      <c r="U54" s="1312">
        <v>1</v>
      </c>
      <c r="V54" s="1312"/>
      <c r="W54" s="1313" t="s">
        <v>13</v>
      </c>
      <c r="X54" s="1313"/>
      <c r="Y54" s="1313"/>
      <c r="Z54" s="1314">
        <v>12859</v>
      </c>
      <c r="AA54" s="1314"/>
      <c r="AB54" s="1314"/>
      <c r="AC54" s="1314"/>
      <c r="AD54" s="1304">
        <v>22</v>
      </c>
      <c r="AE54" s="1304"/>
      <c r="AF54" s="1304"/>
      <c r="AG54" s="1304"/>
      <c r="AH54" s="1304"/>
      <c r="AI54" s="1304"/>
      <c r="AJ54" s="1304"/>
      <c r="AK54" s="1304"/>
      <c r="AL54" s="1314">
        <v>2318.84</v>
      </c>
      <c r="AM54" s="1314"/>
      <c r="AN54" s="1314"/>
      <c r="AO54" s="1314"/>
      <c r="AP54" s="1314"/>
      <c r="AQ54" s="1314"/>
      <c r="AR54" s="1314"/>
      <c r="AS54" s="1314"/>
      <c r="AT54" s="1308">
        <v>12859</v>
      </c>
      <c r="AU54" s="1308"/>
      <c r="AV54" s="1308"/>
      <c r="AW54" s="1308"/>
      <c r="AX54" s="1308"/>
      <c r="AY54" s="1308"/>
      <c r="AZ54" s="1308"/>
      <c r="BA54" s="1308"/>
      <c r="BC54" s="1106">
        <f t="shared" si="1"/>
        <v>13501.95</v>
      </c>
    </row>
    <row r="55" spans="3:55">
      <c r="C55" s="1309">
        <v>22</v>
      </c>
      <c r="D55" s="1309"/>
      <c r="E55" s="1310" t="s">
        <v>5432</v>
      </c>
      <c r="F55" s="1310"/>
      <c r="G55" s="1310"/>
      <c r="H55" s="1315" t="s">
        <v>5433</v>
      </c>
      <c r="I55" s="1315"/>
      <c r="J55" s="1315"/>
      <c r="K55" s="1315"/>
      <c r="L55" s="1315"/>
      <c r="M55" s="1315"/>
      <c r="N55" s="1315"/>
      <c r="O55" s="1315"/>
      <c r="P55" s="1315"/>
      <c r="Q55" s="1315"/>
      <c r="R55" s="1315"/>
      <c r="S55" s="1315"/>
      <c r="T55" s="1315"/>
      <c r="U55" s="1312">
        <v>1</v>
      </c>
      <c r="V55" s="1312"/>
      <c r="W55" s="1313" t="s">
        <v>13</v>
      </c>
      <c r="X55" s="1313"/>
      <c r="Y55" s="1313"/>
      <c r="Z55" s="1314">
        <v>13784</v>
      </c>
      <c r="AA55" s="1314"/>
      <c r="AB55" s="1314"/>
      <c r="AC55" s="1314"/>
      <c r="AD55" s="1304">
        <v>22</v>
      </c>
      <c r="AE55" s="1304"/>
      <c r="AF55" s="1304"/>
      <c r="AG55" s="1304"/>
      <c r="AH55" s="1304"/>
      <c r="AI55" s="1304"/>
      <c r="AJ55" s="1304"/>
      <c r="AK55" s="1304"/>
      <c r="AL55" s="1314">
        <v>2485.64</v>
      </c>
      <c r="AM55" s="1314"/>
      <c r="AN55" s="1314"/>
      <c r="AO55" s="1314"/>
      <c r="AP55" s="1314"/>
      <c r="AQ55" s="1314"/>
      <c r="AR55" s="1314"/>
      <c r="AS55" s="1314"/>
      <c r="AT55" s="1308">
        <v>13784</v>
      </c>
      <c r="AU55" s="1308"/>
      <c r="AV55" s="1308"/>
      <c r="AW55" s="1308"/>
      <c r="AX55" s="1308"/>
      <c r="AY55" s="1308"/>
      <c r="AZ55" s="1308"/>
      <c r="BA55" s="1308"/>
      <c r="BC55" s="1106">
        <f t="shared" si="1"/>
        <v>14473.2</v>
      </c>
    </row>
    <row r="56" spans="3:55">
      <c r="C56" s="1309">
        <v>23</v>
      </c>
      <c r="D56" s="1309"/>
      <c r="E56" s="1310" t="s">
        <v>5434</v>
      </c>
      <c r="F56" s="1310"/>
      <c r="G56" s="1310"/>
      <c r="H56" s="1315" t="s">
        <v>5435</v>
      </c>
      <c r="I56" s="1315"/>
      <c r="J56" s="1315"/>
      <c r="K56" s="1315"/>
      <c r="L56" s="1315"/>
      <c r="M56" s="1315"/>
      <c r="N56" s="1315"/>
      <c r="O56" s="1315"/>
      <c r="P56" s="1315"/>
      <c r="Q56" s="1315"/>
      <c r="R56" s="1315"/>
      <c r="S56" s="1315"/>
      <c r="T56" s="1315"/>
      <c r="U56" s="1312">
        <v>1</v>
      </c>
      <c r="V56" s="1312"/>
      <c r="W56" s="1313" t="s">
        <v>13</v>
      </c>
      <c r="X56" s="1313"/>
      <c r="Y56" s="1313"/>
      <c r="Z56" s="1314">
        <v>14709</v>
      </c>
      <c r="AA56" s="1314"/>
      <c r="AB56" s="1314"/>
      <c r="AC56" s="1314"/>
      <c r="AD56" s="1304">
        <v>22</v>
      </c>
      <c r="AE56" s="1304"/>
      <c r="AF56" s="1304"/>
      <c r="AG56" s="1304"/>
      <c r="AH56" s="1304"/>
      <c r="AI56" s="1304"/>
      <c r="AJ56" s="1304"/>
      <c r="AK56" s="1304"/>
      <c r="AL56" s="1314">
        <v>2652.44</v>
      </c>
      <c r="AM56" s="1314"/>
      <c r="AN56" s="1314"/>
      <c r="AO56" s="1314"/>
      <c r="AP56" s="1314"/>
      <c r="AQ56" s="1314"/>
      <c r="AR56" s="1314"/>
      <c r="AS56" s="1314"/>
      <c r="AT56" s="1308">
        <v>14709</v>
      </c>
      <c r="AU56" s="1308"/>
      <c r="AV56" s="1308"/>
      <c r="AW56" s="1308"/>
      <c r="AX56" s="1308"/>
      <c r="AY56" s="1308"/>
      <c r="AZ56" s="1308"/>
      <c r="BA56" s="1308"/>
      <c r="BC56" s="1106">
        <f t="shared" si="1"/>
        <v>15444.45</v>
      </c>
    </row>
    <row r="57" spans="3:55">
      <c r="C57" s="1309">
        <v>24</v>
      </c>
      <c r="D57" s="1309"/>
      <c r="E57" s="1310" t="s">
        <v>5436</v>
      </c>
      <c r="F57" s="1310"/>
      <c r="G57" s="1310"/>
      <c r="H57" s="1315" t="s">
        <v>5437</v>
      </c>
      <c r="I57" s="1315"/>
      <c r="J57" s="1315"/>
      <c r="K57" s="1315"/>
      <c r="L57" s="1315"/>
      <c r="M57" s="1315"/>
      <c r="N57" s="1315"/>
      <c r="O57" s="1315"/>
      <c r="P57" s="1315"/>
      <c r="Q57" s="1315"/>
      <c r="R57" s="1315"/>
      <c r="S57" s="1315"/>
      <c r="T57" s="1315"/>
      <c r="U57" s="1312">
        <v>1</v>
      </c>
      <c r="V57" s="1312"/>
      <c r="W57" s="1313" t="s">
        <v>13</v>
      </c>
      <c r="X57" s="1313"/>
      <c r="Y57" s="1313"/>
      <c r="Z57" s="1314">
        <v>5543</v>
      </c>
      <c r="AA57" s="1314"/>
      <c r="AB57" s="1314"/>
      <c r="AC57" s="1314"/>
      <c r="AD57" s="1304">
        <v>22</v>
      </c>
      <c r="AE57" s="1304"/>
      <c r="AF57" s="1304"/>
      <c r="AG57" s="1304"/>
      <c r="AH57" s="1304"/>
      <c r="AI57" s="1304"/>
      <c r="AJ57" s="1304"/>
      <c r="AK57" s="1304"/>
      <c r="AL57" s="1305">
        <v>999.56</v>
      </c>
      <c r="AM57" s="1305"/>
      <c r="AN57" s="1305"/>
      <c r="AO57" s="1305"/>
      <c r="AP57" s="1305"/>
      <c r="AQ57" s="1305"/>
      <c r="AR57" s="1305"/>
      <c r="AS57" s="1305"/>
      <c r="AT57" s="1308">
        <v>5543</v>
      </c>
      <c r="AU57" s="1308"/>
      <c r="AV57" s="1308"/>
      <c r="AW57" s="1308"/>
      <c r="AX57" s="1308"/>
      <c r="AY57" s="1308"/>
      <c r="AZ57" s="1308"/>
      <c r="BA57" s="1308"/>
      <c r="BC57" s="1106">
        <f t="shared" si="1"/>
        <v>5820.15</v>
      </c>
    </row>
    <row r="58" spans="3:55">
      <c r="C58" s="1309">
        <v>25</v>
      </c>
      <c r="D58" s="1309"/>
      <c r="E58" s="1310" t="s">
        <v>5438</v>
      </c>
      <c r="F58" s="1310"/>
      <c r="G58" s="1310"/>
      <c r="H58" s="1315" t="s">
        <v>5439</v>
      </c>
      <c r="I58" s="1315"/>
      <c r="J58" s="1315"/>
      <c r="K58" s="1315"/>
      <c r="L58" s="1315"/>
      <c r="M58" s="1315"/>
      <c r="N58" s="1315"/>
      <c r="O58" s="1315"/>
      <c r="P58" s="1315"/>
      <c r="Q58" s="1315"/>
      <c r="R58" s="1315"/>
      <c r="S58" s="1315"/>
      <c r="T58" s="1315"/>
      <c r="U58" s="1312">
        <v>1</v>
      </c>
      <c r="V58" s="1312"/>
      <c r="W58" s="1313" t="s">
        <v>13</v>
      </c>
      <c r="X58" s="1313"/>
      <c r="Y58" s="1313"/>
      <c r="Z58" s="1314">
        <v>6489</v>
      </c>
      <c r="AA58" s="1314"/>
      <c r="AB58" s="1314"/>
      <c r="AC58" s="1314"/>
      <c r="AD58" s="1304">
        <v>22</v>
      </c>
      <c r="AE58" s="1304"/>
      <c r="AF58" s="1304"/>
      <c r="AG58" s="1304"/>
      <c r="AH58" s="1304"/>
      <c r="AI58" s="1304"/>
      <c r="AJ58" s="1304"/>
      <c r="AK58" s="1304"/>
      <c r="AL58" s="1314">
        <v>1170.1500000000001</v>
      </c>
      <c r="AM58" s="1314"/>
      <c r="AN58" s="1314"/>
      <c r="AO58" s="1314"/>
      <c r="AP58" s="1314"/>
      <c r="AQ58" s="1314"/>
      <c r="AR58" s="1314"/>
      <c r="AS58" s="1314"/>
      <c r="AT58" s="1308">
        <v>6489</v>
      </c>
      <c r="AU58" s="1308"/>
      <c r="AV58" s="1308"/>
      <c r="AW58" s="1308"/>
      <c r="AX58" s="1308"/>
      <c r="AY58" s="1308"/>
      <c r="AZ58" s="1308"/>
      <c r="BA58" s="1308"/>
      <c r="BC58" s="1106">
        <f t="shared" si="1"/>
        <v>6813.45</v>
      </c>
    </row>
    <row r="59" spans="3:55">
      <c r="C59" s="1309">
        <v>26</v>
      </c>
      <c r="D59" s="1309"/>
      <c r="E59" s="1310" t="s">
        <v>5440</v>
      </c>
      <c r="F59" s="1310"/>
      <c r="G59" s="1310"/>
      <c r="H59" s="1315" t="s">
        <v>5441</v>
      </c>
      <c r="I59" s="1315"/>
      <c r="J59" s="1315"/>
      <c r="K59" s="1315"/>
      <c r="L59" s="1315"/>
      <c r="M59" s="1315"/>
      <c r="N59" s="1315"/>
      <c r="O59" s="1315"/>
      <c r="P59" s="1315"/>
      <c r="Q59" s="1315"/>
      <c r="R59" s="1315"/>
      <c r="S59" s="1315"/>
      <c r="T59" s="1315"/>
      <c r="U59" s="1312">
        <v>1</v>
      </c>
      <c r="V59" s="1312"/>
      <c r="W59" s="1313" t="s">
        <v>13</v>
      </c>
      <c r="X59" s="1313"/>
      <c r="Y59" s="1313"/>
      <c r="Z59" s="1314">
        <v>7435</v>
      </c>
      <c r="AA59" s="1314"/>
      <c r="AB59" s="1314"/>
      <c r="AC59" s="1314"/>
      <c r="AD59" s="1304">
        <v>22</v>
      </c>
      <c r="AE59" s="1304"/>
      <c r="AF59" s="1304"/>
      <c r="AG59" s="1304"/>
      <c r="AH59" s="1304"/>
      <c r="AI59" s="1304"/>
      <c r="AJ59" s="1304"/>
      <c r="AK59" s="1304"/>
      <c r="AL59" s="1314">
        <v>1340.74</v>
      </c>
      <c r="AM59" s="1314"/>
      <c r="AN59" s="1314"/>
      <c r="AO59" s="1314"/>
      <c r="AP59" s="1314"/>
      <c r="AQ59" s="1314"/>
      <c r="AR59" s="1314"/>
      <c r="AS59" s="1314"/>
      <c r="AT59" s="1308">
        <v>7435</v>
      </c>
      <c r="AU59" s="1308"/>
      <c r="AV59" s="1308"/>
      <c r="AW59" s="1308"/>
      <c r="AX59" s="1308"/>
      <c r="AY59" s="1308"/>
      <c r="AZ59" s="1308"/>
      <c r="BA59" s="1308"/>
      <c r="BC59" s="1106">
        <f t="shared" si="1"/>
        <v>7806.75</v>
      </c>
    </row>
    <row r="60" spans="3:55">
      <c r="C60" s="1309">
        <v>27</v>
      </c>
      <c r="D60" s="1309"/>
      <c r="E60" s="1310" t="s">
        <v>5442</v>
      </c>
      <c r="F60" s="1310"/>
      <c r="G60" s="1310"/>
      <c r="H60" s="1315" t="s">
        <v>5443</v>
      </c>
      <c r="I60" s="1315"/>
      <c r="J60" s="1315"/>
      <c r="K60" s="1315"/>
      <c r="L60" s="1315"/>
      <c r="M60" s="1315"/>
      <c r="N60" s="1315"/>
      <c r="O60" s="1315"/>
      <c r="P60" s="1315"/>
      <c r="Q60" s="1315"/>
      <c r="R60" s="1315"/>
      <c r="S60" s="1315"/>
      <c r="T60" s="1315"/>
      <c r="U60" s="1312">
        <v>1</v>
      </c>
      <c r="V60" s="1312"/>
      <c r="W60" s="1313" t="s">
        <v>13</v>
      </c>
      <c r="X60" s="1313"/>
      <c r="Y60" s="1313"/>
      <c r="Z60" s="1314">
        <v>8381</v>
      </c>
      <c r="AA60" s="1314"/>
      <c r="AB60" s="1314"/>
      <c r="AC60" s="1314"/>
      <c r="AD60" s="1304">
        <v>22</v>
      </c>
      <c r="AE60" s="1304"/>
      <c r="AF60" s="1304"/>
      <c r="AG60" s="1304"/>
      <c r="AH60" s="1304"/>
      <c r="AI60" s="1304"/>
      <c r="AJ60" s="1304"/>
      <c r="AK60" s="1304"/>
      <c r="AL60" s="1314">
        <v>1511.33</v>
      </c>
      <c r="AM60" s="1314"/>
      <c r="AN60" s="1314"/>
      <c r="AO60" s="1314"/>
      <c r="AP60" s="1314"/>
      <c r="AQ60" s="1314"/>
      <c r="AR60" s="1314"/>
      <c r="AS60" s="1314"/>
      <c r="AT60" s="1308">
        <v>8381</v>
      </c>
      <c r="AU60" s="1308"/>
      <c r="AV60" s="1308"/>
      <c r="AW60" s="1308"/>
      <c r="AX60" s="1308"/>
      <c r="AY60" s="1308"/>
      <c r="AZ60" s="1308"/>
      <c r="BA60" s="1308"/>
      <c r="BC60" s="1106">
        <f t="shared" si="1"/>
        <v>8800.0499999999993</v>
      </c>
    </row>
    <row r="61" spans="3:55">
      <c r="C61" s="1309">
        <v>28</v>
      </c>
      <c r="D61" s="1309"/>
      <c r="E61" s="1310" t="s">
        <v>5444</v>
      </c>
      <c r="F61" s="1310"/>
      <c r="G61" s="1310"/>
      <c r="H61" s="1315" t="s">
        <v>5445</v>
      </c>
      <c r="I61" s="1315"/>
      <c r="J61" s="1315"/>
      <c r="K61" s="1315"/>
      <c r="L61" s="1315"/>
      <c r="M61" s="1315"/>
      <c r="N61" s="1315"/>
      <c r="O61" s="1315"/>
      <c r="P61" s="1315"/>
      <c r="Q61" s="1315"/>
      <c r="R61" s="1315"/>
      <c r="S61" s="1315"/>
      <c r="T61" s="1315"/>
      <c r="U61" s="1312">
        <v>1</v>
      </c>
      <c r="V61" s="1312"/>
      <c r="W61" s="1313" t="s">
        <v>13</v>
      </c>
      <c r="X61" s="1313"/>
      <c r="Y61" s="1313"/>
      <c r="Z61" s="1314">
        <v>9327</v>
      </c>
      <c r="AA61" s="1314"/>
      <c r="AB61" s="1314"/>
      <c r="AC61" s="1314"/>
      <c r="AD61" s="1304">
        <v>22</v>
      </c>
      <c r="AE61" s="1304"/>
      <c r="AF61" s="1304"/>
      <c r="AG61" s="1304"/>
      <c r="AH61" s="1304"/>
      <c r="AI61" s="1304"/>
      <c r="AJ61" s="1304"/>
      <c r="AK61" s="1304"/>
      <c r="AL61" s="1314">
        <v>1681.92</v>
      </c>
      <c r="AM61" s="1314"/>
      <c r="AN61" s="1314"/>
      <c r="AO61" s="1314"/>
      <c r="AP61" s="1314"/>
      <c r="AQ61" s="1314"/>
      <c r="AR61" s="1314"/>
      <c r="AS61" s="1314"/>
      <c r="AT61" s="1308">
        <v>9327</v>
      </c>
      <c r="AU61" s="1308"/>
      <c r="AV61" s="1308"/>
      <c r="AW61" s="1308"/>
      <c r="AX61" s="1308"/>
      <c r="AY61" s="1308"/>
      <c r="AZ61" s="1308"/>
      <c r="BA61" s="1308"/>
      <c r="BC61" s="1106">
        <f t="shared" si="1"/>
        <v>9793.35</v>
      </c>
    </row>
    <row r="62" spans="3:55">
      <c r="C62" s="1309">
        <v>29</v>
      </c>
      <c r="D62" s="1309"/>
      <c r="E62" s="1310" t="s">
        <v>5446</v>
      </c>
      <c r="F62" s="1310"/>
      <c r="G62" s="1310"/>
      <c r="H62" s="1315" t="s">
        <v>5447</v>
      </c>
      <c r="I62" s="1315"/>
      <c r="J62" s="1315"/>
      <c r="K62" s="1315"/>
      <c r="L62" s="1315"/>
      <c r="M62" s="1315"/>
      <c r="N62" s="1315"/>
      <c r="O62" s="1315"/>
      <c r="P62" s="1315"/>
      <c r="Q62" s="1315"/>
      <c r="R62" s="1315"/>
      <c r="S62" s="1315"/>
      <c r="T62" s="1315"/>
      <c r="U62" s="1312">
        <v>1</v>
      </c>
      <c r="V62" s="1312"/>
      <c r="W62" s="1313" t="s">
        <v>13</v>
      </c>
      <c r="X62" s="1313"/>
      <c r="Y62" s="1313"/>
      <c r="Z62" s="1314">
        <v>10273</v>
      </c>
      <c r="AA62" s="1314"/>
      <c r="AB62" s="1314"/>
      <c r="AC62" s="1314"/>
      <c r="AD62" s="1304">
        <v>22</v>
      </c>
      <c r="AE62" s="1304"/>
      <c r="AF62" s="1304"/>
      <c r="AG62" s="1304"/>
      <c r="AH62" s="1304"/>
      <c r="AI62" s="1304"/>
      <c r="AJ62" s="1304"/>
      <c r="AK62" s="1304"/>
      <c r="AL62" s="1314">
        <v>1852.51</v>
      </c>
      <c r="AM62" s="1314"/>
      <c r="AN62" s="1314"/>
      <c r="AO62" s="1314"/>
      <c r="AP62" s="1314"/>
      <c r="AQ62" s="1314"/>
      <c r="AR62" s="1314"/>
      <c r="AS62" s="1314"/>
      <c r="AT62" s="1308">
        <v>10273</v>
      </c>
      <c r="AU62" s="1308"/>
      <c r="AV62" s="1308"/>
      <c r="AW62" s="1308"/>
      <c r="AX62" s="1308"/>
      <c r="AY62" s="1308"/>
      <c r="AZ62" s="1308"/>
      <c r="BA62" s="1308"/>
      <c r="BC62" s="1106">
        <f t="shared" si="1"/>
        <v>10786.65</v>
      </c>
    </row>
    <row r="63" spans="3:55">
      <c r="C63" s="1309">
        <v>30</v>
      </c>
      <c r="D63" s="1309"/>
      <c r="E63" s="1310" t="s">
        <v>5448</v>
      </c>
      <c r="F63" s="1310"/>
      <c r="G63" s="1310"/>
      <c r="H63" s="1315" t="s">
        <v>5449</v>
      </c>
      <c r="I63" s="1315"/>
      <c r="J63" s="1315"/>
      <c r="K63" s="1315"/>
      <c r="L63" s="1315"/>
      <c r="M63" s="1315"/>
      <c r="N63" s="1315"/>
      <c r="O63" s="1315"/>
      <c r="P63" s="1315"/>
      <c r="Q63" s="1315"/>
      <c r="R63" s="1315"/>
      <c r="S63" s="1315"/>
      <c r="T63" s="1315"/>
      <c r="U63" s="1312">
        <v>1</v>
      </c>
      <c r="V63" s="1312"/>
      <c r="W63" s="1313" t="s">
        <v>13</v>
      </c>
      <c r="X63" s="1313"/>
      <c r="Y63" s="1313"/>
      <c r="Z63" s="1314">
        <v>11219</v>
      </c>
      <c r="AA63" s="1314"/>
      <c r="AB63" s="1314"/>
      <c r="AC63" s="1314"/>
      <c r="AD63" s="1304">
        <v>22</v>
      </c>
      <c r="AE63" s="1304"/>
      <c r="AF63" s="1304"/>
      <c r="AG63" s="1304"/>
      <c r="AH63" s="1304"/>
      <c r="AI63" s="1304"/>
      <c r="AJ63" s="1304"/>
      <c r="AK63" s="1304"/>
      <c r="AL63" s="1314">
        <v>2023.1</v>
      </c>
      <c r="AM63" s="1314"/>
      <c r="AN63" s="1314"/>
      <c r="AO63" s="1314"/>
      <c r="AP63" s="1314"/>
      <c r="AQ63" s="1314"/>
      <c r="AR63" s="1314"/>
      <c r="AS63" s="1314"/>
      <c r="AT63" s="1308">
        <v>11219</v>
      </c>
      <c r="AU63" s="1308"/>
      <c r="AV63" s="1308"/>
      <c r="AW63" s="1308"/>
      <c r="AX63" s="1308"/>
      <c r="AY63" s="1308"/>
      <c r="AZ63" s="1308"/>
      <c r="BA63" s="1308"/>
      <c r="BC63" s="1106">
        <f t="shared" si="1"/>
        <v>11779.95</v>
      </c>
    </row>
    <row r="64" spans="3:55">
      <c r="C64" s="1309">
        <v>31</v>
      </c>
      <c r="D64" s="1309"/>
      <c r="E64" s="1310" t="s">
        <v>5450</v>
      </c>
      <c r="F64" s="1310"/>
      <c r="G64" s="1310"/>
      <c r="H64" s="1315" t="s">
        <v>5451</v>
      </c>
      <c r="I64" s="1315"/>
      <c r="J64" s="1315"/>
      <c r="K64" s="1315"/>
      <c r="L64" s="1315"/>
      <c r="M64" s="1315"/>
      <c r="N64" s="1315"/>
      <c r="O64" s="1315"/>
      <c r="P64" s="1315"/>
      <c r="Q64" s="1315"/>
      <c r="R64" s="1315"/>
      <c r="S64" s="1315"/>
      <c r="T64" s="1315"/>
      <c r="U64" s="1312">
        <v>1</v>
      </c>
      <c r="V64" s="1312"/>
      <c r="W64" s="1313" t="s">
        <v>13</v>
      </c>
      <c r="X64" s="1313"/>
      <c r="Y64" s="1313"/>
      <c r="Z64" s="1314">
        <v>12165</v>
      </c>
      <c r="AA64" s="1314"/>
      <c r="AB64" s="1314"/>
      <c r="AC64" s="1314"/>
      <c r="AD64" s="1304">
        <v>22</v>
      </c>
      <c r="AE64" s="1304"/>
      <c r="AF64" s="1304"/>
      <c r="AG64" s="1304"/>
      <c r="AH64" s="1304"/>
      <c r="AI64" s="1304"/>
      <c r="AJ64" s="1304"/>
      <c r="AK64" s="1304"/>
      <c r="AL64" s="1314">
        <v>2193.69</v>
      </c>
      <c r="AM64" s="1314"/>
      <c r="AN64" s="1314"/>
      <c r="AO64" s="1314"/>
      <c r="AP64" s="1314"/>
      <c r="AQ64" s="1314"/>
      <c r="AR64" s="1314"/>
      <c r="AS64" s="1314"/>
      <c r="AT64" s="1308">
        <v>12165</v>
      </c>
      <c r="AU64" s="1308"/>
      <c r="AV64" s="1308"/>
      <c r="AW64" s="1308"/>
      <c r="AX64" s="1308"/>
      <c r="AY64" s="1308"/>
      <c r="AZ64" s="1308"/>
      <c r="BA64" s="1308"/>
      <c r="BC64" s="1106">
        <f t="shared" si="1"/>
        <v>12773.25</v>
      </c>
    </row>
    <row r="65" spans="3:55">
      <c r="C65" s="1309">
        <v>32</v>
      </c>
      <c r="D65" s="1309"/>
      <c r="E65" s="1310" t="s">
        <v>5452</v>
      </c>
      <c r="F65" s="1310"/>
      <c r="G65" s="1310"/>
      <c r="H65" s="1315" t="s">
        <v>5453</v>
      </c>
      <c r="I65" s="1315"/>
      <c r="J65" s="1315"/>
      <c r="K65" s="1315"/>
      <c r="L65" s="1315"/>
      <c r="M65" s="1315"/>
      <c r="N65" s="1315"/>
      <c r="O65" s="1315"/>
      <c r="P65" s="1315"/>
      <c r="Q65" s="1315"/>
      <c r="R65" s="1315"/>
      <c r="S65" s="1315"/>
      <c r="T65" s="1315"/>
      <c r="U65" s="1312">
        <v>1</v>
      </c>
      <c r="V65" s="1312"/>
      <c r="W65" s="1313" t="s">
        <v>13</v>
      </c>
      <c r="X65" s="1313"/>
      <c r="Y65" s="1313"/>
      <c r="Z65" s="1314">
        <v>13111</v>
      </c>
      <c r="AA65" s="1314"/>
      <c r="AB65" s="1314"/>
      <c r="AC65" s="1314"/>
      <c r="AD65" s="1304">
        <v>22</v>
      </c>
      <c r="AE65" s="1304"/>
      <c r="AF65" s="1304"/>
      <c r="AG65" s="1304"/>
      <c r="AH65" s="1304"/>
      <c r="AI65" s="1304"/>
      <c r="AJ65" s="1304"/>
      <c r="AK65" s="1304"/>
      <c r="AL65" s="1314">
        <v>2364.2800000000002</v>
      </c>
      <c r="AM65" s="1314"/>
      <c r="AN65" s="1314"/>
      <c r="AO65" s="1314"/>
      <c r="AP65" s="1314"/>
      <c r="AQ65" s="1314"/>
      <c r="AR65" s="1314"/>
      <c r="AS65" s="1314"/>
      <c r="AT65" s="1308">
        <v>13111</v>
      </c>
      <c r="AU65" s="1308"/>
      <c r="AV65" s="1308"/>
      <c r="AW65" s="1308"/>
      <c r="AX65" s="1308"/>
      <c r="AY65" s="1308"/>
      <c r="AZ65" s="1308"/>
      <c r="BA65" s="1308"/>
      <c r="BC65" s="1106">
        <f t="shared" si="1"/>
        <v>13766.55</v>
      </c>
    </row>
    <row r="66" spans="3:55">
      <c r="C66" s="1309">
        <v>33</v>
      </c>
      <c r="D66" s="1309"/>
      <c r="E66" s="1310" t="s">
        <v>5454</v>
      </c>
      <c r="F66" s="1310"/>
      <c r="G66" s="1310"/>
      <c r="H66" s="1315" t="s">
        <v>5455</v>
      </c>
      <c r="I66" s="1315"/>
      <c r="J66" s="1315"/>
      <c r="K66" s="1315"/>
      <c r="L66" s="1315"/>
      <c r="M66" s="1315"/>
      <c r="N66" s="1315"/>
      <c r="O66" s="1315"/>
      <c r="P66" s="1315"/>
      <c r="Q66" s="1315"/>
      <c r="R66" s="1315"/>
      <c r="S66" s="1315"/>
      <c r="T66" s="1315"/>
      <c r="U66" s="1312">
        <v>1</v>
      </c>
      <c r="V66" s="1312"/>
      <c r="W66" s="1313" t="s">
        <v>13</v>
      </c>
      <c r="X66" s="1313"/>
      <c r="Y66" s="1313"/>
      <c r="Z66" s="1314">
        <v>14057</v>
      </c>
      <c r="AA66" s="1314"/>
      <c r="AB66" s="1314"/>
      <c r="AC66" s="1314"/>
      <c r="AD66" s="1304">
        <v>22</v>
      </c>
      <c r="AE66" s="1304"/>
      <c r="AF66" s="1304"/>
      <c r="AG66" s="1304"/>
      <c r="AH66" s="1304"/>
      <c r="AI66" s="1304"/>
      <c r="AJ66" s="1304"/>
      <c r="AK66" s="1304"/>
      <c r="AL66" s="1314">
        <v>2534.87</v>
      </c>
      <c r="AM66" s="1314"/>
      <c r="AN66" s="1314"/>
      <c r="AO66" s="1314"/>
      <c r="AP66" s="1314"/>
      <c r="AQ66" s="1314"/>
      <c r="AR66" s="1314"/>
      <c r="AS66" s="1314"/>
      <c r="AT66" s="1308">
        <v>14057</v>
      </c>
      <c r="AU66" s="1308"/>
      <c r="AV66" s="1308"/>
      <c r="AW66" s="1308"/>
      <c r="AX66" s="1308"/>
      <c r="AY66" s="1308"/>
      <c r="AZ66" s="1308"/>
      <c r="BA66" s="1308"/>
      <c r="BC66" s="1106">
        <f t="shared" si="1"/>
        <v>14759.85</v>
      </c>
    </row>
    <row r="67" spans="3:55">
      <c r="C67" s="1309">
        <v>34</v>
      </c>
      <c r="D67" s="1309"/>
      <c r="E67" s="1310" t="s">
        <v>5456</v>
      </c>
      <c r="F67" s="1310"/>
      <c r="G67" s="1310"/>
      <c r="H67" s="1315" t="s">
        <v>5457</v>
      </c>
      <c r="I67" s="1315"/>
      <c r="J67" s="1315"/>
      <c r="K67" s="1315"/>
      <c r="L67" s="1315"/>
      <c r="M67" s="1315"/>
      <c r="N67" s="1315"/>
      <c r="O67" s="1315"/>
      <c r="P67" s="1315"/>
      <c r="Q67" s="1315"/>
      <c r="R67" s="1315"/>
      <c r="S67" s="1315"/>
      <c r="T67" s="1315"/>
      <c r="U67" s="1312">
        <v>1</v>
      </c>
      <c r="V67" s="1312"/>
      <c r="W67" s="1313" t="s">
        <v>13</v>
      </c>
      <c r="X67" s="1313"/>
      <c r="Y67" s="1313"/>
      <c r="Z67" s="1314">
        <v>15003</v>
      </c>
      <c r="AA67" s="1314"/>
      <c r="AB67" s="1314"/>
      <c r="AC67" s="1314"/>
      <c r="AD67" s="1304">
        <v>22</v>
      </c>
      <c r="AE67" s="1304"/>
      <c r="AF67" s="1304"/>
      <c r="AG67" s="1304"/>
      <c r="AH67" s="1304"/>
      <c r="AI67" s="1304"/>
      <c r="AJ67" s="1304"/>
      <c r="AK67" s="1304"/>
      <c r="AL67" s="1314">
        <v>2705.46</v>
      </c>
      <c r="AM67" s="1314"/>
      <c r="AN67" s="1314"/>
      <c r="AO67" s="1314"/>
      <c r="AP67" s="1314"/>
      <c r="AQ67" s="1314"/>
      <c r="AR67" s="1314"/>
      <c r="AS67" s="1314"/>
      <c r="AT67" s="1308">
        <v>15003</v>
      </c>
      <c r="AU67" s="1308"/>
      <c r="AV67" s="1308"/>
      <c r="AW67" s="1308"/>
      <c r="AX67" s="1308"/>
      <c r="AY67" s="1308"/>
      <c r="AZ67" s="1308"/>
      <c r="BA67" s="1308"/>
      <c r="BC67" s="1106">
        <f t="shared" si="1"/>
        <v>15753.15</v>
      </c>
    </row>
    <row r="68" spans="3:55">
      <c r="C68" s="1309">
        <v>35</v>
      </c>
      <c r="D68" s="1309"/>
      <c r="E68" s="1310" t="s">
        <v>5458</v>
      </c>
      <c r="F68" s="1310"/>
      <c r="G68" s="1310"/>
      <c r="H68" s="1315" t="s">
        <v>5459</v>
      </c>
      <c r="I68" s="1315"/>
      <c r="J68" s="1315"/>
      <c r="K68" s="1315"/>
      <c r="L68" s="1315"/>
      <c r="M68" s="1315"/>
      <c r="N68" s="1315"/>
      <c r="O68" s="1315"/>
      <c r="P68" s="1315"/>
      <c r="Q68" s="1315"/>
      <c r="R68" s="1315"/>
      <c r="S68" s="1315"/>
      <c r="T68" s="1315"/>
      <c r="U68" s="1312">
        <v>1</v>
      </c>
      <c r="V68" s="1312"/>
      <c r="W68" s="1313" t="s">
        <v>13</v>
      </c>
      <c r="X68" s="1313"/>
      <c r="Y68" s="1313"/>
      <c r="Z68" s="1314">
        <v>5623</v>
      </c>
      <c r="AA68" s="1314"/>
      <c r="AB68" s="1314"/>
      <c r="AC68" s="1314"/>
      <c r="AD68" s="1304">
        <v>22</v>
      </c>
      <c r="AE68" s="1304"/>
      <c r="AF68" s="1304"/>
      <c r="AG68" s="1304"/>
      <c r="AH68" s="1304"/>
      <c r="AI68" s="1304"/>
      <c r="AJ68" s="1304"/>
      <c r="AK68" s="1304"/>
      <c r="AL68" s="1314">
        <v>1013.98</v>
      </c>
      <c r="AM68" s="1314"/>
      <c r="AN68" s="1314"/>
      <c r="AO68" s="1314"/>
      <c r="AP68" s="1314"/>
      <c r="AQ68" s="1314"/>
      <c r="AR68" s="1314"/>
      <c r="AS68" s="1314"/>
      <c r="AT68" s="1308">
        <v>5623</v>
      </c>
      <c r="AU68" s="1308"/>
      <c r="AV68" s="1308"/>
      <c r="AW68" s="1308"/>
      <c r="AX68" s="1308"/>
      <c r="AY68" s="1308"/>
      <c r="AZ68" s="1308"/>
      <c r="BA68" s="1308"/>
      <c r="BC68" s="1106">
        <f t="shared" si="1"/>
        <v>5904.15</v>
      </c>
    </row>
    <row r="69" spans="3:55">
      <c r="C69" s="1309">
        <v>36</v>
      </c>
      <c r="D69" s="1309"/>
      <c r="E69" s="1310" t="s">
        <v>5460</v>
      </c>
      <c r="F69" s="1310"/>
      <c r="G69" s="1310"/>
      <c r="H69" s="1315" t="s">
        <v>5461</v>
      </c>
      <c r="I69" s="1315"/>
      <c r="J69" s="1315"/>
      <c r="K69" s="1315"/>
      <c r="L69" s="1315"/>
      <c r="M69" s="1315"/>
      <c r="N69" s="1315"/>
      <c r="O69" s="1315"/>
      <c r="P69" s="1315"/>
      <c r="Q69" s="1315"/>
      <c r="R69" s="1315"/>
      <c r="S69" s="1315"/>
      <c r="T69" s="1315"/>
      <c r="U69" s="1312">
        <v>1</v>
      </c>
      <c r="V69" s="1312"/>
      <c r="W69" s="1313" t="s">
        <v>13</v>
      </c>
      <c r="X69" s="1313"/>
      <c r="Y69" s="1313"/>
      <c r="Z69" s="1314">
        <v>6589</v>
      </c>
      <c r="AA69" s="1314"/>
      <c r="AB69" s="1314"/>
      <c r="AC69" s="1314"/>
      <c r="AD69" s="1304">
        <v>22</v>
      </c>
      <c r="AE69" s="1304"/>
      <c r="AF69" s="1304"/>
      <c r="AG69" s="1304"/>
      <c r="AH69" s="1304"/>
      <c r="AI69" s="1304"/>
      <c r="AJ69" s="1304"/>
      <c r="AK69" s="1304"/>
      <c r="AL69" s="1314">
        <v>1188.18</v>
      </c>
      <c r="AM69" s="1314"/>
      <c r="AN69" s="1314"/>
      <c r="AO69" s="1314"/>
      <c r="AP69" s="1314"/>
      <c r="AQ69" s="1314"/>
      <c r="AR69" s="1314"/>
      <c r="AS69" s="1314"/>
      <c r="AT69" s="1308">
        <v>6589</v>
      </c>
      <c r="AU69" s="1308"/>
      <c r="AV69" s="1308"/>
      <c r="AW69" s="1308"/>
      <c r="AX69" s="1308"/>
      <c r="AY69" s="1308"/>
      <c r="AZ69" s="1308"/>
      <c r="BA69" s="1308"/>
      <c r="BC69" s="1106">
        <f t="shared" si="1"/>
        <v>6918.45</v>
      </c>
    </row>
    <row r="70" spans="3:55">
      <c r="C70" s="1309">
        <v>37</v>
      </c>
      <c r="D70" s="1309"/>
      <c r="E70" s="1310" t="s">
        <v>5462</v>
      </c>
      <c r="F70" s="1310"/>
      <c r="G70" s="1310"/>
      <c r="H70" s="1315" t="s">
        <v>5463</v>
      </c>
      <c r="I70" s="1315"/>
      <c r="J70" s="1315"/>
      <c r="K70" s="1315"/>
      <c r="L70" s="1315"/>
      <c r="M70" s="1315"/>
      <c r="N70" s="1315"/>
      <c r="O70" s="1315"/>
      <c r="P70" s="1315"/>
      <c r="Q70" s="1315"/>
      <c r="R70" s="1315"/>
      <c r="S70" s="1315"/>
      <c r="T70" s="1315"/>
      <c r="U70" s="1312">
        <v>1</v>
      </c>
      <c r="V70" s="1312"/>
      <c r="W70" s="1313" t="s">
        <v>13</v>
      </c>
      <c r="X70" s="1313"/>
      <c r="Y70" s="1313"/>
      <c r="Z70" s="1314">
        <v>7555</v>
      </c>
      <c r="AA70" s="1314"/>
      <c r="AB70" s="1314"/>
      <c r="AC70" s="1314"/>
      <c r="AD70" s="1304">
        <v>22</v>
      </c>
      <c r="AE70" s="1304"/>
      <c r="AF70" s="1304"/>
      <c r="AG70" s="1304"/>
      <c r="AH70" s="1304"/>
      <c r="AI70" s="1304"/>
      <c r="AJ70" s="1304"/>
      <c r="AK70" s="1304"/>
      <c r="AL70" s="1314">
        <v>1362.38</v>
      </c>
      <c r="AM70" s="1314"/>
      <c r="AN70" s="1314"/>
      <c r="AO70" s="1314"/>
      <c r="AP70" s="1314"/>
      <c r="AQ70" s="1314"/>
      <c r="AR70" s="1314"/>
      <c r="AS70" s="1314"/>
      <c r="AT70" s="1308">
        <v>7555</v>
      </c>
      <c r="AU70" s="1308"/>
      <c r="AV70" s="1308"/>
      <c r="AW70" s="1308"/>
      <c r="AX70" s="1308"/>
      <c r="AY70" s="1308"/>
      <c r="AZ70" s="1308"/>
      <c r="BA70" s="1308"/>
      <c r="BC70" s="1106">
        <f t="shared" si="1"/>
        <v>7932.75</v>
      </c>
    </row>
    <row r="71" spans="3:55">
      <c r="C71" s="1309">
        <v>38</v>
      </c>
      <c r="D71" s="1309"/>
      <c r="E71" s="1310" t="s">
        <v>5464</v>
      </c>
      <c r="F71" s="1310"/>
      <c r="G71" s="1310"/>
      <c r="H71" s="1315" t="s">
        <v>5465</v>
      </c>
      <c r="I71" s="1315"/>
      <c r="J71" s="1315"/>
      <c r="K71" s="1315"/>
      <c r="L71" s="1315"/>
      <c r="M71" s="1315"/>
      <c r="N71" s="1315"/>
      <c r="O71" s="1315"/>
      <c r="P71" s="1315"/>
      <c r="Q71" s="1315"/>
      <c r="R71" s="1315"/>
      <c r="S71" s="1315"/>
      <c r="T71" s="1315"/>
      <c r="U71" s="1312">
        <v>1</v>
      </c>
      <c r="V71" s="1312"/>
      <c r="W71" s="1313" t="s">
        <v>13</v>
      </c>
      <c r="X71" s="1313"/>
      <c r="Y71" s="1313"/>
      <c r="Z71" s="1314">
        <v>8521</v>
      </c>
      <c r="AA71" s="1314"/>
      <c r="AB71" s="1314"/>
      <c r="AC71" s="1314"/>
      <c r="AD71" s="1304">
        <v>22</v>
      </c>
      <c r="AE71" s="1304"/>
      <c r="AF71" s="1304"/>
      <c r="AG71" s="1304"/>
      <c r="AH71" s="1304"/>
      <c r="AI71" s="1304"/>
      <c r="AJ71" s="1304"/>
      <c r="AK71" s="1304"/>
      <c r="AL71" s="1314">
        <v>1536.57</v>
      </c>
      <c r="AM71" s="1314"/>
      <c r="AN71" s="1314"/>
      <c r="AO71" s="1314"/>
      <c r="AP71" s="1314"/>
      <c r="AQ71" s="1314"/>
      <c r="AR71" s="1314"/>
      <c r="AS71" s="1314"/>
      <c r="AT71" s="1308">
        <v>8521</v>
      </c>
      <c r="AU71" s="1308"/>
      <c r="AV71" s="1308"/>
      <c r="AW71" s="1308"/>
      <c r="AX71" s="1308"/>
      <c r="AY71" s="1308"/>
      <c r="AZ71" s="1308"/>
      <c r="BA71" s="1308"/>
      <c r="BC71" s="1106">
        <f t="shared" si="1"/>
        <v>8947.0499999999993</v>
      </c>
    </row>
    <row r="72" spans="3:55">
      <c r="C72" s="1309">
        <v>39</v>
      </c>
      <c r="D72" s="1309"/>
      <c r="E72" s="1310" t="s">
        <v>5466</v>
      </c>
      <c r="F72" s="1310"/>
      <c r="G72" s="1310"/>
      <c r="H72" s="1315" t="s">
        <v>5467</v>
      </c>
      <c r="I72" s="1315"/>
      <c r="J72" s="1315"/>
      <c r="K72" s="1315"/>
      <c r="L72" s="1315"/>
      <c r="M72" s="1315"/>
      <c r="N72" s="1315"/>
      <c r="O72" s="1315"/>
      <c r="P72" s="1315"/>
      <c r="Q72" s="1315"/>
      <c r="R72" s="1315"/>
      <c r="S72" s="1315"/>
      <c r="T72" s="1315"/>
      <c r="U72" s="1312">
        <v>1</v>
      </c>
      <c r="V72" s="1312"/>
      <c r="W72" s="1313" t="s">
        <v>13</v>
      </c>
      <c r="X72" s="1313"/>
      <c r="Y72" s="1313"/>
      <c r="Z72" s="1314">
        <v>9487</v>
      </c>
      <c r="AA72" s="1314"/>
      <c r="AB72" s="1314"/>
      <c r="AC72" s="1314"/>
      <c r="AD72" s="1304">
        <v>22</v>
      </c>
      <c r="AE72" s="1304"/>
      <c r="AF72" s="1304"/>
      <c r="AG72" s="1304"/>
      <c r="AH72" s="1304"/>
      <c r="AI72" s="1304"/>
      <c r="AJ72" s="1304"/>
      <c r="AK72" s="1304"/>
      <c r="AL72" s="1314">
        <v>1710.77</v>
      </c>
      <c r="AM72" s="1314"/>
      <c r="AN72" s="1314"/>
      <c r="AO72" s="1314"/>
      <c r="AP72" s="1314"/>
      <c r="AQ72" s="1314"/>
      <c r="AR72" s="1314"/>
      <c r="AS72" s="1314"/>
      <c r="AT72" s="1308">
        <v>9487</v>
      </c>
      <c r="AU72" s="1308"/>
      <c r="AV72" s="1308"/>
      <c r="AW72" s="1308"/>
      <c r="AX72" s="1308"/>
      <c r="AY72" s="1308"/>
      <c r="AZ72" s="1308"/>
      <c r="BA72" s="1308"/>
      <c r="BC72" s="1106">
        <f t="shared" si="1"/>
        <v>9961.35</v>
      </c>
    </row>
    <row r="73" spans="3:55">
      <c r="C73" s="1309">
        <v>40</v>
      </c>
      <c r="D73" s="1309"/>
      <c r="E73" s="1310" t="s">
        <v>5468</v>
      </c>
      <c r="F73" s="1310"/>
      <c r="G73" s="1310"/>
      <c r="H73" s="1315" t="s">
        <v>5469</v>
      </c>
      <c r="I73" s="1315"/>
      <c r="J73" s="1315"/>
      <c r="K73" s="1315"/>
      <c r="L73" s="1315"/>
      <c r="M73" s="1315"/>
      <c r="N73" s="1315"/>
      <c r="O73" s="1315"/>
      <c r="P73" s="1315"/>
      <c r="Q73" s="1315"/>
      <c r="R73" s="1315"/>
      <c r="S73" s="1315"/>
      <c r="T73" s="1315"/>
      <c r="U73" s="1312">
        <v>1</v>
      </c>
      <c r="V73" s="1312"/>
      <c r="W73" s="1313" t="s">
        <v>13</v>
      </c>
      <c r="X73" s="1313"/>
      <c r="Y73" s="1313"/>
      <c r="Z73" s="1314">
        <v>10453</v>
      </c>
      <c r="AA73" s="1314"/>
      <c r="AB73" s="1314"/>
      <c r="AC73" s="1314"/>
      <c r="AD73" s="1304">
        <v>22</v>
      </c>
      <c r="AE73" s="1304"/>
      <c r="AF73" s="1304"/>
      <c r="AG73" s="1304"/>
      <c r="AH73" s="1304"/>
      <c r="AI73" s="1304"/>
      <c r="AJ73" s="1304"/>
      <c r="AK73" s="1304"/>
      <c r="AL73" s="1314">
        <v>1884.97</v>
      </c>
      <c r="AM73" s="1314"/>
      <c r="AN73" s="1314"/>
      <c r="AO73" s="1314"/>
      <c r="AP73" s="1314"/>
      <c r="AQ73" s="1314"/>
      <c r="AR73" s="1314"/>
      <c r="AS73" s="1314"/>
      <c r="AT73" s="1308">
        <v>10453</v>
      </c>
      <c r="AU73" s="1308"/>
      <c r="AV73" s="1308"/>
      <c r="AW73" s="1308"/>
      <c r="AX73" s="1308"/>
      <c r="AY73" s="1308"/>
      <c r="AZ73" s="1308"/>
      <c r="BA73" s="1308"/>
      <c r="BC73" s="1106">
        <f t="shared" si="1"/>
        <v>10975.65</v>
      </c>
    </row>
    <row r="74" spans="3:55">
      <c r="C74" s="1309">
        <v>41</v>
      </c>
      <c r="D74" s="1309"/>
      <c r="E74" s="1310" t="s">
        <v>5470</v>
      </c>
      <c r="F74" s="1310"/>
      <c r="G74" s="1310"/>
      <c r="H74" s="1315" t="s">
        <v>5471</v>
      </c>
      <c r="I74" s="1315"/>
      <c r="J74" s="1315"/>
      <c r="K74" s="1315"/>
      <c r="L74" s="1315"/>
      <c r="M74" s="1315"/>
      <c r="N74" s="1315"/>
      <c r="O74" s="1315"/>
      <c r="P74" s="1315"/>
      <c r="Q74" s="1315"/>
      <c r="R74" s="1315"/>
      <c r="S74" s="1315"/>
      <c r="T74" s="1315"/>
      <c r="U74" s="1312">
        <v>1</v>
      </c>
      <c r="V74" s="1312"/>
      <c r="W74" s="1313" t="s">
        <v>13</v>
      </c>
      <c r="X74" s="1313"/>
      <c r="Y74" s="1313"/>
      <c r="Z74" s="1314">
        <v>11419</v>
      </c>
      <c r="AA74" s="1314"/>
      <c r="AB74" s="1314"/>
      <c r="AC74" s="1314"/>
      <c r="AD74" s="1304">
        <v>22</v>
      </c>
      <c r="AE74" s="1304"/>
      <c r="AF74" s="1304"/>
      <c r="AG74" s="1304"/>
      <c r="AH74" s="1304"/>
      <c r="AI74" s="1304"/>
      <c r="AJ74" s="1304"/>
      <c r="AK74" s="1304"/>
      <c r="AL74" s="1314">
        <v>2059.16</v>
      </c>
      <c r="AM74" s="1314"/>
      <c r="AN74" s="1314"/>
      <c r="AO74" s="1314"/>
      <c r="AP74" s="1314"/>
      <c r="AQ74" s="1314"/>
      <c r="AR74" s="1314"/>
      <c r="AS74" s="1314"/>
      <c r="AT74" s="1308">
        <v>11419</v>
      </c>
      <c r="AU74" s="1308"/>
      <c r="AV74" s="1308"/>
      <c r="AW74" s="1308"/>
      <c r="AX74" s="1308"/>
      <c r="AY74" s="1308"/>
      <c r="AZ74" s="1308"/>
      <c r="BA74" s="1308"/>
      <c r="BC74" s="1106">
        <f t="shared" si="1"/>
        <v>11989.95</v>
      </c>
    </row>
    <row r="75" spans="3:55">
      <c r="C75" s="1309">
        <v>42</v>
      </c>
      <c r="D75" s="1309"/>
      <c r="E75" s="1310" t="s">
        <v>5472</v>
      </c>
      <c r="F75" s="1310"/>
      <c r="G75" s="1310"/>
      <c r="H75" s="1315" t="s">
        <v>5473</v>
      </c>
      <c r="I75" s="1315"/>
      <c r="J75" s="1315"/>
      <c r="K75" s="1315"/>
      <c r="L75" s="1315"/>
      <c r="M75" s="1315"/>
      <c r="N75" s="1315"/>
      <c r="O75" s="1315"/>
      <c r="P75" s="1315"/>
      <c r="Q75" s="1315"/>
      <c r="R75" s="1315"/>
      <c r="S75" s="1315"/>
      <c r="T75" s="1315"/>
      <c r="U75" s="1312">
        <v>1</v>
      </c>
      <c r="V75" s="1312"/>
      <c r="W75" s="1313" t="s">
        <v>13</v>
      </c>
      <c r="X75" s="1313"/>
      <c r="Y75" s="1313"/>
      <c r="Z75" s="1314">
        <v>12385</v>
      </c>
      <c r="AA75" s="1314"/>
      <c r="AB75" s="1314"/>
      <c r="AC75" s="1314"/>
      <c r="AD75" s="1304">
        <v>22</v>
      </c>
      <c r="AE75" s="1304"/>
      <c r="AF75" s="1304"/>
      <c r="AG75" s="1304"/>
      <c r="AH75" s="1304"/>
      <c r="AI75" s="1304"/>
      <c r="AJ75" s="1304"/>
      <c r="AK75" s="1304"/>
      <c r="AL75" s="1314">
        <v>2233.36</v>
      </c>
      <c r="AM75" s="1314"/>
      <c r="AN75" s="1314"/>
      <c r="AO75" s="1314"/>
      <c r="AP75" s="1314"/>
      <c r="AQ75" s="1314"/>
      <c r="AR75" s="1314"/>
      <c r="AS75" s="1314"/>
      <c r="AT75" s="1308">
        <v>12385</v>
      </c>
      <c r="AU75" s="1308"/>
      <c r="AV75" s="1308"/>
      <c r="AW75" s="1308"/>
      <c r="AX75" s="1308"/>
      <c r="AY75" s="1308"/>
      <c r="AZ75" s="1308"/>
      <c r="BA75" s="1308"/>
      <c r="BC75" s="1106">
        <f t="shared" si="1"/>
        <v>13004.25</v>
      </c>
    </row>
    <row r="76" spans="3:55">
      <c r="C76" s="1309">
        <v>43</v>
      </c>
      <c r="D76" s="1309"/>
      <c r="E76" s="1310" t="s">
        <v>5474</v>
      </c>
      <c r="F76" s="1310"/>
      <c r="G76" s="1310"/>
      <c r="H76" s="1315" t="s">
        <v>5475</v>
      </c>
      <c r="I76" s="1315"/>
      <c r="J76" s="1315"/>
      <c r="K76" s="1315"/>
      <c r="L76" s="1315"/>
      <c r="M76" s="1315"/>
      <c r="N76" s="1315"/>
      <c r="O76" s="1315"/>
      <c r="P76" s="1315"/>
      <c r="Q76" s="1315"/>
      <c r="R76" s="1315"/>
      <c r="S76" s="1315"/>
      <c r="T76" s="1315"/>
      <c r="U76" s="1312">
        <v>1</v>
      </c>
      <c r="V76" s="1312"/>
      <c r="W76" s="1313" t="s">
        <v>13</v>
      </c>
      <c r="X76" s="1313"/>
      <c r="Y76" s="1313"/>
      <c r="Z76" s="1314">
        <v>13351</v>
      </c>
      <c r="AA76" s="1314"/>
      <c r="AB76" s="1314"/>
      <c r="AC76" s="1314"/>
      <c r="AD76" s="1304">
        <v>22</v>
      </c>
      <c r="AE76" s="1304"/>
      <c r="AF76" s="1304"/>
      <c r="AG76" s="1304"/>
      <c r="AH76" s="1304"/>
      <c r="AI76" s="1304"/>
      <c r="AJ76" s="1304"/>
      <c r="AK76" s="1304"/>
      <c r="AL76" s="1314">
        <v>2407.56</v>
      </c>
      <c r="AM76" s="1314"/>
      <c r="AN76" s="1314"/>
      <c r="AO76" s="1314"/>
      <c r="AP76" s="1314"/>
      <c r="AQ76" s="1314"/>
      <c r="AR76" s="1314"/>
      <c r="AS76" s="1314"/>
      <c r="AT76" s="1308">
        <v>13351</v>
      </c>
      <c r="AU76" s="1308"/>
      <c r="AV76" s="1308"/>
      <c r="AW76" s="1308"/>
      <c r="AX76" s="1308"/>
      <c r="AY76" s="1308"/>
      <c r="AZ76" s="1308"/>
      <c r="BA76" s="1308"/>
      <c r="BC76" s="1106">
        <f t="shared" si="1"/>
        <v>14018.55</v>
      </c>
    </row>
    <row r="77" spans="3:55">
      <c r="C77" s="1309">
        <v>44</v>
      </c>
      <c r="D77" s="1309"/>
      <c r="E77" s="1310" t="s">
        <v>5476</v>
      </c>
      <c r="F77" s="1310"/>
      <c r="G77" s="1310"/>
      <c r="H77" s="1315" t="s">
        <v>5477</v>
      </c>
      <c r="I77" s="1315"/>
      <c r="J77" s="1315"/>
      <c r="K77" s="1315"/>
      <c r="L77" s="1315"/>
      <c r="M77" s="1315"/>
      <c r="N77" s="1315"/>
      <c r="O77" s="1315"/>
      <c r="P77" s="1315"/>
      <c r="Q77" s="1315"/>
      <c r="R77" s="1315"/>
      <c r="S77" s="1315"/>
      <c r="T77" s="1315"/>
      <c r="U77" s="1312">
        <v>1</v>
      </c>
      <c r="V77" s="1312"/>
      <c r="W77" s="1313" t="s">
        <v>13</v>
      </c>
      <c r="X77" s="1313"/>
      <c r="Y77" s="1313"/>
      <c r="Z77" s="1314">
        <v>14317</v>
      </c>
      <c r="AA77" s="1314"/>
      <c r="AB77" s="1314"/>
      <c r="AC77" s="1314"/>
      <c r="AD77" s="1304">
        <v>22</v>
      </c>
      <c r="AE77" s="1304"/>
      <c r="AF77" s="1304"/>
      <c r="AG77" s="1304"/>
      <c r="AH77" s="1304"/>
      <c r="AI77" s="1304"/>
      <c r="AJ77" s="1304"/>
      <c r="AK77" s="1304"/>
      <c r="AL77" s="1314">
        <v>2581.75</v>
      </c>
      <c r="AM77" s="1314"/>
      <c r="AN77" s="1314"/>
      <c r="AO77" s="1314"/>
      <c r="AP77" s="1314"/>
      <c r="AQ77" s="1314"/>
      <c r="AR77" s="1314"/>
      <c r="AS77" s="1314"/>
      <c r="AT77" s="1308">
        <v>14317</v>
      </c>
      <c r="AU77" s="1308"/>
      <c r="AV77" s="1308"/>
      <c r="AW77" s="1308"/>
      <c r="AX77" s="1308"/>
      <c r="AY77" s="1308"/>
      <c r="AZ77" s="1308"/>
      <c r="BA77" s="1308"/>
      <c r="BC77" s="1106">
        <f t="shared" si="1"/>
        <v>15032.85</v>
      </c>
    </row>
    <row r="78" spans="3:55">
      <c r="C78" s="1309">
        <v>45</v>
      </c>
      <c r="D78" s="1309"/>
      <c r="E78" s="1310" t="s">
        <v>5478</v>
      </c>
      <c r="F78" s="1310"/>
      <c r="G78" s="1310"/>
      <c r="H78" s="1315" t="s">
        <v>5479</v>
      </c>
      <c r="I78" s="1315"/>
      <c r="J78" s="1315"/>
      <c r="K78" s="1315"/>
      <c r="L78" s="1315"/>
      <c r="M78" s="1315"/>
      <c r="N78" s="1315"/>
      <c r="O78" s="1315"/>
      <c r="P78" s="1315"/>
      <c r="Q78" s="1315"/>
      <c r="R78" s="1315"/>
      <c r="S78" s="1315"/>
      <c r="T78" s="1315"/>
      <c r="U78" s="1312">
        <v>1</v>
      </c>
      <c r="V78" s="1312"/>
      <c r="W78" s="1313" t="s">
        <v>13</v>
      </c>
      <c r="X78" s="1313"/>
      <c r="Y78" s="1313"/>
      <c r="Z78" s="1314">
        <v>15283</v>
      </c>
      <c r="AA78" s="1314"/>
      <c r="AB78" s="1314"/>
      <c r="AC78" s="1314"/>
      <c r="AD78" s="1304">
        <v>22</v>
      </c>
      <c r="AE78" s="1304"/>
      <c r="AF78" s="1304"/>
      <c r="AG78" s="1304"/>
      <c r="AH78" s="1304"/>
      <c r="AI78" s="1304"/>
      <c r="AJ78" s="1304"/>
      <c r="AK78" s="1304"/>
      <c r="AL78" s="1314">
        <v>2755.95</v>
      </c>
      <c r="AM78" s="1314"/>
      <c r="AN78" s="1314"/>
      <c r="AO78" s="1314"/>
      <c r="AP78" s="1314"/>
      <c r="AQ78" s="1314"/>
      <c r="AR78" s="1314"/>
      <c r="AS78" s="1314"/>
      <c r="AT78" s="1308">
        <v>15283</v>
      </c>
      <c r="AU78" s="1308"/>
      <c r="AV78" s="1308"/>
      <c r="AW78" s="1308"/>
      <c r="AX78" s="1308"/>
      <c r="AY78" s="1308"/>
      <c r="AZ78" s="1308"/>
      <c r="BA78" s="1308"/>
      <c r="BC78" s="1106">
        <f t="shared" si="1"/>
        <v>16047.15</v>
      </c>
    </row>
    <row r="79" spans="3:55">
      <c r="C79" s="1309">
        <v>46</v>
      </c>
      <c r="D79" s="1309"/>
      <c r="E79" s="1310" t="s">
        <v>5480</v>
      </c>
      <c r="F79" s="1310"/>
      <c r="G79" s="1310"/>
      <c r="H79" s="1311" t="s">
        <v>5481</v>
      </c>
      <c r="I79" s="1311"/>
      <c r="J79" s="1311"/>
      <c r="K79" s="1311"/>
      <c r="L79" s="1311"/>
      <c r="M79" s="1311"/>
      <c r="N79" s="1311"/>
      <c r="O79" s="1311"/>
      <c r="P79" s="1311"/>
      <c r="Q79" s="1311"/>
      <c r="R79" s="1311"/>
      <c r="S79" s="1311"/>
      <c r="T79" s="1311"/>
      <c r="U79" s="1312">
        <v>1</v>
      </c>
      <c r="V79" s="1312"/>
      <c r="W79" s="1313" t="s">
        <v>13</v>
      </c>
      <c r="X79" s="1313"/>
      <c r="Y79" s="1313"/>
      <c r="Z79" s="1314">
        <v>5543</v>
      </c>
      <c r="AA79" s="1314"/>
      <c r="AB79" s="1314"/>
      <c r="AC79" s="1314"/>
      <c r="AD79" s="1304">
        <v>22</v>
      </c>
      <c r="AE79" s="1304"/>
      <c r="AF79" s="1304"/>
      <c r="AG79" s="1304"/>
      <c r="AH79" s="1304"/>
      <c r="AI79" s="1304"/>
      <c r="AJ79" s="1304"/>
      <c r="AK79" s="1304"/>
      <c r="AL79" s="1305">
        <v>999.56</v>
      </c>
      <c r="AM79" s="1305"/>
      <c r="AN79" s="1305"/>
      <c r="AO79" s="1305"/>
      <c r="AP79" s="1305"/>
      <c r="AQ79" s="1305"/>
      <c r="AR79" s="1305"/>
      <c r="AS79" s="1305"/>
      <c r="AT79" s="1308">
        <v>5543</v>
      </c>
      <c r="AU79" s="1308"/>
      <c r="AV79" s="1308"/>
      <c r="AW79" s="1308"/>
      <c r="AX79" s="1308"/>
      <c r="AY79" s="1308"/>
      <c r="AZ79" s="1308"/>
      <c r="BA79" s="1308"/>
      <c r="BC79" s="1106">
        <f t="shared" si="1"/>
        <v>5820.15</v>
      </c>
    </row>
    <row r="80" spans="3:55">
      <c r="C80" s="1309">
        <v>47</v>
      </c>
      <c r="D80" s="1309"/>
      <c r="E80" s="1310" t="s">
        <v>5482</v>
      </c>
      <c r="F80" s="1310"/>
      <c r="G80" s="1310"/>
      <c r="H80" s="1311" t="s">
        <v>5483</v>
      </c>
      <c r="I80" s="1311"/>
      <c r="J80" s="1311"/>
      <c r="K80" s="1311"/>
      <c r="L80" s="1311"/>
      <c r="M80" s="1311"/>
      <c r="N80" s="1311"/>
      <c r="O80" s="1311"/>
      <c r="P80" s="1311"/>
      <c r="Q80" s="1311"/>
      <c r="R80" s="1311"/>
      <c r="S80" s="1311"/>
      <c r="T80" s="1311"/>
      <c r="U80" s="1312">
        <v>1</v>
      </c>
      <c r="V80" s="1312"/>
      <c r="W80" s="1313" t="s">
        <v>13</v>
      </c>
      <c r="X80" s="1313"/>
      <c r="Y80" s="1313"/>
      <c r="Z80" s="1314">
        <v>6489</v>
      </c>
      <c r="AA80" s="1314"/>
      <c r="AB80" s="1314"/>
      <c r="AC80" s="1314"/>
      <c r="AD80" s="1304">
        <v>22</v>
      </c>
      <c r="AE80" s="1304"/>
      <c r="AF80" s="1304"/>
      <c r="AG80" s="1304"/>
      <c r="AH80" s="1304"/>
      <c r="AI80" s="1304"/>
      <c r="AJ80" s="1304"/>
      <c r="AK80" s="1304"/>
      <c r="AL80" s="1314">
        <v>1170.1500000000001</v>
      </c>
      <c r="AM80" s="1314"/>
      <c r="AN80" s="1314"/>
      <c r="AO80" s="1314"/>
      <c r="AP80" s="1314"/>
      <c r="AQ80" s="1314"/>
      <c r="AR80" s="1314"/>
      <c r="AS80" s="1314"/>
      <c r="AT80" s="1308">
        <v>6489</v>
      </c>
      <c r="AU80" s="1308"/>
      <c r="AV80" s="1308"/>
      <c r="AW80" s="1308"/>
      <c r="AX80" s="1308"/>
      <c r="AY80" s="1308"/>
      <c r="AZ80" s="1308"/>
      <c r="BA80" s="1308"/>
      <c r="BC80" s="1106">
        <f t="shared" si="1"/>
        <v>6813.45</v>
      </c>
    </row>
    <row r="81" spans="3:55">
      <c r="C81" s="1309">
        <v>48</v>
      </c>
      <c r="D81" s="1309"/>
      <c r="E81" s="1310" t="s">
        <v>5484</v>
      </c>
      <c r="F81" s="1310"/>
      <c r="G81" s="1310"/>
      <c r="H81" s="1311" t="s">
        <v>5485</v>
      </c>
      <c r="I81" s="1311"/>
      <c r="J81" s="1311"/>
      <c r="K81" s="1311"/>
      <c r="L81" s="1311"/>
      <c r="M81" s="1311"/>
      <c r="N81" s="1311"/>
      <c r="O81" s="1311"/>
      <c r="P81" s="1311"/>
      <c r="Q81" s="1311"/>
      <c r="R81" s="1311"/>
      <c r="S81" s="1311"/>
      <c r="T81" s="1311"/>
      <c r="U81" s="1312">
        <v>1</v>
      </c>
      <c r="V81" s="1312"/>
      <c r="W81" s="1313" t="s">
        <v>13</v>
      </c>
      <c r="X81" s="1313"/>
      <c r="Y81" s="1313"/>
      <c r="Z81" s="1314">
        <v>7435</v>
      </c>
      <c r="AA81" s="1314"/>
      <c r="AB81" s="1314"/>
      <c r="AC81" s="1314"/>
      <c r="AD81" s="1304">
        <v>22</v>
      </c>
      <c r="AE81" s="1304"/>
      <c r="AF81" s="1304"/>
      <c r="AG81" s="1304"/>
      <c r="AH81" s="1304"/>
      <c r="AI81" s="1304"/>
      <c r="AJ81" s="1304"/>
      <c r="AK81" s="1304"/>
      <c r="AL81" s="1314">
        <v>1340.74</v>
      </c>
      <c r="AM81" s="1314"/>
      <c r="AN81" s="1314"/>
      <c r="AO81" s="1314"/>
      <c r="AP81" s="1314"/>
      <c r="AQ81" s="1314"/>
      <c r="AR81" s="1314"/>
      <c r="AS81" s="1314"/>
      <c r="AT81" s="1308">
        <v>7435</v>
      </c>
      <c r="AU81" s="1308"/>
      <c r="AV81" s="1308"/>
      <c r="AW81" s="1308"/>
      <c r="AX81" s="1308"/>
      <c r="AY81" s="1308"/>
      <c r="AZ81" s="1308"/>
      <c r="BA81" s="1308"/>
      <c r="BC81" s="1106">
        <f t="shared" si="1"/>
        <v>7806.75</v>
      </c>
    </row>
    <row r="82" spans="3:55">
      <c r="C82" s="1309">
        <v>49</v>
      </c>
      <c r="D82" s="1309"/>
      <c r="E82" s="1310" t="s">
        <v>5486</v>
      </c>
      <c r="F82" s="1310"/>
      <c r="G82" s="1310"/>
      <c r="H82" s="1311" t="s">
        <v>5487</v>
      </c>
      <c r="I82" s="1311"/>
      <c r="J82" s="1311"/>
      <c r="K82" s="1311"/>
      <c r="L82" s="1311"/>
      <c r="M82" s="1311"/>
      <c r="N82" s="1311"/>
      <c r="O82" s="1311"/>
      <c r="P82" s="1311"/>
      <c r="Q82" s="1311"/>
      <c r="R82" s="1311"/>
      <c r="S82" s="1311"/>
      <c r="T82" s="1311"/>
      <c r="U82" s="1312">
        <v>1</v>
      </c>
      <c r="V82" s="1312"/>
      <c r="W82" s="1313" t="s">
        <v>13</v>
      </c>
      <c r="X82" s="1313"/>
      <c r="Y82" s="1313"/>
      <c r="Z82" s="1314">
        <v>8381</v>
      </c>
      <c r="AA82" s="1314"/>
      <c r="AB82" s="1314"/>
      <c r="AC82" s="1314"/>
      <c r="AD82" s="1304">
        <v>22</v>
      </c>
      <c r="AE82" s="1304"/>
      <c r="AF82" s="1304"/>
      <c r="AG82" s="1304"/>
      <c r="AH82" s="1304"/>
      <c r="AI82" s="1304"/>
      <c r="AJ82" s="1304"/>
      <c r="AK82" s="1304"/>
      <c r="AL82" s="1314">
        <v>1511.33</v>
      </c>
      <c r="AM82" s="1314"/>
      <c r="AN82" s="1314"/>
      <c r="AO82" s="1314"/>
      <c r="AP82" s="1314"/>
      <c r="AQ82" s="1314"/>
      <c r="AR82" s="1314"/>
      <c r="AS82" s="1314"/>
      <c r="AT82" s="1308">
        <v>8381</v>
      </c>
      <c r="AU82" s="1308"/>
      <c r="AV82" s="1308"/>
      <c r="AW82" s="1308"/>
      <c r="AX82" s="1308"/>
      <c r="AY82" s="1308"/>
      <c r="AZ82" s="1308"/>
      <c r="BA82" s="1308"/>
      <c r="BC82" s="1106">
        <f t="shared" si="1"/>
        <v>8800.0499999999993</v>
      </c>
    </row>
    <row r="83" spans="3:55">
      <c r="C83" s="1309">
        <v>50</v>
      </c>
      <c r="D83" s="1309"/>
      <c r="E83" s="1310" t="s">
        <v>5488</v>
      </c>
      <c r="F83" s="1310"/>
      <c r="G83" s="1310"/>
      <c r="H83" s="1311" t="s">
        <v>5489</v>
      </c>
      <c r="I83" s="1311"/>
      <c r="J83" s="1311"/>
      <c r="K83" s="1311"/>
      <c r="L83" s="1311"/>
      <c r="M83" s="1311"/>
      <c r="N83" s="1311"/>
      <c r="O83" s="1311"/>
      <c r="P83" s="1311"/>
      <c r="Q83" s="1311"/>
      <c r="R83" s="1311"/>
      <c r="S83" s="1311"/>
      <c r="T83" s="1311"/>
      <c r="U83" s="1312">
        <v>1</v>
      </c>
      <c r="V83" s="1312"/>
      <c r="W83" s="1313" t="s">
        <v>13</v>
      </c>
      <c r="X83" s="1313"/>
      <c r="Y83" s="1313"/>
      <c r="Z83" s="1314">
        <v>9327</v>
      </c>
      <c r="AA83" s="1314"/>
      <c r="AB83" s="1314"/>
      <c r="AC83" s="1314"/>
      <c r="AD83" s="1304">
        <v>22</v>
      </c>
      <c r="AE83" s="1304"/>
      <c r="AF83" s="1304"/>
      <c r="AG83" s="1304"/>
      <c r="AH83" s="1304"/>
      <c r="AI83" s="1304"/>
      <c r="AJ83" s="1304"/>
      <c r="AK83" s="1304"/>
      <c r="AL83" s="1314">
        <v>1681.92</v>
      </c>
      <c r="AM83" s="1314"/>
      <c r="AN83" s="1314"/>
      <c r="AO83" s="1314"/>
      <c r="AP83" s="1314"/>
      <c r="AQ83" s="1314"/>
      <c r="AR83" s="1314"/>
      <c r="AS83" s="1314"/>
      <c r="AT83" s="1308">
        <v>9327</v>
      </c>
      <c r="AU83" s="1308"/>
      <c r="AV83" s="1308"/>
      <c r="AW83" s="1308"/>
      <c r="AX83" s="1308"/>
      <c r="AY83" s="1308"/>
      <c r="AZ83" s="1308"/>
      <c r="BA83" s="1308"/>
      <c r="BC83" s="1106">
        <f t="shared" si="1"/>
        <v>9793.35</v>
      </c>
    </row>
    <row r="84" spans="3:55">
      <c r="C84" s="1309">
        <v>51</v>
      </c>
      <c r="D84" s="1309"/>
      <c r="E84" s="1310" t="s">
        <v>5490</v>
      </c>
      <c r="F84" s="1310"/>
      <c r="G84" s="1310"/>
      <c r="H84" s="1311" t="s">
        <v>5491</v>
      </c>
      <c r="I84" s="1311"/>
      <c r="J84" s="1311"/>
      <c r="K84" s="1311"/>
      <c r="L84" s="1311"/>
      <c r="M84" s="1311"/>
      <c r="N84" s="1311"/>
      <c r="O84" s="1311"/>
      <c r="P84" s="1311"/>
      <c r="Q84" s="1311"/>
      <c r="R84" s="1311"/>
      <c r="S84" s="1311"/>
      <c r="T84" s="1311"/>
      <c r="U84" s="1312">
        <v>1</v>
      </c>
      <c r="V84" s="1312"/>
      <c r="W84" s="1313" t="s">
        <v>13</v>
      </c>
      <c r="X84" s="1313"/>
      <c r="Y84" s="1313"/>
      <c r="Z84" s="1314">
        <v>10273</v>
      </c>
      <c r="AA84" s="1314"/>
      <c r="AB84" s="1314"/>
      <c r="AC84" s="1314"/>
      <c r="AD84" s="1304">
        <v>22</v>
      </c>
      <c r="AE84" s="1304"/>
      <c r="AF84" s="1304"/>
      <c r="AG84" s="1304"/>
      <c r="AH84" s="1304"/>
      <c r="AI84" s="1304"/>
      <c r="AJ84" s="1304"/>
      <c r="AK84" s="1304"/>
      <c r="AL84" s="1314">
        <v>1852.51</v>
      </c>
      <c r="AM84" s="1314"/>
      <c r="AN84" s="1314"/>
      <c r="AO84" s="1314"/>
      <c r="AP84" s="1314"/>
      <c r="AQ84" s="1314"/>
      <c r="AR84" s="1314"/>
      <c r="AS84" s="1314"/>
      <c r="AT84" s="1308">
        <v>10273</v>
      </c>
      <c r="AU84" s="1308"/>
      <c r="AV84" s="1308"/>
      <c r="AW84" s="1308"/>
      <c r="AX84" s="1308"/>
      <c r="AY84" s="1308"/>
      <c r="AZ84" s="1308"/>
      <c r="BA84" s="1308"/>
      <c r="BC84" s="1106">
        <f t="shared" si="1"/>
        <v>10786.65</v>
      </c>
    </row>
    <row r="85" spans="3:55">
      <c r="C85" s="1309">
        <v>52</v>
      </c>
      <c r="D85" s="1309"/>
      <c r="E85" s="1310" t="s">
        <v>5492</v>
      </c>
      <c r="F85" s="1310"/>
      <c r="G85" s="1310"/>
      <c r="H85" s="1311" t="s">
        <v>5493</v>
      </c>
      <c r="I85" s="1311"/>
      <c r="J85" s="1311"/>
      <c r="K85" s="1311"/>
      <c r="L85" s="1311"/>
      <c r="M85" s="1311"/>
      <c r="N85" s="1311"/>
      <c r="O85" s="1311"/>
      <c r="P85" s="1311"/>
      <c r="Q85" s="1311"/>
      <c r="R85" s="1311"/>
      <c r="S85" s="1311"/>
      <c r="T85" s="1311"/>
      <c r="U85" s="1312">
        <v>1</v>
      </c>
      <c r="V85" s="1312"/>
      <c r="W85" s="1313" t="s">
        <v>13</v>
      </c>
      <c r="X85" s="1313"/>
      <c r="Y85" s="1313"/>
      <c r="Z85" s="1314">
        <v>11219</v>
      </c>
      <c r="AA85" s="1314"/>
      <c r="AB85" s="1314"/>
      <c r="AC85" s="1314"/>
      <c r="AD85" s="1304">
        <v>22</v>
      </c>
      <c r="AE85" s="1304"/>
      <c r="AF85" s="1304"/>
      <c r="AG85" s="1304"/>
      <c r="AH85" s="1304"/>
      <c r="AI85" s="1304"/>
      <c r="AJ85" s="1304"/>
      <c r="AK85" s="1304"/>
      <c r="AL85" s="1314">
        <v>2023.1</v>
      </c>
      <c r="AM85" s="1314"/>
      <c r="AN85" s="1314"/>
      <c r="AO85" s="1314"/>
      <c r="AP85" s="1314"/>
      <c r="AQ85" s="1314"/>
      <c r="AR85" s="1314"/>
      <c r="AS85" s="1314"/>
      <c r="AT85" s="1308">
        <v>11219</v>
      </c>
      <c r="AU85" s="1308"/>
      <c r="AV85" s="1308"/>
      <c r="AW85" s="1308"/>
      <c r="AX85" s="1308"/>
      <c r="AY85" s="1308"/>
      <c r="AZ85" s="1308"/>
      <c r="BA85" s="1308"/>
      <c r="BC85" s="1106">
        <f t="shared" si="1"/>
        <v>11779.95</v>
      </c>
    </row>
    <row r="86" spans="3:55">
      <c r="C86" s="1309">
        <v>53</v>
      </c>
      <c r="D86" s="1309"/>
      <c r="E86" s="1310" t="s">
        <v>5494</v>
      </c>
      <c r="F86" s="1310"/>
      <c r="G86" s="1310"/>
      <c r="H86" s="1311" t="s">
        <v>5495</v>
      </c>
      <c r="I86" s="1311"/>
      <c r="J86" s="1311"/>
      <c r="K86" s="1311"/>
      <c r="L86" s="1311"/>
      <c r="M86" s="1311"/>
      <c r="N86" s="1311"/>
      <c r="O86" s="1311"/>
      <c r="P86" s="1311"/>
      <c r="Q86" s="1311"/>
      <c r="R86" s="1311"/>
      <c r="S86" s="1311"/>
      <c r="T86" s="1311"/>
      <c r="U86" s="1312">
        <v>1</v>
      </c>
      <c r="V86" s="1312"/>
      <c r="W86" s="1313" t="s">
        <v>13</v>
      </c>
      <c r="X86" s="1313"/>
      <c r="Y86" s="1313"/>
      <c r="Z86" s="1314">
        <v>12165</v>
      </c>
      <c r="AA86" s="1314"/>
      <c r="AB86" s="1314"/>
      <c r="AC86" s="1314"/>
      <c r="AD86" s="1304">
        <v>22</v>
      </c>
      <c r="AE86" s="1304"/>
      <c r="AF86" s="1304"/>
      <c r="AG86" s="1304"/>
      <c r="AH86" s="1304"/>
      <c r="AI86" s="1304"/>
      <c r="AJ86" s="1304"/>
      <c r="AK86" s="1304"/>
      <c r="AL86" s="1314">
        <v>2193.69</v>
      </c>
      <c r="AM86" s="1314"/>
      <c r="AN86" s="1314"/>
      <c r="AO86" s="1314"/>
      <c r="AP86" s="1314"/>
      <c r="AQ86" s="1314"/>
      <c r="AR86" s="1314"/>
      <c r="AS86" s="1314"/>
      <c r="AT86" s="1308">
        <v>12165</v>
      </c>
      <c r="AU86" s="1308"/>
      <c r="AV86" s="1308"/>
      <c r="AW86" s="1308"/>
      <c r="AX86" s="1308"/>
      <c r="AY86" s="1308"/>
      <c r="AZ86" s="1308"/>
      <c r="BA86" s="1308"/>
      <c r="BC86" s="1106">
        <f t="shared" si="1"/>
        <v>12773.25</v>
      </c>
    </row>
    <row r="87" spans="3:55">
      <c r="C87" s="1309">
        <v>54</v>
      </c>
      <c r="D87" s="1309"/>
      <c r="E87" s="1310" t="s">
        <v>5496</v>
      </c>
      <c r="F87" s="1310"/>
      <c r="G87" s="1310"/>
      <c r="H87" s="1311" t="s">
        <v>5497</v>
      </c>
      <c r="I87" s="1311"/>
      <c r="J87" s="1311"/>
      <c r="K87" s="1311"/>
      <c r="L87" s="1311"/>
      <c r="M87" s="1311"/>
      <c r="N87" s="1311"/>
      <c r="O87" s="1311"/>
      <c r="P87" s="1311"/>
      <c r="Q87" s="1311"/>
      <c r="R87" s="1311"/>
      <c r="S87" s="1311"/>
      <c r="T87" s="1311"/>
      <c r="U87" s="1312">
        <v>1</v>
      </c>
      <c r="V87" s="1312"/>
      <c r="W87" s="1313" t="s">
        <v>13</v>
      </c>
      <c r="X87" s="1313"/>
      <c r="Y87" s="1313"/>
      <c r="Z87" s="1314">
        <v>13111</v>
      </c>
      <c r="AA87" s="1314"/>
      <c r="AB87" s="1314"/>
      <c r="AC87" s="1314"/>
      <c r="AD87" s="1304">
        <v>22</v>
      </c>
      <c r="AE87" s="1304"/>
      <c r="AF87" s="1304"/>
      <c r="AG87" s="1304"/>
      <c r="AH87" s="1304"/>
      <c r="AI87" s="1304"/>
      <c r="AJ87" s="1304"/>
      <c r="AK87" s="1304"/>
      <c r="AL87" s="1314">
        <v>2364.2800000000002</v>
      </c>
      <c r="AM87" s="1314"/>
      <c r="AN87" s="1314"/>
      <c r="AO87" s="1314"/>
      <c r="AP87" s="1314"/>
      <c r="AQ87" s="1314"/>
      <c r="AR87" s="1314"/>
      <c r="AS87" s="1314"/>
      <c r="AT87" s="1308">
        <v>13111</v>
      </c>
      <c r="AU87" s="1308"/>
      <c r="AV87" s="1308"/>
      <c r="AW87" s="1308"/>
      <c r="AX87" s="1308"/>
      <c r="AY87" s="1308"/>
      <c r="AZ87" s="1308"/>
      <c r="BA87" s="1308"/>
      <c r="BC87" s="1106">
        <f t="shared" si="1"/>
        <v>13766.55</v>
      </c>
    </row>
    <row r="88" spans="3:55">
      <c r="C88" s="1309">
        <v>55</v>
      </c>
      <c r="D88" s="1309"/>
      <c r="E88" s="1310" t="s">
        <v>5498</v>
      </c>
      <c r="F88" s="1310"/>
      <c r="G88" s="1310"/>
      <c r="H88" s="1311" t="s">
        <v>5499</v>
      </c>
      <c r="I88" s="1311"/>
      <c r="J88" s="1311"/>
      <c r="K88" s="1311"/>
      <c r="L88" s="1311"/>
      <c r="M88" s="1311"/>
      <c r="N88" s="1311"/>
      <c r="O88" s="1311"/>
      <c r="P88" s="1311"/>
      <c r="Q88" s="1311"/>
      <c r="R88" s="1311"/>
      <c r="S88" s="1311"/>
      <c r="T88" s="1311"/>
      <c r="U88" s="1312">
        <v>1</v>
      </c>
      <c r="V88" s="1312"/>
      <c r="W88" s="1313" t="s">
        <v>13</v>
      </c>
      <c r="X88" s="1313"/>
      <c r="Y88" s="1313"/>
      <c r="Z88" s="1314">
        <v>14057</v>
      </c>
      <c r="AA88" s="1314"/>
      <c r="AB88" s="1314"/>
      <c r="AC88" s="1314"/>
      <c r="AD88" s="1304">
        <v>22</v>
      </c>
      <c r="AE88" s="1304"/>
      <c r="AF88" s="1304"/>
      <c r="AG88" s="1304"/>
      <c r="AH88" s="1304"/>
      <c r="AI88" s="1304"/>
      <c r="AJ88" s="1304"/>
      <c r="AK88" s="1304"/>
      <c r="AL88" s="1314">
        <v>2534.87</v>
      </c>
      <c r="AM88" s="1314"/>
      <c r="AN88" s="1314"/>
      <c r="AO88" s="1314"/>
      <c r="AP88" s="1314"/>
      <c r="AQ88" s="1314"/>
      <c r="AR88" s="1314"/>
      <c r="AS88" s="1314"/>
      <c r="AT88" s="1308">
        <v>14057</v>
      </c>
      <c r="AU88" s="1308"/>
      <c r="AV88" s="1308"/>
      <c r="AW88" s="1308"/>
      <c r="AX88" s="1308"/>
      <c r="AY88" s="1308"/>
      <c r="AZ88" s="1308"/>
      <c r="BA88" s="1308"/>
      <c r="BC88" s="1106">
        <f t="shared" si="1"/>
        <v>14759.85</v>
      </c>
    </row>
    <row r="89" spans="3:55">
      <c r="C89" s="1309">
        <v>56</v>
      </c>
      <c r="D89" s="1309"/>
      <c r="E89" s="1310" t="s">
        <v>5500</v>
      </c>
      <c r="F89" s="1310"/>
      <c r="G89" s="1310"/>
      <c r="H89" s="1311" t="s">
        <v>5501</v>
      </c>
      <c r="I89" s="1311"/>
      <c r="J89" s="1311"/>
      <c r="K89" s="1311"/>
      <c r="L89" s="1311"/>
      <c r="M89" s="1311"/>
      <c r="N89" s="1311"/>
      <c r="O89" s="1311"/>
      <c r="P89" s="1311"/>
      <c r="Q89" s="1311"/>
      <c r="R89" s="1311"/>
      <c r="S89" s="1311"/>
      <c r="T89" s="1311"/>
      <c r="U89" s="1312">
        <v>1</v>
      </c>
      <c r="V89" s="1312"/>
      <c r="W89" s="1313" t="s">
        <v>13</v>
      </c>
      <c r="X89" s="1313"/>
      <c r="Y89" s="1313"/>
      <c r="Z89" s="1314">
        <v>15003</v>
      </c>
      <c r="AA89" s="1314"/>
      <c r="AB89" s="1314"/>
      <c r="AC89" s="1314"/>
      <c r="AD89" s="1304">
        <v>22</v>
      </c>
      <c r="AE89" s="1304"/>
      <c r="AF89" s="1304"/>
      <c r="AG89" s="1304"/>
      <c r="AH89" s="1304"/>
      <c r="AI89" s="1304"/>
      <c r="AJ89" s="1304"/>
      <c r="AK89" s="1304"/>
      <c r="AL89" s="1314">
        <v>2705.46</v>
      </c>
      <c r="AM89" s="1314"/>
      <c r="AN89" s="1314"/>
      <c r="AO89" s="1314"/>
      <c r="AP89" s="1314"/>
      <c r="AQ89" s="1314"/>
      <c r="AR89" s="1314"/>
      <c r="AS89" s="1314"/>
      <c r="AT89" s="1308">
        <v>15003</v>
      </c>
      <c r="AU89" s="1308"/>
      <c r="AV89" s="1308"/>
      <c r="AW89" s="1308"/>
      <c r="AX89" s="1308"/>
      <c r="AY89" s="1308"/>
      <c r="AZ89" s="1308"/>
      <c r="BA89" s="1308"/>
      <c r="BC89" s="1106">
        <f t="shared" si="1"/>
        <v>15753.15</v>
      </c>
    </row>
    <row r="90" spans="3:55">
      <c r="C90" s="1309">
        <v>57</v>
      </c>
      <c r="D90" s="1309"/>
      <c r="E90" s="1310" t="s">
        <v>5502</v>
      </c>
      <c r="F90" s="1310"/>
      <c r="G90" s="1310"/>
      <c r="H90" s="1311" t="s">
        <v>5503</v>
      </c>
      <c r="I90" s="1311"/>
      <c r="J90" s="1311"/>
      <c r="K90" s="1311"/>
      <c r="L90" s="1311"/>
      <c r="M90" s="1311"/>
      <c r="N90" s="1311"/>
      <c r="O90" s="1311"/>
      <c r="P90" s="1311"/>
      <c r="Q90" s="1311"/>
      <c r="R90" s="1311"/>
      <c r="S90" s="1311"/>
      <c r="T90" s="1311"/>
      <c r="U90" s="1312">
        <v>1</v>
      </c>
      <c r="V90" s="1312"/>
      <c r="W90" s="1313" t="s">
        <v>13</v>
      </c>
      <c r="X90" s="1313"/>
      <c r="Y90" s="1313"/>
      <c r="Z90" s="1314">
        <v>5623</v>
      </c>
      <c r="AA90" s="1314"/>
      <c r="AB90" s="1314"/>
      <c r="AC90" s="1314"/>
      <c r="AD90" s="1304">
        <v>22</v>
      </c>
      <c r="AE90" s="1304"/>
      <c r="AF90" s="1304"/>
      <c r="AG90" s="1304"/>
      <c r="AH90" s="1304"/>
      <c r="AI90" s="1304"/>
      <c r="AJ90" s="1304"/>
      <c r="AK90" s="1304"/>
      <c r="AL90" s="1314">
        <v>1013.98</v>
      </c>
      <c r="AM90" s="1314"/>
      <c r="AN90" s="1314"/>
      <c r="AO90" s="1314"/>
      <c r="AP90" s="1314"/>
      <c r="AQ90" s="1314"/>
      <c r="AR90" s="1314"/>
      <c r="AS90" s="1314"/>
      <c r="AT90" s="1308">
        <v>5623</v>
      </c>
      <c r="AU90" s="1308"/>
      <c r="AV90" s="1308"/>
      <c r="AW90" s="1308"/>
      <c r="AX90" s="1308"/>
      <c r="AY90" s="1308"/>
      <c r="AZ90" s="1308"/>
      <c r="BA90" s="1308"/>
      <c r="BC90" s="1106">
        <f t="shared" si="1"/>
        <v>5904.15</v>
      </c>
    </row>
    <row r="91" spans="3:55">
      <c r="C91" s="1309">
        <v>58</v>
      </c>
      <c r="D91" s="1309"/>
      <c r="E91" s="1310" t="s">
        <v>5504</v>
      </c>
      <c r="F91" s="1310"/>
      <c r="G91" s="1310"/>
      <c r="H91" s="1311" t="s">
        <v>5505</v>
      </c>
      <c r="I91" s="1311"/>
      <c r="J91" s="1311"/>
      <c r="K91" s="1311"/>
      <c r="L91" s="1311"/>
      <c r="M91" s="1311"/>
      <c r="N91" s="1311"/>
      <c r="O91" s="1311"/>
      <c r="P91" s="1311"/>
      <c r="Q91" s="1311"/>
      <c r="R91" s="1311"/>
      <c r="S91" s="1311"/>
      <c r="T91" s="1311"/>
      <c r="U91" s="1312">
        <v>1</v>
      </c>
      <c r="V91" s="1312"/>
      <c r="W91" s="1313" t="s">
        <v>13</v>
      </c>
      <c r="X91" s="1313"/>
      <c r="Y91" s="1313"/>
      <c r="Z91" s="1314">
        <v>6589</v>
      </c>
      <c r="AA91" s="1314"/>
      <c r="AB91" s="1314"/>
      <c r="AC91" s="1314"/>
      <c r="AD91" s="1304">
        <v>22</v>
      </c>
      <c r="AE91" s="1304"/>
      <c r="AF91" s="1304"/>
      <c r="AG91" s="1304"/>
      <c r="AH91" s="1304"/>
      <c r="AI91" s="1304"/>
      <c r="AJ91" s="1304"/>
      <c r="AK91" s="1304"/>
      <c r="AL91" s="1314">
        <v>1188.18</v>
      </c>
      <c r="AM91" s="1314"/>
      <c r="AN91" s="1314"/>
      <c r="AO91" s="1314"/>
      <c r="AP91" s="1314"/>
      <c r="AQ91" s="1314"/>
      <c r="AR91" s="1314"/>
      <c r="AS91" s="1314"/>
      <c r="AT91" s="1308">
        <v>6589</v>
      </c>
      <c r="AU91" s="1308"/>
      <c r="AV91" s="1308"/>
      <c r="AW91" s="1308"/>
      <c r="AX91" s="1308"/>
      <c r="AY91" s="1308"/>
      <c r="AZ91" s="1308"/>
      <c r="BA91" s="1308"/>
      <c r="BC91" s="1106">
        <f t="shared" si="1"/>
        <v>6918.45</v>
      </c>
    </row>
    <row r="92" spans="3:55" ht="15" thickBot="1">
      <c r="C92" s="1309">
        <v>59</v>
      </c>
      <c r="D92" s="1309"/>
      <c r="E92" s="1310" t="s">
        <v>5506</v>
      </c>
      <c r="F92" s="1310"/>
      <c r="G92" s="1310"/>
      <c r="H92" s="1311" t="s">
        <v>5507</v>
      </c>
      <c r="I92" s="1311"/>
      <c r="J92" s="1311"/>
      <c r="K92" s="1311"/>
      <c r="L92" s="1311"/>
      <c r="M92" s="1311"/>
      <c r="N92" s="1311"/>
      <c r="O92" s="1311"/>
      <c r="P92" s="1311"/>
      <c r="Q92" s="1311"/>
      <c r="R92" s="1311"/>
      <c r="S92" s="1311"/>
      <c r="T92" s="1311"/>
      <c r="U92" s="1312">
        <v>1</v>
      </c>
      <c r="V92" s="1312"/>
      <c r="W92" s="1313" t="s">
        <v>13</v>
      </c>
      <c r="X92" s="1313"/>
      <c r="Y92" s="1313"/>
      <c r="Z92" s="1314">
        <v>7555</v>
      </c>
      <c r="AA92" s="1314"/>
      <c r="AB92" s="1314"/>
      <c r="AC92" s="1314"/>
      <c r="AD92" s="1304">
        <v>22</v>
      </c>
      <c r="AE92" s="1304"/>
      <c r="AF92" s="1304"/>
      <c r="AG92" s="1304"/>
      <c r="AH92" s="1304"/>
      <c r="AI92" s="1304"/>
      <c r="AJ92" s="1304"/>
      <c r="AK92" s="1304"/>
      <c r="AL92" s="1314">
        <v>1362.38</v>
      </c>
      <c r="AM92" s="1314"/>
      <c r="AN92" s="1314"/>
      <c r="AO92" s="1314"/>
      <c r="AP92" s="1314"/>
      <c r="AQ92" s="1314"/>
      <c r="AR92" s="1314"/>
      <c r="AS92" s="1314"/>
      <c r="AT92" s="1308">
        <v>7555</v>
      </c>
      <c r="AU92" s="1308"/>
      <c r="AV92" s="1308"/>
      <c r="AW92" s="1308"/>
      <c r="AX92" s="1308"/>
      <c r="AY92" s="1308"/>
      <c r="AZ92" s="1308"/>
      <c r="BA92" s="1308"/>
      <c r="BC92" s="1106">
        <f t="shared" si="1"/>
        <v>7932.75</v>
      </c>
    </row>
    <row r="93" spans="3:55">
      <c r="C93" s="1290" t="s">
        <v>639</v>
      </c>
      <c r="D93" s="1290"/>
      <c r="E93" s="1293" t="s">
        <v>1245</v>
      </c>
      <c r="F93" s="1293"/>
      <c r="G93" s="1293"/>
      <c r="H93" s="1293" t="s">
        <v>1661</v>
      </c>
      <c r="I93" s="1293"/>
      <c r="J93" s="1293"/>
      <c r="K93" s="1293"/>
      <c r="L93" s="1293"/>
      <c r="M93" s="1293"/>
      <c r="N93" s="1293"/>
      <c r="O93" s="1293"/>
      <c r="P93" s="1293"/>
      <c r="Q93" s="1293"/>
      <c r="R93" s="1293"/>
      <c r="S93" s="1293"/>
      <c r="T93" s="1293"/>
      <c r="U93" s="1293" t="s">
        <v>1662</v>
      </c>
      <c r="V93" s="1293"/>
      <c r="W93" s="1293"/>
      <c r="X93" s="1293"/>
      <c r="Y93" s="1293"/>
      <c r="Z93" s="1293" t="s">
        <v>1522</v>
      </c>
      <c r="AA93" s="1293"/>
      <c r="AB93" s="1293"/>
      <c r="AC93" s="1293"/>
      <c r="AD93" s="1293" t="s">
        <v>1663</v>
      </c>
      <c r="AE93" s="1293"/>
      <c r="AF93" s="1293"/>
      <c r="AG93" s="1293"/>
      <c r="AH93" s="1293"/>
      <c r="AI93" s="1293"/>
      <c r="AJ93" s="1293"/>
      <c r="AK93" s="1293"/>
      <c r="AL93" s="1293" t="s">
        <v>1664</v>
      </c>
      <c r="AM93" s="1293"/>
      <c r="AN93" s="1293"/>
      <c r="AO93" s="1293"/>
      <c r="AP93" s="1293"/>
      <c r="AQ93" s="1293"/>
      <c r="AR93" s="1293"/>
      <c r="AS93" s="1293"/>
      <c r="AT93" s="1296" t="s">
        <v>1665</v>
      </c>
      <c r="AU93" s="1296"/>
      <c r="AV93" s="1296"/>
      <c r="AW93" s="1296"/>
      <c r="AX93" s="1296"/>
      <c r="AY93" s="1296"/>
      <c r="AZ93" s="1296"/>
      <c r="BA93" s="1296"/>
      <c r="BC93" s="1289" t="s">
        <v>5688</v>
      </c>
    </row>
    <row r="94" spans="3:55">
      <c r="C94" s="1291"/>
      <c r="D94" s="1292"/>
      <c r="E94" s="1294"/>
      <c r="F94" s="1295"/>
      <c r="G94" s="1292"/>
      <c r="H94" s="1294"/>
      <c r="I94" s="1295"/>
      <c r="J94" s="1295"/>
      <c r="K94" s="1295"/>
      <c r="L94" s="1295"/>
      <c r="M94" s="1295"/>
      <c r="N94" s="1295"/>
      <c r="O94" s="1295"/>
      <c r="P94" s="1295"/>
      <c r="Q94" s="1295"/>
      <c r="R94" s="1295"/>
      <c r="S94" s="1295"/>
      <c r="T94" s="1292"/>
      <c r="U94" s="1294"/>
      <c r="V94" s="1295"/>
      <c r="W94" s="1295"/>
      <c r="X94" s="1295"/>
      <c r="Y94" s="1292"/>
      <c r="Z94" s="1294"/>
      <c r="AA94" s="1295"/>
      <c r="AB94" s="1295"/>
      <c r="AC94" s="1292"/>
      <c r="AD94" s="1294"/>
      <c r="AE94" s="1295"/>
      <c r="AF94" s="1295"/>
      <c r="AG94" s="1295"/>
      <c r="AH94" s="1295"/>
      <c r="AI94" s="1295"/>
      <c r="AJ94" s="1295"/>
      <c r="AK94" s="1292"/>
      <c r="AL94" s="1294"/>
      <c r="AM94" s="1295"/>
      <c r="AN94" s="1295"/>
      <c r="AO94" s="1295"/>
      <c r="AP94" s="1295"/>
      <c r="AQ94" s="1295"/>
      <c r="AR94" s="1295"/>
      <c r="AS94" s="1292"/>
      <c r="AT94" s="1294"/>
      <c r="AU94" s="1295"/>
      <c r="AV94" s="1295"/>
      <c r="AW94" s="1295"/>
      <c r="AX94" s="1295"/>
      <c r="AY94" s="1295"/>
      <c r="AZ94" s="1295"/>
      <c r="BA94" s="1297"/>
      <c r="BC94" s="1289"/>
    </row>
    <row r="95" spans="3:55">
      <c r="C95" s="1309">
        <v>60</v>
      </c>
      <c r="D95" s="1309"/>
      <c r="E95" s="1310" t="s">
        <v>5508</v>
      </c>
      <c r="F95" s="1310"/>
      <c r="G95" s="1310"/>
      <c r="H95" s="1311" t="s">
        <v>5509</v>
      </c>
      <c r="I95" s="1311"/>
      <c r="J95" s="1311"/>
      <c r="K95" s="1311"/>
      <c r="L95" s="1311"/>
      <c r="M95" s="1311"/>
      <c r="N95" s="1311"/>
      <c r="O95" s="1311"/>
      <c r="P95" s="1311"/>
      <c r="Q95" s="1311"/>
      <c r="R95" s="1311"/>
      <c r="S95" s="1311"/>
      <c r="T95" s="1311"/>
      <c r="U95" s="1312">
        <v>1</v>
      </c>
      <c r="V95" s="1312"/>
      <c r="W95" s="1313" t="s">
        <v>13</v>
      </c>
      <c r="X95" s="1313"/>
      <c r="Y95" s="1313"/>
      <c r="Z95" s="1314">
        <v>8521</v>
      </c>
      <c r="AA95" s="1314"/>
      <c r="AB95" s="1314"/>
      <c r="AC95" s="1314"/>
      <c r="AD95" s="1304">
        <v>22</v>
      </c>
      <c r="AE95" s="1304"/>
      <c r="AF95" s="1304"/>
      <c r="AG95" s="1304"/>
      <c r="AH95" s="1304"/>
      <c r="AI95" s="1304"/>
      <c r="AJ95" s="1304"/>
      <c r="AK95" s="1304"/>
      <c r="AL95" s="1314">
        <v>1536.57</v>
      </c>
      <c r="AM95" s="1314"/>
      <c r="AN95" s="1314"/>
      <c r="AO95" s="1314"/>
      <c r="AP95" s="1314"/>
      <c r="AQ95" s="1314"/>
      <c r="AR95" s="1314"/>
      <c r="AS95" s="1314"/>
      <c r="AT95" s="1308">
        <v>8521</v>
      </c>
      <c r="AU95" s="1308"/>
      <c r="AV95" s="1308"/>
      <c r="AW95" s="1308"/>
      <c r="AX95" s="1308"/>
      <c r="AY95" s="1308"/>
      <c r="AZ95" s="1308"/>
      <c r="BA95" s="1308"/>
      <c r="BC95" s="1106">
        <f t="shared" ref="BC95:BC138" si="2">ROUNDUP(Z95*1.05,2)</f>
        <v>8947.0499999999993</v>
      </c>
    </row>
    <row r="96" spans="3:55">
      <c r="C96" s="1309">
        <v>61</v>
      </c>
      <c r="D96" s="1309"/>
      <c r="E96" s="1310" t="s">
        <v>5510</v>
      </c>
      <c r="F96" s="1310"/>
      <c r="G96" s="1310"/>
      <c r="H96" s="1311" t="s">
        <v>5511</v>
      </c>
      <c r="I96" s="1311"/>
      <c r="J96" s="1311"/>
      <c r="K96" s="1311"/>
      <c r="L96" s="1311"/>
      <c r="M96" s="1311"/>
      <c r="N96" s="1311"/>
      <c r="O96" s="1311"/>
      <c r="P96" s="1311"/>
      <c r="Q96" s="1311"/>
      <c r="R96" s="1311"/>
      <c r="S96" s="1311"/>
      <c r="T96" s="1311"/>
      <c r="U96" s="1312">
        <v>1</v>
      </c>
      <c r="V96" s="1312"/>
      <c r="W96" s="1313" t="s">
        <v>13</v>
      </c>
      <c r="X96" s="1313"/>
      <c r="Y96" s="1313"/>
      <c r="Z96" s="1314">
        <v>9487</v>
      </c>
      <c r="AA96" s="1314"/>
      <c r="AB96" s="1314"/>
      <c r="AC96" s="1314"/>
      <c r="AD96" s="1304">
        <v>22</v>
      </c>
      <c r="AE96" s="1304"/>
      <c r="AF96" s="1304"/>
      <c r="AG96" s="1304"/>
      <c r="AH96" s="1304"/>
      <c r="AI96" s="1304"/>
      <c r="AJ96" s="1304"/>
      <c r="AK96" s="1304"/>
      <c r="AL96" s="1314">
        <v>1710.77</v>
      </c>
      <c r="AM96" s="1314"/>
      <c r="AN96" s="1314"/>
      <c r="AO96" s="1314"/>
      <c r="AP96" s="1314"/>
      <c r="AQ96" s="1314"/>
      <c r="AR96" s="1314"/>
      <c r="AS96" s="1314"/>
      <c r="AT96" s="1308">
        <v>9487</v>
      </c>
      <c r="AU96" s="1308"/>
      <c r="AV96" s="1308"/>
      <c r="AW96" s="1308"/>
      <c r="AX96" s="1308"/>
      <c r="AY96" s="1308"/>
      <c r="AZ96" s="1308"/>
      <c r="BA96" s="1308"/>
      <c r="BC96" s="1106">
        <f t="shared" si="2"/>
        <v>9961.35</v>
      </c>
    </row>
    <row r="97" spans="3:55">
      <c r="C97" s="1309">
        <v>62</v>
      </c>
      <c r="D97" s="1309"/>
      <c r="E97" s="1310" t="s">
        <v>5512</v>
      </c>
      <c r="F97" s="1310"/>
      <c r="G97" s="1310"/>
      <c r="H97" s="1311" t="s">
        <v>5513</v>
      </c>
      <c r="I97" s="1311"/>
      <c r="J97" s="1311"/>
      <c r="K97" s="1311"/>
      <c r="L97" s="1311"/>
      <c r="M97" s="1311"/>
      <c r="N97" s="1311"/>
      <c r="O97" s="1311"/>
      <c r="P97" s="1311"/>
      <c r="Q97" s="1311"/>
      <c r="R97" s="1311"/>
      <c r="S97" s="1311"/>
      <c r="T97" s="1311"/>
      <c r="U97" s="1312">
        <v>1</v>
      </c>
      <c r="V97" s="1312"/>
      <c r="W97" s="1313" t="s">
        <v>13</v>
      </c>
      <c r="X97" s="1313"/>
      <c r="Y97" s="1313"/>
      <c r="Z97" s="1314">
        <v>10453</v>
      </c>
      <c r="AA97" s="1314"/>
      <c r="AB97" s="1314"/>
      <c r="AC97" s="1314"/>
      <c r="AD97" s="1304">
        <v>22</v>
      </c>
      <c r="AE97" s="1304"/>
      <c r="AF97" s="1304"/>
      <c r="AG97" s="1304"/>
      <c r="AH97" s="1304"/>
      <c r="AI97" s="1304"/>
      <c r="AJ97" s="1304"/>
      <c r="AK97" s="1304"/>
      <c r="AL97" s="1314">
        <v>1884.97</v>
      </c>
      <c r="AM97" s="1314"/>
      <c r="AN97" s="1314"/>
      <c r="AO97" s="1314"/>
      <c r="AP97" s="1314"/>
      <c r="AQ97" s="1314"/>
      <c r="AR97" s="1314"/>
      <c r="AS97" s="1314"/>
      <c r="AT97" s="1308">
        <v>10453</v>
      </c>
      <c r="AU97" s="1308"/>
      <c r="AV97" s="1308"/>
      <c r="AW97" s="1308"/>
      <c r="AX97" s="1308"/>
      <c r="AY97" s="1308"/>
      <c r="AZ97" s="1308"/>
      <c r="BA97" s="1308"/>
      <c r="BC97" s="1106">
        <f t="shared" si="2"/>
        <v>10975.65</v>
      </c>
    </row>
    <row r="98" spans="3:55">
      <c r="C98" s="1309">
        <v>63</v>
      </c>
      <c r="D98" s="1309"/>
      <c r="E98" s="1310" t="s">
        <v>5514</v>
      </c>
      <c r="F98" s="1310"/>
      <c r="G98" s="1310"/>
      <c r="H98" s="1311" t="s">
        <v>5515</v>
      </c>
      <c r="I98" s="1311"/>
      <c r="J98" s="1311"/>
      <c r="K98" s="1311"/>
      <c r="L98" s="1311"/>
      <c r="M98" s="1311"/>
      <c r="N98" s="1311"/>
      <c r="O98" s="1311"/>
      <c r="P98" s="1311"/>
      <c r="Q98" s="1311"/>
      <c r="R98" s="1311"/>
      <c r="S98" s="1311"/>
      <c r="T98" s="1311"/>
      <c r="U98" s="1312">
        <v>1</v>
      </c>
      <c r="V98" s="1312"/>
      <c r="W98" s="1313" t="s">
        <v>13</v>
      </c>
      <c r="X98" s="1313"/>
      <c r="Y98" s="1313"/>
      <c r="Z98" s="1314">
        <v>11419</v>
      </c>
      <c r="AA98" s="1314"/>
      <c r="AB98" s="1314"/>
      <c r="AC98" s="1314"/>
      <c r="AD98" s="1304">
        <v>22</v>
      </c>
      <c r="AE98" s="1304"/>
      <c r="AF98" s="1304"/>
      <c r="AG98" s="1304"/>
      <c r="AH98" s="1304"/>
      <c r="AI98" s="1304"/>
      <c r="AJ98" s="1304"/>
      <c r="AK98" s="1304"/>
      <c r="AL98" s="1314">
        <v>2059.16</v>
      </c>
      <c r="AM98" s="1314"/>
      <c r="AN98" s="1314"/>
      <c r="AO98" s="1314"/>
      <c r="AP98" s="1314"/>
      <c r="AQ98" s="1314"/>
      <c r="AR98" s="1314"/>
      <c r="AS98" s="1314"/>
      <c r="AT98" s="1308">
        <v>11419</v>
      </c>
      <c r="AU98" s="1308"/>
      <c r="AV98" s="1308"/>
      <c r="AW98" s="1308"/>
      <c r="AX98" s="1308"/>
      <c r="AY98" s="1308"/>
      <c r="AZ98" s="1308"/>
      <c r="BA98" s="1308"/>
      <c r="BC98" s="1106">
        <f t="shared" si="2"/>
        <v>11989.95</v>
      </c>
    </row>
    <row r="99" spans="3:55">
      <c r="C99" s="1309">
        <v>64</v>
      </c>
      <c r="D99" s="1309"/>
      <c r="E99" s="1310" t="s">
        <v>5516</v>
      </c>
      <c r="F99" s="1310"/>
      <c r="G99" s="1310"/>
      <c r="H99" s="1311" t="s">
        <v>5517</v>
      </c>
      <c r="I99" s="1311"/>
      <c r="J99" s="1311"/>
      <c r="K99" s="1311"/>
      <c r="L99" s="1311"/>
      <c r="M99" s="1311"/>
      <c r="N99" s="1311"/>
      <c r="O99" s="1311"/>
      <c r="P99" s="1311"/>
      <c r="Q99" s="1311"/>
      <c r="R99" s="1311"/>
      <c r="S99" s="1311"/>
      <c r="T99" s="1311"/>
      <c r="U99" s="1312">
        <v>1</v>
      </c>
      <c r="V99" s="1312"/>
      <c r="W99" s="1313" t="s">
        <v>13</v>
      </c>
      <c r="X99" s="1313"/>
      <c r="Y99" s="1313"/>
      <c r="Z99" s="1314">
        <v>12385</v>
      </c>
      <c r="AA99" s="1314"/>
      <c r="AB99" s="1314"/>
      <c r="AC99" s="1314"/>
      <c r="AD99" s="1304">
        <v>22</v>
      </c>
      <c r="AE99" s="1304"/>
      <c r="AF99" s="1304"/>
      <c r="AG99" s="1304"/>
      <c r="AH99" s="1304"/>
      <c r="AI99" s="1304"/>
      <c r="AJ99" s="1304"/>
      <c r="AK99" s="1304"/>
      <c r="AL99" s="1314">
        <v>2233.36</v>
      </c>
      <c r="AM99" s="1314"/>
      <c r="AN99" s="1314"/>
      <c r="AO99" s="1314"/>
      <c r="AP99" s="1314"/>
      <c r="AQ99" s="1314"/>
      <c r="AR99" s="1314"/>
      <c r="AS99" s="1314"/>
      <c r="AT99" s="1308">
        <v>12385</v>
      </c>
      <c r="AU99" s="1308"/>
      <c r="AV99" s="1308"/>
      <c r="AW99" s="1308"/>
      <c r="AX99" s="1308"/>
      <c r="AY99" s="1308"/>
      <c r="AZ99" s="1308"/>
      <c r="BA99" s="1308"/>
      <c r="BC99" s="1106">
        <f t="shared" si="2"/>
        <v>13004.25</v>
      </c>
    </row>
    <row r="100" spans="3:55">
      <c r="C100" s="1309">
        <v>65</v>
      </c>
      <c r="D100" s="1309"/>
      <c r="E100" s="1310" t="s">
        <v>5518</v>
      </c>
      <c r="F100" s="1310"/>
      <c r="G100" s="1310"/>
      <c r="H100" s="1311" t="s">
        <v>5519</v>
      </c>
      <c r="I100" s="1311"/>
      <c r="J100" s="1311"/>
      <c r="K100" s="1311"/>
      <c r="L100" s="1311"/>
      <c r="M100" s="1311"/>
      <c r="N100" s="1311"/>
      <c r="O100" s="1311"/>
      <c r="P100" s="1311"/>
      <c r="Q100" s="1311"/>
      <c r="R100" s="1311"/>
      <c r="S100" s="1311"/>
      <c r="T100" s="1311"/>
      <c r="U100" s="1312">
        <v>1</v>
      </c>
      <c r="V100" s="1312"/>
      <c r="W100" s="1313" t="s">
        <v>13</v>
      </c>
      <c r="X100" s="1313"/>
      <c r="Y100" s="1313"/>
      <c r="Z100" s="1314">
        <v>13351</v>
      </c>
      <c r="AA100" s="1314"/>
      <c r="AB100" s="1314"/>
      <c r="AC100" s="1314"/>
      <c r="AD100" s="1304">
        <v>22</v>
      </c>
      <c r="AE100" s="1304"/>
      <c r="AF100" s="1304"/>
      <c r="AG100" s="1304"/>
      <c r="AH100" s="1304"/>
      <c r="AI100" s="1304"/>
      <c r="AJ100" s="1304"/>
      <c r="AK100" s="1304"/>
      <c r="AL100" s="1314">
        <v>2407.56</v>
      </c>
      <c r="AM100" s="1314"/>
      <c r="AN100" s="1314"/>
      <c r="AO100" s="1314"/>
      <c r="AP100" s="1314"/>
      <c r="AQ100" s="1314"/>
      <c r="AR100" s="1314"/>
      <c r="AS100" s="1314"/>
      <c r="AT100" s="1308">
        <v>13351</v>
      </c>
      <c r="AU100" s="1308"/>
      <c r="AV100" s="1308"/>
      <c r="AW100" s="1308"/>
      <c r="AX100" s="1308"/>
      <c r="AY100" s="1308"/>
      <c r="AZ100" s="1308"/>
      <c r="BA100" s="1308"/>
      <c r="BC100" s="1106">
        <f t="shared" si="2"/>
        <v>14018.55</v>
      </c>
    </row>
    <row r="101" spans="3:55">
      <c r="C101" s="1309">
        <v>66</v>
      </c>
      <c r="D101" s="1309"/>
      <c r="E101" s="1310" t="s">
        <v>5520</v>
      </c>
      <c r="F101" s="1310"/>
      <c r="G101" s="1310"/>
      <c r="H101" s="1311" t="s">
        <v>5521</v>
      </c>
      <c r="I101" s="1311"/>
      <c r="J101" s="1311"/>
      <c r="K101" s="1311"/>
      <c r="L101" s="1311"/>
      <c r="M101" s="1311"/>
      <c r="N101" s="1311"/>
      <c r="O101" s="1311"/>
      <c r="P101" s="1311"/>
      <c r="Q101" s="1311"/>
      <c r="R101" s="1311"/>
      <c r="S101" s="1311"/>
      <c r="T101" s="1311"/>
      <c r="U101" s="1312">
        <v>1</v>
      </c>
      <c r="V101" s="1312"/>
      <c r="W101" s="1313" t="s">
        <v>13</v>
      </c>
      <c r="X101" s="1313"/>
      <c r="Y101" s="1313"/>
      <c r="Z101" s="1314">
        <v>14317</v>
      </c>
      <c r="AA101" s="1314"/>
      <c r="AB101" s="1314"/>
      <c r="AC101" s="1314"/>
      <c r="AD101" s="1304">
        <v>22</v>
      </c>
      <c r="AE101" s="1304"/>
      <c r="AF101" s="1304"/>
      <c r="AG101" s="1304"/>
      <c r="AH101" s="1304"/>
      <c r="AI101" s="1304"/>
      <c r="AJ101" s="1304"/>
      <c r="AK101" s="1304"/>
      <c r="AL101" s="1314">
        <v>2581.75</v>
      </c>
      <c r="AM101" s="1314"/>
      <c r="AN101" s="1314"/>
      <c r="AO101" s="1314"/>
      <c r="AP101" s="1314"/>
      <c r="AQ101" s="1314"/>
      <c r="AR101" s="1314"/>
      <c r="AS101" s="1314"/>
      <c r="AT101" s="1308">
        <v>14317</v>
      </c>
      <c r="AU101" s="1308"/>
      <c r="AV101" s="1308"/>
      <c r="AW101" s="1308"/>
      <c r="AX101" s="1308"/>
      <c r="AY101" s="1308"/>
      <c r="AZ101" s="1308"/>
      <c r="BA101" s="1308"/>
      <c r="BC101" s="1106">
        <f t="shared" si="2"/>
        <v>15032.85</v>
      </c>
    </row>
    <row r="102" spans="3:55">
      <c r="C102" s="1309">
        <v>67</v>
      </c>
      <c r="D102" s="1309"/>
      <c r="E102" s="1310" t="s">
        <v>5522</v>
      </c>
      <c r="F102" s="1310"/>
      <c r="G102" s="1310"/>
      <c r="H102" s="1311" t="s">
        <v>5523</v>
      </c>
      <c r="I102" s="1311"/>
      <c r="J102" s="1311"/>
      <c r="K102" s="1311"/>
      <c r="L102" s="1311"/>
      <c r="M102" s="1311"/>
      <c r="N102" s="1311"/>
      <c r="O102" s="1311"/>
      <c r="P102" s="1311"/>
      <c r="Q102" s="1311"/>
      <c r="R102" s="1311"/>
      <c r="S102" s="1311"/>
      <c r="T102" s="1311"/>
      <c r="U102" s="1312">
        <v>1</v>
      </c>
      <c r="V102" s="1312"/>
      <c r="W102" s="1313" t="s">
        <v>13</v>
      </c>
      <c r="X102" s="1313"/>
      <c r="Y102" s="1313"/>
      <c r="Z102" s="1314">
        <v>15283</v>
      </c>
      <c r="AA102" s="1314"/>
      <c r="AB102" s="1314"/>
      <c r="AC102" s="1314"/>
      <c r="AD102" s="1304">
        <v>22</v>
      </c>
      <c r="AE102" s="1304"/>
      <c r="AF102" s="1304"/>
      <c r="AG102" s="1304"/>
      <c r="AH102" s="1304"/>
      <c r="AI102" s="1304"/>
      <c r="AJ102" s="1304"/>
      <c r="AK102" s="1304"/>
      <c r="AL102" s="1314">
        <v>2755.95</v>
      </c>
      <c r="AM102" s="1314"/>
      <c r="AN102" s="1314"/>
      <c r="AO102" s="1314"/>
      <c r="AP102" s="1314"/>
      <c r="AQ102" s="1314"/>
      <c r="AR102" s="1314"/>
      <c r="AS102" s="1314"/>
      <c r="AT102" s="1308">
        <v>15283</v>
      </c>
      <c r="AU102" s="1308"/>
      <c r="AV102" s="1308"/>
      <c r="AW102" s="1308"/>
      <c r="AX102" s="1308"/>
      <c r="AY102" s="1308"/>
      <c r="AZ102" s="1308"/>
      <c r="BA102" s="1308"/>
      <c r="BC102" s="1106">
        <f t="shared" si="2"/>
        <v>16047.15</v>
      </c>
    </row>
    <row r="103" spans="3:55">
      <c r="C103" s="1309">
        <v>68</v>
      </c>
      <c r="D103" s="1309"/>
      <c r="E103" s="1310" t="s">
        <v>5524</v>
      </c>
      <c r="F103" s="1310"/>
      <c r="G103" s="1310"/>
      <c r="H103" s="1311" t="s">
        <v>5525</v>
      </c>
      <c r="I103" s="1311"/>
      <c r="J103" s="1311"/>
      <c r="K103" s="1311"/>
      <c r="L103" s="1311"/>
      <c r="M103" s="1311"/>
      <c r="N103" s="1311"/>
      <c r="O103" s="1311"/>
      <c r="P103" s="1311"/>
      <c r="Q103" s="1311"/>
      <c r="R103" s="1311"/>
      <c r="S103" s="1311"/>
      <c r="T103" s="1311"/>
      <c r="U103" s="1312">
        <v>1</v>
      </c>
      <c r="V103" s="1312"/>
      <c r="W103" s="1313" t="s">
        <v>13</v>
      </c>
      <c r="X103" s="1313"/>
      <c r="Y103" s="1313"/>
      <c r="Z103" s="1314">
        <v>6272</v>
      </c>
      <c r="AA103" s="1314"/>
      <c r="AB103" s="1314"/>
      <c r="AC103" s="1314"/>
      <c r="AD103" s="1304">
        <v>22</v>
      </c>
      <c r="AE103" s="1304"/>
      <c r="AF103" s="1304"/>
      <c r="AG103" s="1304"/>
      <c r="AH103" s="1304"/>
      <c r="AI103" s="1304"/>
      <c r="AJ103" s="1304"/>
      <c r="AK103" s="1304"/>
      <c r="AL103" s="1314">
        <v>1131.02</v>
      </c>
      <c r="AM103" s="1314"/>
      <c r="AN103" s="1314"/>
      <c r="AO103" s="1314"/>
      <c r="AP103" s="1314"/>
      <c r="AQ103" s="1314"/>
      <c r="AR103" s="1314"/>
      <c r="AS103" s="1314"/>
      <c r="AT103" s="1308">
        <v>6272</v>
      </c>
      <c r="AU103" s="1308"/>
      <c r="AV103" s="1308"/>
      <c r="AW103" s="1308"/>
      <c r="AX103" s="1308"/>
      <c r="AY103" s="1308"/>
      <c r="AZ103" s="1308"/>
      <c r="BA103" s="1308"/>
      <c r="BC103" s="1106">
        <f t="shared" si="2"/>
        <v>6585.6</v>
      </c>
    </row>
    <row r="104" spans="3:55">
      <c r="C104" s="1309">
        <v>69</v>
      </c>
      <c r="D104" s="1309"/>
      <c r="E104" s="1310" t="s">
        <v>5526</v>
      </c>
      <c r="F104" s="1310"/>
      <c r="G104" s="1310"/>
      <c r="H104" s="1311" t="s">
        <v>5527</v>
      </c>
      <c r="I104" s="1311"/>
      <c r="J104" s="1311"/>
      <c r="K104" s="1311"/>
      <c r="L104" s="1311"/>
      <c r="M104" s="1311"/>
      <c r="N104" s="1311"/>
      <c r="O104" s="1311"/>
      <c r="P104" s="1311"/>
      <c r="Q104" s="1311"/>
      <c r="R104" s="1311"/>
      <c r="S104" s="1311"/>
      <c r="T104" s="1311"/>
      <c r="U104" s="1312">
        <v>1</v>
      </c>
      <c r="V104" s="1312"/>
      <c r="W104" s="1313" t="s">
        <v>13</v>
      </c>
      <c r="X104" s="1313"/>
      <c r="Y104" s="1313"/>
      <c r="Z104" s="1314">
        <v>7329</v>
      </c>
      <c r="AA104" s="1314"/>
      <c r="AB104" s="1314"/>
      <c r="AC104" s="1314"/>
      <c r="AD104" s="1304">
        <v>22</v>
      </c>
      <c r="AE104" s="1304"/>
      <c r="AF104" s="1304"/>
      <c r="AG104" s="1304"/>
      <c r="AH104" s="1304"/>
      <c r="AI104" s="1304"/>
      <c r="AJ104" s="1304"/>
      <c r="AK104" s="1304"/>
      <c r="AL104" s="1314">
        <v>1321.62</v>
      </c>
      <c r="AM104" s="1314"/>
      <c r="AN104" s="1314"/>
      <c r="AO104" s="1314"/>
      <c r="AP104" s="1314"/>
      <c r="AQ104" s="1314"/>
      <c r="AR104" s="1314"/>
      <c r="AS104" s="1314"/>
      <c r="AT104" s="1308">
        <v>7329</v>
      </c>
      <c r="AU104" s="1308"/>
      <c r="AV104" s="1308"/>
      <c r="AW104" s="1308"/>
      <c r="AX104" s="1308"/>
      <c r="AY104" s="1308"/>
      <c r="AZ104" s="1308"/>
      <c r="BA104" s="1308"/>
      <c r="BC104" s="1106">
        <f t="shared" si="2"/>
        <v>7695.45</v>
      </c>
    </row>
    <row r="105" spans="3:55">
      <c r="C105" s="1309">
        <v>70</v>
      </c>
      <c r="D105" s="1309"/>
      <c r="E105" s="1310" t="s">
        <v>5528</v>
      </c>
      <c r="F105" s="1310"/>
      <c r="G105" s="1310"/>
      <c r="H105" s="1311" t="s">
        <v>5529</v>
      </c>
      <c r="I105" s="1311"/>
      <c r="J105" s="1311"/>
      <c r="K105" s="1311"/>
      <c r="L105" s="1311"/>
      <c r="M105" s="1311"/>
      <c r="N105" s="1311"/>
      <c r="O105" s="1311"/>
      <c r="P105" s="1311"/>
      <c r="Q105" s="1311"/>
      <c r="R105" s="1311"/>
      <c r="S105" s="1311"/>
      <c r="T105" s="1311"/>
      <c r="U105" s="1312">
        <v>1</v>
      </c>
      <c r="V105" s="1312"/>
      <c r="W105" s="1313" t="s">
        <v>13</v>
      </c>
      <c r="X105" s="1313"/>
      <c r="Y105" s="1313"/>
      <c r="Z105" s="1314">
        <v>8386</v>
      </c>
      <c r="AA105" s="1314"/>
      <c r="AB105" s="1314"/>
      <c r="AC105" s="1314"/>
      <c r="AD105" s="1304">
        <v>22</v>
      </c>
      <c r="AE105" s="1304"/>
      <c r="AF105" s="1304"/>
      <c r="AG105" s="1304"/>
      <c r="AH105" s="1304"/>
      <c r="AI105" s="1304"/>
      <c r="AJ105" s="1304"/>
      <c r="AK105" s="1304"/>
      <c r="AL105" s="1314">
        <v>1512.23</v>
      </c>
      <c r="AM105" s="1314"/>
      <c r="AN105" s="1314"/>
      <c r="AO105" s="1314"/>
      <c r="AP105" s="1314"/>
      <c r="AQ105" s="1314"/>
      <c r="AR105" s="1314"/>
      <c r="AS105" s="1314"/>
      <c r="AT105" s="1308">
        <v>8386</v>
      </c>
      <c r="AU105" s="1308"/>
      <c r="AV105" s="1308"/>
      <c r="AW105" s="1308"/>
      <c r="AX105" s="1308"/>
      <c r="AY105" s="1308"/>
      <c r="AZ105" s="1308"/>
      <c r="BA105" s="1308"/>
      <c r="BC105" s="1106">
        <f t="shared" si="2"/>
        <v>8805.2999999999993</v>
      </c>
    </row>
    <row r="106" spans="3:55">
      <c r="C106" s="1309">
        <v>71</v>
      </c>
      <c r="D106" s="1309"/>
      <c r="E106" s="1310" t="s">
        <v>5530</v>
      </c>
      <c r="F106" s="1310"/>
      <c r="G106" s="1310"/>
      <c r="H106" s="1311" t="s">
        <v>5531</v>
      </c>
      <c r="I106" s="1311"/>
      <c r="J106" s="1311"/>
      <c r="K106" s="1311"/>
      <c r="L106" s="1311"/>
      <c r="M106" s="1311"/>
      <c r="N106" s="1311"/>
      <c r="O106" s="1311"/>
      <c r="P106" s="1311"/>
      <c r="Q106" s="1311"/>
      <c r="R106" s="1311"/>
      <c r="S106" s="1311"/>
      <c r="T106" s="1311"/>
      <c r="U106" s="1312">
        <v>1</v>
      </c>
      <c r="V106" s="1312"/>
      <c r="W106" s="1313" t="s">
        <v>13</v>
      </c>
      <c r="X106" s="1313"/>
      <c r="Y106" s="1313"/>
      <c r="Z106" s="1314">
        <v>9443</v>
      </c>
      <c r="AA106" s="1314"/>
      <c r="AB106" s="1314"/>
      <c r="AC106" s="1314"/>
      <c r="AD106" s="1304">
        <v>22</v>
      </c>
      <c r="AE106" s="1304"/>
      <c r="AF106" s="1304"/>
      <c r="AG106" s="1304"/>
      <c r="AH106" s="1304"/>
      <c r="AI106" s="1304"/>
      <c r="AJ106" s="1304"/>
      <c r="AK106" s="1304"/>
      <c r="AL106" s="1314">
        <v>1702.84</v>
      </c>
      <c r="AM106" s="1314"/>
      <c r="AN106" s="1314"/>
      <c r="AO106" s="1314"/>
      <c r="AP106" s="1314"/>
      <c r="AQ106" s="1314"/>
      <c r="AR106" s="1314"/>
      <c r="AS106" s="1314"/>
      <c r="AT106" s="1308">
        <v>9443</v>
      </c>
      <c r="AU106" s="1308"/>
      <c r="AV106" s="1308"/>
      <c r="AW106" s="1308"/>
      <c r="AX106" s="1308"/>
      <c r="AY106" s="1308"/>
      <c r="AZ106" s="1308"/>
      <c r="BA106" s="1308"/>
      <c r="BC106" s="1106">
        <f t="shared" si="2"/>
        <v>9915.15</v>
      </c>
    </row>
    <row r="107" spans="3:55">
      <c r="C107" s="1309">
        <v>72</v>
      </c>
      <c r="D107" s="1309"/>
      <c r="E107" s="1310" t="s">
        <v>5532</v>
      </c>
      <c r="F107" s="1310"/>
      <c r="G107" s="1310"/>
      <c r="H107" s="1311" t="s">
        <v>5533</v>
      </c>
      <c r="I107" s="1311"/>
      <c r="J107" s="1311"/>
      <c r="K107" s="1311"/>
      <c r="L107" s="1311"/>
      <c r="M107" s="1311"/>
      <c r="N107" s="1311"/>
      <c r="O107" s="1311"/>
      <c r="P107" s="1311"/>
      <c r="Q107" s="1311"/>
      <c r="R107" s="1311"/>
      <c r="S107" s="1311"/>
      <c r="T107" s="1311"/>
      <c r="U107" s="1312">
        <v>1</v>
      </c>
      <c r="V107" s="1312"/>
      <c r="W107" s="1313" t="s">
        <v>13</v>
      </c>
      <c r="X107" s="1313"/>
      <c r="Y107" s="1313"/>
      <c r="Z107" s="1314">
        <v>10500</v>
      </c>
      <c r="AA107" s="1314"/>
      <c r="AB107" s="1314"/>
      <c r="AC107" s="1314"/>
      <c r="AD107" s="1304">
        <v>22</v>
      </c>
      <c r="AE107" s="1304"/>
      <c r="AF107" s="1304"/>
      <c r="AG107" s="1304"/>
      <c r="AH107" s="1304"/>
      <c r="AI107" s="1304"/>
      <c r="AJ107" s="1304"/>
      <c r="AK107" s="1304"/>
      <c r="AL107" s="1314">
        <v>1893.44</v>
      </c>
      <c r="AM107" s="1314"/>
      <c r="AN107" s="1314"/>
      <c r="AO107" s="1314"/>
      <c r="AP107" s="1314"/>
      <c r="AQ107" s="1314"/>
      <c r="AR107" s="1314"/>
      <c r="AS107" s="1314"/>
      <c r="AT107" s="1308">
        <v>10500</v>
      </c>
      <c r="AU107" s="1308"/>
      <c r="AV107" s="1308"/>
      <c r="AW107" s="1308"/>
      <c r="AX107" s="1308"/>
      <c r="AY107" s="1308"/>
      <c r="AZ107" s="1308"/>
      <c r="BA107" s="1308"/>
      <c r="BC107" s="1106">
        <f t="shared" si="2"/>
        <v>11025</v>
      </c>
    </row>
    <row r="108" spans="3:55">
      <c r="C108" s="1309">
        <v>73</v>
      </c>
      <c r="D108" s="1309"/>
      <c r="E108" s="1310" t="s">
        <v>5534</v>
      </c>
      <c r="F108" s="1310"/>
      <c r="G108" s="1310"/>
      <c r="H108" s="1311" t="s">
        <v>5535</v>
      </c>
      <c r="I108" s="1311"/>
      <c r="J108" s="1311"/>
      <c r="K108" s="1311"/>
      <c r="L108" s="1311"/>
      <c r="M108" s="1311"/>
      <c r="N108" s="1311"/>
      <c r="O108" s="1311"/>
      <c r="P108" s="1311"/>
      <c r="Q108" s="1311"/>
      <c r="R108" s="1311"/>
      <c r="S108" s="1311"/>
      <c r="T108" s="1311"/>
      <c r="U108" s="1312">
        <v>1</v>
      </c>
      <c r="V108" s="1312"/>
      <c r="W108" s="1313" t="s">
        <v>13</v>
      </c>
      <c r="X108" s="1313"/>
      <c r="Y108" s="1313"/>
      <c r="Z108" s="1314">
        <v>11557</v>
      </c>
      <c r="AA108" s="1314"/>
      <c r="AB108" s="1314"/>
      <c r="AC108" s="1314"/>
      <c r="AD108" s="1304">
        <v>22</v>
      </c>
      <c r="AE108" s="1304"/>
      <c r="AF108" s="1304"/>
      <c r="AG108" s="1304"/>
      <c r="AH108" s="1304"/>
      <c r="AI108" s="1304"/>
      <c r="AJ108" s="1304"/>
      <c r="AK108" s="1304"/>
      <c r="AL108" s="1314">
        <v>2084.0500000000002</v>
      </c>
      <c r="AM108" s="1314"/>
      <c r="AN108" s="1314"/>
      <c r="AO108" s="1314"/>
      <c r="AP108" s="1314"/>
      <c r="AQ108" s="1314"/>
      <c r="AR108" s="1314"/>
      <c r="AS108" s="1314"/>
      <c r="AT108" s="1308">
        <v>11557</v>
      </c>
      <c r="AU108" s="1308"/>
      <c r="AV108" s="1308"/>
      <c r="AW108" s="1308"/>
      <c r="AX108" s="1308"/>
      <c r="AY108" s="1308"/>
      <c r="AZ108" s="1308"/>
      <c r="BA108" s="1308"/>
      <c r="BC108" s="1106">
        <f t="shared" si="2"/>
        <v>12134.85</v>
      </c>
    </row>
    <row r="109" spans="3:55">
      <c r="C109" s="1309">
        <v>74</v>
      </c>
      <c r="D109" s="1309"/>
      <c r="E109" s="1310" t="s">
        <v>5536</v>
      </c>
      <c r="F109" s="1310"/>
      <c r="G109" s="1310"/>
      <c r="H109" s="1311" t="s">
        <v>5537</v>
      </c>
      <c r="I109" s="1311"/>
      <c r="J109" s="1311"/>
      <c r="K109" s="1311"/>
      <c r="L109" s="1311"/>
      <c r="M109" s="1311"/>
      <c r="N109" s="1311"/>
      <c r="O109" s="1311"/>
      <c r="P109" s="1311"/>
      <c r="Q109" s="1311"/>
      <c r="R109" s="1311"/>
      <c r="S109" s="1311"/>
      <c r="T109" s="1311"/>
      <c r="U109" s="1312">
        <v>1</v>
      </c>
      <c r="V109" s="1312"/>
      <c r="W109" s="1313" t="s">
        <v>13</v>
      </c>
      <c r="X109" s="1313"/>
      <c r="Y109" s="1313"/>
      <c r="Z109" s="1314">
        <v>12614</v>
      </c>
      <c r="AA109" s="1314"/>
      <c r="AB109" s="1314"/>
      <c r="AC109" s="1314"/>
      <c r="AD109" s="1304">
        <v>22</v>
      </c>
      <c r="AE109" s="1304"/>
      <c r="AF109" s="1304"/>
      <c r="AG109" s="1304"/>
      <c r="AH109" s="1304"/>
      <c r="AI109" s="1304"/>
      <c r="AJ109" s="1304"/>
      <c r="AK109" s="1304"/>
      <c r="AL109" s="1314">
        <v>2274.66</v>
      </c>
      <c r="AM109" s="1314"/>
      <c r="AN109" s="1314"/>
      <c r="AO109" s="1314"/>
      <c r="AP109" s="1314"/>
      <c r="AQ109" s="1314"/>
      <c r="AR109" s="1314"/>
      <c r="AS109" s="1314"/>
      <c r="AT109" s="1308">
        <v>12614</v>
      </c>
      <c r="AU109" s="1308"/>
      <c r="AV109" s="1308"/>
      <c r="AW109" s="1308"/>
      <c r="AX109" s="1308"/>
      <c r="AY109" s="1308"/>
      <c r="AZ109" s="1308"/>
      <c r="BA109" s="1308"/>
      <c r="BC109" s="1106">
        <f t="shared" si="2"/>
        <v>13244.7</v>
      </c>
    </row>
    <row r="110" spans="3:55">
      <c r="C110" s="1309">
        <v>75</v>
      </c>
      <c r="D110" s="1309"/>
      <c r="E110" s="1310" t="s">
        <v>5538</v>
      </c>
      <c r="F110" s="1310"/>
      <c r="G110" s="1310"/>
      <c r="H110" s="1311" t="s">
        <v>5539</v>
      </c>
      <c r="I110" s="1311"/>
      <c r="J110" s="1311"/>
      <c r="K110" s="1311"/>
      <c r="L110" s="1311"/>
      <c r="M110" s="1311"/>
      <c r="N110" s="1311"/>
      <c r="O110" s="1311"/>
      <c r="P110" s="1311"/>
      <c r="Q110" s="1311"/>
      <c r="R110" s="1311"/>
      <c r="S110" s="1311"/>
      <c r="T110" s="1311"/>
      <c r="U110" s="1312">
        <v>1</v>
      </c>
      <c r="V110" s="1312"/>
      <c r="W110" s="1313" t="s">
        <v>13</v>
      </c>
      <c r="X110" s="1313"/>
      <c r="Y110" s="1313"/>
      <c r="Z110" s="1314">
        <v>13671</v>
      </c>
      <c r="AA110" s="1314"/>
      <c r="AB110" s="1314"/>
      <c r="AC110" s="1314"/>
      <c r="AD110" s="1304">
        <v>22</v>
      </c>
      <c r="AE110" s="1304"/>
      <c r="AF110" s="1304"/>
      <c r="AG110" s="1304"/>
      <c r="AH110" s="1304"/>
      <c r="AI110" s="1304"/>
      <c r="AJ110" s="1304"/>
      <c r="AK110" s="1304"/>
      <c r="AL110" s="1314">
        <v>2465.2600000000002</v>
      </c>
      <c r="AM110" s="1314"/>
      <c r="AN110" s="1314"/>
      <c r="AO110" s="1314"/>
      <c r="AP110" s="1314"/>
      <c r="AQ110" s="1314"/>
      <c r="AR110" s="1314"/>
      <c r="AS110" s="1314"/>
      <c r="AT110" s="1308">
        <v>13671</v>
      </c>
      <c r="AU110" s="1308"/>
      <c r="AV110" s="1308"/>
      <c r="AW110" s="1308"/>
      <c r="AX110" s="1308"/>
      <c r="AY110" s="1308"/>
      <c r="AZ110" s="1308"/>
      <c r="BA110" s="1308"/>
      <c r="BC110" s="1106">
        <f t="shared" si="2"/>
        <v>14354.55</v>
      </c>
    </row>
    <row r="111" spans="3:55">
      <c r="C111" s="1309">
        <v>76</v>
      </c>
      <c r="D111" s="1309"/>
      <c r="E111" s="1310" t="s">
        <v>5540</v>
      </c>
      <c r="F111" s="1310"/>
      <c r="G111" s="1310"/>
      <c r="H111" s="1311" t="s">
        <v>5541</v>
      </c>
      <c r="I111" s="1311"/>
      <c r="J111" s="1311"/>
      <c r="K111" s="1311"/>
      <c r="L111" s="1311"/>
      <c r="M111" s="1311"/>
      <c r="N111" s="1311"/>
      <c r="O111" s="1311"/>
      <c r="P111" s="1311"/>
      <c r="Q111" s="1311"/>
      <c r="R111" s="1311"/>
      <c r="S111" s="1311"/>
      <c r="T111" s="1311"/>
      <c r="U111" s="1312">
        <v>1</v>
      </c>
      <c r="V111" s="1312"/>
      <c r="W111" s="1313" t="s">
        <v>13</v>
      </c>
      <c r="X111" s="1313"/>
      <c r="Y111" s="1313"/>
      <c r="Z111" s="1314">
        <v>14728</v>
      </c>
      <c r="AA111" s="1314"/>
      <c r="AB111" s="1314"/>
      <c r="AC111" s="1314"/>
      <c r="AD111" s="1304">
        <v>22</v>
      </c>
      <c r="AE111" s="1304"/>
      <c r="AF111" s="1304"/>
      <c r="AG111" s="1304"/>
      <c r="AH111" s="1304"/>
      <c r="AI111" s="1304"/>
      <c r="AJ111" s="1304"/>
      <c r="AK111" s="1304"/>
      <c r="AL111" s="1314">
        <v>2655.87</v>
      </c>
      <c r="AM111" s="1314"/>
      <c r="AN111" s="1314"/>
      <c r="AO111" s="1314"/>
      <c r="AP111" s="1314"/>
      <c r="AQ111" s="1314"/>
      <c r="AR111" s="1314"/>
      <c r="AS111" s="1314"/>
      <c r="AT111" s="1308">
        <v>14728</v>
      </c>
      <c r="AU111" s="1308"/>
      <c r="AV111" s="1308"/>
      <c r="AW111" s="1308"/>
      <c r="AX111" s="1308"/>
      <c r="AY111" s="1308"/>
      <c r="AZ111" s="1308"/>
      <c r="BA111" s="1308"/>
      <c r="BC111" s="1106">
        <f t="shared" si="2"/>
        <v>15464.4</v>
      </c>
    </row>
    <row r="112" spans="3:55">
      <c r="C112" s="1309">
        <v>77</v>
      </c>
      <c r="D112" s="1309"/>
      <c r="E112" s="1310" t="s">
        <v>5542</v>
      </c>
      <c r="F112" s="1310"/>
      <c r="G112" s="1310"/>
      <c r="H112" s="1311" t="s">
        <v>5543</v>
      </c>
      <c r="I112" s="1311"/>
      <c r="J112" s="1311"/>
      <c r="K112" s="1311"/>
      <c r="L112" s="1311"/>
      <c r="M112" s="1311"/>
      <c r="N112" s="1311"/>
      <c r="O112" s="1311"/>
      <c r="P112" s="1311"/>
      <c r="Q112" s="1311"/>
      <c r="R112" s="1311"/>
      <c r="S112" s="1311"/>
      <c r="T112" s="1311"/>
      <c r="U112" s="1312">
        <v>1</v>
      </c>
      <c r="V112" s="1312"/>
      <c r="W112" s="1313" t="s">
        <v>13</v>
      </c>
      <c r="X112" s="1313"/>
      <c r="Y112" s="1313"/>
      <c r="Z112" s="1314">
        <v>15785</v>
      </c>
      <c r="AA112" s="1314"/>
      <c r="AB112" s="1314"/>
      <c r="AC112" s="1314"/>
      <c r="AD112" s="1304">
        <v>22</v>
      </c>
      <c r="AE112" s="1304"/>
      <c r="AF112" s="1304"/>
      <c r="AG112" s="1304"/>
      <c r="AH112" s="1304"/>
      <c r="AI112" s="1304"/>
      <c r="AJ112" s="1304"/>
      <c r="AK112" s="1304"/>
      <c r="AL112" s="1314">
        <v>2846.48</v>
      </c>
      <c r="AM112" s="1314"/>
      <c r="AN112" s="1314"/>
      <c r="AO112" s="1314"/>
      <c r="AP112" s="1314"/>
      <c r="AQ112" s="1314"/>
      <c r="AR112" s="1314"/>
      <c r="AS112" s="1314"/>
      <c r="AT112" s="1308">
        <v>15785</v>
      </c>
      <c r="AU112" s="1308"/>
      <c r="AV112" s="1308"/>
      <c r="AW112" s="1308"/>
      <c r="AX112" s="1308"/>
      <c r="AY112" s="1308"/>
      <c r="AZ112" s="1308"/>
      <c r="BA112" s="1308"/>
      <c r="BC112" s="1106">
        <f t="shared" si="2"/>
        <v>16574.25</v>
      </c>
    </row>
    <row r="113" spans="3:55">
      <c r="C113" s="1309">
        <v>78</v>
      </c>
      <c r="D113" s="1309"/>
      <c r="E113" s="1310" t="s">
        <v>5544</v>
      </c>
      <c r="F113" s="1310"/>
      <c r="G113" s="1310"/>
      <c r="H113" s="1311" t="s">
        <v>5545</v>
      </c>
      <c r="I113" s="1311"/>
      <c r="J113" s="1311"/>
      <c r="K113" s="1311"/>
      <c r="L113" s="1311"/>
      <c r="M113" s="1311"/>
      <c r="N113" s="1311"/>
      <c r="O113" s="1311"/>
      <c r="P113" s="1311"/>
      <c r="Q113" s="1311"/>
      <c r="R113" s="1311"/>
      <c r="S113" s="1311"/>
      <c r="T113" s="1311"/>
      <c r="U113" s="1312">
        <v>1</v>
      </c>
      <c r="V113" s="1312"/>
      <c r="W113" s="1313" t="s">
        <v>13</v>
      </c>
      <c r="X113" s="1313"/>
      <c r="Y113" s="1313"/>
      <c r="Z113" s="1314">
        <v>16842</v>
      </c>
      <c r="AA113" s="1314"/>
      <c r="AB113" s="1314"/>
      <c r="AC113" s="1314"/>
      <c r="AD113" s="1304">
        <v>22</v>
      </c>
      <c r="AE113" s="1304"/>
      <c r="AF113" s="1304"/>
      <c r="AG113" s="1304"/>
      <c r="AH113" s="1304"/>
      <c r="AI113" s="1304"/>
      <c r="AJ113" s="1304"/>
      <c r="AK113" s="1304"/>
      <c r="AL113" s="1314">
        <v>3037.08</v>
      </c>
      <c r="AM113" s="1314"/>
      <c r="AN113" s="1314"/>
      <c r="AO113" s="1314"/>
      <c r="AP113" s="1314"/>
      <c r="AQ113" s="1314"/>
      <c r="AR113" s="1314"/>
      <c r="AS113" s="1314"/>
      <c r="AT113" s="1308">
        <v>16842</v>
      </c>
      <c r="AU113" s="1308"/>
      <c r="AV113" s="1308"/>
      <c r="AW113" s="1308"/>
      <c r="AX113" s="1308"/>
      <c r="AY113" s="1308"/>
      <c r="AZ113" s="1308"/>
      <c r="BA113" s="1308"/>
      <c r="BC113" s="1106">
        <f t="shared" si="2"/>
        <v>17684.099999999999</v>
      </c>
    </row>
    <row r="114" spans="3:55">
      <c r="C114" s="1309">
        <v>79</v>
      </c>
      <c r="D114" s="1309"/>
      <c r="E114" s="1310" t="s">
        <v>5546</v>
      </c>
      <c r="F114" s="1310"/>
      <c r="G114" s="1310"/>
      <c r="H114" s="1311" t="s">
        <v>5547</v>
      </c>
      <c r="I114" s="1311"/>
      <c r="J114" s="1311"/>
      <c r="K114" s="1311"/>
      <c r="L114" s="1311"/>
      <c r="M114" s="1311"/>
      <c r="N114" s="1311"/>
      <c r="O114" s="1311"/>
      <c r="P114" s="1311"/>
      <c r="Q114" s="1311"/>
      <c r="R114" s="1311"/>
      <c r="S114" s="1311"/>
      <c r="T114" s="1311"/>
      <c r="U114" s="1312">
        <v>1</v>
      </c>
      <c r="V114" s="1312"/>
      <c r="W114" s="1313" t="s">
        <v>13</v>
      </c>
      <c r="X114" s="1313"/>
      <c r="Y114" s="1313"/>
      <c r="Z114" s="1314">
        <v>6356</v>
      </c>
      <c r="AA114" s="1314"/>
      <c r="AB114" s="1314"/>
      <c r="AC114" s="1314"/>
      <c r="AD114" s="1304">
        <v>22</v>
      </c>
      <c r="AE114" s="1304"/>
      <c r="AF114" s="1304"/>
      <c r="AG114" s="1304"/>
      <c r="AH114" s="1304"/>
      <c r="AI114" s="1304"/>
      <c r="AJ114" s="1304"/>
      <c r="AK114" s="1304"/>
      <c r="AL114" s="1314">
        <v>1146.1600000000001</v>
      </c>
      <c r="AM114" s="1314"/>
      <c r="AN114" s="1314"/>
      <c r="AO114" s="1314"/>
      <c r="AP114" s="1314"/>
      <c r="AQ114" s="1314"/>
      <c r="AR114" s="1314"/>
      <c r="AS114" s="1314"/>
      <c r="AT114" s="1308">
        <v>6356</v>
      </c>
      <c r="AU114" s="1308"/>
      <c r="AV114" s="1308"/>
      <c r="AW114" s="1308"/>
      <c r="AX114" s="1308"/>
      <c r="AY114" s="1308"/>
      <c r="AZ114" s="1308"/>
      <c r="BA114" s="1308"/>
      <c r="BC114" s="1106">
        <f t="shared" si="2"/>
        <v>6673.8</v>
      </c>
    </row>
    <row r="115" spans="3:55">
      <c r="C115" s="1309">
        <v>80</v>
      </c>
      <c r="D115" s="1309"/>
      <c r="E115" s="1310" t="s">
        <v>5548</v>
      </c>
      <c r="F115" s="1310"/>
      <c r="G115" s="1310"/>
      <c r="H115" s="1311" t="s">
        <v>5549</v>
      </c>
      <c r="I115" s="1311"/>
      <c r="J115" s="1311"/>
      <c r="K115" s="1311"/>
      <c r="L115" s="1311"/>
      <c r="M115" s="1311"/>
      <c r="N115" s="1311"/>
      <c r="O115" s="1311"/>
      <c r="P115" s="1311"/>
      <c r="Q115" s="1311"/>
      <c r="R115" s="1311"/>
      <c r="S115" s="1311"/>
      <c r="T115" s="1311"/>
      <c r="U115" s="1312">
        <v>1</v>
      </c>
      <c r="V115" s="1312"/>
      <c r="W115" s="1313" t="s">
        <v>13</v>
      </c>
      <c r="X115" s="1313"/>
      <c r="Y115" s="1313"/>
      <c r="Z115" s="1314">
        <v>7434</v>
      </c>
      <c r="AA115" s="1314"/>
      <c r="AB115" s="1314"/>
      <c r="AC115" s="1314"/>
      <c r="AD115" s="1304">
        <v>22</v>
      </c>
      <c r="AE115" s="1304"/>
      <c r="AF115" s="1304"/>
      <c r="AG115" s="1304"/>
      <c r="AH115" s="1304"/>
      <c r="AI115" s="1304"/>
      <c r="AJ115" s="1304"/>
      <c r="AK115" s="1304"/>
      <c r="AL115" s="1314">
        <v>1340.56</v>
      </c>
      <c r="AM115" s="1314"/>
      <c r="AN115" s="1314"/>
      <c r="AO115" s="1314"/>
      <c r="AP115" s="1314"/>
      <c r="AQ115" s="1314"/>
      <c r="AR115" s="1314"/>
      <c r="AS115" s="1314"/>
      <c r="AT115" s="1308">
        <v>7434</v>
      </c>
      <c r="AU115" s="1308"/>
      <c r="AV115" s="1308"/>
      <c r="AW115" s="1308"/>
      <c r="AX115" s="1308"/>
      <c r="AY115" s="1308"/>
      <c r="AZ115" s="1308"/>
      <c r="BA115" s="1308"/>
      <c r="BC115" s="1106">
        <f t="shared" si="2"/>
        <v>7805.7</v>
      </c>
    </row>
    <row r="116" spans="3:55">
      <c r="C116" s="1309">
        <v>81</v>
      </c>
      <c r="D116" s="1309"/>
      <c r="E116" s="1310" t="s">
        <v>5550</v>
      </c>
      <c r="F116" s="1310"/>
      <c r="G116" s="1310"/>
      <c r="H116" s="1311" t="s">
        <v>5551</v>
      </c>
      <c r="I116" s="1311"/>
      <c r="J116" s="1311"/>
      <c r="K116" s="1311"/>
      <c r="L116" s="1311"/>
      <c r="M116" s="1311"/>
      <c r="N116" s="1311"/>
      <c r="O116" s="1311"/>
      <c r="P116" s="1311"/>
      <c r="Q116" s="1311"/>
      <c r="R116" s="1311"/>
      <c r="S116" s="1311"/>
      <c r="T116" s="1311"/>
      <c r="U116" s="1312">
        <v>1</v>
      </c>
      <c r="V116" s="1312"/>
      <c r="W116" s="1313" t="s">
        <v>13</v>
      </c>
      <c r="X116" s="1313"/>
      <c r="Y116" s="1313"/>
      <c r="Z116" s="1314">
        <v>8512</v>
      </c>
      <c r="AA116" s="1314"/>
      <c r="AB116" s="1314"/>
      <c r="AC116" s="1314"/>
      <c r="AD116" s="1304">
        <v>22</v>
      </c>
      <c r="AE116" s="1304"/>
      <c r="AF116" s="1304"/>
      <c r="AG116" s="1304"/>
      <c r="AH116" s="1304"/>
      <c r="AI116" s="1304"/>
      <c r="AJ116" s="1304"/>
      <c r="AK116" s="1304"/>
      <c r="AL116" s="1314">
        <v>1534.95</v>
      </c>
      <c r="AM116" s="1314"/>
      <c r="AN116" s="1314"/>
      <c r="AO116" s="1314"/>
      <c r="AP116" s="1314"/>
      <c r="AQ116" s="1314"/>
      <c r="AR116" s="1314"/>
      <c r="AS116" s="1314"/>
      <c r="AT116" s="1308">
        <v>8512</v>
      </c>
      <c r="AU116" s="1308"/>
      <c r="AV116" s="1308"/>
      <c r="AW116" s="1308"/>
      <c r="AX116" s="1308"/>
      <c r="AY116" s="1308"/>
      <c r="AZ116" s="1308"/>
      <c r="BA116" s="1308"/>
      <c r="BC116" s="1106">
        <f t="shared" si="2"/>
        <v>8937.6</v>
      </c>
    </row>
    <row r="117" spans="3:55">
      <c r="C117" s="1309">
        <v>82</v>
      </c>
      <c r="D117" s="1309"/>
      <c r="E117" s="1310" t="s">
        <v>5552</v>
      </c>
      <c r="F117" s="1310"/>
      <c r="G117" s="1310"/>
      <c r="H117" s="1311" t="s">
        <v>5553</v>
      </c>
      <c r="I117" s="1311"/>
      <c r="J117" s="1311"/>
      <c r="K117" s="1311"/>
      <c r="L117" s="1311"/>
      <c r="M117" s="1311"/>
      <c r="N117" s="1311"/>
      <c r="O117" s="1311"/>
      <c r="P117" s="1311"/>
      <c r="Q117" s="1311"/>
      <c r="R117" s="1311"/>
      <c r="S117" s="1311"/>
      <c r="T117" s="1311"/>
      <c r="U117" s="1312">
        <v>1</v>
      </c>
      <c r="V117" s="1312"/>
      <c r="W117" s="1313" t="s">
        <v>13</v>
      </c>
      <c r="X117" s="1313"/>
      <c r="Y117" s="1313"/>
      <c r="Z117" s="1314">
        <v>9590</v>
      </c>
      <c r="AA117" s="1314"/>
      <c r="AB117" s="1314"/>
      <c r="AC117" s="1314"/>
      <c r="AD117" s="1304">
        <v>22</v>
      </c>
      <c r="AE117" s="1304"/>
      <c r="AF117" s="1304"/>
      <c r="AG117" s="1304"/>
      <c r="AH117" s="1304"/>
      <c r="AI117" s="1304"/>
      <c r="AJ117" s="1304"/>
      <c r="AK117" s="1304"/>
      <c r="AL117" s="1314">
        <v>1729.34</v>
      </c>
      <c r="AM117" s="1314"/>
      <c r="AN117" s="1314"/>
      <c r="AO117" s="1314"/>
      <c r="AP117" s="1314"/>
      <c r="AQ117" s="1314"/>
      <c r="AR117" s="1314"/>
      <c r="AS117" s="1314"/>
      <c r="AT117" s="1308">
        <v>9590</v>
      </c>
      <c r="AU117" s="1308"/>
      <c r="AV117" s="1308"/>
      <c r="AW117" s="1308"/>
      <c r="AX117" s="1308"/>
      <c r="AY117" s="1308"/>
      <c r="AZ117" s="1308"/>
      <c r="BA117" s="1308"/>
      <c r="BC117" s="1106">
        <f t="shared" si="2"/>
        <v>10069.5</v>
      </c>
    </row>
    <row r="118" spans="3:55">
      <c r="C118" s="1309">
        <v>83</v>
      </c>
      <c r="D118" s="1309"/>
      <c r="E118" s="1310" t="s">
        <v>5554</v>
      </c>
      <c r="F118" s="1310"/>
      <c r="G118" s="1310"/>
      <c r="H118" s="1311" t="s">
        <v>5555</v>
      </c>
      <c r="I118" s="1311"/>
      <c r="J118" s="1311"/>
      <c r="K118" s="1311"/>
      <c r="L118" s="1311"/>
      <c r="M118" s="1311"/>
      <c r="N118" s="1311"/>
      <c r="O118" s="1311"/>
      <c r="P118" s="1311"/>
      <c r="Q118" s="1311"/>
      <c r="R118" s="1311"/>
      <c r="S118" s="1311"/>
      <c r="T118" s="1311"/>
      <c r="U118" s="1312">
        <v>1</v>
      </c>
      <c r="V118" s="1312"/>
      <c r="W118" s="1313" t="s">
        <v>13</v>
      </c>
      <c r="X118" s="1313"/>
      <c r="Y118" s="1313"/>
      <c r="Z118" s="1314">
        <v>10668</v>
      </c>
      <c r="AA118" s="1314"/>
      <c r="AB118" s="1314"/>
      <c r="AC118" s="1314"/>
      <c r="AD118" s="1304">
        <v>22</v>
      </c>
      <c r="AE118" s="1304"/>
      <c r="AF118" s="1304"/>
      <c r="AG118" s="1304"/>
      <c r="AH118" s="1304"/>
      <c r="AI118" s="1304"/>
      <c r="AJ118" s="1304"/>
      <c r="AK118" s="1304"/>
      <c r="AL118" s="1314">
        <v>1923.74</v>
      </c>
      <c r="AM118" s="1314"/>
      <c r="AN118" s="1314"/>
      <c r="AO118" s="1314"/>
      <c r="AP118" s="1314"/>
      <c r="AQ118" s="1314"/>
      <c r="AR118" s="1314"/>
      <c r="AS118" s="1314"/>
      <c r="AT118" s="1308">
        <v>10668</v>
      </c>
      <c r="AU118" s="1308"/>
      <c r="AV118" s="1308"/>
      <c r="AW118" s="1308"/>
      <c r="AX118" s="1308"/>
      <c r="AY118" s="1308"/>
      <c r="AZ118" s="1308"/>
      <c r="BA118" s="1308"/>
      <c r="BC118" s="1106">
        <f t="shared" si="2"/>
        <v>11201.4</v>
      </c>
    </row>
    <row r="119" spans="3:55">
      <c r="C119" s="1309">
        <v>84</v>
      </c>
      <c r="D119" s="1309"/>
      <c r="E119" s="1310" t="s">
        <v>5556</v>
      </c>
      <c r="F119" s="1310"/>
      <c r="G119" s="1310"/>
      <c r="H119" s="1311" t="s">
        <v>5557</v>
      </c>
      <c r="I119" s="1311"/>
      <c r="J119" s="1311"/>
      <c r="K119" s="1311"/>
      <c r="L119" s="1311"/>
      <c r="M119" s="1311"/>
      <c r="N119" s="1311"/>
      <c r="O119" s="1311"/>
      <c r="P119" s="1311"/>
      <c r="Q119" s="1311"/>
      <c r="R119" s="1311"/>
      <c r="S119" s="1311"/>
      <c r="T119" s="1311"/>
      <c r="U119" s="1312">
        <v>1</v>
      </c>
      <c r="V119" s="1312"/>
      <c r="W119" s="1313" t="s">
        <v>13</v>
      </c>
      <c r="X119" s="1313"/>
      <c r="Y119" s="1313"/>
      <c r="Z119" s="1314">
        <v>11746</v>
      </c>
      <c r="AA119" s="1314"/>
      <c r="AB119" s="1314"/>
      <c r="AC119" s="1314"/>
      <c r="AD119" s="1304">
        <v>22</v>
      </c>
      <c r="AE119" s="1304"/>
      <c r="AF119" s="1304"/>
      <c r="AG119" s="1304"/>
      <c r="AH119" s="1304"/>
      <c r="AI119" s="1304"/>
      <c r="AJ119" s="1304"/>
      <c r="AK119" s="1304"/>
      <c r="AL119" s="1314">
        <v>2118.13</v>
      </c>
      <c r="AM119" s="1314"/>
      <c r="AN119" s="1314"/>
      <c r="AO119" s="1314"/>
      <c r="AP119" s="1314"/>
      <c r="AQ119" s="1314"/>
      <c r="AR119" s="1314"/>
      <c r="AS119" s="1314"/>
      <c r="AT119" s="1308">
        <v>11746</v>
      </c>
      <c r="AU119" s="1308"/>
      <c r="AV119" s="1308"/>
      <c r="AW119" s="1308"/>
      <c r="AX119" s="1308"/>
      <c r="AY119" s="1308"/>
      <c r="AZ119" s="1308"/>
      <c r="BA119" s="1308"/>
      <c r="BC119" s="1106">
        <f t="shared" si="2"/>
        <v>12333.3</v>
      </c>
    </row>
    <row r="120" spans="3:55">
      <c r="C120" s="1309">
        <v>85</v>
      </c>
      <c r="D120" s="1309"/>
      <c r="E120" s="1310" t="s">
        <v>5558</v>
      </c>
      <c r="F120" s="1310"/>
      <c r="G120" s="1310"/>
      <c r="H120" s="1311" t="s">
        <v>5559</v>
      </c>
      <c r="I120" s="1311"/>
      <c r="J120" s="1311"/>
      <c r="K120" s="1311"/>
      <c r="L120" s="1311"/>
      <c r="M120" s="1311"/>
      <c r="N120" s="1311"/>
      <c r="O120" s="1311"/>
      <c r="P120" s="1311"/>
      <c r="Q120" s="1311"/>
      <c r="R120" s="1311"/>
      <c r="S120" s="1311"/>
      <c r="T120" s="1311"/>
      <c r="U120" s="1312">
        <v>1</v>
      </c>
      <c r="V120" s="1312"/>
      <c r="W120" s="1313" t="s">
        <v>13</v>
      </c>
      <c r="X120" s="1313"/>
      <c r="Y120" s="1313"/>
      <c r="Z120" s="1314">
        <v>12824</v>
      </c>
      <c r="AA120" s="1314"/>
      <c r="AB120" s="1314"/>
      <c r="AC120" s="1314"/>
      <c r="AD120" s="1304">
        <v>22</v>
      </c>
      <c r="AE120" s="1304"/>
      <c r="AF120" s="1304"/>
      <c r="AG120" s="1304"/>
      <c r="AH120" s="1304"/>
      <c r="AI120" s="1304"/>
      <c r="AJ120" s="1304"/>
      <c r="AK120" s="1304"/>
      <c r="AL120" s="1314">
        <v>2312.52</v>
      </c>
      <c r="AM120" s="1314"/>
      <c r="AN120" s="1314"/>
      <c r="AO120" s="1314"/>
      <c r="AP120" s="1314"/>
      <c r="AQ120" s="1314"/>
      <c r="AR120" s="1314"/>
      <c r="AS120" s="1314"/>
      <c r="AT120" s="1308">
        <v>12824</v>
      </c>
      <c r="AU120" s="1308"/>
      <c r="AV120" s="1308"/>
      <c r="AW120" s="1308"/>
      <c r="AX120" s="1308"/>
      <c r="AY120" s="1308"/>
      <c r="AZ120" s="1308"/>
      <c r="BA120" s="1308"/>
      <c r="BC120" s="1106">
        <f t="shared" si="2"/>
        <v>13465.2</v>
      </c>
    </row>
    <row r="121" spans="3:55">
      <c r="C121" s="1309">
        <v>86</v>
      </c>
      <c r="D121" s="1309"/>
      <c r="E121" s="1310" t="s">
        <v>5560</v>
      </c>
      <c r="F121" s="1310"/>
      <c r="G121" s="1310"/>
      <c r="H121" s="1311" t="s">
        <v>5561</v>
      </c>
      <c r="I121" s="1311"/>
      <c r="J121" s="1311"/>
      <c r="K121" s="1311"/>
      <c r="L121" s="1311"/>
      <c r="M121" s="1311"/>
      <c r="N121" s="1311"/>
      <c r="O121" s="1311"/>
      <c r="P121" s="1311"/>
      <c r="Q121" s="1311"/>
      <c r="R121" s="1311"/>
      <c r="S121" s="1311"/>
      <c r="T121" s="1311"/>
      <c r="U121" s="1312">
        <v>1</v>
      </c>
      <c r="V121" s="1312"/>
      <c r="W121" s="1313" t="s">
        <v>13</v>
      </c>
      <c r="X121" s="1313"/>
      <c r="Y121" s="1313"/>
      <c r="Z121" s="1314">
        <v>13902</v>
      </c>
      <c r="AA121" s="1314"/>
      <c r="AB121" s="1314"/>
      <c r="AC121" s="1314"/>
      <c r="AD121" s="1304">
        <v>22</v>
      </c>
      <c r="AE121" s="1304"/>
      <c r="AF121" s="1304"/>
      <c r="AG121" s="1304"/>
      <c r="AH121" s="1304"/>
      <c r="AI121" s="1304"/>
      <c r="AJ121" s="1304"/>
      <c r="AK121" s="1304"/>
      <c r="AL121" s="1314">
        <v>2506.92</v>
      </c>
      <c r="AM121" s="1314"/>
      <c r="AN121" s="1314"/>
      <c r="AO121" s="1314"/>
      <c r="AP121" s="1314"/>
      <c r="AQ121" s="1314"/>
      <c r="AR121" s="1314"/>
      <c r="AS121" s="1314"/>
      <c r="AT121" s="1308">
        <v>13902</v>
      </c>
      <c r="AU121" s="1308"/>
      <c r="AV121" s="1308"/>
      <c r="AW121" s="1308"/>
      <c r="AX121" s="1308"/>
      <c r="AY121" s="1308"/>
      <c r="AZ121" s="1308"/>
      <c r="BA121" s="1308"/>
      <c r="BC121" s="1106">
        <f t="shared" si="2"/>
        <v>14597.1</v>
      </c>
    </row>
    <row r="122" spans="3:55">
      <c r="C122" s="1309">
        <v>87</v>
      </c>
      <c r="D122" s="1309"/>
      <c r="E122" s="1310" t="s">
        <v>5562</v>
      </c>
      <c r="F122" s="1310"/>
      <c r="G122" s="1310"/>
      <c r="H122" s="1311" t="s">
        <v>5563</v>
      </c>
      <c r="I122" s="1311"/>
      <c r="J122" s="1311"/>
      <c r="K122" s="1311"/>
      <c r="L122" s="1311"/>
      <c r="M122" s="1311"/>
      <c r="N122" s="1311"/>
      <c r="O122" s="1311"/>
      <c r="P122" s="1311"/>
      <c r="Q122" s="1311"/>
      <c r="R122" s="1311"/>
      <c r="S122" s="1311"/>
      <c r="T122" s="1311"/>
      <c r="U122" s="1312">
        <v>1</v>
      </c>
      <c r="V122" s="1312"/>
      <c r="W122" s="1313" t="s">
        <v>13</v>
      </c>
      <c r="X122" s="1313"/>
      <c r="Y122" s="1313"/>
      <c r="Z122" s="1314">
        <v>14980</v>
      </c>
      <c r="AA122" s="1314"/>
      <c r="AB122" s="1314"/>
      <c r="AC122" s="1314"/>
      <c r="AD122" s="1304">
        <v>22</v>
      </c>
      <c r="AE122" s="1304"/>
      <c r="AF122" s="1304"/>
      <c r="AG122" s="1304"/>
      <c r="AH122" s="1304"/>
      <c r="AI122" s="1304"/>
      <c r="AJ122" s="1304"/>
      <c r="AK122" s="1304"/>
      <c r="AL122" s="1314">
        <v>2701.31</v>
      </c>
      <c r="AM122" s="1314"/>
      <c r="AN122" s="1314"/>
      <c r="AO122" s="1314"/>
      <c r="AP122" s="1314"/>
      <c r="AQ122" s="1314"/>
      <c r="AR122" s="1314"/>
      <c r="AS122" s="1314"/>
      <c r="AT122" s="1308">
        <v>14980</v>
      </c>
      <c r="AU122" s="1308"/>
      <c r="AV122" s="1308"/>
      <c r="AW122" s="1308"/>
      <c r="AX122" s="1308"/>
      <c r="AY122" s="1308"/>
      <c r="AZ122" s="1308"/>
      <c r="BA122" s="1308"/>
      <c r="BC122" s="1106">
        <f t="shared" si="2"/>
        <v>15729</v>
      </c>
    </row>
    <row r="123" spans="3:55">
      <c r="C123" s="1309">
        <v>88</v>
      </c>
      <c r="D123" s="1309"/>
      <c r="E123" s="1310" t="s">
        <v>5564</v>
      </c>
      <c r="F123" s="1310"/>
      <c r="G123" s="1310"/>
      <c r="H123" s="1311" t="s">
        <v>5565</v>
      </c>
      <c r="I123" s="1311"/>
      <c r="J123" s="1311"/>
      <c r="K123" s="1311"/>
      <c r="L123" s="1311"/>
      <c r="M123" s="1311"/>
      <c r="N123" s="1311"/>
      <c r="O123" s="1311"/>
      <c r="P123" s="1311"/>
      <c r="Q123" s="1311"/>
      <c r="R123" s="1311"/>
      <c r="S123" s="1311"/>
      <c r="T123" s="1311"/>
      <c r="U123" s="1312">
        <v>1</v>
      </c>
      <c r="V123" s="1312"/>
      <c r="W123" s="1313" t="s">
        <v>13</v>
      </c>
      <c r="X123" s="1313"/>
      <c r="Y123" s="1313"/>
      <c r="Z123" s="1314">
        <v>16058</v>
      </c>
      <c r="AA123" s="1314"/>
      <c r="AB123" s="1314"/>
      <c r="AC123" s="1314"/>
      <c r="AD123" s="1304">
        <v>22</v>
      </c>
      <c r="AE123" s="1304"/>
      <c r="AF123" s="1304"/>
      <c r="AG123" s="1304"/>
      <c r="AH123" s="1304"/>
      <c r="AI123" s="1304"/>
      <c r="AJ123" s="1304"/>
      <c r="AK123" s="1304"/>
      <c r="AL123" s="1314">
        <v>2895.7</v>
      </c>
      <c r="AM123" s="1314"/>
      <c r="AN123" s="1314"/>
      <c r="AO123" s="1314"/>
      <c r="AP123" s="1314"/>
      <c r="AQ123" s="1314"/>
      <c r="AR123" s="1314"/>
      <c r="AS123" s="1314"/>
      <c r="AT123" s="1308">
        <v>16058</v>
      </c>
      <c r="AU123" s="1308"/>
      <c r="AV123" s="1308"/>
      <c r="AW123" s="1308"/>
      <c r="AX123" s="1308"/>
      <c r="AY123" s="1308"/>
      <c r="AZ123" s="1308"/>
      <c r="BA123" s="1308"/>
      <c r="BC123" s="1106">
        <f t="shared" si="2"/>
        <v>16860.900000000001</v>
      </c>
    </row>
    <row r="124" spans="3:55">
      <c r="C124" s="1309">
        <v>89</v>
      </c>
      <c r="D124" s="1309"/>
      <c r="E124" s="1310" t="s">
        <v>5566</v>
      </c>
      <c r="F124" s="1310"/>
      <c r="G124" s="1310"/>
      <c r="H124" s="1311" t="s">
        <v>5567</v>
      </c>
      <c r="I124" s="1311"/>
      <c r="J124" s="1311"/>
      <c r="K124" s="1311"/>
      <c r="L124" s="1311"/>
      <c r="M124" s="1311"/>
      <c r="N124" s="1311"/>
      <c r="O124" s="1311"/>
      <c r="P124" s="1311"/>
      <c r="Q124" s="1311"/>
      <c r="R124" s="1311"/>
      <c r="S124" s="1311"/>
      <c r="T124" s="1311"/>
      <c r="U124" s="1312">
        <v>1</v>
      </c>
      <c r="V124" s="1312"/>
      <c r="W124" s="1313" t="s">
        <v>13</v>
      </c>
      <c r="X124" s="1313"/>
      <c r="Y124" s="1313"/>
      <c r="Z124" s="1314">
        <v>17136</v>
      </c>
      <c r="AA124" s="1314"/>
      <c r="AB124" s="1314"/>
      <c r="AC124" s="1314"/>
      <c r="AD124" s="1304">
        <v>22</v>
      </c>
      <c r="AE124" s="1304"/>
      <c r="AF124" s="1304"/>
      <c r="AG124" s="1304"/>
      <c r="AH124" s="1304"/>
      <c r="AI124" s="1304"/>
      <c r="AJ124" s="1304"/>
      <c r="AK124" s="1304"/>
      <c r="AL124" s="1314">
        <v>3090.1</v>
      </c>
      <c r="AM124" s="1314"/>
      <c r="AN124" s="1314"/>
      <c r="AO124" s="1314"/>
      <c r="AP124" s="1314"/>
      <c r="AQ124" s="1314"/>
      <c r="AR124" s="1314"/>
      <c r="AS124" s="1314"/>
      <c r="AT124" s="1308">
        <v>17136</v>
      </c>
      <c r="AU124" s="1308"/>
      <c r="AV124" s="1308"/>
      <c r="AW124" s="1308"/>
      <c r="AX124" s="1308"/>
      <c r="AY124" s="1308"/>
      <c r="AZ124" s="1308"/>
      <c r="BA124" s="1308"/>
      <c r="BC124" s="1106">
        <f t="shared" si="2"/>
        <v>17992.8</v>
      </c>
    </row>
    <row r="125" spans="3:55">
      <c r="C125" s="1309">
        <v>90</v>
      </c>
      <c r="D125" s="1309"/>
      <c r="E125" s="1310" t="s">
        <v>5568</v>
      </c>
      <c r="F125" s="1310"/>
      <c r="G125" s="1310"/>
      <c r="H125" s="1311" t="s">
        <v>5569</v>
      </c>
      <c r="I125" s="1311"/>
      <c r="J125" s="1311"/>
      <c r="K125" s="1311"/>
      <c r="L125" s="1311"/>
      <c r="M125" s="1311"/>
      <c r="N125" s="1311"/>
      <c r="O125" s="1311"/>
      <c r="P125" s="1311"/>
      <c r="Q125" s="1311"/>
      <c r="R125" s="1311"/>
      <c r="S125" s="1311"/>
      <c r="T125" s="1311"/>
      <c r="U125" s="1312">
        <v>1</v>
      </c>
      <c r="V125" s="1312"/>
      <c r="W125" s="1313" t="s">
        <v>13</v>
      </c>
      <c r="X125" s="1313"/>
      <c r="Y125" s="1313"/>
      <c r="Z125" s="1314">
        <v>6436</v>
      </c>
      <c r="AA125" s="1314"/>
      <c r="AB125" s="1314"/>
      <c r="AC125" s="1314"/>
      <c r="AD125" s="1304">
        <v>22</v>
      </c>
      <c r="AE125" s="1304"/>
      <c r="AF125" s="1304"/>
      <c r="AG125" s="1304"/>
      <c r="AH125" s="1304"/>
      <c r="AI125" s="1304"/>
      <c r="AJ125" s="1304"/>
      <c r="AK125" s="1304"/>
      <c r="AL125" s="1314">
        <v>1160.5899999999999</v>
      </c>
      <c r="AM125" s="1314"/>
      <c r="AN125" s="1314"/>
      <c r="AO125" s="1314"/>
      <c r="AP125" s="1314"/>
      <c r="AQ125" s="1314"/>
      <c r="AR125" s="1314"/>
      <c r="AS125" s="1314"/>
      <c r="AT125" s="1308">
        <v>6436</v>
      </c>
      <c r="AU125" s="1308"/>
      <c r="AV125" s="1308"/>
      <c r="AW125" s="1308"/>
      <c r="AX125" s="1308"/>
      <c r="AY125" s="1308"/>
      <c r="AZ125" s="1308"/>
      <c r="BA125" s="1308"/>
      <c r="BC125" s="1106">
        <f t="shared" si="2"/>
        <v>6757.8</v>
      </c>
    </row>
    <row r="126" spans="3:55">
      <c r="C126" s="1309">
        <v>91</v>
      </c>
      <c r="D126" s="1309"/>
      <c r="E126" s="1310" t="s">
        <v>5570</v>
      </c>
      <c r="F126" s="1310"/>
      <c r="G126" s="1310"/>
      <c r="H126" s="1311" t="s">
        <v>5571</v>
      </c>
      <c r="I126" s="1311"/>
      <c r="J126" s="1311"/>
      <c r="K126" s="1311"/>
      <c r="L126" s="1311"/>
      <c r="M126" s="1311"/>
      <c r="N126" s="1311"/>
      <c r="O126" s="1311"/>
      <c r="P126" s="1311"/>
      <c r="Q126" s="1311"/>
      <c r="R126" s="1311"/>
      <c r="S126" s="1311"/>
      <c r="T126" s="1311"/>
      <c r="U126" s="1312">
        <v>1</v>
      </c>
      <c r="V126" s="1312"/>
      <c r="W126" s="1313" t="s">
        <v>13</v>
      </c>
      <c r="X126" s="1313"/>
      <c r="Y126" s="1313"/>
      <c r="Z126" s="1314">
        <v>7534</v>
      </c>
      <c r="AA126" s="1314"/>
      <c r="AB126" s="1314"/>
      <c r="AC126" s="1314"/>
      <c r="AD126" s="1304">
        <v>22</v>
      </c>
      <c r="AE126" s="1304"/>
      <c r="AF126" s="1304"/>
      <c r="AG126" s="1304"/>
      <c r="AH126" s="1304"/>
      <c r="AI126" s="1304"/>
      <c r="AJ126" s="1304"/>
      <c r="AK126" s="1304"/>
      <c r="AL126" s="1314">
        <v>1358.59</v>
      </c>
      <c r="AM126" s="1314"/>
      <c r="AN126" s="1314"/>
      <c r="AO126" s="1314"/>
      <c r="AP126" s="1314"/>
      <c r="AQ126" s="1314"/>
      <c r="AR126" s="1314"/>
      <c r="AS126" s="1314"/>
      <c r="AT126" s="1308">
        <v>7534</v>
      </c>
      <c r="AU126" s="1308"/>
      <c r="AV126" s="1308"/>
      <c r="AW126" s="1308"/>
      <c r="AX126" s="1308"/>
      <c r="AY126" s="1308"/>
      <c r="AZ126" s="1308"/>
      <c r="BA126" s="1308"/>
      <c r="BC126" s="1106">
        <f t="shared" si="2"/>
        <v>7910.7</v>
      </c>
    </row>
    <row r="127" spans="3:55">
      <c r="C127" s="1309">
        <v>92</v>
      </c>
      <c r="D127" s="1309"/>
      <c r="E127" s="1310" t="s">
        <v>5572</v>
      </c>
      <c r="F127" s="1310"/>
      <c r="G127" s="1310"/>
      <c r="H127" s="1311" t="s">
        <v>5573</v>
      </c>
      <c r="I127" s="1311"/>
      <c r="J127" s="1311"/>
      <c r="K127" s="1311"/>
      <c r="L127" s="1311"/>
      <c r="M127" s="1311"/>
      <c r="N127" s="1311"/>
      <c r="O127" s="1311"/>
      <c r="P127" s="1311"/>
      <c r="Q127" s="1311"/>
      <c r="R127" s="1311"/>
      <c r="S127" s="1311"/>
      <c r="T127" s="1311"/>
      <c r="U127" s="1312">
        <v>1</v>
      </c>
      <c r="V127" s="1312"/>
      <c r="W127" s="1313" t="s">
        <v>13</v>
      </c>
      <c r="X127" s="1313"/>
      <c r="Y127" s="1313"/>
      <c r="Z127" s="1314">
        <v>8632</v>
      </c>
      <c r="AA127" s="1314"/>
      <c r="AB127" s="1314"/>
      <c r="AC127" s="1314"/>
      <c r="AD127" s="1304">
        <v>22</v>
      </c>
      <c r="AE127" s="1304"/>
      <c r="AF127" s="1304"/>
      <c r="AG127" s="1304"/>
      <c r="AH127" s="1304"/>
      <c r="AI127" s="1304"/>
      <c r="AJ127" s="1304"/>
      <c r="AK127" s="1304"/>
      <c r="AL127" s="1314">
        <v>1556.59</v>
      </c>
      <c r="AM127" s="1314"/>
      <c r="AN127" s="1314"/>
      <c r="AO127" s="1314"/>
      <c r="AP127" s="1314"/>
      <c r="AQ127" s="1314"/>
      <c r="AR127" s="1314"/>
      <c r="AS127" s="1314"/>
      <c r="AT127" s="1308">
        <v>8632</v>
      </c>
      <c r="AU127" s="1308"/>
      <c r="AV127" s="1308"/>
      <c r="AW127" s="1308"/>
      <c r="AX127" s="1308"/>
      <c r="AY127" s="1308"/>
      <c r="AZ127" s="1308"/>
      <c r="BA127" s="1308"/>
      <c r="BC127" s="1106">
        <f t="shared" si="2"/>
        <v>9063.6</v>
      </c>
    </row>
    <row r="128" spans="3:55">
      <c r="C128" s="1309">
        <v>93</v>
      </c>
      <c r="D128" s="1309"/>
      <c r="E128" s="1310" t="s">
        <v>5574</v>
      </c>
      <c r="F128" s="1310"/>
      <c r="G128" s="1310"/>
      <c r="H128" s="1311" t="s">
        <v>5575</v>
      </c>
      <c r="I128" s="1311"/>
      <c r="J128" s="1311"/>
      <c r="K128" s="1311"/>
      <c r="L128" s="1311"/>
      <c r="M128" s="1311"/>
      <c r="N128" s="1311"/>
      <c r="O128" s="1311"/>
      <c r="P128" s="1311"/>
      <c r="Q128" s="1311"/>
      <c r="R128" s="1311"/>
      <c r="S128" s="1311"/>
      <c r="T128" s="1311"/>
      <c r="U128" s="1312">
        <v>1</v>
      </c>
      <c r="V128" s="1312"/>
      <c r="W128" s="1313" t="s">
        <v>13</v>
      </c>
      <c r="X128" s="1313"/>
      <c r="Y128" s="1313"/>
      <c r="Z128" s="1314">
        <v>9730</v>
      </c>
      <c r="AA128" s="1314"/>
      <c r="AB128" s="1314"/>
      <c r="AC128" s="1314"/>
      <c r="AD128" s="1304">
        <v>22</v>
      </c>
      <c r="AE128" s="1304"/>
      <c r="AF128" s="1304"/>
      <c r="AG128" s="1304"/>
      <c r="AH128" s="1304"/>
      <c r="AI128" s="1304"/>
      <c r="AJ128" s="1304"/>
      <c r="AK128" s="1304"/>
      <c r="AL128" s="1314">
        <v>1754.59</v>
      </c>
      <c r="AM128" s="1314"/>
      <c r="AN128" s="1314"/>
      <c r="AO128" s="1314"/>
      <c r="AP128" s="1314"/>
      <c r="AQ128" s="1314"/>
      <c r="AR128" s="1314"/>
      <c r="AS128" s="1314"/>
      <c r="AT128" s="1308">
        <v>9730</v>
      </c>
      <c r="AU128" s="1308"/>
      <c r="AV128" s="1308"/>
      <c r="AW128" s="1308"/>
      <c r="AX128" s="1308"/>
      <c r="AY128" s="1308"/>
      <c r="AZ128" s="1308"/>
      <c r="BA128" s="1308"/>
      <c r="BC128" s="1106">
        <f t="shared" si="2"/>
        <v>10216.5</v>
      </c>
    </row>
    <row r="129" spans="3:55">
      <c r="C129" s="1309">
        <v>94</v>
      </c>
      <c r="D129" s="1309"/>
      <c r="E129" s="1310" t="s">
        <v>5576</v>
      </c>
      <c r="F129" s="1310"/>
      <c r="G129" s="1310"/>
      <c r="H129" s="1311" t="s">
        <v>5577</v>
      </c>
      <c r="I129" s="1311"/>
      <c r="J129" s="1311"/>
      <c r="K129" s="1311"/>
      <c r="L129" s="1311"/>
      <c r="M129" s="1311"/>
      <c r="N129" s="1311"/>
      <c r="O129" s="1311"/>
      <c r="P129" s="1311"/>
      <c r="Q129" s="1311"/>
      <c r="R129" s="1311"/>
      <c r="S129" s="1311"/>
      <c r="T129" s="1311"/>
      <c r="U129" s="1312">
        <v>1</v>
      </c>
      <c r="V129" s="1312"/>
      <c r="W129" s="1313" t="s">
        <v>13</v>
      </c>
      <c r="X129" s="1313"/>
      <c r="Y129" s="1313"/>
      <c r="Z129" s="1314">
        <v>10828</v>
      </c>
      <c r="AA129" s="1314"/>
      <c r="AB129" s="1314"/>
      <c r="AC129" s="1314"/>
      <c r="AD129" s="1304">
        <v>22</v>
      </c>
      <c r="AE129" s="1304"/>
      <c r="AF129" s="1304"/>
      <c r="AG129" s="1304"/>
      <c r="AH129" s="1304"/>
      <c r="AI129" s="1304"/>
      <c r="AJ129" s="1304"/>
      <c r="AK129" s="1304"/>
      <c r="AL129" s="1314">
        <v>1952.59</v>
      </c>
      <c r="AM129" s="1314"/>
      <c r="AN129" s="1314"/>
      <c r="AO129" s="1314"/>
      <c r="AP129" s="1314"/>
      <c r="AQ129" s="1314"/>
      <c r="AR129" s="1314"/>
      <c r="AS129" s="1314"/>
      <c r="AT129" s="1308">
        <v>10828</v>
      </c>
      <c r="AU129" s="1308"/>
      <c r="AV129" s="1308"/>
      <c r="AW129" s="1308"/>
      <c r="AX129" s="1308"/>
      <c r="AY129" s="1308"/>
      <c r="AZ129" s="1308"/>
      <c r="BA129" s="1308"/>
      <c r="BC129" s="1106">
        <f t="shared" si="2"/>
        <v>11369.4</v>
      </c>
    </row>
    <row r="130" spans="3:55">
      <c r="C130" s="1309">
        <v>95</v>
      </c>
      <c r="D130" s="1309"/>
      <c r="E130" s="1310" t="s">
        <v>5578</v>
      </c>
      <c r="F130" s="1310"/>
      <c r="G130" s="1310"/>
      <c r="H130" s="1311" t="s">
        <v>5579</v>
      </c>
      <c r="I130" s="1311"/>
      <c r="J130" s="1311"/>
      <c r="K130" s="1311"/>
      <c r="L130" s="1311"/>
      <c r="M130" s="1311"/>
      <c r="N130" s="1311"/>
      <c r="O130" s="1311"/>
      <c r="P130" s="1311"/>
      <c r="Q130" s="1311"/>
      <c r="R130" s="1311"/>
      <c r="S130" s="1311"/>
      <c r="T130" s="1311"/>
      <c r="U130" s="1312">
        <v>1</v>
      </c>
      <c r="V130" s="1312"/>
      <c r="W130" s="1313" t="s">
        <v>13</v>
      </c>
      <c r="X130" s="1313"/>
      <c r="Y130" s="1313"/>
      <c r="Z130" s="1314">
        <v>11926</v>
      </c>
      <c r="AA130" s="1314"/>
      <c r="AB130" s="1314"/>
      <c r="AC130" s="1314"/>
      <c r="AD130" s="1304">
        <v>22</v>
      </c>
      <c r="AE130" s="1304"/>
      <c r="AF130" s="1304"/>
      <c r="AG130" s="1304"/>
      <c r="AH130" s="1304"/>
      <c r="AI130" s="1304"/>
      <c r="AJ130" s="1304"/>
      <c r="AK130" s="1304"/>
      <c r="AL130" s="1314">
        <v>2150.59</v>
      </c>
      <c r="AM130" s="1314"/>
      <c r="AN130" s="1314"/>
      <c r="AO130" s="1314"/>
      <c r="AP130" s="1314"/>
      <c r="AQ130" s="1314"/>
      <c r="AR130" s="1314"/>
      <c r="AS130" s="1314"/>
      <c r="AT130" s="1308">
        <v>11926</v>
      </c>
      <c r="AU130" s="1308"/>
      <c r="AV130" s="1308"/>
      <c r="AW130" s="1308"/>
      <c r="AX130" s="1308"/>
      <c r="AY130" s="1308"/>
      <c r="AZ130" s="1308"/>
      <c r="BA130" s="1308"/>
      <c r="BC130" s="1106">
        <f t="shared" si="2"/>
        <v>12522.3</v>
      </c>
    </row>
    <row r="131" spans="3:55">
      <c r="C131" s="1309">
        <v>96</v>
      </c>
      <c r="D131" s="1309"/>
      <c r="E131" s="1310" t="s">
        <v>5580</v>
      </c>
      <c r="F131" s="1310"/>
      <c r="G131" s="1310"/>
      <c r="H131" s="1311" t="s">
        <v>5581</v>
      </c>
      <c r="I131" s="1311"/>
      <c r="J131" s="1311"/>
      <c r="K131" s="1311"/>
      <c r="L131" s="1311"/>
      <c r="M131" s="1311"/>
      <c r="N131" s="1311"/>
      <c r="O131" s="1311"/>
      <c r="P131" s="1311"/>
      <c r="Q131" s="1311"/>
      <c r="R131" s="1311"/>
      <c r="S131" s="1311"/>
      <c r="T131" s="1311"/>
      <c r="U131" s="1312">
        <v>1</v>
      </c>
      <c r="V131" s="1312"/>
      <c r="W131" s="1313" t="s">
        <v>13</v>
      </c>
      <c r="X131" s="1313"/>
      <c r="Y131" s="1313"/>
      <c r="Z131" s="1314">
        <v>13024</v>
      </c>
      <c r="AA131" s="1314"/>
      <c r="AB131" s="1314"/>
      <c r="AC131" s="1314"/>
      <c r="AD131" s="1304">
        <v>22</v>
      </c>
      <c r="AE131" s="1304"/>
      <c r="AF131" s="1304"/>
      <c r="AG131" s="1304"/>
      <c r="AH131" s="1304"/>
      <c r="AI131" s="1304"/>
      <c r="AJ131" s="1304"/>
      <c r="AK131" s="1304"/>
      <c r="AL131" s="1314">
        <v>2348.59</v>
      </c>
      <c r="AM131" s="1314"/>
      <c r="AN131" s="1314"/>
      <c r="AO131" s="1314"/>
      <c r="AP131" s="1314"/>
      <c r="AQ131" s="1314"/>
      <c r="AR131" s="1314"/>
      <c r="AS131" s="1314"/>
      <c r="AT131" s="1308">
        <v>13024</v>
      </c>
      <c r="AU131" s="1308"/>
      <c r="AV131" s="1308"/>
      <c r="AW131" s="1308"/>
      <c r="AX131" s="1308"/>
      <c r="AY131" s="1308"/>
      <c r="AZ131" s="1308"/>
      <c r="BA131" s="1308"/>
      <c r="BC131" s="1106">
        <f t="shared" si="2"/>
        <v>13675.2</v>
      </c>
    </row>
    <row r="132" spans="3:55">
      <c r="C132" s="1309">
        <v>97</v>
      </c>
      <c r="D132" s="1309"/>
      <c r="E132" s="1310" t="s">
        <v>5582</v>
      </c>
      <c r="F132" s="1310"/>
      <c r="G132" s="1310"/>
      <c r="H132" s="1311" t="s">
        <v>5583</v>
      </c>
      <c r="I132" s="1311"/>
      <c r="J132" s="1311"/>
      <c r="K132" s="1311"/>
      <c r="L132" s="1311"/>
      <c r="M132" s="1311"/>
      <c r="N132" s="1311"/>
      <c r="O132" s="1311"/>
      <c r="P132" s="1311"/>
      <c r="Q132" s="1311"/>
      <c r="R132" s="1311"/>
      <c r="S132" s="1311"/>
      <c r="T132" s="1311"/>
      <c r="U132" s="1312">
        <v>1</v>
      </c>
      <c r="V132" s="1312"/>
      <c r="W132" s="1313" t="s">
        <v>13</v>
      </c>
      <c r="X132" s="1313"/>
      <c r="Y132" s="1313"/>
      <c r="Z132" s="1314">
        <v>14122</v>
      </c>
      <c r="AA132" s="1314"/>
      <c r="AB132" s="1314"/>
      <c r="AC132" s="1314"/>
      <c r="AD132" s="1304">
        <v>22</v>
      </c>
      <c r="AE132" s="1304"/>
      <c r="AF132" s="1304"/>
      <c r="AG132" s="1304"/>
      <c r="AH132" s="1304"/>
      <c r="AI132" s="1304"/>
      <c r="AJ132" s="1304"/>
      <c r="AK132" s="1304"/>
      <c r="AL132" s="1314">
        <v>2546.59</v>
      </c>
      <c r="AM132" s="1314"/>
      <c r="AN132" s="1314"/>
      <c r="AO132" s="1314"/>
      <c r="AP132" s="1314"/>
      <c r="AQ132" s="1314"/>
      <c r="AR132" s="1314"/>
      <c r="AS132" s="1314"/>
      <c r="AT132" s="1308">
        <v>14122</v>
      </c>
      <c r="AU132" s="1308"/>
      <c r="AV132" s="1308"/>
      <c r="AW132" s="1308"/>
      <c r="AX132" s="1308"/>
      <c r="AY132" s="1308"/>
      <c r="AZ132" s="1308"/>
      <c r="BA132" s="1308"/>
      <c r="BC132" s="1106">
        <f t="shared" si="2"/>
        <v>14828.1</v>
      </c>
    </row>
    <row r="133" spans="3:55">
      <c r="C133" s="1309">
        <v>98</v>
      </c>
      <c r="D133" s="1309"/>
      <c r="E133" s="1310" t="s">
        <v>5584</v>
      </c>
      <c r="F133" s="1310"/>
      <c r="G133" s="1310"/>
      <c r="H133" s="1311" t="s">
        <v>5585</v>
      </c>
      <c r="I133" s="1311"/>
      <c r="J133" s="1311"/>
      <c r="K133" s="1311"/>
      <c r="L133" s="1311"/>
      <c r="M133" s="1311"/>
      <c r="N133" s="1311"/>
      <c r="O133" s="1311"/>
      <c r="P133" s="1311"/>
      <c r="Q133" s="1311"/>
      <c r="R133" s="1311"/>
      <c r="S133" s="1311"/>
      <c r="T133" s="1311"/>
      <c r="U133" s="1312">
        <v>1</v>
      </c>
      <c r="V133" s="1312"/>
      <c r="W133" s="1313" t="s">
        <v>13</v>
      </c>
      <c r="X133" s="1313"/>
      <c r="Y133" s="1313"/>
      <c r="Z133" s="1314">
        <v>15220</v>
      </c>
      <c r="AA133" s="1314"/>
      <c r="AB133" s="1314"/>
      <c r="AC133" s="1314"/>
      <c r="AD133" s="1304">
        <v>22</v>
      </c>
      <c r="AE133" s="1304"/>
      <c r="AF133" s="1304"/>
      <c r="AG133" s="1304"/>
      <c r="AH133" s="1304"/>
      <c r="AI133" s="1304"/>
      <c r="AJ133" s="1304"/>
      <c r="AK133" s="1304"/>
      <c r="AL133" s="1314">
        <v>2744.59</v>
      </c>
      <c r="AM133" s="1314"/>
      <c r="AN133" s="1314"/>
      <c r="AO133" s="1314"/>
      <c r="AP133" s="1314"/>
      <c r="AQ133" s="1314"/>
      <c r="AR133" s="1314"/>
      <c r="AS133" s="1314"/>
      <c r="AT133" s="1308">
        <v>15220</v>
      </c>
      <c r="AU133" s="1308"/>
      <c r="AV133" s="1308"/>
      <c r="AW133" s="1308"/>
      <c r="AX133" s="1308"/>
      <c r="AY133" s="1308"/>
      <c r="AZ133" s="1308"/>
      <c r="BA133" s="1308"/>
      <c r="BC133" s="1106">
        <f t="shared" si="2"/>
        <v>15981</v>
      </c>
    </row>
    <row r="134" spans="3:55">
      <c r="C134" s="1309">
        <v>99</v>
      </c>
      <c r="D134" s="1309"/>
      <c r="E134" s="1310" t="s">
        <v>5586</v>
      </c>
      <c r="F134" s="1310"/>
      <c r="G134" s="1310"/>
      <c r="H134" s="1311" t="s">
        <v>5587</v>
      </c>
      <c r="I134" s="1311"/>
      <c r="J134" s="1311"/>
      <c r="K134" s="1311"/>
      <c r="L134" s="1311"/>
      <c r="M134" s="1311"/>
      <c r="N134" s="1311"/>
      <c r="O134" s="1311"/>
      <c r="P134" s="1311"/>
      <c r="Q134" s="1311"/>
      <c r="R134" s="1311"/>
      <c r="S134" s="1311"/>
      <c r="T134" s="1311"/>
      <c r="U134" s="1312">
        <v>1</v>
      </c>
      <c r="V134" s="1312"/>
      <c r="W134" s="1313" t="s">
        <v>13</v>
      </c>
      <c r="X134" s="1313"/>
      <c r="Y134" s="1313"/>
      <c r="Z134" s="1314">
        <v>16318</v>
      </c>
      <c r="AA134" s="1314"/>
      <c r="AB134" s="1314"/>
      <c r="AC134" s="1314"/>
      <c r="AD134" s="1304">
        <v>22</v>
      </c>
      <c r="AE134" s="1304"/>
      <c r="AF134" s="1304"/>
      <c r="AG134" s="1304"/>
      <c r="AH134" s="1304"/>
      <c r="AI134" s="1304"/>
      <c r="AJ134" s="1304"/>
      <c r="AK134" s="1304"/>
      <c r="AL134" s="1314">
        <v>2942.59</v>
      </c>
      <c r="AM134" s="1314"/>
      <c r="AN134" s="1314"/>
      <c r="AO134" s="1314"/>
      <c r="AP134" s="1314"/>
      <c r="AQ134" s="1314"/>
      <c r="AR134" s="1314"/>
      <c r="AS134" s="1314"/>
      <c r="AT134" s="1308">
        <v>16318</v>
      </c>
      <c r="AU134" s="1308"/>
      <c r="AV134" s="1308"/>
      <c r="AW134" s="1308"/>
      <c r="AX134" s="1308"/>
      <c r="AY134" s="1308"/>
      <c r="AZ134" s="1308"/>
      <c r="BA134" s="1308"/>
      <c r="BC134" s="1106">
        <f t="shared" si="2"/>
        <v>17133.900000000001</v>
      </c>
    </row>
    <row r="135" spans="3:55">
      <c r="C135" s="1309">
        <v>100</v>
      </c>
      <c r="D135" s="1309"/>
      <c r="E135" s="1310" t="s">
        <v>5588</v>
      </c>
      <c r="F135" s="1310"/>
      <c r="G135" s="1310"/>
      <c r="H135" s="1311" t="s">
        <v>5589</v>
      </c>
      <c r="I135" s="1311"/>
      <c r="J135" s="1311"/>
      <c r="K135" s="1311"/>
      <c r="L135" s="1311"/>
      <c r="M135" s="1311"/>
      <c r="N135" s="1311"/>
      <c r="O135" s="1311"/>
      <c r="P135" s="1311"/>
      <c r="Q135" s="1311"/>
      <c r="R135" s="1311"/>
      <c r="S135" s="1311"/>
      <c r="T135" s="1311"/>
      <c r="U135" s="1312">
        <v>1</v>
      </c>
      <c r="V135" s="1312"/>
      <c r="W135" s="1313" t="s">
        <v>13</v>
      </c>
      <c r="X135" s="1313"/>
      <c r="Y135" s="1313"/>
      <c r="Z135" s="1314">
        <v>17416</v>
      </c>
      <c r="AA135" s="1314"/>
      <c r="AB135" s="1314"/>
      <c r="AC135" s="1314"/>
      <c r="AD135" s="1304">
        <v>22</v>
      </c>
      <c r="AE135" s="1304"/>
      <c r="AF135" s="1304"/>
      <c r="AG135" s="1304"/>
      <c r="AH135" s="1304"/>
      <c r="AI135" s="1304"/>
      <c r="AJ135" s="1304"/>
      <c r="AK135" s="1304"/>
      <c r="AL135" s="1314">
        <v>3140.59</v>
      </c>
      <c r="AM135" s="1314"/>
      <c r="AN135" s="1314"/>
      <c r="AO135" s="1314"/>
      <c r="AP135" s="1314"/>
      <c r="AQ135" s="1314"/>
      <c r="AR135" s="1314"/>
      <c r="AS135" s="1314"/>
      <c r="AT135" s="1308">
        <v>17416</v>
      </c>
      <c r="AU135" s="1308"/>
      <c r="AV135" s="1308"/>
      <c r="AW135" s="1308"/>
      <c r="AX135" s="1308"/>
      <c r="AY135" s="1308"/>
      <c r="AZ135" s="1308"/>
      <c r="BA135" s="1308"/>
      <c r="BC135" s="1106">
        <f t="shared" si="2"/>
        <v>18286.8</v>
      </c>
    </row>
    <row r="136" spans="3:55">
      <c r="C136" s="1309">
        <v>101</v>
      </c>
      <c r="D136" s="1309"/>
      <c r="E136" s="1310" t="s">
        <v>5590</v>
      </c>
      <c r="F136" s="1310"/>
      <c r="G136" s="1310"/>
      <c r="H136" s="1311" t="s">
        <v>5591</v>
      </c>
      <c r="I136" s="1311"/>
      <c r="J136" s="1311"/>
      <c r="K136" s="1311"/>
      <c r="L136" s="1311"/>
      <c r="M136" s="1311"/>
      <c r="N136" s="1311"/>
      <c r="O136" s="1311"/>
      <c r="P136" s="1311"/>
      <c r="Q136" s="1311"/>
      <c r="R136" s="1311"/>
      <c r="S136" s="1311"/>
      <c r="T136" s="1311"/>
      <c r="U136" s="1312">
        <v>1</v>
      </c>
      <c r="V136" s="1312"/>
      <c r="W136" s="1313" t="s">
        <v>13</v>
      </c>
      <c r="X136" s="1313"/>
      <c r="Y136" s="1313"/>
      <c r="Z136" s="1314">
        <v>7412</v>
      </c>
      <c r="AA136" s="1314"/>
      <c r="AB136" s="1314"/>
      <c r="AC136" s="1314"/>
      <c r="AD136" s="1304">
        <v>22</v>
      </c>
      <c r="AE136" s="1304"/>
      <c r="AF136" s="1304"/>
      <c r="AG136" s="1304"/>
      <c r="AH136" s="1304"/>
      <c r="AI136" s="1304"/>
      <c r="AJ136" s="1304"/>
      <c r="AK136" s="1304"/>
      <c r="AL136" s="1314">
        <v>1336.59</v>
      </c>
      <c r="AM136" s="1314"/>
      <c r="AN136" s="1314"/>
      <c r="AO136" s="1314"/>
      <c r="AP136" s="1314"/>
      <c r="AQ136" s="1314"/>
      <c r="AR136" s="1314"/>
      <c r="AS136" s="1314"/>
      <c r="AT136" s="1308">
        <v>7412</v>
      </c>
      <c r="AU136" s="1308"/>
      <c r="AV136" s="1308"/>
      <c r="AW136" s="1308"/>
      <c r="AX136" s="1308"/>
      <c r="AY136" s="1308"/>
      <c r="AZ136" s="1308"/>
      <c r="BA136" s="1308"/>
      <c r="BC136" s="1106">
        <f t="shared" si="2"/>
        <v>7782.6</v>
      </c>
    </row>
    <row r="137" spans="3:55">
      <c r="C137" s="1309">
        <v>102</v>
      </c>
      <c r="D137" s="1309"/>
      <c r="E137" s="1310" t="s">
        <v>5592</v>
      </c>
      <c r="F137" s="1310"/>
      <c r="G137" s="1310"/>
      <c r="H137" s="1311" t="s">
        <v>5593</v>
      </c>
      <c r="I137" s="1311"/>
      <c r="J137" s="1311"/>
      <c r="K137" s="1311"/>
      <c r="L137" s="1311"/>
      <c r="M137" s="1311"/>
      <c r="N137" s="1311"/>
      <c r="O137" s="1311"/>
      <c r="P137" s="1311"/>
      <c r="Q137" s="1311"/>
      <c r="R137" s="1311"/>
      <c r="S137" s="1311"/>
      <c r="T137" s="1311"/>
      <c r="U137" s="1312">
        <v>1</v>
      </c>
      <c r="V137" s="1312"/>
      <c r="W137" s="1313" t="s">
        <v>13</v>
      </c>
      <c r="X137" s="1313"/>
      <c r="Y137" s="1313"/>
      <c r="Z137" s="1314">
        <v>8754</v>
      </c>
      <c r="AA137" s="1314"/>
      <c r="AB137" s="1314"/>
      <c r="AC137" s="1314"/>
      <c r="AD137" s="1304">
        <v>22</v>
      </c>
      <c r="AE137" s="1304"/>
      <c r="AF137" s="1304"/>
      <c r="AG137" s="1304"/>
      <c r="AH137" s="1304"/>
      <c r="AI137" s="1304"/>
      <c r="AJ137" s="1304"/>
      <c r="AK137" s="1304"/>
      <c r="AL137" s="1314">
        <v>1578.59</v>
      </c>
      <c r="AM137" s="1314"/>
      <c r="AN137" s="1314"/>
      <c r="AO137" s="1314"/>
      <c r="AP137" s="1314"/>
      <c r="AQ137" s="1314"/>
      <c r="AR137" s="1314"/>
      <c r="AS137" s="1314"/>
      <c r="AT137" s="1308">
        <v>8754</v>
      </c>
      <c r="AU137" s="1308"/>
      <c r="AV137" s="1308"/>
      <c r="AW137" s="1308"/>
      <c r="AX137" s="1308"/>
      <c r="AY137" s="1308"/>
      <c r="AZ137" s="1308"/>
      <c r="BA137" s="1308"/>
      <c r="BC137" s="1106">
        <f t="shared" si="2"/>
        <v>9191.7000000000007</v>
      </c>
    </row>
    <row r="138" spans="3:55" ht="15" thickBot="1">
      <c r="C138" s="1309">
        <v>103</v>
      </c>
      <c r="D138" s="1309"/>
      <c r="E138" s="1310" t="s">
        <v>5594</v>
      </c>
      <c r="F138" s="1310"/>
      <c r="G138" s="1310"/>
      <c r="H138" s="1311" t="s">
        <v>5595</v>
      </c>
      <c r="I138" s="1311"/>
      <c r="J138" s="1311"/>
      <c r="K138" s="1311"/>
      <c r="L138" s="1311"/>
      <c r="M138" s="1311"/>
      <c r="N138" s="1311"/>
      <c r="O138" s="1311"/>
      <c r="P138" s="1311"/>
      <c r="Q138" s="1311"/>
      <c r="R138" s="1311"/>
      <c r="S138" s="1311"/>
      <c r="T138" s="1311"/>
      <c r="U138" s="1312">
        <v>1</v>
      </c>
      <c r="V138" s="1312"/>
      <c r="W138" s="1313" t="s">
        <v>13</v>
      </c>
      <c r="X138" s="1313"/>
      <c r="Y138" s="1313"/>
      <c r="Z138" s="1314">
        <v>10096</v>
      </c>
      <c r="AA138" s="1314"/>
      <c r="AB138" s="1314"/>
      <c r="AC138" s="1314"/>
      <c r="AD138" s="1304">
        <v>22</v>
      </c>
      <c r="AE138" s="1304"/>
      <c r="AF138" s="1304"/>
      <c r="AG138" s="1304"/>
      <c r="AH138" s="1304"/>
      <c r="AI138" s="1304"/>
      <c r="AJ138" s="1304"/>
      <c r="AK138" s="1304"/>
      <c r="AL138" s="1314">
        <v>1820.59</v>
      </c>
      <c r="AM138" s="1314"/>
      <c r="AN138" s="1314"/>
      <c r="AO138" s="1314"/>
      <c r="AP138" s="1314"/>
      <c r="AQ138" s="1314"/>
      <c r="AR138" s="1314"/>
      <c r="AS138" s="1314"/>
      <c r="AT138" s="1308">
        <v>10096</v>
      </c>
      <c r="AU138" s="1308"/>
      <c r="AV138" s="1308"/>
      <c r="AW138" s="1308"/>
      <c r="AX138" s="1308"/>
      <c r="AY138" s="1308"/>
      <c r="AZ138" s="1308"/>
      <c r="BA138" s="1308"/>
      <c r="BC138" s="1106">
        <f t="shared" si="2"/>
        <v>10600.8</v>
      </c>
    </row>
    <row r="139" spans="3:55">
      <c r="C139" s="1290" t="s">
        <v>639</v>
      </c>
      <c r="D139" s="1290"/>
      <c r="E139" s="1293" t="s">
        <v>1245</v>
      </c>
      <c r="F139" s="1293"/>
      <c r="G139" s="1293"/>
      <c r="H139" s="1293" t="s">
        <v>1661</v>
      </c>
      <c r="I139" s="1293"/>
      <c r="J139" s="1293"/>
      <c r="K139" s="1293"/>
      <c r="L139" s="1293"/>
      <c r="M139" s="1293"/>
      <c r="N139" s="1293"/>
      <c r="O139" s="1293"/>
      <c r="P139" s="1293"/>
      <c r="Q139" s="1293"/>
      <c r="R139" s="1293"/>
      <c r="S139" s="1293"/>
      <c r="T139" s="1293"/>
      <c r="U139" s="1293" t="s">
        <v>1662</v>
      </c>
      <c r="V139" s="1293"/>
      <c r="W139" s="1293"/>
      <c r="X139" s="1293"/>
      <c r="Y139" s="1293"/>
      <c r="Z139" s="1293" t="s">
        <v>1522</v>
      </c>
      <c r="AA139" s="1293"/>
      <c r="AB139" s="1293"/>
      <c r="AC139" s="1293"/>
      <c r="AD139" s="1293" t="s">
        <v>1663</v>
      </c>
      <c r="AE139" s="1293"/>
      <c r="AF139" s="1293"/>
      <c r="AG139" s="1293"/>
      <c r="AH139" s="1293"/>
      <c r="AI139" s="1293"/>
      <c r="AJ139" s="1293"/>
      <c r="AK139" s="1293"/>
      <c r="AL139" s="1293" t="s">
        <v>1664</v>
      </c>
      <c r="AM139" s="1293"/>
      <c r="AN139" s="1293"/>
      <c r="AO139" s="1293"/>
      <c r="AP139" s="1293"/>
      <c r="AQ139" s="1293"/>
      <c r="AR139" s="1293"/>
      <c r="AS139" s="1293"/>
      <c r="AT139" s="1296" t="s">
        <v>1665</v>
      </c>
      <c r="AU139" s="1296"/>
      <c r="AV139" s="1296"/>
      <c r="AW139" s="1296"/>
      <c r="AX139" s="1296"/>
      <c r="AY139" s="1296"/>
      <c r="AZ139" s="1296"/>
      <c r="BA139" s="1296"/>
      <c r="BC139" s="1289" t="s">
        <v>5688</v>
      </c>
    </row>
    <row r="140" spans="3:55">
      <c r="C140" s="1291"/>
      <c r="D140" s="1292"/>
      <c r="E140" s="1294"/>
      <c r="F140" s="1295"/>
      <c r="G140" s="1292"/>
      <c r="H140" s="1294"/>
      <c r="I140" s="1295"/>
      <c r="J140" s="1295"/>
      <c r="K140" s="1295"/>
      <c r="L140" s="1295"/>
      <c r="M140" s="1295"/>
      <c r="N140" s="1295"/>
      <c r="O140" s="1295"/>
      <c r="P140" s="1295"/>
      <c r="Q140" s="1295"/>
      <c r="R140" s="1295"/>
      <c r="S140" s="1295"/>
      <c r="T140" s="1292"/>
      <c r="U140" s="1294"/>
      <c r="V140" s="1295"/>
      <c r="W140" s="1295"/>
      <c r="X140" s="1295"/>
      <c r="Y140" s="1292"/>
      <c r="Z140" s="1294"/>
      <c r="AA140" s="1295"/>
      <c r="AB140" s="1295"/>
      <c r="AC140" s="1292"/>
      <c r="AD140" s="1294"/>
      <c r="AE140" s="1295"/>
      <c r="AF140" s="1295"/>
      <c r="AG140" s="1295"/>
      <c r="AH140" s="1295"/>
      <c r="AI140" s="1295"/>
      <c r="AJ140" s="1295"/>
      <c r="AK140" s="1292"/>
      <c r="AL140" s="1294"/>
      <c r="AM140" s="1295"/>
      <c r="AN140" s="1295"/>
      <c r="AO140" s="1295"/>
      <c r="AP140" s="1295"/>
      <c r="AQ140" s="1295"/>
      <c r="AR140" s="1295"/>
      <c r="AS140" s="1292"/>
      <c r="AT140" s="1294"/>
      <c r="AU140" s="1295"/>
      <c r="AV140" s="1295"/>
      <c r="AW140" s="1295"/>
      <c r="AX140" s="1295"/>
      <c r="AY140" s="1295"/>
      <c r="AZ140" s="1295"/>
      <c r="BA140" s="1297"/>
      <c r="BC140" s="1289"/>
    </row>
    <row r="141" spans="3:55">
      <c r="C141" s="1309">
        <v>104</v>
      </c>
      <c r="D141" s="1309"/>
      <c r="E141" s="1310" t="s">
        <v>5596</v>
      </c>
      <c r="F141" s="1310"/>
      <c r="G141" s="1310"/>
      <c r="H141" s="1311" t="s">
        <v>5597</v>
      </c>
      <c r="I141" s="1311"/>
      <c r="J141" s="1311"/>
      <c r="K141" s="1311"/>
      <c r="L141" s="1311"/>
      <c r="M141" s="1311"/>
      <c r="N141" s="1311"/>
      <c r="O141" s="1311"/>
      <c r="P141" s="1311"/>
      <c r="Q141" s="1311"/>
      <c r="R141" s="1311"/>
      <c r="S141" s="1311"/>
      <c r="T141" s="1311"/>
      <c r="U141" s="1312">
        <v>1</v>
      </c>
      <c r="V141" s="1312"/>
      <c r="W141" s="1313" t="s">
        <v>13</v>
      </c>
      <c r="X141" s="1313"/>
      <c r="Y141" s="1313"/>
      <c r="Z141" s="1314">
        <v>11438</v>
      </c>
      <c r="AA141" s="1314"/>
      <c r="AB141" s="1314"/>
      <c r="AC141" s="1314"/>
      <c r="AD141" s="1304">
        <v>22</v>
      </c>
      <c r="AE141" s="1304"/>
      <c r="AF141" s="1304"/>
      <c r="AG141" s="1304"/>
      <c r="AH141" s="1304"/>
      <c r="AI141" s="1304"/>
      <c r="AJ141" s="1304"/>
      <c r="AK141" s="1304"/>
      <c r="AL141" s="1314">
        <v>2062.59</v>
      </c>
      <c r="AM141" s="1314"/>
      <c r="AN141" s="1314"/>
      <c r="AO141" s="1314"/>
      <c r="AP141" s="1314"/>
      <c r="AQ141" s="1314"/>
      <c r="AR141" s="1314"/>
      <c r="AS141" s="1314"/>
      <c r="AT141" s="1308">
        <v>11438</v>
      </c>
      <c r="AU141" s="1308"/>
      <c r="AV141" s="1308"/>
      <c r="AW141" s="1308"/>
      <c r="AX141" s="1308"/>
      <c r="AY141" s="1308"/>
      <c r="AZ141" s="1308"/>
      <c r="BA141" s="1308"/>
      <c r="BC141" s="1106">
        <f t="shared" ref="BC141:BC187" si="3">ROUNDUP(Z141*1.05,2)</f>
        <v>12009.9</v>
      </c>
    </row>
    <row r="142" spans="3:55">
      <c r="C142" s="1309">
        <v>105</v>
      </c>
      <c r="D142" s="1309"/>
      <c r="E142" s="1310" t="s">
        <v>5598</v>
      </c>
      <c r="F142" s="1310"/>
      <c r="G142" s="1310"/>
      <c r="H142" s="1311" t="s">
        <v>5599</v>
      </c>
      <c r="I142" s="1311"/>
      <c r="J142" s="1311"/>
      <c r="K142" s="1311"/>
      <c r="L142" s="1311"/>
      <c r="M142" s="1311"/>
      <c r="N142" s="1311"/>
      <c r="O142" s="1311"/>
      <c r="P142" s="1311"/>
      <c r="Q142" s="1311"/>
      <c r="R142" s="1311"/>
      <c r="S142" s="1311"/>
      <c r="T142" s="1311"/>
      <c r="U142" s="1312">
        <v>1</v>
      </c>
      <c r="V142" s="1312"/>
      <c r="W142" s="1313" t="s">
        <v>13</v>
      </c>
      <c r="X142" s="1313"/>
      <c r="Y142" s="1313"/>
      <c r="Z142" s="1314">
        <v>12780</v>
      </c>
      <c r="AA142" s="1314"/>
      <c r="AB142" s="1314"/>
      <c r="AC142" s="1314"/>
      <c r="AD142" s="1304">
        <v>22</v>
      </c>
      <c r="AE142" s="1304"/>
      <c r="AF142" s="1304"/>
      <c r="AG142" s="1304"/>
      <c r="AH142" s="1304"/>
      <c r="AI142" s="1304"/>
      <c r="AJ142" s="1304"/>
      <c r="AK142" s="1304"/>
      <c r="AL142" s="1314">
        <v>2304.59</v>
      </c>
      <c r="AM142" s="1314"/>
      <c r="AN142" s="1314"/>
      <c r="AO142" s="1314"/>
      <c r="AP142" s="1314"/>
      <c r="AQ142" s="1314"/>
      <c r="AR142" s="1314"/>
      <c r="AS142" s="1314"/>
      <c r="AT142" s="1308">
        <v>12780</v>
      </c>
      <c r="AU142" s="1308"/>
      <c r="AV142" s="1308"/>
      <c r="AW142" s="1308"/>
      <c r="AX142" s="1308"/>
      <c r="AY142" s="1308"/>
      <c r="AZ142" s="1308"/>
      <c r="BA142" s="1308"/>
      <c r="BC142" s="1106">
        <f t="shared" si="3"/>
        <v>13419</v>
      </c>
    </row>
    <row r="143" spans="3:55">
      <c r="C143" s="1309">
        <v>106</v>
      </c>
      <c r="D143" s="1309"/>
      <c r="E143" s="1310" t="s">
        <v>5600</v>
      </c>
      <c r="F143" s="1310"/>
      <c r="G143" s="1310"/>
      <c r="H143" s="1311" t="s">
        <v>5601</v>
      </c>
      <c r="I143" s="1311"/>
      <c r="J143" s="1311"/>
      <c r="K143" s="1311"/>
      <c r="L143" s="1311"/>
      <c r="M143" s="1311"/>
      <c r="N143" s="1311"/>
      <c r="O143" s="1311"/>
      <c r="P143" s="1311"/>
      <c r="Q143" s="1311"/>
      <c r="R143" s="1311"/>
      <c r="S143" s="1311"/>
      <c r="T143" s="1311"/>
      <c r="U143" s="1312">
        <v>1</v>
      </c>
      <c r="V143" s="1312"/>
      <c r="W143" s="1313" t="s">
        <v>13</v>
      </c>
      <c r="X143" s="1313"/>
      <c r="Y143" s="1313"/>
      <c r="Z143" s="1314">
        <v>14122</v>
      </c>
      <c r="AA143" s="1314"/>
      <c r="AB143" s="1314"/>
      <c r="AC143" s="1314"/>
      <c r="AD143" s="1304">
        <v>22</v>
      </c>
      <c r="AE143" s="1304"/>
      <c r="AF143" s="1304"/>
      <c r="AG143" s="1304"/>
      <c r="AH143" s="1304"/>
      <c r="AI143" s="1304"/>
      <c r="AJ143" s="1304"/>
      <c r="AK143" s="1304"/>
      <c r="AL143" s="1314">
        <v>2546.59</v>
      </c>
      <c r="AM143" s="1314"/>
      <c r="AN143" s="1314"/>
      <c r="AO143" s="1314"/>
      <c r="AP143" s="1314"/>
      <c r="AQ143" s="1314"/>
      <c r="AR143" s="1314"/>
      <c r="AS143" s="1314"/>
      <c r="AT143" s="1308">
        <v>14122</v>
      </c>
      <c r="AU143" s="1308"/>
      <c r="AV143" s="1308"/>
      <c r="AW143" s="1308"/>
      <c r="AX143" s="1308"/>
      <c r="AY143" s="1308"/>
      <c r="AZ143" s="1308"/>
      <c r="BA143" s="1308"/>
      <c r="BC143" s="1106">
        <f t="shared" si="3"/>
        <v>14828.1</v>
      </c>
    </row>
    <row r="144" spans="3:55">
      <c r="C144" s="1309">
        <v>107</v>
      </c>
      <c r="D144" s="1309"/>
      <c r="E144" s="1310" t="s">
        <v>5602</v>
      </c>
      <c r="F144" s="1310"/>
      <c r="G144" s="1310"/>
      <c r="H144" s="1311" t="s">
        <v>5603</v>
      </c>
      <c r="I144" s="1311"/>
      <c r="J144" s="1311"/>
      <c r="K144" s="1311"/>
      <c r="L144" s="1311"/>
      <c r="M144" s="1311"/>
      <c r="N144" s="1311"/>
      <c r="O144" s="1311"/>
      <c r="P144" s="1311"/>
      <c r="Q144" s="1311"/>
      <c r="R144" s="1311"/>
      <c r="S144" s="1311"/>
      <c r="T144" s="1311"/>
      <c r="U144" s="1312">
        <v>1</v>
      </c>
      <c r="V144" s="1312"/>
      <c r="W144" s="1313" t="s">
        <v>13</v>
      </c>
      <c r="X144" s="1313"/>
      <c r="Y144" s="1313"/>
      <c r="Z144" s="1314">
        <v>15464</v>
      </c>
      <c r="AA144" s="1314"/>
      <c r="AB144" s="1314"/>
      <c r="AC144" s="1314"/>
      <c r="AD144" s="1304">
        <v>22</v>
      </c>
      <c r="AE144" s="1304"/>
      <c r="AF144" s="1304"/>
      <c r="AG144" s="1304"/>
      <c r="AH144" s="1304"/>
      <c r="AI144" s="1304"/>
      <c r="AJ144" s="1304"/>
      <c r="AK144" s="1304"/>
      <c r="AL144" s="1314">
        <v>2788.59</v>
      </c>
      <c r="AM144" s="1314"/>
      <c r="AN144" s="1314"/>
      <c r="AO144" s="1314"/>
      <c r="AP144" s="1314"/>
      <c r="AQ144" s="1314"/>
      <c r="AR144" s="1314"/>
      <c r="AS144" s="1314"/>
      <c r="AT144" s="1308">
        <v>15464</v>
      </c>
      <c r="AU144" s="1308"/>
      <c r="AV144" s="1308"/>
      <c r="AW144" s="1308"/>
      <c r="AX144" s="1308"/>
      <c r="AY144" s="1308"/>
      <c r="AZ144" s="1308"/>
      <c r="BA144" s="1308"/>
      <c r="BC144" s="1106">
        <f t="shared" si="3"/>
        <v>16237.2</v>
      </c>
    </row>
    <row r="145" spans="3:55">
      <c r="C145" s="1309">
        <v>108</v>
      </c>
      <c r="D145" s="1309"/>
      <c r="E145" s="1310" t="s">
        <v>5604</v>
      </c>
      <c r="F145" s="1310"/>
      <c r="G145" s="1310"/>
      <c r="H145" s="1311" t="s">
        <v>5605</v>
      </c>
      <c r="I145" s="1311"/>
      <c r="J145" s="1311"/>
      <c r="K145" s="1311"/>
      <c r="L145" s="1311"/>
      <c r="M145" s="1311"/>
      <c r="N145" s="1311"/>
      <c r="O145" s="1311"/>
      <c r="P145" s="1311"/>
      <c r="Q145" s="1311"/>
      <c r="R145" s="1311"/>
      <c r="S145" s="1311"/>
      <c r="T145" s="1311"/>
      <c r="U145" s="1312">
        <v>1</v>
      </c>
      <c r="V145" s="1312"/>
      <c r="W145" s="1313" t="s">
        <v>13</v>
      </c>
      <c r="X145" s="1313"/>
      <c r="Y145" s="1313"/>
      <c r="Z145" s="1314">
        <v>16806</v>
      </c>
      <c r="AA145" s="1314"/>
      <c r="AB145" s="1314"/>
      <c r="AC145" s="1314"/>
      <c r="AD145" s="1304">
        <v>22</v>
      </c>
      <c r="AE145" s="1304"/>
      <c r="AF145" s="1304"/>
      <c r="AG145" s="1304"/>
      <c r="AH145" s="1304"/>
      <c r="AI145" s="1304"/>
      <c r="AJ145" s="1304"/>
      <c r="AK145" s="1304"/>
      <c r="AL145" s="1314">
        <v>3030.59</v>
      </c>
      <c r="AM145" s="1314"/>
      <c r="AN145" s="1314"/>
      <c r="AO145" s="1314"/>
      <c r="AP145" s="1314"/>
      <c r="AQ145" s="1314"/>
      <c r="AR145" s="1314"/>
      <c r="AS145" s="1314"/>
      <c r="AT145" s="1308">
        <v>16806</v>
      </c>
      <c r="AU145" s="1308"/>
      <c r="AV145" s="1308"/>
      <c r="AW145" s="1308"/>
      <c r="AX145" s="1308"/>
      <c r="AY145" s="1308"/>
      <c r="AZ145" s="1308"/>
      <c r="BA145" s="1308"/>
      <c r="BC145" s="1106">
        <f t="shared" si="3"/>
        <v>17646.3</v>
      </c>
    </row>
    <row r="146" spans="3:55">
      <c r="C146" s="1309">
        <v>109</v>
      </c>
      <c r="D146" s="1309"/>
      <c r="E146" s="1310" t="s">
        <v>5606</v>
      </c>
      <c r="F146" s="1310"/>
      <c r="G146" s="1310"/>
      <c r="H146" s="1311" t="s">
        <v>5607</v>
      </c>
      <c r="I146" s="1311"/>
      <c r="J146" s="1311"/>
      <c r="K146" s="1311"/>
      <c r="L146" s="1311"/>
      <c r="M146" s="1311"/>
      <c r="N146" s="1311"/>
      <c r="O146" s="1311"/>
      <c r="P146" s="1311"/>
      <c r="Q146" s="1311"/>
      <c r="R146" s="1311"/>
      <c r="S146" s="1311"/>
      <c r="T146" s="1311"/>
      <c r="U146" s="1312">
        <v>1</v>
      </c>
      <c r="V146" s="1312"/>
      <c r="W146" s="1313" t="s">
        <v>13</v>
      </c>
      <c r="X146" s="1313"/>
      <c r="Y146" s="1313"/>
      <c r="Z146" s="1314">
        <v>18148</v>
      </c>
      <c r="AA146" s="1314"/>
      <c r="AB146" s="1314"/>
      <c r="AC146" s="1314"/>
      <c r="AD146" s="1304">
        <v>22</v>
      </c>
      <c r="AE146" s="1304"/>
      <c r="AF146" s="1304"/>
      <c r="AG146" s="1304"/>
      <c r="AH146" s="1304"/>
      <c r="AI146" s="1304"/>
      <c r="AJ146" s="1304"/>
      <c r="AK146" s="1304"/>
      <c r="AL146" s="1314">
        <v>3272.59</v>
      </c>
      <c r="AM146" s="1314"/>
      <c r="AN146" s="1314"/>
      <c r="AO146" s="1314"/>
      <c r="AP146" s="1314"/>
      <c r="AQ146" s="1314"/>
      <c r="AR146" s="1314"/>
      <c r="AS146" s="1314"/>
      <c r="AT146" s="1308">
        <v>18148</v>
      </c>
      <c r="AU146" s="1308"/>
      <c r="AV146" s="1308"/>
      <c r="AW146" s="1308"/>
      <c r="AX146" s="1308"/>
      <c r="AY146" s="1308"/>
      <c r="AZ146" s="1308"/>
      <c r="BA146" s="1308"/>
      <c r="BC146" s="1106">
        <f t="shared" si="3"/>
        <v>19055.400000000001</v>
      </c>
    </row>
    <row r="147" spans="3:55">
      <c r="C147" s="1309">
        <v>110</v>
      </c>
      <c r="D147" s="1309"/>
      <c r="E147" s="1310" t="s">
        <v>5608</v>
      </c>
      <c r="F147" s="1310"/>
      <c r="G147" s="1310"/>
      <c r="H147" s="1311" t="s">
        <v>5609</v>
      </c>
      <c r="I147" s="1311"/>
      <c r="J147" s="1311"/>
      <c r="K147" s="1311"/>
      <c r="L147" s="1311"/>
      <c r="M147" s="1311"/>
      <c r="N147" s="1311"/>
      <c r="O147" s="1311"/>
      <c r="P147" s="1311"/>
      <c r="Q147" s="1311"/>
      <c r="R147" s="1311"/>
      <c r="S147" s="1311"/>
      <c r="T147" s="1311"/>
      <c r="U147" s="1312">
        <v>1</v>
      </c>
      <c r="V147" s="1312"/>
      <c r="W147" s="1313" t="s">
        <v>13</v>
      </c>
      <c r="X147" s="1313"/>
      <c r="Y147" s="1313"/>
      <c r="Z147" s="1314">
        <v>19490</v>
      </c>
      <c r="AA147" s="1314"/>
      <c r="AB147" s="1314"/>
      <c r="AC147" s="1314"/>
      <c r="AD147" s="1304">
        <v>22</v>
      </c>
      <c r="AE147" s="1304"/>
      <c r="AF147" s="1304"/>
      <c r="AG147" s="1304"/>
      <c r="AH147" s="1304"/>
      <c r="AI147" s="1304"/>
      <c r="AJ147" s="1304"/>
      <c r="AK147" s="1304"/>
      <c r="AL147" s="1314">
        <v>3514.59</v>
      </c>
      <c r="AM147" s="1314"/>
      <c r="AN147" s="1314"/>
      <c r="AO147" s="1314"/>
      <c r="AP147" s="1314"/>
      <c r="AQ147" s="1314"/>
      <c r="AR147" s="1314"/>
      <c r="AS147" s="1314"/>
      <c r="AT147" s="1308">
        <v>19490</v>
      </c>
      <c r="AU147" s="1308"/>
      <c r="AV147" s="1308"/>
      <c r="AW147" s="1308"/>
      <c r="AX147" s="1308"/>
      <c r="AY147" s="1308"/>
      <c r="AZ147" s="1308"/>
      <c r="BA147" s="1308"/>
      <c r="BC147" s="1106">
        <f t="shared" si="3"/>
        <v>20464.5</v>
      </c>
    </row>
    <row r="148" spans="3:55">
      <c r="C148" s="1309">
        <v>111</v>
      </c>
      <c r="D148" s="1309"/>
      <c r="E148" s="1310" t="s">
        <v>5610</v>
      </c>
      <c r="F148" s="1310"/>
      <c r="G148" s="1310"/>
      <c r="H148" s="1311" t="s">
        <v>5611</v>
      </c>
      <c r="I148" s="1311"/>
      <c r="J148" s="1311"/>
      <c r="K148" s="1311"/>
      <c r="L148" s="1311"/>
      <c r="M148" s="1311"/>
      <c r="N148" s="1311"/>
      <c r="O148" s="1311"/>
      <c r="P148" s="1311"/>
      <c r="Q148" s="1311"/>
      <c r="R148" s="1311"/>
      <c r="S148" s="1311"/>
      <c r="T148" s="1311"/>
      <c r="U148" s="1312">
        <v>1</v>
      </c>
      <c r="V148" s="1312"/>
      <c r="W148" s="1313" t="s">
        <v>13</v>
      </c>
      <c r="X148" s="1313"/>
      <c r="Y148" s="1313"/>
      <c r="Z148" s="1314">
        <v>20832</v>
      </c>
      <c r="AA148" s="1314"/>
      <c r="AB148" s="1314"/>
      <c r="AC148" s="1314"/>
      <c r="AD148" s="1304">
        <v>22</v>
      </c>
      <c r="AE148" s="1304"/>
      <c r="AF148" s="1304"/>
      <c r="AG148" s="1304"/>
      <c r="AH148" s="1304"/>
      <c r="AI148" s="1304"/>
      <c r="AJ148" s="1304"/>
      <c r="AK148" s="1304"/>
      <c r="AL148" s="1314">
        <v>3756.59</v>
      </c>
      <c r="AM148" s="1314"/>
      <c r="AN148" s="1314"/>
      <c r="AO148" s="1314"/>
      <c r="AP148" s="1314"/>
      <c r="AQ148" s="1314"/>
      <c r="AR148" s="1314"/>
      <c r="AS148" s="1314"/>
      <c r="AT148" s="1308">
        <v>20832</v>
      </c>
      <c r="AU148" s="1308"/>
      <c r="AV148" s="1308"/>
      <c r="AW148" s="1308"/>
      <c r="AX148" s="1308"/>
      <c r="AY148" s="1308"/>
      <c r="AZ148" s="1308"/>
      <c r="BA148" s="1308"/>
      <c r="BC148" s="1106">
        <f t="shared" si="3"/>
        <v>21873.599999999999</v>
      </c>
    </row>
    <row r="149" spans="3:55">
      <c r="C149" s="1309">
        <v>112</v>
      </c>
      <c r="D149" s="1309"/>
      <c r="E149" s="1310" t="s">
        <v>5612</v>
      </c>
      <c r="F149" s="1310"/>
      <c r="G149" s="1310"/>
      <c r="H149" s="1311" t="s">
        <v>5613</v>
      </c>
      <c r="I149" s="1311"/>
      <c r="J149" s="1311"/>
      <c r="K149" s="1311"/>
      <c r="L149" s="1311"/>
      <c r="M149" s="1311"/>
      <c r="N149" s="1311"/>
      <c r="O149" s="1311"/>
      <c r="P149" s="1311"/>
      <c r="Q149" s="1311"/>
      <c r="R149" s="1311"/>
      <c r="S149" s="1311"/>
      <c r="T149" s="1311"/>
      <c r="U149" s="1312">
        <v>1</v>
      </c>
      <c r="V149" s="1312"/>
      <c r="W149" s="1313" t="s">
        <v>13</v>
      </c>
      <c r="X149" s="1313"/>
      <c r="Y149" s="1313"/>
      <c r="Z149" s="1314">
        <v>7492</v>
      </c>
      <c r="AA149" s="1314"/>
      <c r="AB149" s="1314"/>
      <c r="AC149" s="1314"/>
      <c r="AD149" s="1304">
        <v>22</v>
      </c>
      <c r="AE149" s="1304"/>
      <c r="AF149" s="1304"/>
      <c r="AG149" s="1304"/>
      <c r="AH149" s="1304"/>
      <c r="AI149" s="1304"/>
      <c r="AJ149" s="1304"/>
      <c r="AK149" s="1304"/>
      <c r="AL149" s="1314">
        <v>1351.02</v>
      </c>
      <c r="AM149" s="1314"/>
      <c r="AN149" s="1314"/>
      <c r="AO149" s="1314"/>
      <c r="AP149" s="1314"/>
      <c r="AQ149" s="1314"/>
      <c r="AR149" s="1314"/>
      <c r="AS149" s="1314"/>
      <c r="AT149" s="1308">
        <v>7492</v>
      </c>
      <c r="AU149" s="1308"/>
      <c r="AV149" s="1308"/>
      <c r="AW149" s="1308"/>
      <c r="AX149" s="1308"/>
      <c r="AY149" s="1308"/>
      <c r="AZ149" s="1308"/>
      <c r="BA149" s="1308"/>
      <c r="BC149" s="1106">
        <f t="shared" si="3"/>
        <v>7866.6</v>
      </c>
    </row>
    <row r="150" spans="3:55">
      <c r="C150" s="1309">
        <v>113</v>
      </c>
      <c r="D150" s="1309"/>
      <c r="E150" s="1310" t="s">
        <v>5614</v>
      </c>
      <c r="F150" s="1310"/>
      <c r="G150" s="1310"/>
      <c r="H150" s="1311" t="s">
        <v>5615</v>
      </c>
      <c r="I150" s="1311"/>
      <c r="J150" s="1311"/>
      <c r="K150" s="1311"/>
      <c r="L150" s="1311"/>
      <c r="M150" s="1311"/>
      <c r="N150" s="1311"/>
      <c r="O150" s="1311"/>
      <c r="P150" s="1311"/>
      <c r="Q150" s="1311"/>
      <c r="R150" s="1311"/>
      <c r="S150" s="1311"/>
      <c r="T150" s="1311"/>
      <c r="U150" s="1312">
        <v>1</v>
      </c>
      <c r="V150" s="1312"/>
      <c r="W150" s="1313" t="s">
        <v>13</v>
      </c>
      <c r="X150" s="1313"/>
      <c r="Y150" s="1313"/>
      <c r="Z150" s="1314">
        <v>8854</v>
      </c>
      <c r="AA150" s="1314"/>
      <c r="AB150" s="1314"/>
      <c r="AC150" s="1314"/>
      <c r="AD150" s="1304">
        <v>22</v>
      </c>
      <c r="AE150" s="1304"/>
      <c r="AF150" s="1304"/>
      <c r="AG150" s="1304"/>
      <c r="AH150" s="1304"/>
      <c r="AI150" s="1304"/>
      <c r="AJ150" s="1304"/>
      <c r="AK150" s="1304"/>
      <c r="AL150" s="1314">
        <v>1596.62</v>
      </c>
      <c r="AM150" s="1314"/>
      <c r="AN150" s="1314"/>
      <c r="AO150" s="1314"/>
      <c r="AP150" s="1314"/>
      <c r="AQ150" s="1314"/>
      <c r="AR150" s="1314"/>
      <c r="AS150" s="1314"/>
      <c r="AT150" s="1308">
        <v>8854</v>
      </c>
      <c r="AU150" s="1308"/>
      <c r="AV150" s="1308"/>
      <c r="AW150" s="1308"/>
      <c r="AX150" s="1308"/>
      <c r="AY150" s="1308"/>
      <c r="AZ150" s="1308"/>
      <c r="BA150" s="1308"/>
      <c r="BC150" s="1106">
        <f t="shared" si="3"/>
        <v>9296.7000000000007</v>
      </c>
    </row>
    <row r="151" spans="3:55">
      <c r="C151" s="1309">
        <v>114</v>
      </c>
      <c r="D151" s="1309"/>
      <c r="E151" s="1310" t="s">
        <v>5616</v>
      </c>
      <c r="F151" s="1310"/>
      <c r="G151" s="1310"/>
      <c r="H151" s="1311" t="s">
        <v>5617</v>
      </c>
      <c r="I151" s="1311"/>
      <c r="J151" s="1311"/>
      <c r="K151" s="1311"/>
      <c r="L151" s="1311"/>
      <c r="M151" s="1311"/>
      <c r="N151" s="1311"/>
      <c r="O151" s="1311"/>
      <c r="P151" s="1311"/>
      <c r="Q151" s="1311"/>
      <c r="R151" s="1311"/>
      <c r="S151" s="1311"/>
      <c r="T151" s="1311"/>
      <c r="U151" s="1312">
        <v>1</v>
      </c>
      <c r="V151" s="1312"/>
      <c r="W151" s="1313" t="s">
        <v>13</v>
      </c>
      <c r="X151" s="1313"/>
      <c r="Y151" s="1313"/>
      <c r="Z151" s="1314">
        <v>10216</v>
      </c>
      <c r="AA151" s="1314"/>
      <c r="AB151" s="1314"/>
      <c r="AC151" s="1314"/>
      <c r="AD151" s="1304">
        <v>22</v>
      </c>
      <c r="AE151" s="1304"/>
      <c r="AF151" s="1304"/>
      <c r="AG151" s="1304"/>
      <c r="AH151" s="1304"/>
      <c r="AI151" s="1304"/>
      <c r="AJ151" s="1304"/>
      <c r="AK151" s="1304"/>
      <c r="AL151" s="1314">
        <v>1842.23</v>
      </c>
      <c r="AM151" s="1314"/>
      <c r="AN151" s="1314"/>
      <c r="AO151" s="1314"/>
      <c r="AP151" s="1314"/>
      <c r="AQ151" s="1314"/>
      <c r="AR151" s="1314"/>
      <c r="AS151" s="1314"/>
      <c r="AT151" s="1308">
        <v>10216</v>
      </c>
      <c r="AU151" s="1308"/>
      <c r="AV151" s="1308"/>
      <c r="AW151" s="1308"/>
      <c r="AX151" s="1308"/>
      <c r="AY151" s="1308"/>
      <c r="AZ151" s="1308"/>
      <c r="BA151" s="1308"/>
      <c r="BC151" s="1106">
        <f t="shared" si="3"/>
        <v>10726.8</v>
      </c>
    </row>
    <row r="152" spans="3:55">
      <c r="C152" s="1309">
        <v>115</v>
      </c>
      <c r="D152" s="1309"/>
      <c r="E152" s="1310" t="s">
        <v>5618</v>
      </c>
      <c r="F152" s="1310"/>
      <c r="G152" s="1310"/>
      <c r="H152" s="1311" t="s">
        <v>5619</v>
      </c>
      <c r="I152" s="1311"/>
      <c r="J152" s="1311"/>
      <c r="K152" s="1311"/>
      <c r="L152" s="1311"/>
      <c r="M152" s="1311"/>
      <c r="N152" s="1311"/>
      <c r="O152" s="1311"/>
      <c r="P152" s="1311"/>
      <c r="Q152" s="1311"/>
      <c r="R152" s="1311"/>
      <c r="S152" s="1311"/>
      <c r="T152" s="1311"/>
      <c r="U152" s="1312">
        <v>1</v>
      </c>
      <c r="V152" s="1312"/>
      <c r="W152" s="1313" t="s">
        <v>13</v>
      </c>
      <c r="X152" s="1313"/>
      <c r="Y152" s="1313"/>
      <c r="Z152" s="1314">
        <v>11578</v>
      </c>
      <c r="AA152" s="1314"/>
      <c r="AB152" s="1314"/>
      <c r="AC152" s="1314"/>
      <c r="AD152" s="1304">
        <v>22</v>
      </c>
      <c r="AE152" s="1304"/>
      <c r="AF152" s="1304"/>
      <c r="AG152" s="1304"/>
      <c r="AH152" s="1304"/>
      <c r="AI152" s="1304"/>
      <c r="AJ152" s="1304"/>
      <c r="AK152" s="1304"/>
      <c r="AL152" s="1314">
        <v>2087.84</v>
      </c>
      <c r="AM152" s="1314"/>
      <c r="AN152" s="1314"/>
      <c r="AO152" s="1314"/>
      <c r="AP152" s="1314"/>
      <c r="AQ152" s="1314"/>
      <c r="AR152" s="1314"/>
      <c r="AS152" s="1314"/>
      <c r="AT152" s="1308">
        <v>11578</v>
      </c>
      <c r="AU152" s="1308"/>
      <c r="AV152" s="1308"/>
      <c r="AW152" s="1308"/>
      <c r="AX152" s="1308"/>
      <c r="AY152" s="1308"/>
      <c r="AZ152" s="1308"/>
      <c r="BA152" s="1308"/>
      <c r="BC152" s="1106">
        <f t="shared" si="3"/>
        <v>12156.9</v>
      </c>
    </row>
    <row r="153" spans="3:55">
      <c r="C153" s="1309">
        <v>116</v>
      </c>
      <c r="D153" s="1309"/>
      <c r="E153" s="1310" t="s">
        <v>5620</v>
      </c>
      <c r="F153" s="1310"/>
      <c r="G153" s="1310"/>
      <c r="H153" s="1311" t="s">
        <v>5621</v>
      </c>
      <c r="I153" s="1311"/>
      <c r="J153" s="1311"/>
      <c r="K153" s="1311"/>
      <c r="L153" s="1311"/>
      <c r="M153" s="1311"/>
      <c r="N153" s="1311"/>
      <c r="O153" s="1311"/>
      <c r="P153" s="1311"/>
      <c r="Q153" s="1311"/>
      <c r="R153" s="1311"/>
      <c r="S153" s="1311"/>
      <c r="T153" s="1311"/>
      <c r="U153" s="1312">
        <v>1</v>
      </c>
      <c r="V153" s="1312"/>
      <c r="W153" s="1313" t="s">
        <v>13</v>
      </c>
      <c r="X153" s="1313"/>
      <c r="Y153" s="1313"/>
      <c r="Z153" s="1314">
        <v>12940</v>
      </c>
      <c r="AA153" s="1314"/>
      <c r="AB153" s="1314"/>
      <c r="AC153" s="1314"/>
      <c r="AD153" s="1304">
        <v>22</v>
      </c>
      <c r="AE153" s="1304"/>
      <c r="AF153" s="1304"/>
      <c r="AG153" s="1304"/>
      <c r="AH153" s="1304"/>
      <c r="AI153" s="1304"/>
      <c r="AJ153" s="1304"/>
      <c r="AK153" s="1304"/>
      <c r="AL153" s="1314">
        <v>2333.44</v>
      </c>
      <c r="AM153" s="1314"/>
      <c r="AN153" s="1314"/>
      <c r="AO153" s="1314"/>
      <c r="AP153" s="1314"/>
      <c r="AQ153" s="1314"/>
      <c r="AR153" s="1314"/>
      <c r="AS153" s="1314"/>
      <c r="AT153" s="1308">
        <v>12940</v>
      </c>
      <c r="AU153" s="1308"/>
      <c r="AV153" s="1308"/>
      <c r="AW153" s="1308"/>
      <c r="AX153" s="1308"/>
      <c r="AY153" s="1308"/>
      <c r="AZ153" s="1308"/>
      <c r="BA153" s="1308"/>
      <c r="BC153" s="1106">
        <f t="shared" si="3"/>
        <v>13587</v>
      </c>
    </row>
    <row r="154" spans="3:55">
      <c r="C154" s="1309">
        <v>117</v>
      </c>
      <c r="D154" s="1309"/>
      <c r="E154" s="1310" t="s">
        <v>5622</v>
      </c>
      <c r="F154" s="1310"/>
      <c r="G154" s="1310"/>
      <c r="H154" s="1311" t="s">
        <v>5623</v>
      </c>
      <c r="I154" s="1311"/>
      <c r="J154" s="1311"/>
      <c r="K154" s="1311"/>
      <c r="L154" s="1311"/>
      <c r="M154" s="1311"/>
      <c r="N154" s="1311"/>
      <c r="O154" s="1311"/>
      <c r="P154" s="1311"/>
      <c r="Q154" s="1311"/>
      <c r="R154" s="1311"/>
      <c r="S154" s="1311"/>
      <c r="T154" s="1311"/>
      <c r="U154" s="1312">
        <v>1</v>
      </c>
      <c r="V154" s="1312"/>
      <c r="W154" s="1313" t="s">
        <v>13</v>
      </c>
      <c r="X154" s="1313"/>
      <c r="Y154" s="1313"/>
      <c r="Z154" s="1314">
        <v>14302</v>
      </c>
      <c r="AA154" s="1314"/>
      <c r="AB154" s="1314"/>
      <c r="AC154" s="1314"/>
      <c r="AD154" s="1304">
        <v>22</v>
      </c>
      <c r="AE154" s="1304"/>
      <c r="AF154" s="1304"/>
      <c r="AG154" s="1304"/>
      <c r="AH154" s="1304"/>
      <c r="AI154" s="1304"/>
      <c r="AJ154" s="1304"/>
      <c r="AK154" s="1304"/>
      <c r="AL154" s="1314">
        <v>2579.0500000000002</v>
      </c>
      <c r="AM154" s="1314"/>
      <c r="AN154" s="1314"/>
      <c r="AO154" s="1314"/>
      <c r="AP154" s="1314"/>
      <c r="AQ154" s="1314"/>
      <c r="AR154" s="1314"/>
      <c r="AS154" s="1314"/>
      <c r="AT154" s="1308">
        <v>14302</v>
      </c>
      <c r="AU154" s="1308"/>
      <c r="AV154" s="1308"/>
      <c r="AW154" s="1308"/>
      <c r="AX154" s="1308"/>
      <c r="AY154" s="1308"/>
      <c r="AZ154" s="1308"/>
      <c r="BA154" s="1308"/>
      <c r="BC154" s="1106">
        <f t="shared" si="3"/>
        <v>15017.1</v>
      </c>
    </row>
    <row r="155" spans="3:55">
      <c r="C155" s="1309">
        <v>118</v>
      </c>
      <c r="D155" s="1309"/>
      <c r="E155" s="1310" t="s">
        <v>5624</v>
      </c>
      <c r="F155" s="1310"/>
      <c r="G155" s="1310"/>
      <c r="H155" s="1311" t="s">
        <v>5625</v>
      </c>
      <c r="I155" s="1311"/>
      <c r="J155" s="1311"/>
      <c r="K155" s="1311"/>
      <c r="L155" s="1311"/>
      <c r="M155" s="1311"/>
      <c r="N155" s="1311"/>
      <c r="O155" s="1311"/>
      <c r="P155" s="1311"/>
      <c r="Q155" s="1311"/>
      <c r="R155" s="1311"/>
      <c r="S155" s="1311"/>
      <c r="T155" s="1311"/>
      <c r="U155" s="1312">
        <v>1</v>
      </c>
      <c r="V155" s="1312"/>
      <c r="W155" s="1313" t="s">
        <v>13</v>
      </c>
      <c r="X155" s="1313"/>
      <c r="Y155" s="1313"/>
      <c r="Z155" s="1314">
        <v>15664</v>
      </c>
      <c r="AA155" s="1314"/>
      <c r="AB155" s="1314"/>
      <c r="AC155" s="1314"/>
      <c r="AD155" s="1304">
        <v>22</v>
      </c>
      <c r="AE155" s="1304"/>
      <c r="AF155" s="1304"/>
      <c r="AG155" s="1304"/>
      <c r="AH155" s="1304"/>
      <c r="AI155" s="1304"/>
      <c r="AJ155" s="1304"/>
      <c r="AK155" s="1304"/>
      <c r="AL155" s="1314">
        <v>2824.66</v>
      </c>
      <c r="AM155" s="1314"/>
      <c r="AN155" s="1314"/>
      <c r="AO155" s="1314"/>
      <c r="AP155" s="1314"/>
      <c r="AQ155" s="1314"/>
      <c r="AR155" s="1314"/>
      <c r="AS155" s="1314"/>
      <c r="AT155" s="1308">
        <v>15664</v>
      </c>
      <c r="AU155" s="1308"/>
      <c r="AV155" s="1308"/>
      <c r="AW155" s="1308"/>
      <c r="AX155" s="1308"/>
      <c r="AY155" s="1308"/>
      <c r="AZ155" s="1308"/>
      <c r="BA155" s="1308"/>
      <c r="BC155" s="1106">
        <f t="shared" si="3"/>
        <v>16447.2</v>
      </c>
    </row>
    <row r="156" spans="3:55">
      <c r="C156" s="1309">
        <v>119</v>
      </c>
      <c r="D156" s="1309"/>
      <c r="E156" s="1310" t="s">
        <v>5626</v>
      </c>
      <c r="F156" s="1310"/>
      <c r="G156" s="1310"/>
      <c r="H156" s="1311" t="s">
        <v>5627</v>
      </c>
      <c r="I156" s="1311"/>
      <c r="J156" s="1311"/>
      <c r="K156" s="1311"/>
      <c r="L156" s="1311"/>
      <c r="M156" s="1311"/>
      <c r="N156" s="1311"/>
      <c r="O156" s="1311"/>
      <c r="P156" s="1311"/>
      <c r="Q156" s="1311"/>
      <c r="R156" s="1311"/>
      <c r="S156" s="1311"/>
      <c r="T156" s="1311"/>
      <c r="U156" s="1312">
        <v>1</v>
      </c>
      <c r="V156" s="1312"/>
      <c r="W156" s="1313" t="s">
        <v>13</v>
      </c>
      <c r="X156" s="1313"/>
      <c r="Y156" s="1313"/>
      <c r="Z156" s="1314">
        <v>17026</v>
      </c>
      <c r="AA156" s="1314"/>
      <c r="AB156" s="1314"/>
      <c r="AC156" s="1314"/>
      <c r="AD156" s="1304">
        <v>22</v>
      </c>
      <c r="AE156" s="1304"/>
      <c r="AF156" s="1304"/>
      <c r="AG156" s="1304"/>
      <c r="AH156" s="1304"/>
      <c r="AI156" s="1304"/>
      <c r="AJ156" s="1304"/>
      <c r="AK156" s="1304"/>
      <c r="AL156" s="1314">
        <v>3070.26</v>
      </c>
      <c r="AM156" s="1314"/>
      <c r="AN156" s="1314"/>
      <c r="AO156" s="1314"/>
      <c r="AP156" s="1314"/>
      <c r="AQ156" s="1314"/>
      <c r="AR156" s="1314"/>
      <c r="AS156" s="1314"/>
      <c r="AT156" s="1308">
        <v>17026</v>
      </c>
      <c r="AU156" s="1308"/>
      <c r="AV156" s="1308"/>
      <c r="AW156" s="1308"/>
      <c r="AX156" s="1308"/>
      <c r="AY156" s="1308"/>
      <c r="AZ156" s="1308"/>
      <c r="BA156" s="1308"/>
      <c r="BC156" s="1106">
        <f t="shared" si="3"/>
        <v>17877.3</v>
      </c>
    </row>
    <row r="157" spans="3:55">
      <c r="C157" s="1309">
        <v>120</v>
      </c>
      <c r="D157" s="1309"/>
      <c r="E157" s="1310" t="s">
        <v>5628</v>
      </c>
      <c r="F157" s="1310"/>
      <c r="G157" s="1310"/>
      <c r="H157" s="1311" t="s">
        <v>5629</v>
      </c>
      <c r="I157" s="1311"/>
      <c r="J157" s="1311"/>
      <c r="K157" s="1311"/>
      <c r="L157" s="1311"/>
      <c r="M157" s="1311"/>
      <c r="N157" s="1311"/>
      <c r="O157" s="1311"/>
      <c r="P157" s="1311"/>
      <c r="Q157" s="1311"/>
      <c r="R157" s="1311"/>
      <c r="S157" s="1311"/>
      <c r="T157" s="1311"/>
      <c r="U157" s="1312">
        <v>1</v>
      </c>
      <c r="V157" s="1312"/>
      <c r="W157" s="1313" t="s">
        <v>13</v>
      </c>
      <c r="X157" s="1313"/>
      <c r="Y157" s="1313"/>
      <c r="Z157" s="1314">
        <v>18388</v>
      </c>
      <c r="AA157" s="1314"/>
      <c r="AB157" s="1314"/>
      <c r="AC157" s="1314"/>
      <c r="AD157" s="1304">
        <v>22</v>
      </c>
      <c r="AE157" s="1304"/>
      <c r="AF157" s="1304"/>
      <c r="AG157" s="1304"/>
      <c r="AH157" s="1304"/>
      <c r="AI157" s="1304"/>
      <c r="AJ157" s="1304"/>
      <c r="AK157" s="1304"/>
      <c r="AL157" s="1314">
        <v>3315.87</v>
      </c>
      <c r="AM157" s="1314"/>
      <c r="AN157" s="1314"/>
      <c r="AO157" s="1314"/>
      <c r="AP157" s="1314"/>
      <c r="AQ157" s="1314"/>
      <c r="AR157" s="1314"/>
      <c r="AS157" s="1314"/>
      <c r="AT157" s="1308">
        <v>18388</v>
      </c>
      <c r="AU157" s="1308"/>
      <c r="AV157" s="1308"/>
      <c r="AW157" s="1308"/>
      <c r="AX157" s="1308"/>
      <c r="AY157" s="1308"/>
      <c r="AZ157" s="1308"/>
      <c r="BA157" s="1308"/>
      <c r="BC157" s="1106">
        <f t="shared" si="3"/>
        <v>19307.400000000001</v>
      </c>
    </row>
    <row r="158" spans="3:55">
      <c r="C158" s="1309">
        <v>121</v>
      </c>
      <c r="D158" s="1309"/>
      <c r="E158" s="1310" t="s">
        <v>5630</v>
      </c>
      <c r="F158" s="1310"/>
      <c r="G158" s="1310"/>
      <c r="H158" s="1311" t="s">
        <v>5631</v>
      </c>
      <c r="I158" s="1311"/>
      <c r="J158" s="1311"/>
      <c r="K158" s="1311"/>
      <c r="L158" s="1311"/>
      <c r="M158" s="1311"/>
      <c r="N158" s="1311"/>
      <c r="O158" s="1311"/>
      <c r="P158" s="1311"/>
      <c r="Q158" s="1311"/>
      <c r="R158" s="1311"/>
      <c r="S158" s="1311"/>
      <c r="T158" s="1311"/>
      <c r="U158" s="1312">
        <v>1</v>
      </c>
      <c r="V158" s="1312"/>
      <c r="W158" s="1313" t="s">
        <v>13</v>
      </c>
      <c r="X158" s="1313"/>
      <c r="Y158" s="1313"/>
      <c r="Z158" s="1314">
        <v>19750</v>
      </c>
      <c r="AA158" s="1314"/>
      <c r="AB158" s="1314"/>
      <c r="AC158" s="1314"/>
      <c r="AD158" s="1304">
        <v>22</v>
      </c>
      <c r="AE158" s="1304"/>
      <c r="AF158" s="1304"/>
      <c r="AG158" s="1304"/>
      <c r="AH158" s="1304"/>
      <c r="AI158" s="1304"/>
      <c r="AJ158" s="1304"/>
      <c r="AK158" s="1304"/>
      <c r="AL158" s="1314">
        <v>3561.48</v>
      </c>
      <c r="AM158" s="1314"/>
      <c r="AN158" s="1314"/>
      <c r="AO158" s="1314"/>
      <c r="AP158" s="1314"/>
      <c r="AQ158" s="1314"/>
      <c r="AR158" s="1314"/>
      <c r="AS158" s="1314"/>
      <c r="AT158" s="1308">
        <v>19750</v>
      </c>
      <c r="AU158" s="1308"/>
      <c r="AV158" s="1308"/>
      <c r="AW158" s="1308"/>
      <c r="AX158" s="1308"/>
      <c r="AY158" s="1308"/>
      <c r="AZ158" s="1308"/>
      <c r="BA158" s="1308"/>
      <c r="BC158" s="1106">
        <f t="shared" si="3"/>
        <v>20737.5</v>
      </c>
    </row>
    <row r="159" spans="3:55">
      <c r="C159" s="1309">
        <v>122</v>
      </c>
      <c r="D159" s="1309"/>
      <c r="E159" s="1310" t="s">
        <v>5632</v>
      </c>
      <c r="F159" s="1310"/>
      <c r="G159" s="1310"/>
      <c r="H159" s="1311" t="s">
        <v>5633</v>
      </c>
      <c r="I159" s="1311"/>
      <c r="J159" s="1311"/>
      <c r="K159" s="1311"/>
      <c r="L159" s="1311"/>
      <c r="M159" s="1311"/>
      <c r="N159" s="1311"/>
      <c r="O159" s="1311"/>
      <c r="P159" s="1311"/>
      <c r="Q159" s="1311"/>
      <c r="R159" s="1311"/>
      <c r="S159" s="1311"/>
      <c r="T159" s="1311"/>
      <c r="U159" s="1312">
        <v>1</v>
      </c>
      <c r="V159" s="1312"/>
      <c r="W159" s="1313" t="s">
        <v>13</v>
      </c>
      <c r="X159" s="1313"/>
      <c r="Y159" s="1313"/>
      <c r="Z159" s="1314">
        <v>21112</v>
      </c>
      <c r="AA159" s="1314"/>
      <c r="AB159" s="1314"/>
      <c r="AC159" s="1314"/>
      <c r="AD159" s="1304">
        <v>22</v>
      </c>
      <c r="AE159" s="1304"/>
      <c r="AF159" s="1304"/>
      <c r="AG159" s="1304"/>
      <c r="AH159" s="1304"/>
      <c r="AI159" s="1304"/>
      <c r="AJ159" s="1304"/>
      <c r="AK159" s="1304"/>
      <c r="AL159" s="1314">
        <v>3807.08</v>
      </c>
      <c r="AM159" s="1314"/>
      <c r="AN159" s="1314"/>
      <c r="AO159" s="1314"/>
      <c r="AP159" s="1314"/>
      <c r="AQ159" s="1314"/>
      <c r="AR159" s="1314"/>
      <c r="AS159" s="1314"/>
      <c r="AT159" s="1308">
        <v>21112</v>
      </c>
      <c r="AU159" s="1308"/>
      <c r="AV159" s="1308"/>
      <c r="AW159" s="1308"/>
      <c r="AX159" s="1308"/>
      <c r="AY159" s="1308"/>
      <c r="AZ159" s="1308"/>
      <c r="BA159" s="1308"/>
      <c r="BC159" s="1106">
        <f t="shared" si="3"/>
        <v>22167.599999999999</v>
      </c>
    </row>
    <row r="160" spans="3:55">
      <c r="C160" s="1309">
        <v>123</v>
      </c>
      <c r="D160" s="1309"/>
      <c r="E160" s="1310" t="s">
        <v>5634</v>
      </c>
      <c r="F160" s="1310"/>
      <c r="G160" s="1310"/>
      <c r="H160" s="1311" t="s">
        <v>5635</v>
      </c>
      <c r="I160" s="1311"/>
      <c r="J160" s="1311"/>
      <c r="K160" s="1311"/>
      <c r="L160" s="1311"/>
      <c r="M160" s="1311"/>
      <c r="N160" s="1311"/>
      <c r="O160" s="1311"/>
      <c r="P160" s="1311"/>
      <c r="Q160" s="1311"/>
      <c r="R160" s="1311"/>
      <c r="S160" s="1311"/>
      <c r="T160" s="1311"/>
      <c r="U160" s="1312">
        <v>1</v>
      </c>
      <c r="V160" s="1312"/>
      <c r="W160" s="1313" t="s">
        <v>13</v>
      </c>
      <c r="X160" s="1313"/>
      <c r="Y160" s="1313"/>
      <c r="Z160" s="1314">
        <v>10992</v>
      </c>
      <c r="AA160" s="1314"/>
      <c r="AB160" s="1314"/>
      <c r="AC160" s="1314"/>
      <c r="AD160" s="1304">
        <v>22</v>
      </c>
      <c r="AE160" s="1304"/>
      <c r="AF160" s="1304"/>
      <c r="AG160" s="1304"/>
      <c r="AH160" s="1304"/>
      <c r="AI160" s="1304"/>
      <c r="AJ160" s="1304"/>
      <c r="AK160" s="1304"/>
      <c r="AL160" s="1314">
        <v>1982.16</v>
      </c>
      <c r="AM160" s="1314"/>
      <c r="AN160" s="1314"/>
      <c r="AO160" s="1314"/>
      <c r="AP160" s="1314"/>
      <c r="AQ160" s="1314"/>
      <c r="AR160" s="1314"/>
      <c r="AS160" s="1314"/>
      <c r="AT160" s="1308">
        <v>10992</v>
      </c>
      <c r="AU160" s="1308"/>
      <c r="AV160" s="1308"/>
      <c r="AW160" s="1308"/>
      <c r="AX160" s="1308"/>
      <c r="AY160" s="1308"/>
      <c r="AZ160" s="1308"/>
      <c r="BA160" s="1308"/>
      <c r="BC160" s="1106">
        <f t="shared" si="3"/>
        <v>11541.6</v>
      </c>
    </row>
    <row r="161" spans="3:55">
      <c r="C161" s="1309">
        <v>124</v>
      </c>
      <c r="D161" s="1309"/>
      <c r="E161" s="1310" t="s">
        <v>5636</v>
      </c>
      <c r="F161" s="1310"/>
      <c r="G161" s="1310"/>
      <c r="H161" s="1311" t="s">
        <v>5637</v>
      </c>
      <c r="I161" s="1311"/>
      <c r="J161" s="1311"/>
      <c r="K161" s="1311"/>
      <c r="L161" s="1311"/>
      <c r="M161" s="1311"/>
      <c r="N161" s="1311"/>
      <c r="O161" s="1311"/>
      <c r="P161" s="1311"/>
      <c r="Q161" s="1311"/>
      <c r="R161" s="1311"/>
      <c r="S161" s="1311"/>
      <c r="T161" s="1311"/>
      <c r="U161" s="1312">
        <v>1</v>
      </c>
      <c r="V161" s="1312"/>
      <c r="W161" s="1313" t="s">
        <v>13</v>
      </c>
      <c r="X161" s="1313"/>
      <c r="Y161" s="1313"/>
      <c r="Z161" s="1314">
        <v>13229</v>
      </c>
      <c r="AA161" s="1314"/>
      <c r="AB161" s="1314"/>
      <c r="AC161" s="1314"/>
      <c r="AD161" s="1304">
        <v>22</v>
      </c>
      <c r="AE161" s="1304"/>
      <c r="AF161" s="1304"/>
      <c r="AG161" s="1304"/>
      <c r="AH161" s="1304"/>
      <c r="AI161" s="1304"/>
      <c r="AJ161" s="1304"/>
      <c r="AK161" s="1304"/>
      <c r="AL161" s="1314">
        <v>2385.56</v>
      </c>
      <c r="AM161" s="1314"/>
      <c r="AN161" s="1314"/>
      <c r="AO161" s="1314"/>
      <c r="AP161" s="1314"/>
      <c r="AQ161" s="1314"/>
      <c r="AR161" s="1314"/>
      <c r="AS161" s="1314"/>
      <c r="AT161" s="1308">
        <v>13229</v>
      </c>
      <c r="AU161" s="1308"/>
      <c r="AV161" s="1308"/>
      <c r="AW161" s="1308"/>
      <c r="AX161" s="1308"/>
      <c r="AY161" s="1308"/>
      <c r="AZ161" s="1308"/>
      <c r="BA161" s="1308"/>
      <c r="BC161" s="1106">
        <f t="shared" si="3"/>
        <v>13890.45</v>
      </c>
    </row>
    <row r="162" spans="3:55">
      <c r="C162" s="1309">
        <v>125</v>
      </c>
      <c r="D162" s="1309"/>
      <c r="E162" s="1310" t="s">
        <v>5638</v>
      </c>
      <c r="F162" s="1310"/>
      <c r="G162" s="1310"/>
      <c r="H162" s="1311" t="s">
        <v>5639</v>
      </c>
      <c r="I162" s="1311"/>
      <c r="J162" s="1311"/>
      <c r="K162" s="1311"/>
      <c r="L162" s="1311"/>
      <c r="M162" s="1311"/>
      <c r="N162" s="1311"/>
      <c r="O162" s="1311"/>
      <c r="P162" s="1311"/>
      <c r="Q162" s="1311"/>
      <c r="R162" s="1311"/>
      <c r="S162" s="1311"/>
      <c r="T162" s="1311"/>
      <c r="U162" s="1312">
        <v>1</v>
      </c>
      <c r="V162" s="1312"/>
      <c r="W162" s="1313" t="s">
        <v>13</v>
      </c>
      <c r="X162" s="1313"/>
      <c r="Y162" s="1313"/>
      <c r="Z162" s="1314">
        <v>15466</v>
      </c>
      <c r="AA162" s="1314"/>
      <c r="AB162" s="1314"/>
      <c r="AC162" s="1314"/>
      <c r="AD162" s="1304">
        <v>22</v>
      </c>
      <c r="AE162" s="1304"/>
      <c r="AF162" s="1304"/>
      <c r="AG162" s="1304"/>
      <c r="AH162" s="1304"/>
      <c r="AI162" s="1304"/>
      <c r="AJ162" s="1304"/>
      <c r="AK162" s="1304"/>
      <c r="AL162" s="1314">
        <v>2788.95</v>
      </c>
      <c r="AM162" s="1314"/>
      <c r="AN162" s="1314"/>
      <c r="AO162" s="1314"/>
      <c r="AP162" s="1314"/>
      <c r="AQ162" s="1314"/>
      <c r="AR162" s="1314"/>
      <c r="AS162" s="1314"/>
      <c r="AT162" s="1308">
        <v>15466</v>
      </c>
      <c r="AU162" s="1308"/>
      <c r="AV162" s="1308"/>
      <c r="AW162" s="1308"/>
      <c r="AX162" s="1308"/>
      <c r="AY162" s="1308"/>
      <c r="AZ162" s="1308"/>
      <c r="BA162" s="1308"/>
      <c r="BC162" s="1106">
        <f t="shared" si="3"/>
        <v>16239.3</v>
      </c>
    </row>
    <row r="163" spans="3:55">
      <c r="C163" s="1309">
        <v>126</v>
      </c>
      <c r="D163" s="1309"/>
      <c r="E163" s="1310" t="s">
        <v>5640</v>
      </c>
      <c r="F163" s="1310"/>
      <c r="G163" s="1310"/>
      <c r="H163" s="1311" t="s">
        <v>5641</v>
      </c>
      <c r="I163" s="1311"/>
      <c r="J163" s="1311"/>
      <c r="K163" s="1311"/>
      <c r="L163" s="1311"/>
      <c r="M163" s="1311"/>
      <c r="N163" s="1311"/>
      <c r="O163" s="1311"/>
      <c r="P163" s="1311"/>
      <c r="Q163" s="1311"/>
      <c r="R163" s="1311"/>
      <c r="S163" s="1311"/>
      <c r="T163" s="1311"/>
      <c r="U163" s="1312">
        <v>1</v>
      </c>
      <c r="V163" s="1312"/>
      <c r="W163" s="1313" t="s">
        <v>13</v>
      </c>
      <c r="X163" s="1313"/>
      <c r="Y163" s="1313"/>
      <c r="Z163" s="1314">
        <v>17703</v>
      </c>
      <c r="AA163" s="1314"/>
      <c r="AB163" s="1314"/>
      <c r="AC163" s="1314"/>
      <c r="AD163" s="1304">
        <v>22</v>
      </c>
      <c r="AE163" s="1304"/>
      <c r="AF163" s="1304"/>
      <c r="AG163" s="1304"/>
      <c r="AH163" s="1304"/>
      <c r="AI163" s="1304"/>
      <c r="AJ163" s="1304"/>
      <c r="AK163" s="1304"/>
      <c r="AL163" s="1314">
        <v>3192.34</v>
      </c>
      <c r="AM163" s="1314"/>
      <c r="AN163" s="1314"/>
      <c r="AO163" s="1314"/>
      <c r="AP163" s="1314"/>
      <c r="AQ163" s="1314"/>
      <c r="AR163" s="1314"/>
      <c r="AS163" s="1314"/>
      <c r="AT163" s="1308">
        <v>17703</v>
      </c>
      <c r="AU163" s="1308"/>
      <c r="AV163" s="1308"/>
      <c r="AW163" s="1308"/>
      <c r="AX163" s="1308"/>
      <c r="AY163" s="1308"/>
      <c r="AZ163" s="1308"/>
      <c r="BA163" s="1308"/>
      <c r="BC163" s="1106">
        <f t="shared" si="3"/>
        <v>18588.150000000001</v>
      </c>
    </row>
    <row r="164" spans="3:55">
      <c r="C164" s="1309">
        <v>127</v>
      </c>
      <c r="D164" s="1309"/>
      <c r="E164" s="1310" t="s">
        <v>5642</v>
      </c>
      <c r="F164" s="1310"/>
      <c r="G164" s="1310"/>
      <c r="H164" s="1311" t="s">
        <v>5643</v>
      </c>
      <c r="I164" s="1311"/>
      <c r="J164" s="1311"/>
      <c r="K164" s="1311"/>
      <c r="L164" s="1311"/>
      <c r="M164" s="1311"/>
      <c r="N164" s="1311"/>
      <c r="O164" s="1311"/>
      <c r="P164" s="1311"/>
      <c r="Q164" s="1311"/>
      <c r="R164" s="1311"/>
      <c r="S164" s="1311"/>
      <c r="T164" s="1311"/>
      <c r="U164" s="1312">
        <v>1</v>
      </c>
      <c r="V164" s="1312"/>
      <c r="W164" s="1313" t="s">
        <v>13</v>
      </c>
      <c r="X164" s="1313"/>
      <c r="Y164" s="1313"/>
      <c r="Z164" s="1314">
        <v>19940</v>
      </c>
      <c r="AA164" s="1314"/>
      <c r="AB164" s="1314"/>
      <c r="AC164" s="1314"/>
      <c r="AD164" s="1304">
        <v>22</v>
      </c>
      <c r="AE164" s="1304"/>
      <c r="AF164" s="1304"/>
      <c r="AG164" s="1304"/>
      <c r="AH164" s="1304"/>
      <c r="AI164" s="1304"/>
      <c r="AJ164" s="1304"/>
      <c r="AK164" s="1304"/>
      <c r="AL164" s="1314">
        <v>3595.74</v>
      </c>
      <c r="AM164" s="1314"/>
      <c r="AN164" s="1314"/>
      <c r="AO164" s="1314"/>
      <c r="AP164" s="1314"/>
      <c r="AQ164" s="1314"/>
      <c r="AR164" s="1314"/>
      <c r="AS164" s="1314"/>
      <c r="AT164" s="1308">
        <v>19940</v>
      </c>
      <c r="AU164" s="1308"/>
      <c r="AV164" s="1308"/>
      <c r="AW164" s="1308"/>
      <c r="AX164" s="1308"/>
      <c r="AY164" s="1308"/>
      <c r="AZ164" s="1308"/>
      <c r="BA164" s="1308"/>
      <c r="BC164" s="1106">
        <f t="shared" si="3"/>
        <v>20937</v>
      </c>
    </row>
    <row r="165" spans="3:55">
      <c r="C165" s="1309">
        <v>128</v>
      </c>
      <c r="D165" s="1309"/>
      <c r="E165" s="1310" t="s">
        <v>5644</v>
      </c>
      <c r="F165" s="1310"/>
      <c r="G165" s="1310"/>
      <c r="H165" s="1311" t="s">
        <v>5645</v>
      </c>
      <c r="I165" s="1311"/>
      <c r="J165" s="1311"/>
      <c r="K165" s="1311"/>
      <c r="L165" s="1311"/>
      <c r="M165" s="1311"/>
      <c r="N165" s="1311"/>
      <c r="O165" s="1311"/>
      <c r="P165" s="1311"/>
      <c r="Q165" s="1311"/>
      <c r="R165" s="1311"/>
      <c r="S165" s="1311"/>
      <c r="T165" s="1311"/>
      <c r="U165" s="1312">
        <v>1</v>
      </c>
      <c r="V165" s="1312"/>
      <c r="W165" s="1313" t="s">
        <v>13</v>
      </c>
      <c r="X165" s="1313"/>
      <c r="Y165" s="1313"/>
      <c r="Z165" s="1314">
        <v>22177</v>
      </c>
      <c r="AA165" s="1314"/>
      <c r="AB165" s="1314"/>
      <c r="AC165" s="1314"/>
      <c r="AD165" s="1304">
        <v>22</v>
      </c>
      <c r="AE165" s="1304"/>
      <c r="AF165" s="1304"/>
      <c r="AG165" s="1304"/>
      <c r="AH165" s="1304"/>
      <c r="AI165" s="1304"/>
      <c r="AJ165" s="1304"/>
      <c r="AK165" s="1304"/>
      <c r="AL165" s="1314">
        <v>3999.13</v>
      </c>
      <c r="AM165" s="1314"/>
      <c r="AN165" s="1314"/>
      <c r="AO165" s="1314"/>
      <c r="AP165" s="1314"/>
      <c r="AQ165" s="1314"/>
      <c r="AR165" s="1314"/>
      <c r="AS165" s="1314"/>
      <c r="AT165" s="1308">
        <v>22177</v>
      </c>
      <c r="AU165" s="1308"/>
      <c r="AV165" s="1308"/>
      <c r="AW165" s="1308"/>
      <c r="AX165" s="1308"/>
      <c r="AY165" s="1308"/>
      <c r="AZ165" s="1308"/>
      <c r="BA165" s="1308"/>
      <c r="BC165" s="1106">
        <f t="shared" si="3"/>
        <v>23285.85</v>
      </c>
    </row>
    <row r="166" spans="3:55">
      <c r="C166" s="1309">
        <v>129</v>
      </c>
      <c r="D166" s="1309"/>
      <c r="E166" s="1310" t="s">
        <v>5646</v>
      </c>
      <c r="F166" s="1310"/>
      <c r="G166" s="1310"/>
      <c r="H166" s="1311" t="s">
        <v>5647</v>
      </c>
      <c r="I166" s="1311"/>
      <c r="J166" s="1311"/>
      <c r="K166" s="1311"/>
      <c r="L166" s="1311"/>
      <c r="M166" s="1311"/>
      <c r="N166" s="1311"/>
      <c r="O166" s="1311"/>
      <c r="P166" s="1311"/>
      <c r="Q166" s="1311"/>
      <c r="R166" s="1311"/>
      <c r="S166" s="1311"/>
      <c r="T166" s="1311"/>
      <c r="U166" s="1312">
        <v>1</v>
      </c>
      <c r="V166" s="1312"/>
      <c r="W166" s="1313" t="s">
        <v>13</v>
      </c>
      <c r="X166" s="1313"/>
      <c r="Y166" s="1313"/>
      <c r="Z166" s="1314">
        <v>24414</v>
      </c>
      <c r="AA166" s="1314"/>
      <c r="AB166" s="1314"/>
      <c r="AC166" s="1314"/>
      <c r="AD166" s="1304">
        <v>22</v>
      </c>
      <c r="AE166" s="1304"/>
      <c r="AF166" s="1304"/>
      <c r="AG166" s="1304"/>
      <c r="AH166" s="1304"/>
      <c r="AI166" s="1304"/>
      <c r="AJ166" s="1304"/>
      <c r="AK166" s="1304"/>
      <c r="AL166" s="1314">
        <v>4402.5200000000004</v>
      </c>
      <c r="AM166" s="1314"/>
      <c r="AN166" s="1314"/>
      <c r="AO166" s="1314"/>
      <c r="AP166" s="1314"/>
      <c r="AQ166" s="1314"/>
      <c r="AR166" s="1314"/>
      <c r="AS166" s="1314"/>
      <c r="AT166" s="1308">
        <v>24414</v>
      </c>
      <c r="AU166" s="1308"/>
      <c r="AV166" s="1308"/>
      <c r="AW166" s="1308"/>
      <c r="AX166" s="1308"/>
      <c r="AY166" s="1308"/>
      <c r="AZ166" s="1308"/>
      <c r="BA166" s="1308"/>
      <c r="BC166" s="1106">
        <f t="shared" si="3"/>
        <v>25634.7</v>
      </c>
    </row>
    <row r="167" spans="3:55">
      <c r="C167" s="1309">
        <v>130</v>
      </c>
      <c r="D167" s="1309"/>
      <c r="E167" s="1310" t="s">
        <v>5648</v>
      </c>
      <c r="F167" s="1310"/>
      <c r="G167" s="1310"/>
      <c r="H167" s="1311" t="s">
        <v>5649</v>
      </c>
      <c r="I167" s="1311"/>
      <c r="J167" s="1311"/>
      <c r="K167" s="1311"/>
      <c r="L167" s="1311"/>
      <c r="M167" s="1311"/>
      <c r="N167" s="1311"/>
      <c r="O167" s="1311"/>
      <c r="P167" s="1311"/>
      <c r="Q167" s="1311"/>
      <c r="R167" s="1311"/>
      <c r="S167" s="1311"/>
      <c r="T167" s="1311"/>
      <c r="U167" s="1312">
        <v>1</v>
      </c>
      <c r="V167" s="1312"/>
      <c r="W167" s="1313" t="s">
        <v>13</v>
      </c>
      <c r="X167" s="1313"/>
      <c r="Y167" s="1313"/>
      <c r="Z167" s="1314">
        <v>26651</v>
      </c>
      <c r="AA167" s="1314"/>
      <c r="AB167" s="1314"/>
      <c r="AC167" s="1314"/>
      <c r="AD167" s="1304">
        <v>22</v>
      </c>
      <c r="AE167" s="1304"/>
      <c r="AF167" s="1304"/>
      <c r="AG167" s="1304"/>
      <c r="AH167" s="1304"/>
      <c r="AI167" s="1304"/>
      <c r="AJ167" s="1304"/>
      <c r="AK167" s="1304"/>
      <c r="AL167" s="1314">
        <v>4805.92</v>
      </c>
      <c r="AM167" s="1314"/>
      <c r="AN167" s="1314"/>
      <c r="AO167" s="1314"/>
      <c r="AP167" s="1314"/>
      <c r="AQ167" s="1314"/>
      <c r="AR167" s="1314"/>
      <c r="AS167" s="1314"/>
      <c r="AT167" s="1308">
        <v>26651</v>
      </c>
      <c r="AU167" s="1308"/>
      <c r="AV167" s="1308"/>
      <c r="AW167" s="1308"/>
      <c r="AX167" s="1308"/>
      <c r="AY167" s="1308"/>
      <c r="AZ167" s="1308"/>
      <c r="BA167" s="1308"/>
      <c r="BC167" s="1106">
        <f t="shared" si="3"/>
        <v>27983.55</v>
      </c>
    </row>
    <row r="168" spans="3:55">
      <c r="C168" s="1309">
        <v>131</v>
      </c>
      <c r="D168" s="1309"/>
      <c r="E168" s="1310" t="s">
        <v>5650</v>
      </c>
      <c r="F168" s="1310"/>
      <c r="G168" s="1310"/>
      <c r="H168" s="1311" t="s">
        <v>5651</v>
      </c>
      <c r="I168" s="1311"/>
      <c r="J168" s="1311"/>
      <c r="K168" s="1311"/>
      <c r="L168" s="1311"/>
      <c r="M168" s="1311"/>
      <c r="N168" s="1311"/>
      <c r="O168" s="1311"/>
      <c r="P168" s="1311"/>
      <c r="Q168" s="1311"/>
      <c r="R168" s="1311"/>
      <c r="S168" s="1311"/>
      <c r="T168" s="1311"/>
      <c r="U168" s="1312">
        <v>1</v>
      </c>
      <c r="V168" s="1312"/>
      <c r="W168" s="1313" t="s">
        <v>13</v>
      </c>
      <c r="X168" s="1313"/>
      <c r="Y168" s="1313"/>
      <c r="Z168" s="1314">
        <v>28888</v>
      </c>
      <c r="AA168" s="1314"/>
      <c r="AB168" s="1314"/>
      <c r="AC168" s="1314"/>
      <c r="AD168" s="1304">
        <v>22</v>
      </c>
      <c r="AE168" s="1304"/>
      <c r="AF168" s="1304"/>
      <c r="AG168" s="1304"/>
      <c r="AH168" s="1304"/>
      <c r="AI168" s="1304"/>
      <c r="AJ168" s="1304"/>
      <c r="AK168" s="1304"/>
      <c r="AL168" s="1314">
        <v>5209.3100000000004</v>
      </c>
      <c r="AM168" s="1314"/>
      <c r="AN168" s="1314"/>
      <c r="AO168" s="1314"/>
      <c r="AP168" s="1314"/>
      <c r="AQ168" s="1314"/>
      <c r="AR168" s="1314"/>
      <c r="AS168" s="1314"/>
      <c r="AT168" s="1308">
        <v>28888</v>
      </c>
      <c r="AU168" s="1308"/>
      <c r="AV168" s="1308"/>
      <c r="AW168" s="1308"/>
      <c r="AX168" s="1308"/>
      <c r="AY168" s="1308"/>
      <c r="AZ168" s="1308"/>
      <c r="BA168" s="1308"/>
      <c r="BC168" s="1106">
        <f t="shared" si="3"/>
        <v>30332.400000000001</v>
      </c>
    </row>
    <row r="169" spans="3:55">
      <c r="C169" s="1309">
        <v>132</v>
      </c>
      <c r="D169" s="1309"/>
      <c r="E169" s="1310" t="s">
        <v>5652</v>
      </c>
      <c r="F169" s="1310"/>
      <c r="G169" s="1310"/>
      <c r="H169" s="1311" t="s">
        <v>5653</v>
      </c>
      <c r="I169" s="1311"/>
      <c r="J169" s="1311"/>
      <c r="K169" s="1311"/>
      <c r="L169" s="1311"/>
      <c r="M169" s="1311"/>
      <c r="N169" s="1311"/>
      <c r="O169" s="1311"/>
      <c r="P169" s="1311"/>
      <c r="Q169" s="1311"/>
      <c r="R169" s="1311"/>
      <c r="S169" s="1311"/>
      <c r="T169" s="1311"/>
      <c r="U169" s="1312">
        <v>1</v>
      </c>
      <c r="V169" s="1312"/>
      <c r="W169" s="1313" t="s">
        <v>13</v>
      </c>
      <c r="X169" s="1313"/>
      <c r="Y169" s="1313"/>
      <c r="Z169" s="1314">
        <v>31125</v>
      </c>
      <c r="AA169" s="1314"/>
      <c r="AB169" s="1314"/>
      <c r="AC169" s="1314"/>
      <c r="AD169" s="1304">
        <v>22</v>
      </c>
      <c r="AE169" s="1304"/>
      <c r="AF169" s="1304"/>
      <c r="AG169" s="1304"/>
      <c r="AH169" s="1304"/>
      <c r="AI169" s="1304"/>
      <c r="AJ169" s="1304"/>
      <c r="AK169" s="1304"/>
      <c r="AL169" s="1314">
        <v>5612.7</v>
      </c>
      <c r="AM169" s="1314"/>
      <c r="AN169" s="1314"/>
      <c r="AO169" s="1314"/>
      <c r="AP169" s="1314"/>
      <c r="AQ169" s="1314"/>
      <c r="AR169" s="1314"/>
      <c r="AS169" s="1314"/>
      <c r="AT169" s="1308">
        <v>31125</v>
      </c>
      <c r="AU169" s="1308"/>
      <c r="AV169" s="1308"/>
      <c r="AW169" s="1308"/>
      <c r="AX169" s="1308"/>
      <c r="AY169" s="1308"/>
      <c r="AZ169" s="1308"/>
      <c r="BA169" s="1308"/>
      <c r="BC169" s="1106">
        <f t="shared" si="3"/>
        <v>32681.25</v>
      </c>
    </row>
    <row r="170" spans="3:55">
      <c r="C170" s="1309">
        <v>133</v>
      </c>
      <c r="D170" s="1309"/>
      <c r="E170" s="1310" t="s">
        <v>5654</v>
      </c>
      <c r="F170" s="1310"/>
      <c r="G170" s="1310"/>
      <c r="H170" s="1311" t="s">
        <v>5655</v>
      </c>
      <c r="I170" s="1311"/>
      <c r="J170" s="1311"/>
      <c r="K170" s="1311"/>
      <c r="L170" s="1311"/>
      <c r="M170" s="1311"/>
      <c r="N170" s="1311"/>
      <c r="O170" s="1311"/>
      <c r="P170" s="1311"/>
      <c r="Q170" s="1311"/>
      <c r="R170" s="1311"/>
      <c r="S170" s="1311"/>
      <c r="T170" s="1311"/>
      <c r="U170" s="1312">
        <v>1</v>
      </c>
      <c r="V170" s="1312"/>
      <c r="W170" s="1313" t="s">
        <v>13</v>
      </c>
      <c r="X170" s="1313"/>
      <c r="Y170" s="1313"/>
      <c r="Z170" s="1314">
        <v>33362</v>
      </c>
      <c r="AA170" s="1314"/>
      <c r="AB170" s="1314"/>
      <c r="AC170" s="1314"/>
      <c r="AD170" s="1304">
        <v>22</v>
      </c>
      <c r="AE170" s="1304"/>
      <c r="AF170" s="1304"/>
      <c r="AG170" s="1304"/>
      <c r="AH170" s="1304"/>
      <c r="AI170" s="1304"/>
      <c r="AJ170" s="1304"/>
      <c r="AK170" s="1304"/>
      <c r="AL170" s="1314">
        <v>6016.1</v>
      </c>
      <c r="AM170" s="1314"/>
      <c r="AN170" s="1314"/>
      <c r="AO170" s="1314"/>
      <c r="AP170" s="1314"/>
      <c r="AQ170" s="1314"/>
      <c r="AR170" s="1314"/>
      <c r="AS170" s="1314"/>
      <c r="AT170" s="1308">
        <v>33362</v>
      </c>
      <c r="AU170" s="1308"/>
      <c r="AV170" s="1308"/>
      <c r="AW170" s="1308"/>
      <c r="AX170" s="1308"/>
      <c r="AY170" s="1308"/>
      <c r="AZ170" s="1308"/>
      <c r="BA170" s="1308"/>
      <c r="BC170" s="1106">
        <f t="shared" si="3"/>
        <v>35030.1</v>
      </c>
    </row>
    <row r="171" spans="3:55">
      <c r="C171" s="1298">
        <v>134</v>
      </c>
      <c r="D171" s="1298"/>
      <c r="E171" s="1299" t="s">
        <v>2162</v>
      </c>
      <c r="F171" s="1299"/>
      <c r="G171" s="1299"/>
      <c r="H171" s="1300" t="s">
        <v>2161</v>
      </c>
      <c r="I171" s="1300"/>
      <c r="J171" s="1300"/>
      <c r="K171" s="1300"/>
      <c r="L171" s="1300"/>
      <c r="M171" s="1300"/>
      <c r="N171" s="1300"/>
      <c r="O171" s="1300"/>
      <c r="P171" s="1300"/>
      <c r="Q171" s="1300"/>
      <c r="R171" s="1300"/>
      <c r="S171" s="1300"/>
      <c r="T171" s="1300"/>
      <c r="U171" s="1301">
        <v>1</v>
      </c>
      <c r="V171" s="1301"/>
      <c r="W171" s="1302" t="s">
        <v>13</v>
      </c>
      <c r="X171" s="1302"/>
      <c r="Y171" s="1302"/>
      <c r="Z171" s="1303">
        <v>939</v>
      </c>
      <c r="AA171" s="1303"/>
      <c r="AB171" s="1303"/>
      <c r="AC171" s="1303"/>
      <c r="AD171" s="1304">
        <v>22</v>
      </c>
      <c r="AE171" s="1304"/>
      <c r="AF171" s="1304"/>
      <c r="AG171" s="1304"/>
      <c r="AH171" s="1304"/>
      <c r="AI171" s="1304"/>
      <c r="AJ171" s="1304"/>
      <c r="AK171" s="1304"/>
      <c r="AL171" s="1305">
        <v>169.33</v>
      </c>
      <c r="AM171" s="1305"/>
      <c r="AN171" s="1305"/>
      <c r="AO171" s="1305"/>
      <c r="AP171" s="1305"/>
      <c r="AQ171" s="1305"/>
      <c r="AR171" s="1305"/>
      <c r="AS171" s="1305"/>
      <c r="AT171" s="1306">
        <v>939</v>
      </c>
      <c r="AU171" s="1306"/>
      <c r="AV171" s="1306"/>
      <c r="AW171" s="1306"/>
      <c r="AX171" s="1306"/>
      <c r="AY171" s="1306"/>
      <c r="AZ171" s="1306"/>
      <c r="BA171" s="1306"/>
      <c r="BC171" s="1106">
        <f t="shared" si="3"/>
        <v>985.95</v>
      </c>
    </row>
    <row r="172" spans="3:55">
      <c r="C172" s="1298">
        <v>135</v>
      </c>
      <c r="D172" s="1298"/>
      <c r="E172" s="1299" t="s">
        <v>1671</v>
      </c>
      <c r="F172" s="1299"/>
      <c r="G172" s="1299"/>
      <c r="H172" s="1300" t="s">
        <v>2215</v>
      </c>
      <c r="I172" s="1300"/>
      <c r="J172" s="1300"/>
      <c r="K172" s="1300"/>
      <c r="L172" s="1300"/>
      <c r="M172" s="1300"/>
      <c r="N172" s="1300"/>
      <c r="O172" s="1300"/>
      <c r="P172" s="1300"/>
      <c r="Q172" s="1300"/>
      <c r="R172" s="1300"/>
      <c r="S172" s="1300"/>
      <c r="T172" s="1300"/>
      <c r="U172" s="1301">
        <v>1</v>
      </c>
      <c r="V172" s="1301"/>
      <c r="W172" s="1302" t="s">
        <v>13</v>
      </c>
      <c r="X172" s="1302"/>
      <c r="Y172" s="1302"/>
      <c r="Z172" s="1303">
        <v>939</v>
      </c>
      <c r="AA172" s="1303"/>
      <c r="AB172" s="1303"/>
      <c r="AC172" s="1303"/>
      <c r="AD172" s="1304">
        <v>22</v>
      </c>
      <c r="AE172" s="1304"/>
      <c r="AF172" s="1304"/>
      <c r="AG172" s="1304"/>
      <c r="AH172" s="1304"/>
      <c r="AI172" s="1304"/>
      <c r="AJ172" s="1304"/>
      <c r="AK172" s="1304"/>
      <c r="AL172" s="1305">
        <v>169.33</v>
      </c>
      <c r="AM172" s="1305"/>
      <c r="AN172" s="1305"/>
      <c r="AO172" s="1305"/>
      <c r="AP172" s="1305"/>
      <c r="AQ172" s="1305"/>
      <c r="AR172" s="1305"/>
      <c r="AS172" s="1305"/>
      <c r="AT172" s="1306">
        <v>939</v>
      </c>
      <c r="AU172" s="1306"/>
      <c r="AV172" s="1306"/>
      <c r="AW172" s="1306"/>
      <c r="AX172" s="1306"/>
      <c r="AY172" s="1306"/>
      <c r="AZ172" s="1306"/>
      <c r="BA172" s="1306"/>
      <c r="BC172" s="1106">
        <f t="shared" si="3"/>
        <v>985.95</v>
      </c>
    </row>
    <row r="173" spans="3:55">
      <c r="C173" s="1298">
        <v>136</v>
      </c>
      <c r="D173" s="1298"/>
      <c r="E173" s="1299" t="s">
        <v>1670</v>
      </c>
      <c r="F173" s="1299"/>
      <c r="G173" s="1299"/>
      <c r="H173" s="1300" t="s">
        <v>2216</v>
      </c>
      <c r="I173" s="1300"/>
      <c r="J173" s="1300"/>
      <c r="K173" s="1300"/>
      <c r="L173" s="1300"/>
      <c r="M173" s="1300"/>
      <c r="N173" s="1300"/>
      <c r="O173" s="1300"/>
      <c r="P173" s="1300"/>
      <c r="Q173" s="1300"/>
      <c r="R173" s="1300"/>
      <c r="S173" s="1300"/>
      <c r="T173" s="1300"/>
      <c r="U173" s="1301">
        <v>1</v>
      </c>
      <c r="V173" s="1301"/>
      <c r="W173" s="1302" t="s">
        <v>13</v>
      </c>
      <c r="X173" s="1302"/>
      <c r="Y173" s="1302"/>
      <c r="Z173" s="1303">
        <v>961</v>
      </c>
      <c r="AA173" s="1303"/>
      <c r="AB173" s="1303"/>
      <c r="AC173" s="1303"/>
      <c r="AD173" s="1304">
        <v>22</v>
      </c>
      <c r="AE173" s="1304"/>
      <c r="AF173" s="1304"/>
      <c r="AG173" s="1304"/>
      <c r="AH173" s="1304"/>
      <c r="AI173" s="1304"/>
      <c r="AJ173" s="1304"/>
      <c r="AK173" s="1304"/>
      <c r="AL173" s="1305">
        <v>173.3</v>
      </c>
      <c r="AM173" s="1305"/>
      <c r="AN173" s="1305"/>
      <c r="AO173" s="1305"/>
      <c r="AP173" s="1305"/>
      <c r="AQ173" s="1305"/>
      <c r="AR173" s="1305"/>
      <c r="AS173" s="1305"/>
      <c r="AT173" s="1306">
        <v>961</v>
      </c>
      <c r="AU173" s="1306"/>
      <c r="AV173" s="1306"/>
      <c r="AW173" s="1306"/>
      <c r="AX173" s="1306"/>
      <c r="AY173" s="1306"/>
      <c r="AZ173" s="1306"/>
      <c r="BA173" s="1306"/>
      <c r="BC173" s="1106">
        <f t="shared" si="3"/>
        <v>1009.05</v>
      </c>
    </row>
    <row r="174" spans="3:55">
      <c r="C174" s="1298">
        <v>137</v>
      </c>
      <c r="D174" s="1298"/>
      <c r="E174" s="1299" t="s">
        <v>2160</v>
      </c>
      <c r="F174" s="1299"/>
      <c r="G174" s="1299"/>
      <c r="H174" s="1300" t="s">
        <v>2210</v>
      </c>
      <c r="I174" s="1300"/>
      <c r="J174" s="1300"/>
      <c r="K174" s="1300"/>
      <c r="L174" s="1300"/>
      <c r="M174" s="1300"/>
      <c r="N174" s="1300"/>
      <c r="O174" s="1300"/>
      <c r="P174" s="1300"/>
      <c r="Q174" s="1300"/>
      <c r="R174" s="1300"/>
      <c r="S174" s="1300"/>
      <c r="T174" s="1300"/>
      <c r="U174" s="1301">
        <v>1</v>
      </c>
      <c r="V174" s="1301"/>
      <c r="W174" s="1302" t="s">
        <v>970</v>
      </c>
      <c r="X174" s="1302"/>
      <c r="Y174" s="1302"/>
      <c r="Z174" s="1303">
        <v>399</v>
      </c>
      <c r="AA174" s="1303"/>
      <c r="AB174" s="1303"/>
      <c r="AC174" s="1303"/>
      <c r="AD174" s="1304">
        <v>22</v>
      </c>
      <c r="AE174" s="1304"/>
      <c r="AF174" s="1304"/>
      <c r="AG174" s="1304"/>
      <c r="AH174" s="1304"/>
      <c r="AI174" s="1304"/>
      <c r="AJ174" s="1304"/>
      <c r="AK174" s="1304"/>
      <c r="AL174" s="1305">
        <v>71.95</v>
      </c>
      <c r="AM174" s="1305"/>
      <c r="AN174" s="1305"/>
      <c r="AO174" s="1305"/>
      <c r="AP174" s="1305"/>
      <c r="AQ174" s="1305"/>
      <c r="AR174" s="1305"/>
      <c r="AS174" s="1305"/>
      <c r="AT174" s="1306">
        <v>399</v>
      </c>
      <c r="AU174" s="1306"/>
      <c r="AV174" s="1306"/>
      <c r="AW174" s="1306"/>
      <c r="AX174" s="1306"/>
      <c r="AY174" s="1306"/>
      <c r="AZ174" s="1306"/>
      <c r="BA174" s="1306"/>
      <c r="BC174" s="1106">
        <f t="shared" si="3"/>
        <v>418.95</v>
      </c>
    </row>
    <row r="175" spans="3:55">
      <c r="C175" s="1298">
        <v>138</v>
      </c>
      <c r="D175" s="1298"/>
      <c r="E175" s="1299" t="s">
        <v>2211</v>
      </c>
      <c r="F175" s="1299"/>
      <c r="G175" s="1299"/>
      <c r="H175" s="1300" t="s">
        <v>2212</v>
      </c>
      <c r="I175" s="1300"/>
      <c r="J175" s="1300"/>
      <c r="K175" s="1300"/>
      <c r="L175" s="1300"/>
      <c r="M175" s="1300"/>
      <c r="N175" s="1300"/>
      <c r="O175" s="1300"/>
      <c r="P175" s="1300"/>
      <c r="Q175" s="1300"/>
      <c r="R175" s="1300"/>
      <c r="S175" s="1300"/>
      <c r="T175" s="1300"/>
      <c r="U175" s="1301">
        <v>1</v>
      </c>
      <c r="V175" s="1301"/>
      <c r="W175" s="1302" t="s">
        <v>970</v>
      </c>
      <c r="X175" s="1302"/>
      <c r="Y175" s="1302"/>
      <c r="Z175" s="1303">
        <v>491</v>
      </c>
      <c r="AA175" s="1303"/>
      <c r="AB175" s="1303"/>
      <c r="AC175" s="1303"/>
      <c r="AD175" s="1304">
        <v>22</v>
      </c>
      <c r="AE175" s="1304"/>
      <c r="AF175" s="1304"/>
      <c r="AG175" s="1304"/>
      <c r="AH175" s="1304"/>
      <c r="AI175" s="1304"/>
      <c r="AJ175" s="1304"/>
      <c r="AK175" s="1304"/>
      <c r="AL175" s="1305">
        <v>88.54</v>
      </c>
      <c r="AM175" s="1305"/>
      <c r="AN175" s="1305"/>
      <c r="AO175" s="1305"/>
      <c r="AP175" s="1305"/>
      <c r="AQ175" s="1305"/>
      <c r="AR175" s="1305"/>
      <c r="AS175" s="1305"/>
      <c r="AT175" s="1306">
        <v>491</v>
      </c>
      <c r="AU175" s="1306"/>
      <c r="AV175" s="1306"/>
      <c r="AW175" s="1306"/>
      <c r="AX175" s="1306"/>
      <c r="AY175" s="1306"/>
      <c r="AZ175" s="1306"/>
      <c r="BA175" s="1306"/>
      <c r="BC175" s="1106">
        <f t="shared" si="3"/>
        <v>515.54999999999995</v>
      </c>
    </row>
    <row r="176" spans="3:55">
      <c r="C176" s="1298">
        <v>139</v>
      </c>
      <c r="D176" s="1298"/>
      <c r="E176" s="1299" t="s">
        <v>5656</v>
      </c>
      <c r="F176" s="1299"/>
      <c r="G176" s="1299"/>
      <c r="H176" s="1300" t="s">
        <v>5657</v>
      </c>
      <c r="I176" s="1300"/>
      <c r="J176" s="1300"/>
      <c r="K176" s="1300"/>
      <c r="L176" s="1300"/>
      <c r="M176" s="1300"/>
      <c r="N176" s="1300"/>
      <c r="O176" s="1300"/>
      <c r="P176" s="1300"/>
      <c r="Q176" s="1300"/>
      <c r="R176" s="1300"/>
      <c r="S176" s="1300"/>
      <c r="T176" s="1300"/>
      <c r="U176" s="1301">
        <v>1</v>
      </c>
      <c r="V176" s="1301"/>
      <c r="W176" s="1302" t="s">
        <v>13</v>
      </c>
      <c r="X176" s="1302"/>
      <c r="Y176" s="1302"/>
      <c r="Z176" s="1307">
        <v>1317</v>
      </c>
      <c r="AA176" s="1307"/>
      <c r="AB176" s="1307"/>
      <c r="AC176" s="1307"/>
      <c r="AD176" s="1304">
        <v>22</v>
      </c>
      <c r="AE176" s="1304"/>
      <c r="AF176" s="1304"/>
      <c r="AG176" s="1304"/>
      <c r="AH176" s="1304"/>
      <c r="AI176" s="1304"/>
      <c r="AJ176" s="1304"/>
      <c r="AK176" s="1304"/>
      <c r="AL176" s="1305">
        <v>237.49</v>
      </c>
      <c r="AM176" s="1305"/>
      <c r="AN176" s="1305"/>
      <c r="AO176" s="1305"/>
      <c r="AP176" s="1305"/>
      <c r="AQ176" s="1305"/>
      <c r="AR176" s="1305"/>
      <c r="AS176" s="1305"/>
      <c r="AT176" s="1308">
        <v>1317</v>
      </c>
      <c r="AU176" s="1308"/>
      <c r="AV176" s="1308"/>
      <c r="AW176" s="1308"/>
      <c r="AX176" s="1308"/>
      <c r="AY176" s="1308"/>
      <c r="AZ176" s="1308"/>
      <c r="BA176" s="1308"/>
      <c r="BC176" s="1106">
        <f t="shared" si="3"/>
        <v>1382.85</v>
      </c>
    </row>
    <row r="177" spans="3:55">
      <c r="C177" s="1298">
        <v>140</v>
      </c>
      <c r="D177" s="1298"/>
      <c r="E177" s="1299" t="s">
        <v>5658</v>
      </c>
      <c r="F177" s="1299"/>
      <c r="G177" s="1299"/>
      <c r="H177" s="1300" t="s">
        <v>5659</v>
      </c>
      <c r="I177" s="1300"/>
      <c r="J177" s="1300"/>
      <c r="K177" s="1300"/>
      <c r="L177" s="1300"/>
      <c r="M177" s="1300"/>
      <c r="N177" s="1300"/>
      <c r="O177" s="1300"/>
      <c r="P177" s="1300"/>
      <c r="Q177" s="1300"/>
      <c r="R177" s="1300"/>
      <c r="S177" s="1300"/>
      <c r="T177" s="1300"/>
      <c r="U177" s="1301">
        <v>1</v>
      </c>
      <c r="V177" s="1301"/>
      <c r="W177" s="1302" t="s">
        <v>13</v>
      </c>
      <c r="X177" s="1302"/>
      <c r="Y177" s="1302"/>
      <c r="Z177" s="1307">
        <v>1374</v>
      </c>
      <c r="AA177" s="1307"/>
      <c r="AB177" s="1307"/>
      <c r="AC177" s="1307"/>
      <c r="AD177" s="1304">
        <v>22</v>
      </c>
      <c r="AE177" s="1304"/>
      <c r="AF177" s="1304"/>
      <c r="AG177" s="1304"/>
      <c r="AH177" s="1304"/>
      <c r="AI177" s="1304"/>
      <c r="AJ177" s="1304"/>
      <c r="AK177" s="1304"/>
      <c r="AL177" s="1305">
        <v>247.77</v>
      </c>
      <c r="AM177" s="1305"/>
      <c r="AN177" s="1305"/>
      <c r="AO177" s="1305"/>
      <c r="AP177" s="1305"/>
      <c r="AQ177" s="1305"/>
      <c r="AR177" s="1305"/>
      <c r="AS177" s="1305"/>
      <c r="AT177" s="1308">
        <v>1374</v>
      </c>
      <c r="AU177" s="1308"/>
      <c r="AV177" s="1308"/>
      <c r="AW177" s="1308"/>
      <c r="AX177" s="1308"/>
      <c r="AY177" s="1308"/>
      <c r="AZ177" s="1308"/>
      <c r="BA177" s="1308"/>
      <c r="BC177" s="1106">
        <f t="shared" si="3"/>
        <v>1442.7</v>
      </c>
    </row>
    <row r="178" spans="3:55">
      <c r="C178" s="1298">
        <v>141</v>
      </c>
      <c r="D178" s="1298"/>
      <c r="E178" s="1299" t="s">
        <v>1668</v>
      </c>
      <c r="F178" s="1299"/>
      <c r="G178" s="1299"/>
      <c r="H178" s="1300" t="s">
        <v>2214</v>
      </c>
      <c r="I178" s="1300"/>
      <c r="J178" s="1300"/>
      <c r="K178" s="1300"/>
      <c r="L178" s="1300"/>
      <c r="M178" s="1300"/>
      <c r="N178" s="1300"/>
      <c r="O178" s="1300"/>
      <c r="P178" s="1300"/>
      <c r="Q178" s="1300"/>
      <c r="R178" s="1300"/>
      <c r="S178" s="1300"/>
      <c r="T178" s="1300"/>
      <c r="U178" s="1301">
        <v>1</v>
      </c>
      <c r="V178" s="1301"/>
      <c r="W178" s="1302" t="s">
        <v>970</v>
      </c>
      <c r="X178" s="1302"/>
      <c r="Y178" s="1302"/>
      <c r="Z178" s="1303">
        <v>520</v>
      </c>
      <c r="AA178" s="1303"/>
      <c r="AB178" s="1303"/>
      <c r="AC178" s="1303"/>
      <c r="AD178" s="1304">
        <v>22</v>
      </c>
      <c r="AE178" s="1304"/>
      <c r="AF178" s="1304"/>
      <c r="AG178" s="1304"/>
      <c r="AH178" s="1304"/>
      <c r="AI178" s="1304"/>
      <c r="AJ178" s="1304"/>
      <c r="AK178" s="1304"/>
      <c r="AL178" s="1305">
        <v>93.77</v>
      </c>
      <c r="AM178" s="1305"/>
      <c r="AN178" s="1305"/>
      <c r="AO178" s="1305"/>
      <c r="AP178" s="1305"/>
      <c r="AQ178" s="1305"/>
      <c r="AR178" s="1305"/>
      <c r="AS178" s="1305"/>
      <c r="AT178" s="1306">
        <v>520</v>
      </c>
      <c r="AU178" s="1306"/>
      <c r="AV178" s="1306"/>
      <c r="AW178" s="1306"/>
      <c r="AX178" s="1306"/>
      <c r="AY178" s="1306"/>
      <c r="AZ178" s="1306"/>
      <c r="BA178" s="1306"/>
      <c r="BC178" s="1106">
        <f t="shared" si="3"/>
        <v>546</v>
      </c>
    </row>
    <row r="179" spans="3:55">
      <c r="C179" s="1298">
        <v>142</v>
      </c>
      <c r="D179" s="1298"/>
      <c r="E179" s="1299" t="s">
        <v>1669</v>
      </c>
      <c r="F179" s="1299"/>
      <c r="G179" s="1299"/>
      <c r="H179" s="1300" t="s">
        <v>2213</v>
      </c>
      <c r="I179" s="1300"/>
      <c r="J179" s="1300"/>
      <c r="K179" s="1300"/>
      <c r="L179" s="1300"/>
      <c r="M179" s="1300"/>
      <c r="N179" s="1300"/>
      <c r="O179" s="1300"/>
      <c r="P179" s="1300"/>
      <c r="Q179" s="1300"/>
      <c r="R179" s="1300"/>
      <c r="S179" s="1300"/>
      <c r="T179" s="1300"/>
      <c r="U179" s="1301">
        <v>1</v>
      </c>
      <c r="V179" s="1301"/>
      <c r="W179" s="1302" t="s">
        <v>970</v>
      </c>
      <c r="X179" s="1302"/>
      <c r="Y179" s="1302"/>
      <c r="Z179" s="1307">
        <v>1231</v>
      </c>
      <c r="AA179" s="1307"/>
      <c r="AB179" s="1307"/>
      <c r="AC179" s="1307"/>
      <c r="AD179" s="1304">
        <v>22</v>
      </c>
      <c r="AE179" s="1304"/>
      <c r="AF179" s="1304"/>
      <c r="AG179" s="1304"/>
      <c r="AH179" s="1304"/>
      <c r="AI179" s="1304"/>
      <c r="AJ179" s="1304"/>
      <c r="AK179" s="1304"/>
      <c r="AL179" s="1305">
        <v>221.98</v>
      </c>
      <c r="AM179" s="1305"/>
      <c r="AN179" s="1305"/>
      <c r="AO179" s="1305"/>
      <c r="AP179" s="1305"/>
      <c r="AQ179" s="1305"/>
      <c r="AR179" s="1305"/>
      <c r="AS179" s="1305"/>
      <c r="AT179" s="1308">
        <v>1231</v>
      </c>
      <c r="AU179" s="1308"/>
      <c r="AV179" s="1308"/>
      <c r="AW179" s="1308"/>
      <c r="AX179" s="1308"/>
      <c r="AY179" s="1308"/>
      <c r="AZ179" s="1308"/>
      <c r="BA179" s="1308"/>
      <c r="BC179" s="1106">
        <f t="shared" si="3"/>
        <v>1292.55</v>
      </c>
    </row>
    <row r="180" spans="3:55">
      <c r="C180" s="1298">
        <v>143</v>
      </c>
      <c r="D180" s="1298"/>
      <c r="E180" s="1299" t="s">
        <v>5660</v>
      </c>
      <c r="F180" s="1299"/>
      <c r="G180" s="1299"/>
      <c r="H180" s="1300" t="s">
        <v>5661</v>
      </c>
      <c r="I180" s="1300"/>
      <c r="J180" s="1300"/>
      <c r="K180" s="1300"/>
      <c r="L180" s="1300"/>
      <c r="M180" s="1300"/>
      <c r="N180" s="1300"/>
      <c r="O180" s="1300"/>
      <c r="P180" s="1300"/>
      <c r="Q180" s="1300"/>
      <c r="R180" s="1300"/>
      <c r="S180" s="1300"/>
      <c r="T180" s="1300"/>
      <c r="U180" s="1301">
        <v>1</v>
      </c>
      <c r="V180" s="1301"/>
      <c r="W180" s="1302" t="s">
        <v>13</v>
      </c>
      <c r="X180" s="1302"/>
      <c r="Y180" s="1302"/>
      <c r="Z180" s="1303">
        <v>381.6</v>
      </c>
      <c r="AA180" s="1303"/>
      <c r="AB180" s="1303"/>
      <c r="AC180" s="1303"/>
      <c r="AD180" s="1304">
        <v>22</v>
      </c>
      <c r="AE180" s="1304"/>
      <c r="AF180" s="1304"/>
      <c r="AG180" s="1304"/>
      <c r="AH180" s="1304"/>
      <c r="AI180" s="1304"/>
      <c r="AJ180" s="1304"/>
      <c r="AK180" s="1304"/>
      <c r="AL180" s="1305">
        <v>68.81</v>
      </c>
      <c r="AM180" s="1305"/>
      <c r="AN180" s="1305"/>
      <c r="AO180" s="1305"/>
      <c r="AP180" s="1305"/>
      <c r="AQ180" s="1305"/>
      <c r="AR180" s="1305"/>
      <c r="AS180" s="1305"/>
      <c r="AT180" s="1306">
        <v>381.6</v>
      </c>
      <c r="AU180" s="1306"/>
      <c r="AV180" s="1306"/>
      <c r="AW180" s="1306"/>
      <c r="AX180" s="1306"/>
      <c r="AY180" s="1306"/>
      <c r="AZ180" s="1306"/>
      <c r="BA180" s="1306"/>
      <c r="BC180" s="1106">
        <f t="shared" si="3"/>
        <v>400.68</v>
      </c>
    </row>
    <row r="181" spans="3:55">
      <c r="C181" s="1298">
        <v>144</v>
      </c>
      <c r="D181" s="1298"/>
      <c r="E181" s="1299" t="s">
        <v>1666</v>
      </c>
      <c r="F181" s="1299"/>
      <c r="G181" s="1299"/>
      <c r="H181" s="1300" t="s">
        <v>1667</v>
      </c>
      <c r="I181" s="1300"/>
      <c r="J181" s="1300"/>
      <c r="K181" s="1300"/>
      <c r="L181" s="1300"/>
      <c r="M181" s="1300"/>
      <c r="N181" s="1300"/>
      <c r="O181" s="1300"/>
      <c r="P181" s="1300"/>
      <c r="Q181" s="1300"/>
      <c r="R181" s="1300"/>
      <c r="S181" s="1300"/>
      <c r="T181" s="1300"/>
      <c r="U181" s="1301">
        <v>1</v>
      </c>
      <c r="V181" s="1301"/>
      <c r="W181" s="1302" t="s">
        <v>13</v>
      </c>
      <c r="X181" s="1302"/>
      <c r="Y181" s="1302"/>
      <c r="Z181" s="1303">
        <v>19.25</v>
      </c>
      <c r="AA181" s="1303"/>
      <c r="AB181" s="1303"/>
      <c r="AC181" s="1303"/>
      <c r="AD181" s="1304">
        <v>22</v>
      </c>
      <c r="AE181" s="1304"/>
      <c r="AF181" s="1304"/>
      <c r="AG181" s="1304"/>
      <c r="AH181" s="1304"/>
      <c r="AI181" s="1304"/>
      <c r="AJ181" s="1304"/>
      <c r="AK181" s="1304"/>
      <c r="AL181" s="1305">
        <v>3.47</v>
      </c>
      <c r="AM181" s="1305"/>
      <c r="AN181" s="1305"/>
      <c r="AO181" s="1305"/>
      <c r="AP181" s="1305"/>
      <c r="AQ181" s="1305"/>
      <c r="AR181" s="1305"/>
      <c r="AS181" s="1305"/>
      <c r="AT181" s="1306">
        <v>19.25</v>
      </c>
      <c r="AU181" s="1306"/>
      <c r="AV181" s="1306"/>
      <c r="AW181" s="1306"/>
      <c r="AX181" s="1306"/>
      <c r="AY181" s="1306"/>
      <c r="AZ181" s="1306"/>
      <c r="BA181" s="1306"/>
      <c r="BC181" s="1106">
        <f t="shared" si="3"/>
        <v>20.220000000000002</v>
      </c>
    </row>
    <row r="182" spans="3:55">
      <c r="C182" s="1298">
        <v>145</v>
      </c>
      <c r="D182" s="1298"/>
      <c r="E182" s="1299" t="s">
        <v>5662</v>
      </c>
      <c r="F182" s="1299"/>
      <c r="G182" s="1299"/>
      <c r="H182" s="1300" t="s">
        <v>5663</v>
      </c>
      <c r="I182" s="1300"/>
      <c r="J182" s="1300"/>
      <c r="K182" s="1300"/>
      <c r="L182" s="1300"/>
      <c r="M182" s="1300"/>
      <c r="N182" s="1300"/>
      <c r="O182" s="1300"/>
      <c r="P182" s="1300"/>
      <c r="Q182" s="1300"/>
      <c r="R182" s="1300"/>
      <c r="S182" s="1300"/>
      <c r="T182" s="1300"/>
      <c r="U182" s="1301">
        <v>1</v>
      </c>
      <c r="V182" s="1301"/>
      <c r="W182" s="1302" t="s">
        <v>13</v>
      </c>
      <c r="X182" s="1302"/>
      <c r="Y182" s="1302"/>
      <c r="Z182" s="1303">
        <v>30.6</v>
      </c>
      <c r="AA182" s="1303"/>
      <c r="AB182" s="1303"/>
      <c r="AC182" s="1303"/>
      <c r="AD182" s="1304">
        <v>22</v>
      </c>
      <c r="AE182" s="1304"/>
      <c r="AF182" s="1304"/>
      <c r="AG182" s="1304"/>
      <c r="AH182" s="1304"/>
      <c r="AI182" s="1304"/>
      <c r="AJ182" s="1304"/>
      <c r="AK182" s="1304"/>
      <c r="AL182" s="1305">
        <v>5.52</v>
      </c>
      <c r="AM182" s="1305"/>
      <c r="AN182" s="1305"/>
      <c r="AO182" s="1305"/>
      <c r="AP182" s="1305"/>
      <c r="AQ182" s="1305"/>
      <c r="AR182" s="1305"/>
      <c r="AS182" s="1305"/>
      <c r="AT182" s="1306">
        <v>30.6</v>
      </c>
      <c r="AU182" s="1306"/>
      <c r="AV182" s="1306"/>
      <c r="AW182" s="1306"/>
      <c r="AX182" s="1306"/>
      <c r="AY182" s="1306"/>
      <c r="AZ182" s="1306"/>
      <c r="BA182" s="1306"/>
      <c r="BC182" s="1106">
        <f t="shared" si="3"/>
        <v>32.130000000000003</v>
      </c>
    </row>
    <row r="183" spans="3:55">
      <c r="C183" s="1298">
        <v>146</v>
      </c>
      <c r="D183" s="1298"/>
      <c r="E183" s="1299" t="s">
        <v>5664</v>
      </c>
      <c r="F183" s="1299"/>
      <c r="G183" s="1299"/>
      <c r="H183" s="1300" t="s">
        <v>5665</v>
      </c>
      <c r="I183" s="1300"/>
      <c r="J183" s="1300"/>
      <c r="K183" s="1300"/>
      <c r="L183" s="1300"/>
      <c r="M183" s="1300"/>
      <c r="N183" s="1300"/>
      <c r="O183" s="1300"/>
      <c r="P183" s="1300"/>
      <c r="Q183" s="1300"/>
      <c r="R183" s="1300"/>
      <c r="S183" s="1300"/>
      <c r="T183" s="1300"/>
      <c r="U183" s="1301">
        <v>1</v>
      </c>
      <c r="V183" s="1301"/>
      <c r="W183" s="1302" t="s">
        <v>13</v>
      </c>
      <c r="X183" s="1302"/>
      <c r="Y183" s="1302"/>
      <c r="Z183" s="1303">
        <v>35.700000000000003</v>
      </c>
      <c r="AA183" s="1303"/>
      <c r="AB183" s="1303"/>
      <c r="AC183" s="1303"/>
      <c r="AD183" s="1304">
        <v>22</v>
      </c>
      <c r="AE183" s="1304"/>
      <c r="AF183" s="1304"/>
      <c r="AG183" s="1304"/>
      <c r="AH183" s="1304"/>
      <c r="AI183" s="1304"/>
      <c r="AJ183" s="1304"/>
      <c r="AK183" s="1304"/>
      <c r="AL183" s="1305">
        <v>6.44</v>
      </c>
      <c r="AM183" s="1305"/>
      <c r="AN183" s="1305"/>
      <c r="AO183" s="1305"/>
      <c r="AP183" s="1305"/>
      <c r="AQ183" s="1305"/>
      <c r="AR183" s="1305"/>
      <c r="AS183" s="1305"/>
      <c r="AT183" s="1306">
        <v>35.700000000000003</v>
      </c>
      <c r="AU183" s="1306"/>
      <c r="AV183" s="1306"/>
      <c r="AW183" s="1306"/>
      <c r="AX183" s="1306"/>
      <c r="AY183" s="1306"/>
      <c r="AZ183" s="1306"/>
      <c r="BA183" s="1306"/>
      <c r="BC183" s="1106">
        <f t="shared" si="3"/>
        <v>37.489999999999995</v>
      </c>
    </row>
    <row r="184" spans="3:55">
      <c r="C184" s="1298">
        <v>147</v>
      </c>
      <c r="D184" s="1298"/>
      <c r="E184" s="1299" t="s">
        <v>5666</v>
      </c>
      <c r="F184" s="1299"/>
      <c r="G184" s="1299"/>
      <c r="H184" s="1300" t="s">
        <v>5667</v>
      </c>
      <c r="I184" s="1300"/>
      <c r="J184" s="1300"/>
      <c r="K184" s="1300"/>
      <c r="L184" s="1300"/>
      <c r="M184" s="1300"/>
      <c r="N184" s="1300"/>
      <c r="O184" s="1300"/>
      <c r="P184" s="1300"/>
      <c r="Q184" s="1300"/>
      <c r="R184" s="1300"/>
      <c r="S184" s="1300"/>
      <c r="T184" s="1300"/>
      <c r="U184" s="1301">
        <v>1</v>
      </c>
      <c r="V184" s="1301"/>
      <c r="W184" s="1302" t="s">
        <v>13</v>
      </c>
      <c r="X184" s="1302"/>
      <c r="Y184" s="1302"/>
      <c r="Z184" s="1303">
        <v>36</v>
      </c>
      <c r="AA184" s="1303"/>
      <c r="AB184" s="1303"/>
      <c r="AC184" s="1303"/>
      <c r="AD184" s="1304">
        <v>22</v>
      </c>
      <c r="AE184" s="1304"/>
      <c r="AF184" s="1304"/>
      <c r="AG184" s="1304"/>
      <c r="AH184" s="1304"/>
      <c r="AI184" s="1304"/>
      <c r="AJ184" s="1304"/>
      <c r="AK184" s="1304"/>
      <c r="AL184" s="1305">
        <v>6.49</v>
      </c>
      <c r="AM184" s="1305"/>
      <c r="AN184" s="1305"/>
      <c r="AO184" s="1305"/>
      <c r="AP184" s="1305"/>
      <c r="AQ184" s="1305"/>
      <c r="AR184" s="1305"/>
      <c r="AS184" s="1305"/>
      <c r="AT184" s="1306">
        <v>36</v>
      </c>
      <c r="AU184" s="1306"/>
      <c r="AV184" s="1306"/>
      <c r="AW184" s="1306"/>
      <c r="AX184" s="1306"/>
      <c r="AY184" s="1306"/>
      <c r="AZ184" s="1306"/>
      <c r="BA184" s="1306"/>
      <c r="BC184" s="1106">
        <f t="shared" si="3"/>
        <v>37.799999999999997</v>
      </c>
    </row>
    <row r="185" spans="3:55">
      <c r="C185" s="1298">
        <v>148</v>
      </c>
      <c r="D185" s="1298"/>
      <c r="E185" s="1299" t="s">
        <v>5668</v>
      </c>
      <c r="F185" s="1299"/>
      <c r="G185" s="1299"/>
      <c r="H185" s="1300" t="s">
        <v>5669</v>
      </c>
      <c r="I185" s="1300"/>
      <c r="J185" s="1300"/>
      <c r="K185" s="1300"/>
      <c r="L185" s="1300"/>
      <c r="M185" s="1300"/>
      <c r="N185" s="1300"/>
      <c r="O185" s="1300"/>
      <c r="P185" s="1300"/>
      <c r="Q185" s="1300"/>
      <c r="R185" s="1300"/>
      <c r="S185" s="1300"/>
      <c r="T185" s="1300"/>
      <c r="U185" s="1301">
        <v>1</v>
      </c>
      <c r="V185" s="1301"/>
      <c r="W185" s="1302" t="s">
        <v>13</v>
      </c>
      <c r="X185" s="1302"/>
      <c r="Y185" s="1302"/>
      <c r="Z185" s="1303">
        <v>23.76</v>
      </c>
      <c r="AA185" s="1303"/>
      <c r="AB185" s="1303"/>
      <c r="AC185" s="1303"/>
      <c r="AD185" s="1304">
        <v>22</v>
      </c>
      <c r="AE185" s="1304"/>
      <c r="AF185" s="1304"/>
      <c r="AG185" s="1304"/>
      <c r="AH185" s="1304"/>
      <c r="AI185" s="1304"/>
      <c r="AJ185" s="1304"/>
      <c r="AK185" s="1304"/>
      <c r="AL185" s="1305">
        <v>4.28</v>
      </c>
      <c r="AM185" s="1305"/>
      <c r="AN185" s="1305"/>
      <c r="AO185" s="1305"/>
      <c r="AP185" s="1305"/>
      <c r="AQ185" s="1305"/>
      <c r="AR185" s="1305"/>
      <c r="AS185" s="1305"/>
      <c r="AT185" s="1306">
        <v>23.76</v>
      </c>
      <c r="AU185" s="1306"/>
      <c r="AV185" s="1306"/>
      <c r="AW185" s="1306"/>
      <c r="AX185" s="1306"/>
      <c r="AY185" s="1306"/>
      <c r="AZ185" s="1306"/>
      <c r="BA185" s="1306"/>
      <c r="BC185" s="1106">
        <f t="shared" si="3"/>
        <v>24.950000000000003</v>
      </c>
    </row>
    <row r="186" spans="3:55">
      <c r="C186" s="1298">
        <v>149</v>
      </c>
      <c r="D186" s="1298"/>
      <c r="E186" s="1299" t="s">
        <v>5670</v>
      </c>
      <c r="F186" s="1299"/>
      <c r="G186" s="1299"/>
      <c r="H186" s="1300" t="s">
        <v>5671</v>
      </c>
      <c r="I186" s="1300"/>
      <c r="J186" s="1300"/>
      <c r="K186" s="1300"/>
      <c r="L186" s="1300"/>
      <c r="M186" s="1300"/>
      <c r="N186" s="1300"/>
      <c r="O186" s="1300"/>
      <c r="P186" s="1300"/>
      <c r="Q186" s="1300"/>
      <c r="R186" s="1300"/>
      <c r="S186" s="1300"/>
      <c r="T186" s="1300"/>
      <c r="U186" s="1301">
        <v>1</v>
      </c>
      <c r="V186" s="1301"/>
      <c r="W186" s="1302" t="s">
        <v>13</v>
      </c>
      <c r="X186" s="1302"/>
      <c r="Y186" s="1302"/>
      <c r="Z186" s="1303">
        <v>36.119999999999997</v>
      </c>
      <c r="AA186" s="1303"/>
      <c r="AB186" s="1303"/>
      <c r="AC186" s="1303"/>
      <c r="AD186" s="1304">
        <v>22</v>
      </c>
      <c r="AE186" s="1304"/>
      <c r="AF186" s="1304"/>
      <c r="AG186" s="1304"/>
      <c r="AH186" s="1304"/>
      <c r="AI186" s="1304"/>
      <c r="AJ186" s="1304"/>
      <c r="AK186" s="1304"/>
      <c r="AL186" s="1305">
        <v>6.51</v>
      </c>
      <c r="AM186" s="1305"/>
      <c r="AN186" s="1305"/>
      <c r="AO186" s="1305"/>
      <c r="AP186" s="1305"/>
      <c r="AQ186" s="1305"/>
      <c r="AR186" s="1305"/>
      <c r="AS186" s="1305"/>
      <c r="AT186" s="1306">
        <v>36.119999999999997</v>
      </c>
      <c r="AU186" s="1306"/>
      <c r="AV186" s="1306"/>
      <c r="AW186" s="1306"/>
      <c r="AX186" s="1306"/>
      <c r="AY186" s="1306"/>
      <c r="AZ186" s="1306"/>
      <c r="BA186" s="1306"/>
      <c r="BC186" s="1106">
        <f t="shared" si="3"/>
        <v>37.93</v>
      </c>
    </row>
    <row r="187" spans="3:55" ht="15" thickBot="1">
      <c r="C187" s="1298">
        <v>150</v>
      </c>
      <c r="D187" s="1298"/>
      <c r="E187" s="1299" t="s">
        <v>1672</v>
      </c>
      <c r="F187" s="1299"/>
      <c r="G187" s="1299"/>
      <c r="H187" s="1300" t="s">
        <v>1673</v>
      </c>
      <c r="I187" s="1300"/>
      <c r="J187" s="1300"/>
      <c r="K187" s="1300"/>
      <c r="L187" s="1300"/>
      <c r="M187" s="1300"/>
      <c r="N187" s="1300"/>
      <c r="O187" s="1300"/>
      <c r="P187" s="1300"/>
      <c r="Q187" s="1300"/>
      <c r="R187" s="1300"/>
      <c r="S187" s="1300"/>
      <c r="T187" s="1300"/>
      <c r="U187" s="1301">
        <v>1</v>
      </c>
      <c r="V187" s="1301"/>
      <c r="W187" s="1302" t="s">
        <v>13</v>
      </c>
      <c r="X187" s="1302"/>
      <c r="Y187" s="1302"/>
      <c r="Z187" s="1303">
        <v>679</v>
      </c>
      <c r="AA187" s="1303"/>
      <c r="AB187" s="1303"/>
      <c r="AC187" s="1303"/>
      <c r="AD187" s="1304">
        <v>22</v>
      </c>
      <c r="AE187" s="1304"/>
      <c r="AF187" s="1304"/>
      <c r="AG187" s="1304"/>
      <c r="AH187" s="1304"/>
      <c r="AI187" s="1304"/>
      <c r="AJ187" s="1304"/>
      <c r="AK187" s="1304"/>
      <c r="AL187" s="1305">
        <v>122.44</v>
      </c>
      <c r="AM187" s="1305"/>
      <c r="AN187" s="1305"/>
      <c r="AO187" s="1305"/>
      <c r="AP187" s="1305"/>
      <c r="AQ187" s="1305"/>
      <c r="AR187" s="1305"/>
      <c r="AS187" s="1305"/>
      <c r="AT187" s="1306">
        <v>679</v>
      </c>
      <c r="AU187" s="1306"/>
      <c r="AV187" s="1306"/>
      <c r="AW187" s="1306"/>
      <c r="AX187" s="1306"/>
      <c r="AY187" s="1306"/>
      <c r="AZ187" s="1306"/>
      <c r="BA187" s="1306"/>
      <c r="BC187" s="1106">
        <f t="shared" si="3"/>
        <v>712.95</v>
      </c>
    </row>
    <row r="188" spans="3:55">
      <c r="C188" s="1290" t="s">
        <v>639</v>
      </c>
      <c r="D188" s="1290"/>
      <c r="E188" s="1293" t="s">
        <v>1245</v>
      </c>
      <c r="F188" s="1293"/>
      <c r="G188" s="1293"/>
      <c r="H188" s="1293" t="s">
        <v>1661</v>
      </c>
      <c r="I188" s="1293"/>
      <c r="J188" s="1293"/>
      <c r="K188" s="1293"/>
      <c r="L188" s="1293"/>
      <c r="M188" s="1293"/>
      <c r="N188" s="1293"/>
      <c r="O188" s="1293"/>
      <c r="P188" s="1293"/>
      <c r="Q188" s="1293"/>
      <c r="R188" s="1293"/>
      <c r="S188" s="1293"/>
      <c r="T188" s="1293"/>
      <c r="U188" s="1293" t="s">
        <v>1662</v>
      </c>
      <c r="V188" s="1293"/>
      <c r="W188" s="1293"/>
      <c r="X188" s="1293"/>
      <c r="Y188" s="1293"/>
      <c r="Z188" s="1293" t="s">
        <v>1522</v>
      </c>
      <c r="AA188" s="1293"/>
      <c r="AB188" s="1293"/>
      <c r="AC188" s="1293"/>
      <c r="AD188" s="1293" t="s">
        <v>1663</v>
      </c>
      <c r="AE188" s="1293"/>
      <c r="AF188" s="1293"/>
      <c r="AG188" s="1293"/>
      <c r="AH188" s="1293"/>
      <c r="AI188" s="1293"/>
      <c r="AJ188" s="1293"/>
      <c r="AK188" s="1293"/>
      <c r="AL188" s="1293" t="s">
        <v>1664</v>
      </c>
      <c r="AM188" s="1293"/>
      <c r="AN188" s="1293"/>
      <c r="AO188" s="1293"/>
      <c r="AP188" s="1293"/>
      <c r="AQ188" s="1293"/>
      <c r="AR188" s="1293"/>
      <c r="AS188" s="1293"/>
      <c r="AT188" s="1296" t="s">
        <v>1665</v>
      </c>
      <c r="AU188" s="1296"/>
      <c r="AV188" s="1296"/>
      <c r="AW188" s="1296"/>
      <c r="AX188" s="1296"/>
      <c r="AY188" s="1296"/>
      <c r="AZ188" s="1296"/>
      <c r="BA188" s="1296"/>
      <c r="BC188" s="1289" t="s">
        <v>5688</v>
      </c>
    </row>
    <row r="189" spans="3:55">
      <c r="C189" s="1291"/>
      <c r="D189" s="1292"/>
      <c r="E189" s="1294"/>
      <c r="F189" s="1295"/>
      <c r="G189" s="1292"/>
      <c r="H189" s="1294"/>
      <c r="I189" s="1295"/>
      <c r="J189" s="1295"/>
      <c r="K189" s="1295"/>
      <c r="L189" s="1295"/>
      <c r="M189" s="1295"/>
      <c r="N189" s="1295"/>
      <c r="O189" s="1295"/>
      <c r="P189" s="1295"/>
      <c r="Q189" s="1295"/>
      <c r="R189" s="1295"/>
      <c r="S189" s="1295"/>
      <c r="T189" s="1292"/>
      <c r="U189" s="1294"/>
      <c r="V189" s="1295"/>
      <c r="W189" s="1295"/>
      <c r="X189" s="1295"/>
      <c r="Y189" s="1292"/>
      <c r="Z189" s="1294"/>
      <c r="AA189" s="1295"/>
      <c r="AB189" s="1295"/>
      <c r="AC189" s="1292"/>
      <c r="AD189" s="1294"/>
      <c r="AE189" s="1295"/>
      <c r="AF189" s="1295"/>
      <c r="AG189" s="1295"/>
      <c r="AH189" s="1295"/>
      <c r="AI189" s="1295"/>
      <c r="AJ189" s="1295"/>
      <c r="AK189" s="1292"/>
      <c r="AL189" s="1294"/>
      <c r="AM189" s="1295"/>
      <c r="AN189" s="1295"/>
      <c r="AO189" s="1295"/>
      <c r="AP189" s="1295"/>
      <c r="AQ189" s="1295"/>
      <c r="AR189" s="1295"/>
      <c r="AS189" s="1292"/>
      <c r="AT189" s="1294"/>
      <c r="AU189" s="1295"/>
      <c r="AV189" s="1295"/>
      <c r="AW189" s="1295"/>
      <c r="AX189" s="1295"/>
      <c r="AY189" s="1295"/>
      <c r="AZ189" s="1295"/>
      <c r="BA189" s="1297"/>
      <c r="BC189" s="1289"/>
    </row>
    <row r="190" spans="3:55">
      <c r="C190" s="1298">
        <v>151</v>
      </c>
      <c r="D190" s="1298"/>
      <c r="E190" s="1299" t="s">
        <v>1674</v>
      </c>
      <c r="F190" s="1299"/>
      <c r="G190" s="1299"/>
      <c r="H190" s="1300" t="s">
        <v>1675</v>
      </c>
      <c r="I190" s="1300"/>
      <c r="J190" s="1300"/>
      <c r="K190" s="1300"/>
      <c r="L190" s="1300"/>
      <c r="M190" s="1300"/>
      <c r="N190" s="1300"/>
      <c r="O190" s="1300"/>
      <c r="P190" s="1300"/>
      <c r="Q190" s="1300"/>
      <c r="R190" s="1300"/>
      <c r="S190" s="1300"/>
      <c r="T190" s="1300"/>
      <c r="U190" s="1301">
        <v>1</v>
      </c>
      <c r="V190" s="1301"/>
      <c r="W190" s="1302" t="s">
        <v>13</v>
      </c>
      <c r="X190" s="1302"/>
      <c r="Y190" s="1302"/>
      <c r="Z190" s="1303">
        <v>649</v>
      </c>
      <c r="AA190" s="1303"/>
      <c r="AB190" s="1303"/>
      <c r="AC190" s="1303"/>
      <c r="AD190" s="1304">
        <v>22</v>
      </c>
      <c r="AE190" s="1304"/>
      <c r="AF190" s="1304"/>
      <c r="AG190" s="1304"/>
      <c r="AH190" s="1304"/>
      <c r="AI190" s="1304"/>
      <c r="AJ190" s="1304"/>
      <c r="AK190" s="1304"/>
      <c r="AL190" s="1305">
        <v>117.03</v>
      </c>
      <c r="AM190" s="1305"/>
      <c r="AN190" s="1305"/>
      <c r="AO190" s="1305"/>
      <c r="AP190" s="1305"/>
      <c r="AQ190" s="1305"/>
      <c r="AR190" s="1305"/>
      <c r="AS190" s="1305"/>
      <c r="AT190" s="1306">
        <v>649</v>
      </c>
      <c r="AU190" s="1306"/>
      <c r="AV190" s="1306"/>
      <c r="AW190" s="1306"/>
      <c r="AX190" s="1306"/>
      <c r="AY190" s="1306"/>
      <c r="AZ190" s="1306"/>
      <c r="BA190" s="1306"/>
      <c r="BC190" s="1106">
        <f t="shared" ref="BC190" si="4">ROUNDUP(Z190*1.05,2)</f>
        <v>681.45</v>
      </c>
    </row>
    <row r="191" spans="3:55" ht="15" customHeight="1">
      <c r="C191" s="1280"/>
      <c r="D191" s="1280"/>
      <c r="E191" s="1281"/>
      <c r="F191" s="1281"/>
      <c r="G191" s="1281"/>
      <c r="H191" s="1282" t="s">
        <v>5683</v>
      </c>
      <c r="I191" s="1282"/>
      <c r="J191" s="1282"/>
      <c r="K191" s="1282"/>
      <c r="L191" s="1282"/>
      <c r="M191" s="1282"/>
      <c r="N191" s="1282"/>
      <c r="O191" s="1282"/>
      <c r="P191" s="1282"/>
      <c r="Q191" s="1282"/>
      <c r="R191" s="1282"/>
      <c r="S191" s="1282"/>
      <c r="T191" s="1282"/>
      <c r="U191" s="1283">
        <v>1</v>
      </c>
      <c r="V191" s="1283"/>
      <c r="W191" s="1284" t="s">
        <v>13</v>
      </c>
      <c r="X191" s="1284"/>
      <c r="Y191" s="1284"/>
      <c r="Z191" s="1285">
        <v>1759</v>
      </c>
      <c r="AA191" s="1285"/>
      <c r="AB191" s="1285"/>
      <c r="AC191" s="1285"/>
      <c r="AD191" s="1286">
        <v>22</v>
      </c>
      <c r="AE191" s="1286"/>
      <c r="AF191" s="1286"/>
      <c r="AG191" s="1286"/>
      <c r="AH191" s="1286"/>
      <c r="AI191" s="1286"/>
      <c r="AJ191" s="1286"/>
      <c r="AK191" s="1286"/>
      <c r="AL191" s="1285">
        <v>117.03</v>
      </c>
      <c r="AM191" s="1285"/>
      <c r="AN191" s="1285"/>
      <c r="AO191" s="1285"/>
      <c r="AP191" s="1285"/>
      <c r="AQ191" s="1285"/>
      <c r="AR191" s="1285"/>
      <c r="AS191" s="1285"/>
      <c r="AT191" s="1287">
        <v>649</v>
      </c>
      <c r="AU191" s="1287"/>
      <c r="AV191" s="1287"/>
      <c r="AW191" s="1287"/>
      <c r="AX191" s="1287"/>
      <c r="AY191" s="1287"/>
      <c r="AZ191" s="1287"/>
      <c r="BA191" s="1287"/>
      <c r="BB191" s="1107"/>
      <c r="BC191" s="1108">
        <f t="shared" ref="BC191" si="5">ROUNDUP(Z191*1.05,2)</f>
        <v>1846.95</v>
      </c>
    </row>
    <row r="192" spans="3:55" ht="15" customHeight="1">
      <c r="C192" s="1280"/>
      <c r="D192" s="1280"/>
      <c r="E192" s="1281">
        <v>216033</v>
      </c>
      <c r="F192" s="1281"/>
      <c r="G192" s="1281"/>
      <c r="H192" s="1282" t="s">
        <v>5690</v>
      </c>
      <c r="I192" s="1282"/>
      <c r="J192" s="1282"/>
      <c r="K192" s="1282"/>
      <c r="L192" s="1282"/>
      <c r="M192" s="1282"/>
      <c r="N192" s="1282"/>
      <c r="O192" s="1282"/>
      <c r="P192" s="1282"/>
      <c r="Q192" s="1282"/>
      <c r="R192" s="1282"/>
      <c r="S192" s="1282"/>
      <c r="T192" s="1282"/>
      <c r="U192" s="1283">
        <v>1</v>
      </c>
      <c r="V192" s="1283"/>
      <c r="W192" s="1284" t="s">
        <v>13</v>
      </c>
      <c r="X192" s="1284"/>
      <c r="Y192" s="1284"/>
      <c r="Z192" s="1285">
        <v>597</v>
      </c>
      <c r="AA192" s="1285"/>
      <c r="AB192" s="1285"/>
      <c r="AC192" s="1285"/>
      <c r="AD192" s="1286">
        <v>22</v>
      </c>
      <c r="AE192" s="1286"/>
      <c r="AF192" s="1286"/>
      <c r="AG192" s="1286"/>
      <c r="AH192" s="1286"/>
      <c r="AI192" s="1286"/>
      <c r="AJ192" s="1286"/>
      <c r="AK192" s="1286"/>
      <c r="AL192" s="1285">
        <v>117.03</v>
      </c>
      <c r="AM192" s="1285"/>
      <c r="AN192" s="1285"/>
      <c r="AO192" s="1285"/>
      <c r="AP192" s="1285"/>
      <c r="AQ192" s="1285"/>
      <c r="AR192" s="1285"/>
      <c r="AS192" s="1285"/>
      <c r="AT192" s="1287">
        <v>649</v>
      </c>
      <c r="AU192" s="1287"/>
      <c r="AV192" s="1287"/>
      <c r="AW192" s="1287"/>
      <c r="AX192" s="1287"/>
      <c r="AY192" s="1287"/>
      <c r="AZ192" s="1287"/>
      <c r="BA192" s="1287"/>
      <c r="BB192" s="1107"/>
      <c r="BC192" s="1108">
        <f t="shared" ref="BC192:BC193" si="6">ROUNDUP(Z192*1.05,2)</f>
        <v>626.85</v>
      </c>
    </row>
    <row r="193" spans="2:55" ht="15" customHeight="1">
      <c r="C193" s="1280"/>
      <c r="D193" s="1280"/>
      <c r="E193" s="1281">
        <v>11096641002</v>
      </c>
      <c r="F193" s="1281"/>
      <c r="G193" s="1281"/>
      <c r="H193" s="1282" t="s">
        <v>5691</v>
      </c>
      <c r="I193" s="1282"/>
      <c r="J193" s="1282"/>
      <c r="K193" s="1282"/>
      <c r="L193" s="1282"/>
      <c r="M193" s="1282"/>
      <c r="N193" s="1282"/>
      <c r="O193" s="1282"/>
      <c r="P193" s="1282"/>
      <c r="Q193" s="1282"/>
      <c r="R193" s="1282"/>
      <c r="S193" s="1282"/>
      <c r="T193" s="1282"/>
      <c r="U193" s="1283">
        <v>2</v>
      </c>
      <c r="V193" s="1283"/>
      <c r="W193" s="1284" t="s">
        <v>13</v>
      </c>
      <c r="X193" s="1284"/>
      <c r="Y193" s="1284"/>
      <c r="Z193" s="1288">
        <v>1187.5</v>
      </c>
      <c r="AA193" s="1288"/>
      <c r="AB193" s="1288"/>
      <c r="AC193" s="1288"/>
      <c r="AD193" s="1286">
        <v>22</v>
      </c>
      <c r="AE193" s="1286"/>
      <c r="AF193" s="1286"/>
      <c r="AG193" s="1286"/>
      <c r="AH193" s="1286"/>
      <c r="AI193" s="1286"/>
      <c r="AJ193" s="1286"/>
      <c r="AK193" s="1286"/>
      <c r="AL193" s="1285">
        <v>117.03</v>
      </c>
      <c r="AM193" s="1285"/>
      <c r="AN193" s="1285"/>
      <c r="AO193" s="1285"/>
      <c r="AP193" s="1285"/>
      <c r="AQ193" s="1285"/>
      <c r="AR193" s="1285"/>
      <c r="AS193" s="1285"/>
      <c r="AT193" s="1287">
        <v>649</v>
      </c>
      <c r="AU193" s="1287"/>
      <c r="AV193" s="1287"/>
      <c r="AW193" s="1287"/>
      <c r="AX193" s="1287"/>
      <c r="AY193" s="1287"/>
      <c r="AZ193" s="1287"/>
      <c r="BA193" s="1287"/>
      <c r="BB193" s="1107"/>
      <c r="BC193" s="1108">
        <f t="shared" si="6"/>
        <v>1246.8799999999999</v>
      </c>
    </row>
    <row r="194" spans="2:55" ht="15" customHeight="1">
      <c r="C194" s="1280"/>
      <c r="D194" s="1280"/>
      <c r="E194" s="1281">
        <v>12406013003</v>
      </c>
      <c r="F194" s="1281"/>
      <c r="G194" s="1281"/>
      <c r="H194" s="1282" t="s">
        <v>5692</v>
      </c>
      <c r="I194" s="1282"/>
      <c r="J194" s="1282"/>
      <c r="K194" s="1282"/>
      <c r="L194" s="1282"/>
      <c r="M194" s="1282"/>
      <c r="N194" s="1282"/>
      <c r="O194" s="1282"/>
      <c r="P194" s="1282"/>
      <c r="Q194" s="1282"/>
      <c r="R194" s="1282"/>
      <c r="S194" s="1282"/>
      <c r="T194" s="1282"/>
      <c r="U194" s="1283">
        <v>2</v>
      </c>
      <c r="V194" s="1283"/>
      <c r="W194" s="1284" t="s">
        <v>13</v>
      </c>
      <c r="X194" s="1284"/>
      <c r="Y194" s="1284"/>
      <c r="Z194" s="1285">
        <v>392.35</v>
      </c>
      <c r="AA194" s="1285"/>
      <c r="AB194" s="1285"/>
      <c r="AC194" s="1285"/>
      <c r="AD194" s="1286">
        <v>22</v>
      </c>
      <c r="AE194" s="1286"/>
      <c r="AF194" s="1286"/>
      <c r="AG194" s="1286"/>
      <c r="AH194" s="1286"/>
      <c r="AI194" s="1286"/>
      <c r="AJ194" s="1286"/>
      <c r="AK194" s="1286"/>
      <c r="AL194" s="1285">
        <v>117.03</v>
      </c>
      <c r="AM194" s="1285"/>
      <c r="AN194" s="1285"/>
      <c r="AO194" s="1285"/>
      <c r="AP194" s="1285"/>
      <c r="AQ194" s="1285"/>
      <c r="AR194" s="1285"/>
      <c r="AS194" s="1285"/>
      <c r="AT194" s="1287">
        <v>649</v>
      </c>
      <c r="AU194" s="1287"/>
      <c r="AV194" s="1287"/>
      <c r="AW194" s="1287"/>
      <c r="AX194" s="1287"/>
      <c r="AY194" s="1287"/>
      <c r="AZ194" s="1287"/>
      <c r="BA194" s="1287"/>
      <c r="BB194" s="1107"/>
      <c r="BC194" s="1108">
        <f t="shared" ref="BC194" si="7">ROUNDUP(Z194*1.05,2)</f>
        <v>411.96999999999997</v>
      </c>
    </row>
    <row r="204" spans="2:55">
      <c r="B204" s="1091"/>
      <c r="C204" s="1091"/>
      <c r="D204" s="1091"/>
      <c r="E204" s="1091"/>
      <c r="F204" s="1091"/>
      <c r="G204" s="1091"/>
      <c r="H204" s="1091"/>
      <c r="I204" s="1091"/>
      <c r="J204" s="1091"/>
      <c r="K204" s="1091"/>
      <c r="L204" s="1091"/>
      <c r="M204" s="1091"/>
      <c r="N204" s="1091"/>
      <c r="O204" s="1091"/>
      <c r="P204" s="1091"/>
      <c r="Q204" s="1091"/>
      <c r="R204" s="1091"/>
      <c r="S204" s="1091"/>
      <c r="T204" s="1091"/>
      <c r="U204" s="1091"/>
      <c r="V204" s="1091"/>
      <c r="W204" s="1091"/>
      <c r="X204" s="1091"/>
      <c r="Y204" s="1091"/>
      <c r="Z204" s="1091"/>
      <c r="AA204" s="1091"/>
      <c r="AB204" s="1091"/>
      <c r="AC204" s="1091"/>
      <c r="AD204" s="1091"/>
      <c r="AE204" s="1091"/>
      <c r="AF204" s="1091"/>
      <c r="AG204" s="1091"/>
      <c r="AH204" s="1091"/>
      <c r="AI204" s="1091"/>
      <c r="AJ204" s="1091"/>
      <c r="AK204" s="1091"/>
      <c r="AL204" s="1091"/>
      <c r="AM204" s="1091"/>
      <c r="AN204" s="1091"/>
      <c r="AO204" s="1091"/>
      <c r="AP204" s="1091"/>
      <c r="AQ204" s="1091"/>
      <c r="AR204" s="1091"/>
      <c r="AS204" s="1091"/>
      <c r="AT204" s="1091"/>
      <c r="AU204" s="1091"/>
      <c r="AV204" s="1091"/>
      <c r="AW204" s="1091"/>
      <c r="AX204" s="1091"/>
      <c r="AY204" s="1091"/>
      <c r="AZ204" s="1091"/>
      <c r="BA204" s="1091"/>
      <c r="BB204" s="1091"/>
      <c r="BC204" s="1105"/>
    </row>
    <row r="205" spans="2:55">
      <c r="C205" s="1091"/>
      <c r="D205" s="1091"/>
      <c r="E205" s="1091"/>
      <c r="F205" s="1091"/>
      <c r="G205" s="1091"/>
      <c r="H205" s="1091"/>
      <c r="I205" s="1091"/>
      <c r="J205" s="1091"/>
      <c r="K205" s="1091"/>
      <c r="L205" s="1091"/>
      <c r="M205" s="1091"/>
      <c r="N205" s="1091"/>
      <c r="O205" s="1091"/>
      <c r="P205" s="1091"/>
      <c r="Q205" s="1091"/>
      <c r="R205" s="1091"/>
      <c r="S205" s="1091"/>
      <c r="T205" s="1091"/>
      <c r="U205" s="1091"/>
      <c r="V205" s="1091"/>
      <c r="W205" s="1091"/>
      <c r="X205" s="1091"/>
      <c r="Y205" s="1091"/>
      <c r="Z205" s="1091"/>
      <c r="AA205" s="1091"/>
      <c r="AB205" s="1091"/>
      <c r="AC205" s="1091"/>
      <c r="AD205" s="1091"/>
      <c r="AE205" s="1091"/>
      <c r="AF205" s="1091"/>
      <c r="AG205" s="1091"/>
      <c r="AH205" s="1091"/>
      <c r="AI205" s="1091"/>
      <c r="AJ205" s="1091"/>
      <c r="AK205" s="1091"/>
      <c r="AL205" s="1091"/>
      <c r="AM205" s="1091"/>
      <c r="AN205" s="1091"/>
      <c r="AO205" s="1091"/>
      <c r="AP205" s="1091"/>
      <c r="AQ205" s="1091"/>
      <c r="AR205" s="1091"/>
      <c r="AS205" s="1091"/>
      <c r="AT205" s="1091"/>
      <c r="AU205" s="1091"/>
      <c r="AV205" s="1091"/>
      <c r="AW205" s="1091"/>
      <c r="AX205" s="1091"/>
      <c r="AY205" s="1091"/>
      <c r="AZ205" s="1091"/>
      <c r="BA205" s="1091"/>
      <c r="BB205" s="1091"/>
    </row>
    <row r="206" spans="2:55">
      <c r="C206" s="1091"/>
      <c r="D206" s="1091"/>
      <c r="E206" s="1091"/>
      <c r="F206" s="1091"/>
      <c r="G206" s="1091"/>
      <c r="H206" s="1091"/>
      <c r="I206" s="1091"/>
      <c r="J206" s="1091"/>
      <c r="K206" s="1091"/>
      <c r="L206" s="1091"/>
      <c r="M206" s="1091"/>
      <c r="N206" s="1091"/>
      <c r="O206" s="1091"/>
      <c r="P206" s="1091"/>
      <c r="Q206" s="1091"/>
      <c r="R206" s="1091"/>
      <c r="S206" s="1091"/>
      <c r="T206" s="1091"/>
      <c r="U206" s="1091"/>
      <c r="V206" s="1091"/>
      <c r="W206" s="1091"/>
      <c r="X206" s="1091"/>
      <c r="Y206" s="1091"/>
      <c r="Z206" s="1091"/>
      <c r="AA206" s="1091"/>
      <c r="AB206" s="1091"/>
      <c r="AC206" s="1091"/>
      <c r="AD206" s="1091"/>
      <c r="AE206" s="1091"/>
      <c r="AF206" s="1091"/>
      <c r="AG206" s="1091"/>
      <c r="AH206" s="1091"/>
      <c r="AI206" s="1091"/>
      <c r="AJ206" s="1091"/>
      <c r="AK206" s="1091"/>
      <c r="AL206" s="1091"/>
      <c r="AM206" s="1091"/>
      <c r="AN206" s="1091"/>
      <c r="AO206" s="1091"/>
      <c r="AP206" s="1091"/>
      <c r="AQ206" s="1091"/>
      <c r="AR206" s="1091"/>
      <c r="AS206" s="1091"/>
      <c r="AT206" s="1091"/>
      <c r="AU206" s="1091"/>
      <c r="AV206" s="1091"/>
      <c r="AW206" s="1091"/>
      <c r="AX206" s="1091"/>
      <c r="AY206" s="1091"/>
      <c r="AZ206" s="1091"/>
      <c r="BA206" s="1091"/>
      <c r="BB206" s="1091"/>
    </row>
    <row r="207" spans="2:55">
      <c r="C207" s="1091"/>
      <c r="D207" s="1091"/>
      <c r="E207" s="1091"/>
      <c r="F207" s="1091"/>
      <c r="G207" s="1091"/>
      <c r="H207" s="1091"/>
      <c r="I207" s="1091"/>
      <c r="J207" s="1091"/>
      <c r="K207" s="1091"/>
      <c r="L207" s="1091"/>
      <c r="M207" s="1091"/>
      <c r="N207" s="1091"/>
      <c r="O207" s="1091"/>
      <c r="P207" s="1091"/>
      <c r="Q207" s="1091"/>
      <c r="R207" s="1091"/>
      <c r="S207" s="1091"/>
      <c r="T207" s="1091"/>
      <c r="U207" s="1091"/>
      <c r="V207" s="1091"/>
      <c r="W207" s="1091"/>
      <c r="X207" s="1091"/>
      <c r="Y207" s="1091"/>
      <c r="Z207" s="1091"/>
      <c r="AA207" s="1091"/>
      <c r="AB207" s="1091"/>
      <c r="AC207" s="1091"/>
      <c r="AD207" s="1091"/>
      <c r="AE207" s="1091"/>
      <c r="AF207" s="1091"/>
      <c r="AG207" s="1091"/>
      <c r="AH207" s="1091"/>
      <c r="AI207" s="1091"/>
      <c r="AJ207" s="1091"/>
      <c r="AK207" s="1091"/>
      <c r="AL207" s="1091"/>
      <c r="AM207" s="1091"/>
      <c r="AN207" s="1091"/>
      <c r="AO207" s="1091"/>
      <c r="AP207" s="1091"/>
      <c r="AQ207" s="1091"/>
      <c r="AR207" s="1091"/>
      <c r="AS207" s="1091"/>
      <c r="AT207" s="1091"/>
      <c r="AU207" s="1091"/>
      <c r="AV207" s="1091"/>
      <c r="AW207" s="1091"/>
      <c r="AX207" s="1091"/>
      <c r="AY207" s="1091"/>
      <c r="AZ207" s="1091"/>
      <c r="BA207" s="1091"/>
      <c r="BB207" s="1091"/>
    </row>
    <row r="208" spans="2:55">
      <c r="C208" s="1091"/>
      <c r="D208" s="1091"/>
      <c r="E208" s="1091"/>
      <c r="F208" s="1091"/>
      <c r="G208" s="1091"/>
      <c r="H208" s="1091"/>
      <c r="I208" s="1091"/>
      <c r="J208" s="1091"/>
      <c r="K208" s="1091"/>
      <c r="L208" s="1091"/>
      <c r="M208" s="1091"/>
      <c r="N208" s="1091"/>
      <c r="O208" s="1091"/>
      <c r="P208" s="1091"/>
      <c r="Q208" s="1091"/>
      <c r="R208" s="1091"/>
      <c r="S208" s="1091"/>
      <c r="T208" s="1091"/>
      <c r="U208" s="1091"/>
      <c r="V208" s="1091"/>
      <c r="W208" s="1091"/>
      <c r="X208" s="1091"/>
      <c r="Y208" s="1091"/>
      <c r="Z208" s="1091"/>
      <c r="AA208" s="1091"/>
      <c r="AB208" s="1091"/>
      <c r="AC208" s="1091"/>
      <c r="AD208" s="1091"/>
      <c r="AE208" s="1091"/>
      <c r="AF208" s="1091"/>
      <c r="AG208" s="1091"/>
      <c r="AH208" s="1091"/>
      <c r="AI208" s="1091"/>
      <c r="AJ208" s="1091"/>
      <c r="AK208" s="1091"/>
      <c r="AL208" s="1091"/>
      <c r="AM208" s="1091"/>
      <c r="AN208" s="1091"/>
      <c r="AO208" s="1091"/>
      <c r="AP208" s="1091"/>
      <c r="AQ208" s="1091"/>
      <c r="AR208" s="1091"/>
      <c r="AS208" s="1091"/>
      <c r="AT208" s="1091"/>
      <c r="AU208" s="1091"/>
      <c r="AV208" s="1091"/>
      <c r="AW208" s="1091"/>
      <c r="AX208" s="1091"/>
      <c r="AY208" s="1091"/>
      <c r="AZ208" s="1091"/>
      <c r="BA208" s="1091"/>
      <c r="BB208" s="1091"/>
    </row>
    <row r="209" spans="3:54">
      <c r="C209" s="1091"/>
      <c r="D209" s="1091"/>
      <c r="E209" s="1091"/>
      <c r="F209" s="1091"/>
      <c r="G209" s="1091"/>
      <c r="H209" s="1091"/>
      <c r="I209" s="1091"/>
      <c r="J209" s="1091"/>
      <c r="K209" s="1091"/>
      <c r="L209" s="1091"/>
      <c r="M209" s="1091"/>
      <c r="N209" s="1091"/>
      <c r="O209" s="1091"/>
      <c r="P209" s="1091"/>
      <c r="Q209" s="1091"/>
      <c r="R209" s="1091"/>
      <c r="S209" s="1091"/>
      <c r="T209" s="1091"/>
      <c r="U209" s="1091"/>
      <c r="V209" s="1091"/>
      <c r="W209" s="1091"/>
      <c r="X209" s="1091"/>
      <c r="Y209" s="1091"/>
      <c r="Z209" s="1091"/>
      <c r="AA209" s="1091"/>
      <c r="AB209" s="1091"/>
      <c r="AC209" s="1091"/>
      <c r="AD209" s="1091"/>
      <c r="AE209" s="1091"/>
      <c r="AF209" s="1091"/>
      <c r="AG209" s="1091"/>
      <c r="AH209" s="1091"/>
      <c r="AI209" s="1091"/>
      <c r="AJ209" s="1091"/>
      <c r="AK209" s="1091"/>
      <c r="AL209" s="1091"/>
      <c r="AM209" s="1091"/>
      <c r="AN209" s="1091"/>
      <c r="AO209" s="1091"/>
      <c r="AP209" s="1091"/>
      <c r="AQ209" s="1091"/>
      <c r="AR209" s="1091"/>
      <c r="AS209" s="1091"/>
      <c r="AT209" s="1091"/>
      <c r="AU209" s="1091"/>
      <c r="AV209" s="1091"/>
      <c r="AW209" s="1091"/>
      <c r="AX209" s="1091"/>
      <c r="AY209" s="1091"/>
      <c r="AZ209" s="1091"/>
      <c r="BA209" s="1091"/>
      <c r="BB209" s="1091"/>
    </row>
    <row r="210" spans="3:54">
      <c r="C210" s="1091"/>
      <c r="D210" s="1091"/>
      <c r="E210" s="1091"/>
      <c r="F210" s="1091"/>
      <c r="G210" s="1091"/>
      <c r="H210" s="1091"/>
      <c r="I210" s="1091"/>
      <c r="J210" s="1091"/>
      <c r="K210" s="1091"/>
      <c r="L210" s="1091"/>
      <c r="M210" s="1091"/>
      <c r="N210" s="1091"/>
      <c r="O210" s="1091"/>
      <c r="P210" s="1091"/>
      <c r="Q210" s="1091"/>
      <c r="R210" s="1091"/>
      <c r="S210" s="1091"/>
      <c r="T210" s="1091"/>
      <c r="U210" s="1091"/>
      <c r="V210" s="1091"/>
      <c r="W210" s="1091"/>
      <c r="X210" s="1091"/>
      <c r="Y210" s="1091"/>
      <c r="Z210" s="1091"/>
      <c r="AA210" s="1091"/>
      <c r="AB210" s="1091"/>
      <c r="AC210" s="1091"/>
      <c r="AD210" s="1091"/>
      <c r="AE210" s="1091"/>
      <c r="AF210" s="1091"/>
      <c r="AG210" s="1091"/>
      <c r="AH210" s="1091"/>
      <c r="AI210" s="1091"/>
      <c r="AJ210" s="1091"/>
      <c r="AK210" s="1091"/>
      <c r="AL210" s="1091"/>
      <c r="AM210" s="1091"/>
      <c r="AN210" s="1091"/>
      <c r="AO210" s="1091"/>
      <c r="AP210" s="1091"/>
      <c r="AQ210" s="1091"/>
      <c r="AR210" s="1091"/>
      <c r="AS210" s="1091"/>
      <c r="AT210" s="1091"/>
      <c r="AU210" s="1091"/>
      <c r="AV210" s="1091"/>
      <c r="AW210" s="1091"/>
      <c r="AX210" s="1091"/>
      <c r="AY210" s="1091"/>
      <c r="AZ210" s="1091"/>
      <c r="BA210" s="1091"/>
      <c r="BB210" s="1091"/>
    </row>
    <row r="211" spans="3:54">
      <c r="C211" s="1091"/>
      <c r="D211" s="1091"/>
      <c r="E211" s="1091"/>
      <c r="F211" s="1091"/>
      <c r="G211" s="1091"/>
      <c r="H211" s="1091"/>
      <c r="I211" s="1091"/>
      <c r="J211" s="1091"/>
      <c r="K211" s="1091"/>
      <c r="L211" s="1091"/>
      <c r="M211" s="1091"/>
      <c r="N211" s="1091"/>
      <c r="O211" s="1091"/>
      <c r="P211" s="1091"/>
      <c r="Q211" s="1091"/>
      <c r="R211" s="1091"/>
      <c r="S211" s="1091"/>
      <c r="T211" s="1091"/>
      <c r="U211" s="1091"/>
      <c r="V211" s="1091"/>
      <c r="W211" s="1091"/>
      <c r="X211" s="1091"/>
      <c r="Y211" s="1091"/>
      <c r="Z211" s="1091"/>
      <c r="AA211" s="1091"/>
      <c r="AB211" s="1091"/>
      <c r="AC211" s="1091"/>
      <c r="AD211" s="1091"/>
      <c r="AE211" s="1091"/>
      <c r="AF211" s="1091"/>
      <c r="AG211" s="1091"/>
      <c r="AH211" s="1091"/>
      <c r="AI211" s="1091"/>
      <c r="AJ211" s="1091"/>
      <c r="AK211" s="1091"/>
      <c r="AL211" s="1091"/>
      <c r="AM211" s="1091"/>
      <c r="AN211" s="1091"/>
      <c r="AO211" s="1091"/>
      <c r="AP211" s="1091"/>
      <c r="AQ211" s="1091"/>
      <c r="AR211" s="1091"/>
      <c r="AS211" s="1091"/>
      <c r="AT211" s="1091"/>
      <c r="AU211" s="1091"/>
      <c r="AV211" s="1091"/>
      <c r="AW211" s="1091"/>
      <c r="AX211" s="1091"/>
      <c r="AY211" s="1091"/>
      <c r="AZ211" s="1091"/>
      <c r="BA211" s="1091"/>
      <c r="BB211" s="1091"/>
    </row>
    <row r="212" spans="3:54">
      <c r="C212" s="1091"/>
      <c r="D212" s="1091"/>
      <c r="E212" s="1091"/>
      <c r="F212" s="1091"/>
      <c r="G212" s="1091"/>
      <c r="H212" s="1091"/>
      <c r="I212" s="1091"/>
      <c r="J212" s="1091"/>
      <c r="K212" s="1091"/>
      <c r="L212" s="1091"/>
      <c r="M212" s="1091"/>
      <c r="N212" s="1091"/>
      <c r="O212" s="1091"/>
      <c r="P212" s="1091"/>
      <c r="Q212" s="1091"/>
      <c r="R212" s="1091"/>
      <c r="S212" s="1091"/>
      <c r="T212" s="1091"/>
      <c r="U212" s="1091"/>
      <c r="V212" s="1091"/>
      <c r="W212" s="1091"/>
      <c r="X212" s="1091"/>
      <c r="Y212" s="1091"/>
      <c r="Z212" s="1091"/>
      <c r="AA212" s="1091"/>
      <c r="AB212" s="1091"/>
      <c r="AC212" s="1091"/>
      <c r="AD212" s="1091"/>
      <c r="AE212" s="1091"/>
      <c r="AF212" s="1091"/>
      <c r="AG212" s="1091"/>
      <c r="AH212" s="1091"/>
      <c r="AI212" s="1091"/>
      <c r="AJ212" s="1091"/>
      <c r="AK212" s="1091"/>
      <c r="AL212" s="1091"/>
      <c r="AM212" s="1091"/>
      <c r="AN212" s="1091"/>
      <c r="AO212" s="1091"/>
      <c r="AP212" s="1091"/>
      <c r="AQ212" s="1091"/>
      <c r="AR212" s="1091"/>
      <c r="AS212" s="1091"/>
      <c r="AT212" s="1091"/>
      <c r="AU212" s="1091"/>
      <c r="AV212" s="1091"/>
      <c r="AW212" s="1091"/>
      <c r="AX212" s="1091"/>
      <c r="AY212" s="1091"/>
      <c r="AZ212" s="1091"/>
      <c r="BA212" s="1091"/>
      <c r="BB212" s="1091"/>
    </row>
    <row r="213" spans="3:54">
      <c r="C213" s="1091"/>
      <c r="D213" s="1091"/>
      <c r="E213" s="1091"/>
      <c r="F213" s="1091"/>
      <c r="G213" s="1091"/>
      <c r="H213" s="1091"/>
      <c r="I213" s="1091"/>
      <c r="J213" s="1091"/>
      <c r="K213" s="1091"/>
      <c r="L213" s="1091"/>
      <c r="M213" s="1091"/>
      <c r="N213" s="1091"/>
      <c r="O213" s="1091"/>
      <c r="P213" s="1091"/>
      <c r="Q213" s="1091"/>
      <c r="R213" s="1091"/>
      <c r="S213" s="1091"/>
      <c r="T213" s="1091"/>
      <c r="U213" s="1091"/>
      <c r="V213" s="1091"/>
      <c r="W213" s="1091"/>
      <c r="X213" s="1091"/>
      <c r="Y213" s="1091"/>
      <c r="Z213" s="1091"/>
      <c r="AA213" s="1091"/>
      <c r="AB213" s="1091"/>
      <c r="AC213" s="1091"/>
      <c r="AD213" s="1091"/>
      <c r="AE213" s="1091"/>
      <c r="AF213" s="1091"/>
      <c r="AG213" s="1091"/>
      <c r="AH213" s="1091"/>
      <c r="AI213" s="1091"/>
      <c r="AJ213" s="1091"/>
      <c r="AK213" s="1091"/>
      <c r="AL213" s="1091"/>
      <c r="AM213" s="1091"/>
      <c r="AN213" s="1091"/>
      <c r="AO213" s="1091"/>
      <c r="AP213" s="1091"/>
      <c r="AQ213" s="1091"/>
      <c r="AR213" s="1091"/>
      <c r="AS213" s="1091"/>
      <c r="AT213" s="1091"/>
      <c r="AU213" s="1091"/>
      <c r="AV213" s="1091"/>
      <c r="AW213" s="1091"/>
      <c r="AX213" s="1091"/>
      <c r="AY213" s="1091"/>
      <c r="AZ213" s="1091"/>
      <c r="BA213" s="1091"/>
      <c r="BB213" s="1091"/>
    </row>
    <row r="214" spans="3:54">
      <c r="C214" s="1091"/>
      <c r="D214" s="1091"/>
      <c r="E214" s="1091"/>
      <c r="F214" s="1091"/>
      <c r="G214" s="1091"/>
      <c r="H214" s="1091"/>
      <c r="I214" s="1091"/>
      <c r="J214" s="1091"/>
      <c r="K214" s="1091"/>
      <c r="L214" s="1091"/>
      <c r="M214" s="1091"/>
      <c r="N214" s="1091"/>
      <c r="O214" s="1091"/>
      <c r="P214" s="1091"/>
      <c r="Q214" s="1091"/>
      <c r="R214" s="1091"/>
      <c r="S214" s="1091"/>
      <c r="T214" s="1091"/>
      <c r="U214" s="1091"/>
      <c r="V214" s="1091"/>
      <c r="W214" s="1091"/>
      <c r="X214" s="1091"/>
      <c r="Y214" s="1091"/>
      <c r="Z214" s="1091"/>
      <c r="AA214" s="1091"/>
      <c r="AB214" s="1091"/>
      <c r="AC214" s="1091"/>
      <c r="AD214" s="1091"/>
      <c r="AE214" s="1091"/>
      <c r="AF214" s="1091"/>
      <c r="AG214" s="1091"/>
      <c r="AH214" s="1091"/>
      <c r="AI214" s="1091"/>
      <c r="AJ214" s="1091"/>
      <c r="AK214" s="1091"/>
      <c r="AL214" s="1091"/>
      <c r="AM214" s="1091"/>
      <c r="AN214" s="1091"/>
      <c r="AO214" s="1091"/>
      <c r="AP214" s="1091"/>
      <c r="AQ214" s="1091"/>
      <c r="AR214" s="1091"/>
      <c r="AS214" s="1091"/>
      <c r="AT214" s="1091"/>
      <c r="AU214" s="1091"/>
      <c r="AV214" s="1091"/>
      <c r="AW214" s="1091"/>
      <c r="AX214" s="1091"/>
      <c r="AY214" s="1091"/>
      <c r="AZ214" s="1091"/>
      <c r="BA214" s="1091"/>
      <c r="BB214" s="1091"/>
    </row>
    <row r="215" spans="3:54">
      <c r="C215" s="1091"/>
      <c r="D215" s="1091"/>
      <c r="E215" s="1091"/>
      <c r="F215" s="1091"/>
      <c r="G215" s="1091"/>
      <c r="H215" s="1091"/>
      <c r="I215" s="1091"/>
      <c r="J215" s="1091"/>
      <c r="K215" s="1091"/>
      <c r="L215" s="1091"/>
      <c r="M215" s="1091"/>
      <c r="N215" s="1091"/>
      <c r="O215" s="1091"/>
      <c r="P215" s="1091"/>
      <c r="Q215" s="1091"/>
      <c r="R215" s="1091"/>
      <c r="S215" s="1091"/>
      <c r="T215" s="1091"/>
      <c r="U215" s="1091"/>
      <c r="V215" s="1091"/>
      <c r="W215" s="1091"/>
      <c r="X215" s="1091"/>
      <c r="Y215" s="1091"/>
      <c r="Z215" s="1091"/>
      <c r="AA215" s="1091"/>
      <c r="AB215" s="1091"/>
      <c r="AC215" s="1091"/>
      <c r="AD215" s="1091"/>
      <c r="AE215" s="1091"/>
      <c r="AF215" s="1091"/>
      <c r="AG215" s="1091"/>
      <c r="AH215" s="1091"/>
      <c r="AI215" s="1091"/>
      <c r="AJ215" s="1091"/>
      <c r="AK215" s="1091"/>
      <c r="AL215" s="1091"/>
      <c r="AM215" s="1091"/>
      <c r="AN215" s="1091"/>
      <c r="AO215" s="1091"/>
      <c r="AP215" s="1091"/>
      <c r="AQ215" s="1091"/>
      <c r="AR215" s="1091"/>
      <c r="AS215" s="1091"/>
      <c r="AT215" s="1091"/>
      <c r="AU215" s="1091"/>
      <c r="AV215" s="1091"/>
      <c r="AW215" s="1091"/>
      <c r="AX215" s="1091"/>
      <c r="AY215" s="1091"/>
      <c r="AZ215" s="1091"/>
      <c r="BA215" s="1091"/>
      <c r="BB215" s="1091"/>
    </row>
    <row r="218" spans="3:54">
      <c r="C218" s="1092" t="s">
        <v>5672</v>
      </c>
    </row>
  </sheetData>
  <autoFilter ref="C30:BC190" xr:uid="{00000000-0009-0000-0000-000001000000}">
    <filterColumn colId="0" showButton="0"/>
    <filterColumn colId="2" showButton="0"/>
    <filterColumn colId="3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8" showButton="0"/>
    <filterColumn colId="19" showButton="0"/>
    <filterColumn colId="20" showButton="0"/>
    <filterColumn colId="21" showButton="0"/>
    <filterColumn colId="23" showButton="0"/>
    <filterColumn colId="24" showButton="0"/>
    <filterColumn colId="25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</autoFilter>
  <mergeCells count="1477">
    <mergeCell ref="N1:AN1"/>
    <mergeCell ref="N3:AL3"/>
    <mergeCell ref="N6:BB6"/>
    <mergeCell ref="C12:T13"/>
    <mergeCell ref="U12:W12"/>
    <mergeCell ref="X12:AL12"/>
    <mergeCell ref="U13:W14"/>
    <mergeCell ref="X13:AL14"/>
    <mergeCell ref="C14:T14"/>
    <mergeCell ref="C15:D15"/>
    <mergeCell ref="E15:K15"/>
    <mergeCell ref="L15:M15"/>
    <mergeCell ref="N15:T15"/>
    <mergeCell ref="U15:W15"/>
    <mergeCell ref="X15:AL15"/>
    <mergeCell ref="C16:T18"/>
    <mergeCell ref="U16:W16"/>
    <mergeCell ref="X16:Z16"/>
    <mergeCell ref="AA16:AD16"/>
    <mergeCell ref="AE16:AL16"/>
    <mergeCell ref="U17:W17"/>
    <mergeCell ref="X17:Z17"/>
    <mergeCell ref="AA17:AD17"/>
    <mergeCell ref="AE17:AL17"/>
    <mergeCell ref="U18:W19"/>
    <mergeCell ref="X18:Z19"/>
    <mergeCell ref="AA18:AD19"/>
    <mergeCell ref="AE18:AL18"/>
    <mergeCell ref="C19:T19"/>
    <mergeCell ref="AE19:AL19"/>
    <mergeCell ref="C32:D32"/>
    <mergeCell ref="E32:G32"/>
    <mergeCell ref="H32:T32"/>
    <mergeCell ref="U32:V32"/>
    <mergeCell ref="W32:Y32"/>
    <mergeCell ref="Z32:AC32"/>
    <mergeCell ref="AD32:AK32"/>
    <mergeCell ref="AL32:AS32"/>
    <mergeCell ref="AT32:BA32"/>
    <mergeCell ref="C20:AL21"/>
    <mergeCell ref="C22:AL22"/>
    <mergeCell ref="AM22:BB23"/>
    <mergeCell ref="C24:BB24"/>
    <mergeCell ref="C26:F26"/>
    <mergeCell ref="G26:BB26"/>
    <mergeCell ref="C28:F28"/>
    <mergeCell ref="C30:D31"/>
    <mergeCell ref="E30:G31"/>
    <mergeCell ref="H30:T31"/>
    <mergeCell ref="U30:Y31"/>
    <mergeCell ref="Z30:AC31"/>
    <mergeCell ref="AD30:AK31"/>
    <mergeCell ref="AL30:AS31"/>
    <mergeCell ref="AT30:BA31"/>
    <mergeCell ref="C34:D34"/>
    <mergeCell ref="E34:G34"/>
    <mergeCell ref="H34:T34"/>
    <mergeCell ref="U34:V34"/>
    <mergeCell ref="W34:Y34"/>
    <mergeCell ref="Z34:AC34"/>
    <mergeCell ref="AD34:AK34"/>
    <mergeCell ref="AL34:AS34"/>
    <mergeCell ref="AT34:BA34"/>
    <mergeCell ref="C33:D33"/>
    <mergeCell ref="E33:G33"/>
    <mergeCell ref="H33:T33"/>
    <mergeCell ref="U33:V33"/>
    <mergeCell ref="W33:Y33"/>
    <mergeCell ref="Z33:AC33"/>
    <mergeCell ref="AD33:AK33"/>
    <mergeCell ref="AL33:AS33"/>
    <mergeCell ref="AT33:BA33"/>
    <mergeCell ref="C36:D36"/>
    <mergeCell ref="E36:G36"/>
    <mergeCell ref="H36:T36"/>
    <mergeCell ref="U36:V36"/>
    <mergeCell ref="W36:Y36"/>
    <mergeCell ref="Z36:AC36"/>
    <mergeCell ref="AD36:AK36"/>
    <mergeCell ref="AL36:AS36"/>
    <mergeCell ref="AT36:BA36"/>
    <mergeCell ref="C35:D35"/>
    <mergeCell ref="E35:G35"/>
    <mergeCell ref="H35:T35"/>
    <mergeCell ref="U35:V35"/>
    <mergeCell ref="W35:Y35"/>
    <mergeCell ref="Z35:AC35"/>
    <mergeCell ref="AD35:AK35"/>
    <mergeCell ref="AL35:AS35"/>
    <mergeCell ref="AT35:BA35"/>
    <mergeCell ref="C38:D38"/>
    <mergeCell ref="E38:G38"/>
    <mergeCell ref="H38:T38"/>
    <mergeCell ref="U38:V38"/>
    <mergeCell ref="W38:Y38"/>
    <mergeCell ref="Z38:AC38"/>
    <mergeCell ref="AD38:AK38"/>
    <mergeCell ref="AL38:AS38"/>
    <mergeCell ref="AT38:BA38"/>
    <mergeCell ref="C37:D37"/>
    <mergeCell ref="E37:G37"/>
    <mergeCell ref="H37:T37"/>
    <mergeCell ref="U37:V37"/>
    <mergeCell ref="W37:Y37"/>
    <mergeCell ref="Z37:AC37"/>
    <mergeCell ref="AD37:AK37"/>
    <mergeCell ref="AL37:AS37"/>
    <mergeCell ref="AT37:BA37"/>
    <mergeCell ref="C40:D40"/>
    <mergeCell ref="E40:G40"/>
    <mergeCell ref="H40:T40"/>
    <mergeCell ref="U40:V40"/>
    <mergeCell ref="W40:Y40"/>
    <mergeCell ref="Z40:AC40"/>
    <mergeCell ref="AD40:AK40"/>
    <mergeCell ref="AL40:AS40"/>
    <mergeCell ref="AT40:BA40"/>
    <mergeCell ref="C39:D39"/>
    <mergeCell ref="E39:G39"/>
    <mergeCell ref="H39:T39"/>
    <mergeCell ref="U39:V39"/>
    <mergeCell ref="W39:Y39"/>
    <mergeCell ref="Z39:AC39"/>
    <mergeCell ref="AD39:AK39"/>
    <mergeCell ref="AL39:AS39"/>
    <mergeCell ref="AT39:BA39"/>
    <mergeCell ref="C42:D42"/>
    <mergeCell ref="E42:G42"/>
    <mergeCell ref="H42:T42"/>
    <mergeCell ref="U42:V42"/>
    <mergeCell ref="W42:Y42"/>
    <mergeCell ref="Z42:AC42"/>
    <mergeCell ref="AD42:AK42"/>
    <mergeCell ref="AL42:AS42"/>
    <mergeCell ref="AT42:BA42"/>
    <mergeCell ref="C41:D41"/>
    <mergeCell ref="E41:G41"/>
    <mergeCell ref="H41:T41"/>
    <mergeCell ref="U41:V41"/>
    <mergeCell ref="W41:Y41"/>
    <mergeCell ref="Z41:AC41"/>
    <mergeCell ref="AD41:AK41"/>
    <mergeCell ref="AL41:AS41"/>
    <mergeCell ref="AT41:BA41"/>
    <mergeCell ref="C44:D44"/>
    <mergeCell ref="E44:G44"/>
    <mergeCell ref="H44:T44"/>
    <mergeCell ref="U44:V44"/>
    <mergeCell ref="W44:Y44"/>
    <mergeCell ref="Z44:AC44"/>
    <mergeCell ref="AD44:AK44"/>
    <mergeCell ref="AL44:AS44"/>
    <mergeCell ref="AT44:BA44"/>
    <mergeCell ref="C43:D43"/>
    <mergeCell ref="E43:G43"/>
    <mergeCell ref="H43:T43"/>
    <mergeCell ref="U43:V43"/>
    <mergeCell ref="W43:Y43"/>
    <mergeCell ref="Z43:AC43"/>
    <mergeCell ref="AD43:AK43"/>
    <mergeCell ref="AL43:AS43"/>
    <mergeCell ref="AT43:BA43"/>
    <mergeCell ref="C46:D46"/>
    <mergeCell ref="E46:G46"/>
    <mergeCell ref="H46:T46"/>
    <mergeCell ref="U46:V46"/>
    <mergeCell ref="W46:Y46"/>
    <mergeCell ref="Z46:AC46"/>
    <mergeCell ref="AD46:AK46"/>
    <mergeCell ref="AL46:AS46"/>
    <mergeCell ref="AT46:BA46"/>
    <mergeCell ref="C45:D45"/>
    <mergeCell ref="E45:G45"/>
    <mergeCell ref="H45:T45"/>
    <mergeCell ref="U45:V45"/>
    <mergeCell ref="W45:Y45"/>
    <mergeCell ref="Z45:AC45"/>
    <mergeCell ref="AD45:AK45"/>
    <mergeCell ref="AL45:AS45"/>
    <mergeCell ref="AT45:BA45"/>
    <mergeCell ref="C50:D50"/>
    <mergeCell ref="E50:G50"/>
    <mergeCell ref="H50:T50"/>
    <mergeCell ref="U50:V50"/>
    <mergeCell ref="W50:Y50"/>
    <mergeCell ref="Z50:AC50"/>
    <mergeCell ref="AD50:AK50"/>
    <mergeCell ref="AL50:AS50"/>
    <mergeCell ref="AT50:BA50"/>
    <mergeCell ref="C47:D48"/>
    <mergeCell ref="E47:G48"/>
    <mergeCell ref="H47:T48"/>
    <mergeCell ref="U47:Y48"/>
    <mergeCell ref="Z47:AC48"/>
    <mergeCell ref="AD47:AK48"/>
    <mergeCell ref="AL47:AS48"/>
    <mergeCell ref="AT47:BA48"/>
    <mergeCell ref="C49:D49"/>
    <mergeCell ref="E49:G49"/>
    <mergeCell ref="H49:T49"/>
    <mergeCell ref="U49:V49"/>
    <mergeCell ref="W49:Y49"/>
    <mergeCell ref="Z49:AC49"/>
    <mergeCell ref="AD49:AK49"/>
    <mergeCell ref="AL49:AS49"/>
    <mergeCell ref="AT49:BA49"/>
    <mergeCell ref="C52:D52"/>
    <mergeCell ref="E52:G52"/>
    <mergeCell ref="H52:T52"/>
    <mergeCell ref="U52:V52"/>
    <mergeCell ref="W52:Y52"/>
    <mergeCell ref="Z52:AC52"/>
    <mergeCell ref="AD52:AK52"/>
    <mergeCell ref="AL52:AS52"/>
    <mergeCell ref="AT52:BA52"/>
    <mergeCell ref="C51:D51"/>
    <mergeCell ref="E51:G51"/>
    <mergeCell ref="H51:T51"/>
    <mergeCell ref="U51:V51"/>
    <mergeCell ref="W51:Y51"/>
    <mergeCell ref="Z51:AC51"/>
    <mergeCell ref="AD51:AK51"/>
    <mergeCell ref="AL51:AS51"/>
    <mergeCell ref="AT51:BA51"/>
    <mergeCell ref="C54:D54"/>
    <mergeCell ref="E54:G54"/>
    <mergeCell ref="H54:T54"/>
    <mergeCell ref="U54:V54"/>
    <mergeCell ref="W54:Y54"/>
    <mergeCell ref="Z54:AC54"/>
    <mergeCell ref="AD54:AK54"/>
    <mergeCell ref="AL54:AS54"/>
    <mergeCell ref="AT54:BA54"/>
    <mergeCell ref="C53:D53"/>
    <mergeCell ref="E53:G53"/>
    <mergeCell ref="H53:T53"/>
    <mergeCell ref="U53:V53"/>
    <mergeCell ref="W53:Y53"/>
    <mergeCell ref="Z53:AC53"/>
    <mergeCell ref="AD53:AK53"/>
    <mergeCell ref="AL53:AS53"/>
    <mergeCell ref="AT53:BA53"/>
    <mergeCell ref="C56:D56"/>
    <mergeCell ref="E56:G56"/>
    <mergeCell ref="H56:T56"/>
    <mergeCell ref="U56:V56"/>
    <mergeCell ref="W56:Y56"/>
    <mergeCell ref="Z56:AC56"/>
    <mergeCell ref="AD56:AK56"/>
    <mergeCell ref="AL56:AS56"/>
    <mergeCell ref="AT56:BA56"/>
    <mergeCell ref="C55:D55"/>
    <mergeCell ref="E55:G55"/>
    <mergeCell ref="H55:T55"/>
    <mergeCell ref="U55:V55"/>
    <mergeCell ref="W55:Y55"/>
    <mergeCell ref="Z55:AC55"/>
    <mergeCell ref="AD55:AK55"/>
    <mergeCell ref="AL55:AS55"/>
    <mergeCell ref="AT55:BA55"/>
    <mergeCell ref="C58:D58"/>
    <mergeCell ref="E58:G58"/>
    <mergeCell ref="H58:T58"/>
    <mergeCell ref="U58:V58"/>
    <mergeCell ref="W58:Y58"/>
    <mergeCell ref="Z58:AC58"/>
    <mergeCell ref="AD58:AK58"/>
    <mergeCell ref="AL58:AS58"/>
    <mergeCell ref="AT58:BA58"/>
    <mergeCell ref="C57:D57"/>
    <mergeCell ref="E57:G57"/>
    <mergeCell ref="H57:T57"/>
    <mergeCell ref="U57:V57"/>
    <mergeCell ref="W57:Y57"/>
    <mergeCell ref="Z57:AC57"/>
    <mergeCell ref="AD57:AK57"/>
    <mergeCell ref="AL57:AS57"/>
    <mergeCell ref="AT57:BA57"/>
    <mergeCell ref="C60:D60"/>
    <mergeCell ref="E60:G60"/>
    <mergeCell ref="H60:T60"/>
    <mergeCell ref="U60:V60"/>
    <mergeCell ref="W60:Y60"/>
    <mergeCell ref="Z60:AC60"/>
    <mergeCell ref="AD60:AK60"/>
    <mergeCell ref="AL60:AS60"/>
    <mergeCell ref="AT60:BA60"/>
    <mergeCell ref="C59:D59"/>
    <mergeCell ref="E59:G59"/>
    <mergeCell ref="H59:T59"/>
    <mergeCell ref="U59:V59"/>
    <mergeCell ref="W59:Y59"/>
    <mergeCell ref="Z59:AC59"/>
    <mergeCell ref="AD59:AK59"/>
    <mergeCell ref="AL59:AS59"/>
    <mergeCell ref="AT59:BA59"/>
    <mergeCell ref="C62:D62"/>
    <mergeCell ref="E62:G62"/>
    <mergeCell ref="H62:T62"/>
    <mergeCell ref="U62:V62"/>
    <mergeCell ref="W62:Y62"/>
    <mergeCell ref="Z62:AC62"/>
    <mergeCell ref="AD62:AK62"/>
    <mergeCell ref="AL62:AS62"/>
    <mergeCell ref="AT62:BA62"/>
    <mergeCell ref="C61:D61"/>
    <mergeCell ref="E61:G61"/>
    <mergeCell ref="H61:T61"/>
    <mergeCell ref="U61:V61"/>
    <mergeCell ref="W61:Y61"/>
    <mergeCell ref="Z61:AC61"/>
    <mergeCell ref="AD61:AK61"/>
    <mergeCell ref="AL61:AS61"/>
    <mergeCell ref="AT61:BA61"/>
    <mergeCell ref="C64:D64"/>
    <mergeCell ref="E64:G64"/>
    <mergeCell ref="H64:T64"/>
    <mergeCell ref="U64:V64"/>
    <mergeCell ref="W64:Y64"/>
    <mergeCell ref="Z64:AC64"/>
    <mergeCell ref="AD64:AK64"/>
    <mergeCell ref="AL64:AS64"/>
    <mergeCell ref="AT64:BA64"/>
    <mergeCell ref="C63:D63"/>
    <mergeCell ref="E63:G63"/>
    <mergeCell ref="H63:T63"/>
    <mergeCell ref="U63:V63"/>
    <mergeCell ref="W63:Y63"/>
    <mergeCell ref="Z63:AC63"/>
    <mergeCell ref="AD63:AK63"/>
    <mergeCell ref="AL63:AS63"/>
    <mergeCell ref="AT63:BA63"/>
    <mergeCell ref="C66:D66"/>
    <mergeCell ref="E66:G66"/>
    <mergeCell ref="H66:T66"/>
    <mergeCell ref="U66:V66"/>
    <mergeCell ref="W66:Y66"/>
    <mergeCell ref="Z66:AC66"/>
    <mergeCell ref="AD66:AK66"/>
    <mergeCell ref="AL66:AS66"/>
    <mergeCell ref="AT66:BA66"/>
    <mergeCell ref="C65:D65"/>
    <mergeCell ref="E65:G65"/>
    <mergeCell ref="H65:T65"/>
    <mergeCell ref="U65:V65"/>
    <mergeCell ref="W65:Y65"/>
    <mergeCell ref="Z65:AC65"/>
    <mergeCell ref="AD65:AK65"/>
    <mergeCell ref="AL65:AS65"/>
    <mergeCell ref="AT65:BA65"/>
    <mergeCell ref="C68:D68"/>
    <mergeCell ref="E68:G68"/>
    <mergeCell ref="H68:T68"/>
    <mergeCell ref="U68:V68"/>
    <mergeCell ref="W68:Y68"/>
    <mergeCell ref="Z68:AC68"/>
    <mergeCell ref="AD68:AK68"/>
    <mergeCell ref="AL68:AS68"/>
    <mergeCell ref="AT68:BA68"/>
    <mergeCell ref="C67:D67"/>
    <mergeCell ref="E67:G67"/>
    <mergeCell ref="H67:T67"/>
    <mergeCell ref="U67:V67"/>
    <mergeCell ref="W67:Y67"/>
    <mergeCell ref="Z67:AC67"/>
    <mergeCell ref="AD67:AK67"/>
    <mergeCell ref="AL67:AS67"/>
    <mergeCell ref="AT67:BA67"/>
    <mergeCell ref="C70:D70"/>
    <mergeCell ref="E70:G70"/>
    <mergeCell ref="H70:T70"/>
    <mergeCell ref="U70:V70"/>
    <mergeCell ref="W70:Y70"/>
    <mergeCell ref="Z70:AC70"/>
    <mergeCell ref="AD70:AK70"/>
    <mergeCell ref="AL70:AS70"/>
    <mergeCell ref="AT70:BA70"/>
    <mergeCell ref="C69:D69"/>
    <mergeCell ref="E69:G69"/>
    <mergeCell ref="H69:T69"/>
    <mergeCell ref="U69:V69"/>
    <mergeCell ref="W69:Y69"/>
    <mergeCell ref="Z69:AC69"/>
    <mergeCell ref="AD69:AK69"/>
    <mergeCell ref="AL69:AS69"/>
    <mergeCell ref="AT69:BA69"/>
    <mergeCell ref="C72:D72"/>
    <mergeCell ref="E72:G72"/>
    <mergeCell ref="H72:T72"/>
    <mergeCell ref="U72:V72"/>
    <mergeCell ref="W72:Y72"/>
    <mergeCell ref="Z72:AC72"/>
    <mergeCell ref="AD72:AK72"/>
    <mergeCell ref="AL72:AS72"/>
    <mergeCell ref="AT72:BA72"/>
    <mergeCell ref="C71:D71"/>
    <mergeCell ref="E71:G71"/>
    <mergeCell ref="H71:T71"/>
    <mergeCell ref="U71:V71"/>
    <mergeCell ref="W71:Y71"/>
    <mergeCell ref="Z71:AC71"/>
    <mergeCell ref="AD71:AK71"/>
    <mergeCell ref="AL71:AS71"/>
    <mergeCell ref="AT71:BA71"/>
    <mergeCell ref="C74:D74"/>
    <mergeCell ref="E74:G74"/>
    <mergeCell ref="H74:T74"/>
    <mergeCell ref="U74:V74"/>
    <mergeCell ref="W74:Y74"/>
    <mergeCell ref="Z74:AC74"/>
    <mergeCell ref="AD74:AK74"/>
    <mergeCell ref="AL74:AS74"/>
    <mergeCell ref="AT74:BA74"/>
    <mergeCell ref="C73:D73"/>
    <mergeCell ref="E73:G73"/>
    <mergeCell ref="H73:T73"/>
    <mergeCell ref="U73:V73"/>
    <mergeCell ref="W73:Y73"/>
    <mergeCell ref="Z73:AC73"/>
    <mergeCell ref="AD73:AK73"/>
    <mergeCell ref="AL73:AS73"/>
    <mergeCell ref="AT73:BA73"/>
    <mergeCell ref="C76:D76"/>
    <mergeCell ref="E76:G76"/>
    <mergeCell ref="H76:T76"/>
    <mergeCell ref="U76:V76"/>
    <mergeCell ref="W76:Y76"/>
    <mergeCell ref="Z76:AC76"/>
    <mergeCell ref="AD76:AK76"/>
    <mergeCell ref="AL76:AS76"/>
    <mergeCell ref="AT76:BA76"/>
    <mergeCell ref="C75:D75"/>
    <mergeCell ref="E75:G75"/>
    <mergeCell ref="H75:T75"/>
    <mergeCell ref="U75:V75"/>
    <mergeCell ref="W75:Y75"/>
    <mergeCell ref="Z75:AC75"/>
    <mergeCell ref="AD75:AK75"/>
    <mergeCell ref="AL75:AS75"/>
    <mergeCell ref="AT75:BA75"/>
    <mergeCell ref="C78:D78"/>
    <mergeCell ref="E78:G78"/>
    <mergeCell ref="H78:T78"/>
    <mergeCell ref="U78:V78"/>
    <mergeCell ref="W78:Y78"/>
    <mergeCell ref="Z78:AC78"/>
    <mergeCell ref="AD78:AK78"/>
    <mergeCell ref="AL78:AS78"/>
    <mergeCell ref="AT78:BA78"/>
    <mergeCell ref="C77:D77"/>
    <mergeCell ref="E77:G77"/>
    <mergeCell ref="H77:T77"/>
    <mergeCell ref="U77:V77"/>
    <mergeCell ref="W77:Y77"/>
    <mergeCell ref="Z77:AC77"/>
    <mergeCell ref="AD77:AK77"/>
    <mergeCell ref="AL77:AS77"/>
    <mergeCell ref="AT77:BA77"/>
    <mergeCell ref="C80:D80"/>
    <mergeCell ref="E80:G80"/>
    <mergeCell ref="H80:T80"/>
    <mergeCell ref="U80:V80"/>
    <mergeCell ref="W80:Y80"/>
    <mergeCell ref="Z80:AC80"/>
    <mergeCell ref="AD80:AK80"/>
    <mergeCell ref="AL80:AS80"/>
    <mergeCell ref="AT80:BA80"/>
    <mergeCell ref="C79:D79"/>
    <mergeCell ref="E79:G79"/>
    <mergeCell ref="H79:T79"/>
    <mergeCell ref="U79:V79"/>
    <mergeCell ref="W79:Y79"/>
    <mergeCell ref="Z79:AC79"/>
    <mergeCell ref="AD79:AK79"/>
    <mergeCell ref="AL79:AS79"/>
    <mergeCell ref="AT79:BA79"/>
    <mergeCell ref="C82:D82"/>
    <mergeCell ref="E82:G82"/>
    <mergeCell ref="H82:T82"/>
    <mergeCell ref="U82:V82"/>
    <mergeCell ref="W82:Y82"/>
    <mergeCell ref="Z82:AC82"/>
    <mergeCell ref="AD82:AK82"/>
    <mergeCell ref="AL82:AS82"/>
    <mergeCell ref="AT82:BA82"/>
    <mergeCell ref="C81:D81"/>
    <mergeCell ref="E81:G81"/>
    <mergeCell ref="H81:T81"/>
    <mergeCell ref="U81:V81"/>
    <mergeCell ref="W81:Y81"/>
    <mergeCell ref="Z81:AC81"/>
    <mergeCell ref="AD81:AK81"/>
    <mergeCell ref="AL81:AS81"/>
    <mergeCell ref="AT81:BA81"/>
    <mergeCell ref="C84:D84"/>
    <mergeCell ref="E84:G84"/>
    <mergeCell ref="H84:T84"/>
    <mergeCell ref="U84:V84"/>
    <mergeCell ref="W84:Y84"/>
    <mergeCell ref="Z84:AC84"/>
    <mergeCell ref="AD84:AK84"/>
    <mergeCell ref="AL84:AS84"/>
    <mergeCell ref="AT84:BA84"/>
    <mergeCell ref="C83:D83"/>
    <mergeCell ref="E83:G83"/>
    <mergeCell ref="H83:T83"/>
    <mergeCell ref="U83:V83"/>
    <mergeCell ref="W83:Y83"/>
    <mergeCell ref="Z83:AC83"/>
    <mergeCell ref="AD83:AK83"/>
    <mergeCell ref="AL83:AS83"/>
    <mergeCell ref="AT83:BA83"/>
    <mergeCell ref="C86:D86"/>
    <mergeCell ref="E86:G86"/>
    <mergeCell ref="H86:T86"/>
    <mergeCell ref="U86:V86"/>
    <mergeCell ref="W86:Y86"/>
    <mergeCell ref="Z86:AC86"/>
    <mergeCell ref="AD86:AK86"/>
    <mergeCell ref="AL86:AS86"/>
    <mergeCell ref="AT86:BA86"/>
    <mergeCell ref="C85:D85"/>
    <mergeCell ref="E85:G85"/>
    <mergeCell ref="H85:T85"/>
    <mergeCell ref="U85:V85"/>
    <mergeCell ref="W85:Y85"/>
    <mergeCell ref="Z85:AC85"/>
    <mergeCell ref="AD85:AK85"/>
    <mergeCell ref="AL85:AS85"/>
    <mergeCell ref="AT85:BA85"/>
    <mergeCell ref="C88:D88"/>
    <mergeCell ref="E88:G88"/>
    <mergeCell ref="H88:T88"/>
    <mergeCell ref="U88:V88"/>
    <mergeCell ref="W88:Y88"/>
    <mergeCell ref="Z88:AC88"/>
    <mergeCell ref="AD88:AK88"/>
    <mergeCell ref="AL88:AS88"/>
    <mergeCell ref="AT88:BA88"/>
    <mergeCell ref="C87:D87"/>
    <mergeCell ref="E87:G87"/>
    <mergeCell ref="H87:T87"/>
    <mergeCell ref="U87:V87"/>
    <mergeCell ref="W87:Y87"/>
    <mergeCell ref="Z87:AC87"/>
    <mergeCell ref="AD87:AK87"/>
    <mergeCell ref="AL87:AS87"/>
    <mergeCell ref="AT87:BA87"/>
    <mergeCell ref="C90:D90"/>
    <mergeCell ref="E90:G90"/>
    <mergeCell ref="H90:T90"/>
    <mergeCell ref="U90:V90"/>
    <mergeCell ref="W90:Y90"/>
    <mergeCell ref="Z90:AC90"/>
    <mergeCell ref="AD90:AK90"/>
    <mergeCell ref="AL90:AS90"/>
    <mergeCell ref="AT90:BA90"/>
    <mergeCell ref="C89:D89"/>
    <mergeCell ref="E89:G89"/>
    <mergeCell ref="H89:T89"/>
    <mergeCell ref="U89:V89"/>
    <mergeCell ref="W89:Y89"/>
    <mergeCell ref="Z89:AC89"/>
    <mergeCell ref="AD89:AK89"/>
    <mergeCell ref="AL89:AS89"/>
    <mergeCell ref="AT89:BA89"/>
    <mergeCell ref="C92:D92"/>
    <mergeCell ref="E92:G92"/>
    <mergeCell ref="H92:T92"/>
    <mergeCell ref="U92:V92"/>
    <mergeCell ref="W92:Y92"/>
    <mergeCell ref="Z92:AC92"/>
    <mergeCell ref="AD92:AK92"/>
    <mergeCell ref="AL92:AS92"/>
    <mergeCell ref="AT92:BA92"/>
    <mergeCell ref="C91:D91"/>
    <mergeCell ref="E91:G91"/>
    <mergeCell ref="H91:T91"/>
    <mergeCell ref="U91:V91"/>
    <mergeCell ref="W91:Y91"/>
    <mergeCell ref="Z91:AC91"/>
    <mergeCell ref="AD91:AK91"/>
    <mergeCell ref="AL91:AS91"/>
    <mergeCell ref="AT91:BA91"/>
    <mergeCell ref="C96:D96"/>
    <mergeCell ref="E96:G96"/>
    <mergeCell ref="H96:T96"/>
    <mergeCell ref="U96:V96"/>
    <mergeCell ref="W96:Y96"/>
    <mergeCell ref="Z96:AC96"/>
    <mergeCell ref="AD96:AK96"/>
    <mergeCell ref="AL96:AS96"/>
    <mergeCell ref="AT96:BA96"/>
    <mergeCell ref="C93:D94"/>
    <mergeCell ref="E93:G94"/>
    <mergeCell ref="H93:T94"/>
    <mergeCell ref="U93:Y94"/>
    <mergeCell ref="Z93:AC94"/>
    <mergeCell ref="AD93:AK94"/>
    <mergeCell ref="AL93:AS94"/>
    <mergeCell ref="AT93:BA94"/>
    <mergeCell ref="C95:D95"/>
    <mergeCell ref="E95:G95"/>
    <mergeCell ref="H95:T95"/>
    <mergeCell ref="U95:V95"/>
    <mergeCell ref="W95:Y95"/>
    <mergeCell ref="Z95:AC95"/>
    <mergeCell ref="AD95:AK95"/>
    <mergeCell ref="AL95:AS95"/>
    <mergeCell ref="AT95:BA95"/>
    <mergeCell ref="C98:D98"/>
    <mergeCell ref="E98:G98"/>
    <mergeCell ref="H98:T98"/>
    <mergeCell ref="U98:V98"/>
    <mergeCell ref="W98:Y98"/>
    <mergeCell ref="Z98:AC98"/>
    <mergeCell ref="AD98:AK98"/>
    <mergeCell ref="AL98:AS98"/>
    <mergeCell ref="AT98:BA98"/>
    <mergeCell ref="C97:D97"/>
    <mergeCell ref="E97:G97"/>
    <mergeCell ref="H97:T97"/>
    <mergeCell ref="U97:V97"/>
    <mergeCell ref="W97:Y97"/>
    <mergeCell ref="Z97:AC97"/>
    <mergeCell ref="AD97:AK97"/>
    <mergeCell ref="AL97:AS97"/>
    <mergeCell ref="AT97:BA97"/>
    <mergeCell ref="C100:D100"/>
    <mergeCell ref="E100:G100"/>
    <mergeCell ref="H100:T100"/>
    <mergeCell ref="U100:V100"/>
    <mergeCell ref="W100:Y100"/>
    <mergeCell ref="Z100:AC100"/>
    <mergeCell ref="AD100:AK100"/>
    <mergeCell ref="AL100:AS100"/>
    <mergeCell ref="AT100:BA100"/>
    <mergeCell ref="C99:D99"/>
    <mergeCell ref="E99:G99"/>
    <mergeCell ref="H99:T99"/>
    <mergeCell ref="U99:V99"/>
    <mergeCell ref="W99:Y99"/>
    <mergeCell ref="Z99:AC99"/>
    <mergeCell ref="AD99:AK99"/>
    <mergeCell ref="AL99:AS99"/>
    <mergeCell ref="AT99:BA99"/>
    <mergeCell ref="C102:D102"/>
    <mergeCell ref="E102:G102"/>
    <mergeCell ref="H102:T102"/>
    <mergeCell ref="U102:V102"/>
    <mergeCell ref="W102:Y102"/>
    <mergeCell ref="Z102:AC102"/>
    <mergeCell ref="AD102:AK102"/>
    <mergeCell ref="AL102:AS102"/>
    <mergeCell ref="AT102:BA102"/>
    <mergeCell ref="C101:D101"/>
    <mergeCell ref="E101:G101"/>
    <mergeCell ref="H101:T101"/>
    <mergeCell ref="U101:V101"/>
    <mergeCell ref="W101:Y101"/>
    <mergeCell ref="Z101:AC101"/>
    <mergeCell ref="AD101:AK101"/>
    <mergeCell ref="AL101:AS101"/>
    <mergeCell ref="AT101:BA101"/>
    <mergeCell ref="C104:D104"/>
    <mergeCell ref="E104:G104"/>
    <mergeCell ref="H104:T104"/>
    <mergeCell ref="U104:V104"/>
    <mergeCell ref="W104:Y104"/>
    <mergeCell ref="Z104:AC104"/>
    <mergeCell ref="AD104:AK104"/>
    <mergeCell ref="AL104:AS104"/>
    <mergeCell ref="AT104:BA104"/>
    <mergeCell ref="C103:D103"/>
    <mergeCell ref="E103:G103"/>
    <mergeCell ref="H103:T103"/>
    <mergeCell ref="U103:V103"/>
    <mergeCell ref="W103:Y103"/>
    <mergeCell ref="Z103:AC103"/>
    <mergeCell ref="AD103:AK103"/>
    <mergeCell ref="AL103:AS103"/>
    <mergeCell ref="AT103:BA103"/>
    <mergeCell ref="C106:D106"/>
    <mergeCell ref="E106:G106"/>
    <mergeCell ref="H106:T106"/>
    <mergeCell ref="U106:V106"/>
    <mergeCell ref="W106:Y106"/>
    <mergeCell ref="Z106:AC106"/>
    <mergeCell ref="AD106:AK106"/>
    <mergeCell ref="AL106:AS106"/>
    <mergeCell ref="AT106:BA106"/>
    <mergeCell ref="C105:D105"/>
    <mergeCell ref="E105:G105"/>
    <mergeCell ref="H105:T105"/>
    <mergeCell ref="U105:V105"/>
    <mergeCell ref="W105:Y105"/>
    <mergeCell ref="Z105:AC105"/>
    <mergeCell ref="AD105:AK105"/>
    <mergeCell ref="AL105:AS105"/>
    <mergeCell ref="AT105:BA105"/>
    <mergeCell ref="C108:D108"/>
    <mergeCell ref="E108:G108"/>
    <mergeCell ref="H108:T108"/>
    <mergeCell ref="U108:V108"/>
    <mergeCell ref="W108:Y108"/>
    <mergeCell ref="Z108:AC108"/>
    <mergeCell ref="AD108:AK108"/>
    <mergeCell ref="AL108:AS108"/>
    <mergeCell ref="AT108:BA108"/>
    <mergeCell ref="C107:D107"/>
    <mergeCell ref="E107:G107"/>
    <mergeCell ref="H107:T107"/>
    <mergeCell ref="U107:V107"/>
    <mergeCell ref="W107:Y107"/>
    <mergeCell ref="Z107:AC107"/>
    <mergeCell ref="AD107:AK107"/>
    <mergeCell ref="AL107:AS107"/>
    <mergeCell ref="AT107:BA107"/>
    <mergeCell ref="C110:D110"/>
    <mergeCell ref="E110:G110"/>
    <mergeCell ref="H110:T110"/>
    <mergeCell ref="U110:V110"/>
    <mergeCell ref="W110:Y110"/>
    <mergeCell ref="Z110:AC110"/>
    <mergeCell ref="AD110:AK110"/>
    <mergeCell ref="AL110:AS110"/>
    <mergeCell ref="AT110:BA110"/>
    <mergeCell ref="C109:D109"/>
    <mergeCell ref="E109:G109"/>
    <mergeCell ref="H109:T109"/>
    <mergeCell ref="U109:V109"/>
    <mergeCell ref="W109:Y109"/>
    <mergeCell ref="Z109:AC109"/>
    <mergeCell ref="AD109:AK109"/>
    <mergeCell ref="AL109:AS109"/>
    <mergeCell ref="AT109:BA109"/>
    <mergeCell ref="C112:D112"/>
    <mergeCell ref="E112:G112"/>
    <mergeCell ref="H112:T112"/>
    <mergeCell ref="U112:V112"/>
    <mergeCell ref="W112:Y112"/>
    <mergeCell ref="Z112:AC112"/>
    <mergeCell ref="AD112:AK112"/>
    <mergeCell ref="AL112:AS112"/>
    <mergeCell ref="AT112:BA112"/>
    <mergeCell ref="C111:D111"/>
    <mergeCell ref="E111:G111"/>
    <mergeCell ref="H111:T111"/>
    <mergeCell ref="U111:V111"/>
    <mergeCell ref="W111:Y111"/>
    <mergeCell ref="Z111:AC111"/>
    <mergeCell ref="AD111:AK111"/>
    <mergeCell ref="AL111:AS111"/>
    <mergeCell ref="AT111:BA111"/>
    <mergeCell ref="C114:D114"/>
    <mergeCell ref="E114:G114"/>
    <mergeCell ref="H114:T114"/>
    <mergeCell ref="U114:V114"/>
    <mergeCell ref="W114:Y114"/>
    <mergeCell ref="Z114:AC114"/>
    <mergeCell ref="AD114:AK114"/>
    <mergeCell ref="AL114:AS114"/>
    <mergeCell ref="AT114:BA114"/>
    <mergeCell ref="C113:D113"/>
    <mergeCell ref="E113:G113"/>
    <mergeCell ref="H113:T113"/>
    <mergeCell ref="U113:V113"/>
    <mergeCell ref="W113:Y113"/>
    <mergeCell ref="Z113:AC113"/>
    <mergeCell ref="AD113:AK113"/>
    <mergeCell ref="AL113:AS113"/>
    <mergeCell ref="AT113:BA113"/>
    <mergeCell ref="C116:D116"/>
    <mergeCell ref="E116:G116"/>
    <mergeCell ref="H116:T116"/>
    <mergeCell ref="U116:V116"/>
    <mergeCell ref="W116:Y116"/>
    <mergeCell ref="Z116:AC116"/>
    <mergeCell ref="AD116:AK116"/>
    <mergeCell ref="AL116:AS116"/>
    <mergeCell ref="AT116:BA116"/>
    <mergeCell ref="C115:D115"/>
    <mergeCell ref="E115:G115"/>
    <mergeCell ref="H115:T115"/>
    <mergeCell ref="U115:V115"/>
    <mergeCell ref="W115:Y115"/>
    <mergeCell ref="Z115:AC115"/>
    <mergeCell ref="AD115:AK115"/>
    <mergeCell ref="AL115:AS115"/>
    <mergeCell ref="AT115:BA115"/>
    <mergeCell ref="C118:D118"/>
    <mergeCell ref="E118:G118"/>
    <mergeCell ref="H118:T118"/>
    <mergeCell ref="U118:V118"/>
    <mergeCell ref="W118:Y118"/>
    <mergeCell ref="Z118:AC118"/>
    <mergeCell ref="AD118:AK118"/>
    <mergeCell ref="AL118:AS118"/>
    <mergeCell ref="AT118:BA118"/>
    <mergeCell ref="C117:D117"/>
    <mergeCell ref="E117:G117"/>
    <mergeCell ref="H117:T117"/>
    <mergeCell ref="U117:V117"/>
    <mergeCell ref="W117:Y117"/>
    <mergeCell ref="Z117:AC117"/>
    <mergeCell ref="AD117:AK117"/>
    <mergeCell ref="AL117:AS117"/>
    <mergeCell ref="AT117:BA117"/>
    <mergeCell ref="C120:D120"/>
    <mergeCell ref="E120:G120"/>
    <mergeCell ref="H120:T120"/>
    <mergeCell ref="U120:V120"/>
    <mergeCell ref="W120:Y120"/>
    <mergeCell ref="Z120:AC120"/>
    <mergeCell ref="AD120:AK120"/>
    <mergeCell ref="AL120:AS120"/>
    <mergeCell ref="AT120:BA120"/>
    <mergeCell ref="C119:D119"/>
    <mergeCell ref="E119:G119"/>
    <mergeCell ref="H119:T119"/>
    <mergeCell ref="U119:V119"/>
    <mergeCell ref="W119:Y119"/>
    <mergeCell ref="Z119:AC119"/>
    <mergeCell ref="AD119:AK119"/>
    <mergeCell ref="AL119:AS119"/>
    <mergeCell ref="AT119:BA119"/>
    <mergeCell ref="C122:D122"/>
    <mergeCell ref="E122:G122"/>
    <mergeCell ref="H122:T122"/>
    <mergeCell ref="U122:V122"/>
    <mergeCell ref="W122:Y122"/>
    <mergeCell ref="Z122:AC122"/>
    <mergeCell ref="AD122:AK122"/>
    <mergeCell ref="AL122:AS122"/>
    <mergeCell ref="AT122:BA122"/>
    <mergeCell ref="C121:D121"/>
    <mergeCell ref="E121:G121"/>
    <mergeCell ref="H121:T121"/>
    <mergeCell ref="U121:V121"/>
    <mergeCell ref="W121:Y121"/>
    <mergeCell ref="Z121:AC121"/>
    <mergeCell ref="AD121:AK121"/>
    <mergeCell ref="AL121:AS121"/>
    <mergeCell ref="AT121:BA121"/>
    <mergeCell ref="C124:D124"/>
    <mergeCell ref="E124:G124"/>
    <mergeCell ref="H124:T124"/>
    <mergeCell ref="U124:V124"/>
    <mergeCell ref="W124:Y124"/>
    <mergeCell ref="Z124:AC124"/>
    <mergeCell ref="AD124:AK124"/>
    <mergeCell ref="AL124:AS124"/>
    <mergeCell ref="AT124:BA124"/>
    <mergeCell ref="C123:D123"/>
    <mergeCell ref="E123:G123"/>
    <mergeCell ref="H123:T123"/>
    <mergeCell ref="U123:V123"/>
    <mergeCell ref="W123:Y123"/>
    <mergeCell ref="Z123:AC123"/>
    <mergeCell ref="AD123:AK123"/>
    <mergeCell ref="AL123:AS123"/>
    <mergeCell ref="AT123:BA123"/>
    <mergeCell ref="C126:D126"/>
    <mergeCell ref="E126:G126"/>
    <mergeCell ref="H126:T126"/>
    <mergeCell ref="U126:V126"/>
    <mergeCell ref="W126:Y126"/>
    <mergeCell ref="Z126:AC126"/>
    <mergeCell ref="AD126:AK126"/>
    <mergeCell ref="AL126:AS126"/>
    <mergeCell ref="AT126:BA126"/>
    <mergeCell ref="C125:D125"/>
    <mergeCell ref="E125:G125"/>
    <mergeCell ref="H125:T125"/>
    <mergeCell ref="U125:V125"/>
    <mergeCell ref="W125:Y125"/>
    <mergeCell ref="Z125:AC125"/>
    <mergeCell ref="AD125:AK125"/>
    <mergeCell ref="AL125:AS125"/>
    <mergeCell ref="AT125:BA125"/>
    <mergeCell ref="C128:D128"/>
    <mergeCell ref="E128:G128"/>
    <mergeCell ref="H128:T128"/>
    <mergeCell ref="U128:V128"/>
    <mergeCell ref="W128:Y128"/>
    <mergeCell ref="Z128:AC128"/>
    <mergeCell ref="AD128:AK128"/>
    <mergeCell ref="AL128:AS128"/>
    <mergeCell ref="AT128:BA128"/>
    <mergeCell ref="C127:D127"/>
    <mergeCell ref="E127:G127"/>
    <mergeCell ref="H127:T127"/>
    <mergeCell ref="U127:V127"/>
    <mergeCell ref="W127:Y127"/>
    <mergeCell ref="Z127:AC127"/>
    <mergeCell ref="AD127:AK127"/>
    <mergeCell ref="AL127:AS127"/>
    <mergeCell ref="AT127:BA127"/>
    <mergeCell ref="C130:D130"/>
    <mergeCell ref="E130:G130"/>
    <mergeCell ref="H130:T130"/>
    <mergeCell ref="U130:V130"/>
    <mergeCell ref="W130:Y130"/>
    <mergeCell ref="Z130:AC130"/>
    <mergeCell ref="AD130:AK130"/>
    <mergeCell ref="AL130:AS130"/>
    <mergeCell ref="AT130:BA130"/>
    <mergeCell ref="C129:D129"/>
    <mergeCell ref="E129:G129"/>
    <mergeCell ref="H129:T129"/>
    <mergeCell ref="U129:V129"/>
    <mergeCell ref="W129:Y129"/>
    <mergeCell ref="Z129:AC129"/>
    <mergeCell ref="AD129:AK129"/>
    <mergeCell ref="AL129:AS129"/>
    <mergeCell ref="AT129:BA129"/>
    <mergeCell ref="C132:D132"/>
    <mergeCell ref="E132:G132"/>
    <mergeCell ref="H132:T132"/>
    <mergeCell ref="U132:V132"/>
    <mergeCell ref="W132:Y132"/>
    <mergeCell ref="Z132:AC132"/>
    <mergeCell ref="AD132:AK132"/>
    <mergeCell ref="AL132:AS132"/>
    <mergeCell ref="AT132:BA132"/>
    <mergeCell ref="C131:D131"/>
    <mergeCell ref="E131:G131"/>
    <mergeCell ref="H131:T131"/>
    <mergeCell ref="U131:V131"/>
    <mergeCell ref="W131:Y131"/>
    <mergeCell ref="Z131:AC131"/>
    <mergeCell ref="AD131:AK131"/>
    <mergeCell ref="AL131:AS131"/>
    <mergeCell ref="AT131:BA131"/>
    <mergeCell ref="C134:D134"/>
    <mergeCell ref="E134:G134"/>
    <mergeCell ref="H134:T134"/>
    <mergeCell ref="U134:V134"/>
    <mergeCell ref="W134:Y134"/>
    <mergeCell ref="Z134:AC134"/>
    <mergeCell ref="AD134:AK134"/>
    <mergeCell ref="AL134:AS134"/>
    <mergeCell ref="AT134:BA134"/>
    <mergeCell ref="C133:D133"/>
    <mergeCell ref="E133:G133"/>
    <mergeCell ref="H133:T133"/>
    <mergeCell ref="U133:V133"/>
    <mergeCell ref="W133:Y133"/>
    <mergeCell ref="Z133:AC133"/>
    <mergeCell ref="AD133:AK133"/>
    <mergeCell ref="AL133:AS133"/>
    <mergeCell ref="AT133:BA133"/>
    <mergeCell ref="C136:D136"/>
    <mergeCell ref="E136:G136"/>
    <mergeCell ref="H136:T136"/>
    <mergeCell ref="U136:V136"/>
    <mergeCell ref="W136:Y136"/>
    <mergeCell ref="Z136:AC136"/>
    <mergeCell ref="AD136:AK136"/>
    <mergeCell ref="AL136:AS136"/>
    <mergeCell ref="AT136:BA136"/>
    <mergeCell ref="C135:D135"/>
    <mergeCell ref="E135:G135"/>
    <mergeCell ref="H135:T135"/>
    <mergeCell ref="U135:V135"/>
    <mergeCell ref="W135:Y135"/>
    <mergeCell ref="Z135:AC135"/>
    <mergeCell ref="AD135:AK135"/>
    <mergeCell ref="AL135:AS135"/>
    <mergeCell ref="AT135:BA135"/>
    <mergeCell ref="C138:D138"/>
    <mergeCell ref="E138:G138"/>
    <mergeCell ref="H138:T138"/>
    <mergeCell ref="U138:V138"/>
    <mergeCell ref="W138:Y138"/>
    <mergeCell ref="Z138:AC138"/>
    <mergeCell ref="AD138:AK138"/>
    <mergeCell ref="AL138:AS138"/>
    <mergeCell ref="AT138:BA138"/>
    <mergeCell ref="C137:D137"/>
    <mergeCell ref="E137:G137"/>
    <mergeCell ref="H137:T137"/>
    <mergeCell ref="U137:V137"/>
    <mergeCell ref="W137:Y137"/>
    <mergeCell ref="Z137:AC137"/>
    <mergeCell ref="AD137:AK137"/>
    <mergeCell ref="AL137:AS137"/>
    <mergeCell ref="AT137:BA137"/>
    <mergeCell ref="C142:D142"/>
    <mergeCell ref="E142:G142"/>
    <mergeCell ref="H142:T142"/>
    <mergeCell ref="U142:V142"/>
    <mergeCell ref="W142:Y142"/>
    <mergeCell ref="Z142:AC142"/>
    <mergeCell ref="AD142:AK142"/>
    <mergeCell ref="AL142:AS142"/>
    <mergeCell ref="AT142:BA142"/>
    <mergeCell ref="C139:D140"/>
    <mergeCell ref="E139:G140"/>
    <mergeCell ref="H139:T140"/>
    <mergeCell ref="U139:Y140"/>
    <mergeCell ref="Z139:AC140"/>
    <mergeCell ref="AD139:AK140"/>
    <mergeCell ref="AL139:AS140"/>
    <mergeCell ref="AT139:BA140"/>
    <mergeCell ref="C141:D141"/>
    <mergeCell ref="E141:G141"/>
    <mergeCell ref="H141:T141"/>
    <mergeCell ref="U141:V141"/>
    <mergeCell ref="W141:Y141"/>
    <mergeCell ref="Z141:AC141"/>
    <mergeCell ref="AD141:AK141"/>
    <mergeCell ref="AL141:AS141"/>
    <mergeCell ref="AT141:BA141"/>
    <mergeCell ref="C144:D144"/>
    <mergeCell ref="E144:G144"/>
    <mergeCell ref="H144:T144"/>
    <mergeCell ref="U144:V144"/>
    <mergeCell ref="W144:Y144"/>
    <mergeCell ref="Z144:AC144"/>
    <mergeCell ref="AD144:AK144"/>
    <mergeCell ref="AL144:AS144"/>
    <mergeCell ref="AT144:BA144"/>
    <mergeCell ref="C143:D143"/>
    <mergeCell ref="E143:G143"/>
    <mergeCell ref="H143:T143"/>
    <mergeCell ref="U143:V143"/>
    <mergeCell ref="W143:Y143"/>
    <mergeCell ref="Z143:AC143"/>
    <mergeCell ref="AD143:AK143"/>
    <mergeCell ref="AL143:AS143"/>
    <mergeCell ref="AT143:BA143"/>
    <mergeCell ref="C146:D146"/>
    <mergeCell ref="E146:G146"/>
    <mergeCell ref="H146:T146"/>
    <mergeCell ref="U146:V146"/>
    <mergeCell ref="W146:Y146"/>
    <mergeCell ref="Z146:AC146"/>
    <mergeCell ref="AD146:AK146"/>
    <mergeCell ref="AL146:AS146"/>
    <mergeCell ref="AT146:BA146"/>
    <mergeCell ref="C145:D145"/>
    <mergeCell ref="E145:G145"/>
    <mergeCell ref="H145:T145"/>
    <mergeCell ref="U145:V145"/>
    <mergeCell ref="W145:Y145"/>
    <mergeCell ref="Z145:AC145"/>
    <mergeCell ref="AD145:AK145"/>
    <mergeCell ref="AL145:AS145"/>
    <mergeCell ref="AT145:BA145"/>
    <mergeCell ref="C148:D148"/>
    <mergeCell ref="E148:G148"/>
    <mergeCell ref="H148:T148"/>
    <mergeCell ref="U148:V148"/>
    <mergeCell ref="W148:Y148"/>
    <mergeCell ref="Z148:AC148"/>
    <mergeCell ref="AD148:AK148"/>
    <mergeCell ref="AL148:AS148"/>
    <mergeCell ref="AT148:BA148"/>
    <mergeCell ref="C147:D147"/>
    <mergeCell ref="E147:G147"/>
    <mergeCell ref="H147:T147"/>
    <mergeCell ref="U147:V147"/>
    <mergeCell ref="W147:Y147"/>
    <mergeCell ref="Z147:AC147"/>
    <mergeCell ref="AD147:AK147"/>
    <mergeCell ref="AL147:AS147"/>
    <mergeCell ref="AT147:BA147"/>
    <mergeCell ref="C150:D150"/>
    <mergeCell ref="E150:G150"/>
    <mergeCell ref="H150:T150"/>
    <mergeCell ref="U150:V150"/>
    <mergeCell ref="W150:Y150"/>
    <mergeCell ref="Z150:AC150"/>
    <mergeCell ref="AD150:AK150"/>
    <mergeCell ref="AL150:AS150"/>
    <mergeCell ref="AT150:BA150"/>
    <mergeCell ref="C149:D149"/>
    <mergeCell ref="E149:G149"/>
    <mergeCell ref="H149:T149"/>
    <mergeCell ref="U149:V149"/>
    <mergeCell ref="W149:Y149"/>
    <mergeCell ref="Z149:AC149"/>
    <mergeCell ref="AD149:AK149"/>
    <mergeCell ref="AL149:AS149"/>
    <mergeCell ref="AT149:BA149"/>
    <mergeCell ref="C152:D152"/>
    <mergeCell ref="E152:G152"/>
    <mergeCell ref="H152:T152"/>
    <mergeCell ref="U152:V152"/>
    <mergeCell ref="W152:Y152"/>
    <mergeCell ref="Z152:AC152"/>
    <mergeCell ref="AD152:AK152"/>
    <mergeCell ref="AL152:AS152"/>
    <mergeCell ref="AT152:BA152"/>
    <mergeCell ref="C151:D151"/>
    <mergeCell ref="E151:G151"/>
    <mergeCell ref="H151:T151"/>
    <mergeCell ref="U151:V151"/>
    <mergeCell ref="W151:Y151"/>
    <mergeCell ref="Z151:AC151"/>
    <mergeCell ref="AD151:AK151"/>
    <mergeCell ref="AL151:AS151"/>
    <mergeCell ref="AT151:BA151"/>
    <mergeCell ref="C154:D154"/>
    <mergeCell ref="E154:G154"/>
    <mergeCell ref="H154:T154"/>
    <mergeCell ref="U154:V154"/>
    <mergeCell ref="W154:Y154"/>
    <mergeCell ref="Z154:AC154"/>
    <mergeCell ref="AD154:AK154"/>
    <mergeCell ref="AL154:AS154"/>
    <mergeCell ref="AT154:BA154"/>
    <mergeCell ref="C153:D153"/>
    <mergeCell ref="E153:G153"/>
    <mergeCell ref="H153:T153"/>
    <mergeCell ref="U153:V153"/>
    <mergeCell ref="W153:Y153"/>
    <mergeCell ref="Z153:AC153"/>
    <mergeCell ref="AD153:AK153"/>
    <mergeCell ref="AL153:AS153"/>
    <mergeCell ref="AT153:BA153"/>
    <mergeCell ref="C156:D156"/>
    <mergeCell ref="E156:G156"/>
    <mergeCell ref="H156:T156"/>
    <mergeCell ref="U156:V156"/>
    <mergeCell ref="W156:Y156"/>
    <mergeCell ref="Z156:AC156"/>
    <mergeCell ref="AD156:AK156"/>
    <mergeCell ref="AL156:AS156"/>
    <mergeCell ref="AT156:BA156"/>
    <mergeCell ref="C155:D155"/>
    <mergeCell ref="E155:G155"/>
    <mergeCell ref="H155:T155"/>
    <mergeCell ref="U155:V155"/>
    <mergeCell ref="W155:Y155"/>
    <mergeCell ref="Z155:AC155"/>
    <mergeCell ref="AD155:AK155"/>
    <mergeCell ref="AL155:AS155"/>
    <mergeCell ref="AT155:BA155"/>
    <mergeCell ref="C158:D158"/>
    <mergeCell ref="E158:G158"/>
    <mergeCell ref="H158:T158"/>
    <mergeCell ref="U158:V158"/>
    <mergeCell ref="W158:Y158"/>
    <mergeCell ref="Z158:AC158"/>
    <mergeCell ref="AD158:AK158"/>
    <mergeCell ref="AL158:AS158"/>
    <mergeCell ref="AT158:BA158"/>
    <mergeCell ref="C157:D157"/>
    <mergeCell ref="E157:G157"/>
    <mergeCell ref="H157:T157"/>
    <mergeCell ref="U157:V157"/>
    <mergeCell ref="W157:Y157"/>
    <mergeCell ref="Z157:AC157"/>
    <mergeCell ref="AD157:AK157"/>
    <mergeCell ref="AL157:AS157"/>
    <mergeCell ref="AT157:BA157"/>
    <mergeCell ref="C160:D160"/>
    <mergeCell ref="E160:G160"/>
    <mergeCell ref="H160:T160"/>
    <mergeCell ref="U160:V160"/>
    <mergeCell ref="W160:Y160"/>
    <mergeCell ref="Z160:AC160"/>
    <mergeCell ref="AD160:AK160"/>
    <mergeCell ref="AL160:AS160"/>
    <mergeCell ref="AT160:BA160"/>
    <mergeCell ref="C159:D159"/>
    <mergeCell ref="E159:G159"/>
    <mergeCell ref="H159:T159"/>
    <mergeCell ref="U159:V159"/>
    <mergeCell ref="W159:Y159"/>
    <mergeCell ref="Z159:AC159"/>
    <mergeCell ref="AD159:AK159"/>
    <mergeCell ref="AL159:AS159"/>
    <mergeCell ref="AT159:BA159"/>
    <mergeCell ref="C162:D162"/>
    <mergeCell ref="E162:G162"/>
    <mergeCell ref="H162:T162"/>
    <mergeCell ref="U162:V162"/>
    <mergeCell ref="W162:Y162"/>
    <mergeCell ref="Z162:AC162"/>
    <mergeCell ref="AD162:AK162"/>
    <mergeCell ref="AL162:AS162"/>
    <mergeCell ref="AT162:BA162"/>
    <mergeCell ref="C161:D161"/>
    <mergeCell ref="E161:G161"/>
    <mergeCell ref="H161:T161"/>
    <mergeCell ref="U161:V161"/>
    <mergeCell ref="W161:Y161"/>
    <mergeCell ref="Z161:AC161"/>
    <mergeCell ref="AD161:AK161"/>
    <mergeCell ref="AL161:AS161"/>
    <mergeCell ref="AT161:BA161"/>
    <mergeCell ref="C164:D164"/>
    <mergeCell ref="E164:G164"/>
    <mergeCell ref="H164:T164"/>
    <mergeCell ref="U164:V164"/>
    <mergeCell ref="W164:Y164"/>
    <mergeCell ref="Z164:AC164"/>
    <mergeCell ref="AD164:AK164"/>
    <mergeCell ref="AL164:AS164"/>
    <mergeCell ref="AT164:BA164"/>
    <mergeCell ref="C163:D163"/>
    <mergeCell ref="E163:G163"/>
    <mergeCell ref="H163:T163"/>
    <mergeCell ref="U163:V163"/>
    <mergeCell ref="W163:Y163"/>
    <mergeCell ref="Z163:AC163"/>
    <mergeCell ref="AD163:AK163"/>
    <mergeCell ref="AL163:AS163"/>
    <mergeCell ref="AT163:BA163"/>
    <mergeCell ref="C166:D166"/>
    <mergeCell ref="E166:G166"/>
    <mergeCell ref="H166:T166"/>
    <mergeCell ref="U166:V166"/>
    <mergeCell ref="W166:Y166"/>
    <mergeCell ref="Z166:AC166"/>
    <mergeCell ref="AD166:AK166"/>
    <mergeCell ref="AL166:AS166"/>
    <mergeCell ref="AT166:BA166"/>
    <mergeCell ref="C165:D165"/>
    <mergeCell ref="E165:G165"/>
    <mergeCell ref="H165:T165"/>
    <mergeCell ref="U165:V165"/>
    <mergeCell ref="W165:Y165"/>
    <mergeCell ref="Z165:AC165"/>
    <mergeCell ref="AD165:AK165"/>
    <mergeCell ref="AL165:AS165"/>
    <mergeCell ref="AT165:BA165"/>
    <mergeCell ref="C168:D168"/>
    <mergeCell ref="E168:G168"/>
    <mergeCell ref="H168:T168"/>
    <mergeCell ref="U168:V168"/>
    <mergeCell ref="W168:Y168"/>
    <mergeCell ref="Z168:AC168"/>
    <mergeCell ref="AD168:AK168"/>
    <mergeCell ref="AL168:AS168"/>
    <mergeCell ref="AT168:BA168"/>
    <mergeCell ref="C167:D167"/>
    <mergeCell ref="E167:G167"/>
    <mergeCell ref="H167:T167"/>
    <mergeCell ref="U167:V167"/>
    <mergeCell ref="W167:Y167"/>
    <mergeCell ref="Z167:AC167"/>
    <mergeCell ref="AD167:AK167"/>
    <mergeCell ref="AL167:AS167"/>
    <mergeCell ref="AT167:BA167"/>
    <mergeCell ref="C170:D170"/>
    <mergeCell ref="E170:G170"/>
    <mergeCell ref="H170:T170"/>
    <mergeCell ref="U170:V170"/>
    <mergeCell ref="W170:Y170"/>
    <mergeCell ref="Z170:AC170"/>
    <mergeCell ref="AD170:AK170"/>
    <mergeCell ref="AL170:AS170"/>
    <mergeCell ref="AT170:BA170"/>
    <mergeCell ref="C169:D169"/>
    <mergeCell ref="E169:G169"/>
    <mergeCell ref="H169:T169"/>
    <mergeCell ref="U169:V169"/>
    <mergeCell ref="W169:Y169"/>
    <mergeCell ref="Z169:AC169"/>
    <mergeCell ref="AD169:AK169"/>
    <mergeCell ref="AL169:AS169"/>
    <mergeCell ref="AT169:BA169"/>
    <mergeCell ref="C172:D172"/>
    <mergeCell ref="E172:G172"/>
    <mergeCell ref="H172:T172"/>
    <mergeCell ref="U172:V172"/>
    <mergeCell ref="W172:Y172"/>
    <mergeCell ref="Z172:AC172"/>
    <mergeCell ref="AD172:AK172"/>
    <mergeCell ref="AL172:AS172"/>
    <mergeCell ref="AT172:BA172"/>
    <mergeCell ref="C171:D171"/>
    <mergeCell ref="E171:G171"/>
    <mergeCell ref="H171:T171"/>
    <mergeCell ref="U171:V171"/>
    <mergeCell ref="W171:Y171"/>
    <mergeCell ref="Z171:AC171"/>
    <mergeCell ref="AD171:AK171"/>
    <mergeCell ref="AL171:AS171"/>
    <mergeCell ref="AT171:BA171"/>
    <mergeCell ref="C174:D174"/>
    <mergeCell ref="E174:G174"/>
    <mergeCell ref="H174:T174"/>
    <mergeCell ref="U174:V174"/>
    <mergeCell ref="W174:Y174"/>
    <mergeCell ref="Z174:AC174"/>
    <mergeCell ref="AD174:AK174"/>
    <mergeCell ref="AL174:AS174"/>
    <mergeCell ref="AT174:BA174"/>
    <mergeCell ref="C173:D173"/>
    <mergeCell ref="E173:G173"/>
    <mergeCell ref="H173:T173"/>
    <mergeCell ref="U173:V173"/>
    <mergeCell ref="W173:Y173"/>
    <mergeCell ref="Z173:AC173"/>
    <mergeCell ref="AD173:AK173"/>
    <mergeCell ref="AL173:AS173"/>
    <mergeCell ref="AT173:BA173"/>
    <mergeCell ref="C176:D176"/>
    <mergeCell ref="E176:G176"/>
    <mergeCell ref="H176:T176"/>
    <mergeCell ref="U176:V176"/>
    <mergeCell ref="W176:Y176"/>
    <mergeCell ref="Z176:AC176"/>
    <mergeCell ref="AD176:AK176"/>
    <mergeCell ref="AL176:AS176"/>
    <mergeCell ref="AT176:BA176"/>
    <mergeCell ref="C175:D175"/>
    <mergeCell ref="E175:G175"/>
    <mergeCell ref="H175:T175"/>
    <mergeCell ref="U175:V175"/>
    <mergeCell ref="W175:Y175"/>
    <mergeCell ref="Z175:AC175"/>
    <mergeCell ref="AD175:AK175"/>
    <mergeCell ref="AL175:AS175"/>
    <mergeCell ref="AT175:BA175"/>
    <mergeCell ref="C178:D178"/>
    <mergeCell ref="E178:G178"/>
    <mergeCell ref="H178:T178"/>
    <mergeCell ref="U178:V178"/>
    <mergeCell ref="W178:Y178"/>
    <mergeCell ref="Z178:AC178"/>
    <mergeCell ref="AD178:AK178"/>
    <mergeCell ref="AL178:AS178"/>
    <mergeCell ref="AT178:BA178"/>
    <mergeCell ref="C177:D177"/>
    <mergeCell ref="E177:G177"/>
    <mergeCell ref="H177:T177"/>
    <mergeCell ref="U177:V177"/>
    <mergeCell ref="W177:Y177"/>
    <mergeCell ref="Z177:AC177"/>
    <mergeCell ref="AD177:AK177"/>
    <mergeCell ref="AL177:AS177"/>
    <mergeCell ref="AT177:BA177"/>
    <mergeCell ref="C180:D180"/>
    <mergeCell ref="E180:G180"/>
    <mergeCell ref="H180:T180"/>
    <mergeCell ref="U180:V180"/>
    <mergeCell ref="W180:Y180"/>
    <mergeCell ref="Z180:AC180"/>
    <mergeCell ref="AD180:AK180"/>
    <mergeCell ref="AL180:AS180"/>
    <mergeCell ref="AT180:BA180"/>
    <mergeCell ref="C179:D179"/>
    <mergeCell ref="E179:G179"/>
    <mergeCell ref="H179:T179"/>
    <mergeCell ref="U179:V179"/>
    <mergeCell ref="W179:Y179"/>
    <mergeCell ref="Z179:AC179"/>
    <mergeCell ref="AD179:AK179"/>
    <mergeCell ref="AL179:AS179"/>
    <mergeCell ref="AT179:BA179"/>
    <mergeCell ref="C182:D182"/>
    <mergeCell ref="E182:G182"/>
    <mergeCell ref="H182:T182"/>
    <mergeCell ref="U182:V182"/>
    <mergeCell ref="W182:Y182"/>
    <mergeCell ref="Z182:AC182"/>
    <mergeCell ref="AD182:AK182"/>
    <mergeCell ref="AL182:AS182"/>
    <mergeCell ref="AT182:BA182"/>
    <mergeCell ref="C181:D181"/>
    <mergeCell ref="E181:G181"/>
    <mergeCell ref="H181:T181"/>
    <mergeCell ref="U181:V181"/>
    <mergeCell ref="W181:Y181"/>
    <mergeCell ref="Z181:AC181"/>
    <mergeCell ref="AD181:AK181"/>
    <mergeCell ref="AL181:AS181"/>
    <mergeCell ref="AT181:BA181"/>
    <mergeCell ref="C184:D184"/>
    <mergeCell ref="E184:G184"/>
    <mergeCell ref="H184:T184"/>
    <mergeCell ref="U184:V184"/>
    <mergeCell ref="W184:Y184"/>
    <mergeCell ref="Z184:AC184"/>
    <mergeCell ref="AD184:AK184"/>
    <mergeCell ref="AL184:AS184"/>
    <mergeCell ref="AT184:BA184"/>
    <mergeCell ref="C183:D183"/>
    <mergeCell ref="E183:G183"/>
    <mergeCell ref="H183:T183"/>
    <mergeCell ref="U183:V183"/>
    <mergeCell ref="W183:Y183"/>
    <mergeCell ref="Z183:AC183"/>
    <mergeCell ref="AD183:AK183"/>
    <mergeCell ref="AL183:AS183"/>
    <mergeCell ref="AT183:BA183"/>
    <mergeCell ref="C186:D186"/>
    <mergeCell ref="E186:G186"/>
    <mergeCell ref="H186:T186"/>
    <mergeCell ref="U186:V186"/>
    <mergeCell ref="W186:Y186"/>
    <mergeCell ref="Z186:AC186"/>
    <mergeCell ref="AD186:AK186"/>
    <mergeCell ref="AL186:AS186"/>
    <mergeCell ref="AT186:BA186"/>
    <mergeCell ref="C185:D185"/>
    <mergeCell ref="E185:G185"/>
    <mergeCell ref="H185:T185"/>
    <mergeCell ref="U185:V185"/>
    <mergeCell ref="W185:Y185"/>
    <mergeCell ref="Z185:AC185"/>
    <mergeCell ref="AD185:AK185"/>
    <mergeCell ref="AL185:AS185"/>
    <mergeCell ref="AT185:BA185"/>
    <mergeCell ref="E190:G190"/>
    <mergeCell ref="H190:T190"/>
    <mergeCell ref="U190:V190"/>
    <mergeCell ref="W190:Y190"/>
    <mergeCell ref="Z190:AC190"/>
    <mergeCell ref="AD190:AK190"/>
    <mergeCell ref="AL190:AS190"/>
    <mergeCell ref="AT190:BA190"/>
    <mergeCell ref="C187:D187"/>
    <mergeCell ref="E187:G187"/>
    <mergeCell ref="H187:T187"/>
    <mergeCell ref="U187:V187"/>
    <mergeCell ref="W187:Y187"/>
    <mergeCell ref="Z187:AC187"/>
    <mergeCell ref="AD187:AK187"/>
    <mergeCell ref="AL187:AS187"/>
    <mergeCell ref="AT187:BA187"/>
    <mergeCell ref="C192:D192"/>
    <mergeCell ref="E192:G192"/>
    <mergeCell ref="H192:T192"/>
    <mergeCell ref="U192:V192"/>
    <mergeCell ref="W192:Y192"/>
    <mergeCell ref="Z192:AC192"/>
    <mergeCell ref="AD192:AK192"/>
    <mergeCell ref="AL192:AS192"/>
    <mergeCell ref="AT192:BA192"/>
    <mergeCell ref="BC30:BC31"/>
    <mergeCell ref="BC47:BC48"/>
    <mergeCell ref="BC93:BC94"/>
    <mergeCell ref="BC139:BC140"/>
    <mergeCell ref="BC188:BC189"/>
    <mergeCell ref="C191:D191"/>
    <mergeCell ref="E191:G191"/>
    <mergeCell ref="H191:T191"/>
    <mergeCell ref="U191:V191"/>
    <mergeCell ref="W191:Y191"/>
    <mergeCell ref="Z191:AC191"/>
    <mergeCell ref="AD191:AK191"/>
    <mergeCell ref="AL191:AS191"/>
    <mergeCell ref="AT191:BA191"/>
    <mergeCell ref="C188:D189"/>
    <mergeCell ref="E188:G189"/>
    <mergeCell ref="H188:T189"/>
    <mergeCell ref="U188:Y189"/>
    <mergeCell ref="Z188:AC189"/>
    <mergeCell ref="AD188:AK189"/>
    <mergeCell ref="AL188:AS189"/>
    <mergeCell ref="AT188:BA189"/>
    <mergeCell ref="C190:D190"/>
    <mergeCell ref="C194:D194"/>
    <mergeCell ref="E194:G194"/>
    <mergeCell ref="H194:T194"/>
    <mergeCell ref="U194:V194"/>
    <mergeCell ref="W194:Y194"/>
    <mergeCell ref="Z194:AC194"/>
    <mergeCell ref="AD194:AK194"/>
    <mergeCell ref="AL194:AS194"/>
    <mergeCell ref="AT194:BA194"/>
    <mergeCell ref="C193:D193"/>
    <mergeCell ref="E193:G193"/>
    <mergeCell ref="H193:T193"/>
    <mergeCell ref="U193:V193"/>
    <mergeCell ref="W193:Y193"/>
    <mergeCell ref="Z193:AC193"/>
    <mergeCell ref="AD193:AK193"/>
    <mergeCell ref="AL193:AS193"/>
    <mergeCell ref="AT193:BA19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J15"/>
  <sheetViews>
    <sheetView workbookViewId="0">
      <selection activeCell="E28" sqref="E28"/>
    </sheetView>
  </sheetViews>
  <sheetFormatPr defaultRowHeight="14.4"/>
  <cols>
    <col min="2" max="2" width="76.44140625" customWidth="1"/>
    <col min="3" max="3" width="20" customWidth="1"/>
    <col min="4" max="4" width="17.5546875" customWidth="1"/>
    <col min="5" max="5" width="13.88671875" customWidth="1"/>
    <col min="7" max="7" width="12.44140625" customWidth="1"/>
    <col min="8" max="8" width="25.88671875" customWidth="1"/>
  </cols>
  <sheetData>
    <row r="1" spans="1:10">
      <c r="A1" s="1034"/>
      <c r="B1" s="1037" t="s">
        <v>4113</v>
      </c>
      <c r="C1" s="1034"/>
      <c r="D1" s="1034"/>
      <c r="E1" s="1034"/>
      <c r="F1" s="1034"/>
      <c r="G1" s="1034"/>
      <c r="H1" s="1034"/>
    </row>
    <row r="2" spans="1:10">
      <c r="A2" s="1034"/>
      <c r="B2" s="1034"/>
      <c r="C2" s="1034"/>
      <c r="D2" s="1034"/>
      <c r="E2" s="1034"/>
      <c r="F2" s="1034"/>
      <c r="G2" s="1034"/>
      <c r="H2" s="1034"/>
    </row>
    <row r="3" spans="1:10">
      <c r="A3" s="1034"/>
      <c r="B3" s="1364" t="s">
        <v>4114</v>
      </c>
      <c r="C3" s="1364"/>
      <c r="D3" s="1364"/>
      <c r="E3" s="1364"/>
      <c r="F3" s="1364"/>
      <c r="G3" s="1364"/>
      <c r="H3" s="1364"/>
    </row>
    <row r="4" spans="1:10">
      <c r="A4" s="1034"/>
      <c r="B4" s="1034"/>
      <c r="C4" s="1034"/>
      <c r="D4" s="1034"/>
      <c r="E4" s="1034"/>
      <c r="F4" s="1034"/>
      <c r="G4" s="1034"/>
      <c r="H4" s="1034"/>
      <c r="J4" t="s">
        <v>4125</v>
      </c>
    </row>
    <row r="5" spans="1:10" ht="15" thickBot="1">
      <c r="A5" s="1034"/>
      <c r="B5" s="1034"/>
      <c r="C5" s="1034"/>
      <c r="D5" s="1034"/>
      <c r="E5" s="1034"/>
      <c r="F5" s="1034"/>
      <c r="G5" s="1034"/>
      <c r="H5" s="1034"/>
    </row>
    <row r="6" spans="1:10" ht="43.8" thickBot="1">
      <c r="A6" s="1038" t="s">
        <v>4115</v>
      </c>
      <c r="B6" s="1039" t="s">
        <v>1505</v>
      </c>
      <c r="C6" s="1040" t="s">
        <v>4116</v>
      </c>
      <c r="D6" s="1041" t="s">
        <v>4117</v>
      </c>
      <c r="E6" s="1042" t="s">
        <v>4118</v>
      </c>
      <c r="F6" s="1043" t="s">
        <v>1662</v>
      </c>
      <c r="G6" s="1044" t="s">
        <v>4119</v>
      </c>
      <c r="H6" s="1044" t="s">
        <v>4120</v>
      </c>
    </row>
    <row r="7" spans="1:10" ht="112.5" customHeight="1">
      <c r="A7" s="1045"/>
      <c r="B7" s="1046" t="s">
        <v>4121</v>
      </c>
      <c r="C7" s="1047" t="s">
        <v>4122</v>
      </c>
      <c r="D7" s="1048" t="s">
        <v>4123</v>
      </c>
      <c r="E7" s="1049" t="s">
        <v>336</v>
      </c>
      <c r="F7" s="1050">
        <v>1650</v>
      </c>
      <c r="G7" s="1051">
        <v>9041.65</v>
      </c>
      <c r="H7" s="1051">
        <f>G7*F7</f>
        <v>14918722.5</v>
      </c>
    </row>
    <row r="8" spans="1:10">
      <c r="A8" s="1034"/>
      <c r="B8" s="1034"/>
      <c r="C8" s="1034"/>
      <c r="D8" s="1034"/>
      <c r="E8" s="1034"/>
      <c r="F8" s="1034"/>
      <c r="G8" s="1034"/>
      <c r="H8" s="1034"/>
    </row>
    <row r="9" spans="1:10" ht="18">
      <c r="A9" s="1034"/>
      <c r="B9" s="1052" t="s">
        <v>4124</v>
      </c>
      <c r="C9" s="1034"/>
      <c r="D9" s="1034"/>
      <c r="E9" s="1034"/>
      <c r="F9" s="1034"/>
      <c r="G9" s="1034"/>
      <c r="H9" s="1051">
        <f>H7*0.02</f>
        <v>298374.45</v>
      </c>
    </row>
    <row r="10" spans="1:10" ht="18">
      <c r="A10" s="1034"/>
      <c r="B10" s="1052"/>
      <c r="C10" s="1034"/>
      <c r="D10" s="1034"/>
      <c r="E10" s="1034"/>
      <c r="F10" s="1034"/>
      <c r="G10" s="1034"/>
      <c r="H10" s="1034"/>
    </row>
    <row r="11" spans="1:10" ht="18">
      <c r="A11" s="1034"/>
      <c r="B11" s="1052" t="s">
        <v>1842</v>
      </c>
      <c r="C11" s="1034"/>
      <c r="D11" s="1034"/>
      <c r="E11" s="1034"/>
      <c r="F11" s="1034"/>
      <c r="G11" s="1034"/>
      <c r="H11" s="1051">
        <f>H7-H9</f>
        <v>14620348.050000001</v>
      </c>
    </row>
    <row r="14" spans="1:10">
      <c r="E14" t="s">
        <v>4126</v>
      </c>
      <c r="G14">
        <f>ROUND(G7*0.98,2)</f>
        <v>8860.82</v>
      </c>
    </row>
    <row r="15" spans="1:10">
      <c r="E15" t="s">
        <v>5684</v>
      </c>
      <c r="G15">
        <f>ROUNDUP(G14*1.05,2)</f>
        <v>9303.8700000000008</v>
      </c>
    </row>
  </sheetData>
  <mergeCells count="1">
    <mergeCell ref="B3:H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2:P42"/>
  <sheetViews>
    <sheetView topLeftCell="C1" workbookViewId="0">
      <selection activeCell="J31" sqref="J31"/>
    </sheetView>
  </sheetViews>
  <sheetFormatPr defaultColWidth="9.109375" defaultRowHeight="14.4"/>
  <cols>
    <col min="1" max="1" width="9.109375" style="468"/>
    <col min="2" max="2" width="85.109375" style="468" customWidth="1"/>
    <col min="3" max="3" width="9.109375" style="468"/>
    <col min="4" max="4" width="11.5546875" style="477" bestFit="1" customWidth="1"/>
    <col min="5" max="5" width="11.109375" style="468" customWidth="1"/>
    <col min="6" max="6" width="9.109375" style="468" bestFit="1"/>
    <col min="7" max="7" width="15.5546875" style="468" customWidth="1"/>
    <col min="8" max="8" width="12.5546875" style="468" customWidth="1"/>
    <col min="9" max="10" width="9.109375" style="468"/>
    <col min="11" max="14" width="18.5546875" style="468" customWidth="1"/>
    <col min="15" max="16384" width="9.109375" style="468"/>
  </cols>
  <sheetData>
    <row r="2" spans="1:16">
      <c r="B2" s="468" t="s">
        <v>2529</v>
      </c>
      <c r="C2" s="468" t="s">
        <v>2525</v>
      </c>
      <c r="D2" s="476" t="s">
        <v>2530</v>
      </c>
    </row>
    <row r="3" spans="1:16">
      <c r="B3" s="468" t="s">
        <v>2531</v>
      </c>
      <c r="C3" s="468" t="s">
        <v>336</v>
      </c>
      <c r="D3" s="468">
        <f>[16]Объекты!C48</f>
        <v>17</v>
      </c>
    </row>
    <row r="4" spans="1:16">
      <c r="B4" s="468" t="s">
        <v>2532</v>
      </c>
      <c r="C4" s="468" t="s">
        <v>2525</v>
      </c>
      <c r="D4" s="477">
        <f>[16]Объекты!B48</f>
        <v>890</v>
      </c>
    </row>
    <row r="5" spans="1:16">
      <c r="B5" s="468" t="s">
        <v>2533</v>
      </c>
      <c r="C5" s="468" t="s">
        <v>2525</v>
      </c>
      <c r="D5" s="478">
        <f>ROUND(D4/D3,0)</f>
        <v>52</v>
      </c>
    </row>
    <row r="6" spans="1:16">
      <c r="B6" s="468" t="s">
        <v>2534</v>
      </c>
      <c r="C6" s="468" t="s">
        <v>2523</v>
      </c>
      <c r="D6" s="478">
        <v>1</v>
      </c>
    </row>
    <row r="7" spans="1:16">
      <c r="B7" s="468" t="s">
        <v>2535</v>
      </c>
      <c r="D7" s="479">
        <v>0.3</v>
      </c>
    </row>
    <row r="8" spans="1:16">
      <c r="B8" s="468" t="s">
        <v>2536</v>
      </c>
      <c r="C8" s="468" t="s">
        <v>685</v>
      </c>
      <c r="D8" s="468"/>
      <c r="G8" s="480">
        <f>SUM(G17:G26)*D3</f>
        <v>1590435</v>
      </c>
    </row>
    <row r="9" spans="1:16">
      <c r="B9" s="468" t="s">
        <v>2537</v>
      </c>
      <c r="C9" s="468" t="s">
        <v>685</v>
      </c>
      <c r="D9" s="468"/>
      <c r="G9" s="480">
        <f>G27*D3</f>
        <v>681615</v>
      </c>
    </row>
    <row r="10" spans="1:16">
      <c r="B10" s="468" t="s">
        <v>2538</v>
      </c>
      <c r="C10" s="468" t="s">
        <v>685</v>
      </c>
      <c r="D10" s="468"/>
      <c r="G10" s="480">
        <f>G34*D32</f>
        <v>76650</v>
      </c>
    </row>
    <row r="11" spans="1:16">
      <c r="B11" s="475" t="s">
        <v>2539</v>
      </c>
      <c r="C11" s="475" t="s">
        <v>685</v>
      </c>
      <c r="D11" s="475"/>
      <c r="E11" s="475"/>
      <c r="F11" s="475"/>
      <c r="G11" s="481">
        <f>G8+G9+G10</f>
        <v>2348700</v>
      </c>
    </row>
    <row r="12" spans="1:16">
      <c r="C12" s="469"/>
      <c r="D12" s="468"/>
      <c r="G12" s="480"/>
    </row>
    <row r="13" spans="1:16">
      <c r="B13" s="475" t="s">
        <v>2540</v>
      </c>
    </row>
    <row r="14" spans="1:16" ht="48">
      <c r="A14" s="83" t="s">
        <v>639</v>
      </c>
      <c r="B14" s="84" t="s">
        <v>4</v>
      </c>
      <c r="C14" s="85" t="s">
        <v>5</v>
      </c>
      <c r="D14" s="470" t="s">
        <v>6</v>
      </c>
      <c r="E14" s="86" t="s">
        <v>2510</v>
      </c>
      <c r="F14" s="86" t="s">
        <v>2511</v>
      </c>
      <c r="G14" s="86" t="s">
        <v>1120</v>
      </c>
      <c r="H14" s="86" t="s">
        <v>1121</v>
      </c>
      <c r="K14" s="484" t="s">
        <v>838</v>
      </c>
      <c r="L14" s="1365" t="s">
        <v>2569</v>
      </c>
      <c r="M14" s="1366"/>
      <c r="N14" s="1366"/>
      <c r="O14" s="1366"/>
      <c r="P14" s="1367"/>
    </row>
    <row r="15" spans="1:16">
      <c r="A15" s="205"/>
      <c r="B15" s="87" t="s">
        <v>640</v>
      </c>
      <c r="C15" s="88"/>
      <c r="D15" s="471">
        <f>D16</f>
        <v>9</v>
      </c>
      <c r="E15" s="89"/>
      <c r="F15" s="89"/>
      <c r="G15" s="89">
        <f>ROUND(G16,2)</f>
        <v>133650</v>
      </c>
      <c r="H15" s="89"/>
      <c r="K15" s="484" t="s">
        <v>839</v>
      </c>
      <c r="L15" s="1365" t="s">
        <v>2570</v>
      </c>
      <c r="M15" s="1366"/>
      <c r="N15" s="1366"/>
      <c r="O15" s="1366"/>
      <c r="P15" s="1367"/>
    </row>
    <row r="16" spans="1:16">
      <c r="A16" s="205"/>
      <c r="B16" s="87" t="s">
        <v>815</v>
      </c>
      <c r="C16" s="88"/>
      <c r="D16" s="471">
        <f>SUM(D17:D25)</f>
        <v>9</v>
      </c>
      <c r="E16" s="89"/>
      <c r="F16" s="89"/>
      <c r="G16" s="89">
        <f>SUM(G17:G27)</f>
        <v>133650</v>
      </c>
      <c r="H16" s="89"/>
      <c r="K16" s="484" t="s">
        <v>840</v>
      </c>
      <c r="L16" s="1365" t="s">
        <v>2571</v>
      </c>
      <c r="M16" s="1366"/>
      <c r="N16" s="1366"/>
      <c r="O16" s="1366"/>
      <c r="P16" s="1367"/>
    </row>
    <row r="17" spans="1:16" ht="27.6">
      <c r="A17" s="91">
        <v>1</v>
      </c>
      <c r="B17" s="90" t="s">
        <v>2512</v>
      </c>
      <c r="C17" s="91" t="s">
        <v>1146</v>
      </c>
      <c r="D17" s="472">
        <v>1</v>
      </c>
      <c r="E17" s="199">
        <v>10000</v>
      </c>
      <c r="F17" s="92">
        <f>E17*(1-$D$7)</f>
        <v>7000</v>
      </c>
      <c r="G17" s="92">
        <f t="shared" ref="G17:G26" si="0">D17*F17</f>
        <v>7000</v>
      </c>
      <c r="H17" s="92"/>
      <c r="K17" s="484" t="s">
        <v>841</v>
      </c>
      <c r="L17" s="1365" t="s">
        <v>2572</v>
      </c>
      <c r="M17" s="1366"/>
      <c r="N17" s="1366"/>
      <c r="O17" s="1366"/>
      <c r="P17" s="1367"/>
    </row>
    <row r="18" spans="1:16" ht="24">
      <c r="A18" s="91">
        <v>2</v>
      </c>
      <c r="B18" s="90" t="s">
        <v>2513</v>
      </c>
      <c r="C18" s="91" t="s">
        <v>1146</v>
      </c>
      <c r="D18" s="472">
        <v>1</v>
      </c>
      <c r="E18" s="199">
        <v>19750</v>
      </c>
      <c r="F18" s="92">
        <f t="shared" ref="F18:F26" si="1">E18*(1-$D$7)</f>
        <v>13825</v>
      </c>
      <c r="G18" s="92">
        <f t="shared" si="0"/>
        <v>13825</v>
      </c>
      <c r="H18" s="92"/>
      <c r="K18" s="484" t="s">
        <v>842</v>
      </c>
      <c r="L18" s="1365" t="s">
        <v>2573</v>
      </c>
      <c r="M18" s="1366"/>
      <c r="N18" s="1366"/>
      <c r="O18" s="1366"/>
      <c r="P18" s="1367"/>
    </row>
    <row r="19" spans="1:16" ht="24">
      <c r="A19" s="91">
        <v>3</v>
      </c>
      <c r="B19" s="90" t="s">
        <v>2514</v>
      </c>
      <c r="C19" s="91" t="s">
        <v>1146</v>
      </c>
      <c r="D19" s="472">
        <v>1</v>
      </c>
      <c r="E19" s="199">
        <v>19750</v>
      </c>
      <c r="F19" s="92">
        <f t="shared" si="1"/>
        <v>13825</v>
      </c>
      <c r="G19" s="92">
        <f t="shared" si="0"/>
        <v>13825</v>
      </c>
      <c r="H19" s="92"/>
      <c r="K19" s="484" t="s">
        <v>843</v>
      </c>
      <c r="L19" s="1365" t="s">
        <v>2574</v>
      </c>
      <c r="M19" s="1366"/>
      <c r="N19" s="1366"/>
      <c r="O19" s="1366"/>
      <c r="P19" s="1367"/>
    </row>
    <row r="20" spans="1:16" ht="24">
      <c r="A20" s="91">
        <v>4</v>
      </c>
      <c r="B20" s="90" t="s">
        <v>2515</v>
      </c>
      <c r="C20" s="91" t="s">
        <v>1146</v>
      </c>
      <c r="D20" s="472">
        <v>1</v>
      </c>
      <c r="E20" s="199">
        <v>14850</v>
      </c>
      <c r="F20" s="92">
        <f t="shared" si="1"/>
        <v>10395</v>
      </c>
      <c r="G20" s="92">
        <f t="shared" si="0"/>
        <v>10395</v>
      </c>
      <c r="H20" s="92"/>
    </row>
    <row r="21" spans="1:16" ht="24">
      <c r="A21" s="91">
        <v>5</v>
      </c>
      <c r="B21" s="90" t="s">
        <v>2516</v>
      </c>
      <c r="C21" s="91" t="s">
        <v>1146</v>
      </c>
      <c r="D21" s="472">
        <v>1</v>
      </c>
      <c r="E21" s="199">
        <v>9900</v>
      </c>
      <c r="F21" s="92">
        <f t="shared" si="1"/>
        <v>6930</v>
      </c>
      <c r="G21" s="92">
        <f t="shared" si="0"/>
        <v>6930</v>
      </c>
      <c r="H21" s="92"/>
    </row>
    <row r="22" spans="1:16" ht="24">
      <c r="A22" s="91">
        <v>6</v>
      </c>
      <c r="B22" s="90" t="s">
        <v>2517</v>
      </c>
      <c r="C22" s="91" t="s">
        <v>1146</v>
      </c>
      <c r="D22" s="472">
        <v>1</v>
      </c>
      <c r="E22" s="199">
        <v>9900</v>
      </c>
      <c r="F22" s="92">
        <f t="shared" si="1"/>
        <v>6930</v>
      </c>
      <c r="G22" s="92">
        <f t="shared" si="0"/>
        <v>6930</v>
      </c>
      <c r="H22" s="92"/>
    </row>
    <row r="23" spans="1:16" ht="24">
      <c r="A23" s="91">
        <v>7</v>
      </c>
      <c r="B23" s="90" t="s">
        <v>2518</v>
      </c>
      <c r="C23" s="91" t="s">
        <v>1146</v>
      </c>
      <c r="D23" s="472">
        <v>1</v>
      </c>
      <c r="E23" s="199">
        <v>9900</v>
      </c>
      <c r="F23" s="92">
        <f t="shared" si="1"/>
        <v>6930</v>
      </c>
      <c r="G23" s="92">
        <f t="shared" si="0"/>
        <v>6930</v>
      </c>
      <c r="H23" s="92"/>
    </row>
    <row r="24" spans="1:16" ht="24">
      <c r="A24" s="91">
        <v>8</v>
      </c>
      <c r="B24" s="90" t="s">
        <v>2519</v>
      </c>
      <c r="C24" s="91" t="s">
        <v>1146</v>
      </c>
      <c r="D24" s="472">
        <v>1</v>
      </c>
      <c r="E24" s="199">
        <v>14850</v>
      </c>
      <c r="F24" s="92">
        <f t="shared" si="1"/>
        <v>10395</v>
      </c>
      <c r="G24" s="92">
        <f t="shared" si="0"/>
        <v>10395</v>
      </c>
      <c r="H24" s="92"/>
    </row>
    <row r="25" spans="1:16" ht="24">
      <c r="A25" s="91">
        <v>9</v>
      </c>
      <c r="B25" s="90" t="s">
        <v>2520</v>
      </c>
      <c r="C25" s="91" t="s">
        <v>1146</v>
      </c>
      <c r="D25" s="472">
        <v>1</v>
      </c>
      <c r="E25" s="199">
        <v>9900</v>
      </c>
      <c r="F25" s="92">
        <f t="shared" si="1"/>
        <v>6930</v>
      </c>
      <c r="G25" s="92">
        <f t="shared" si="0"/>
        <v>6930</v>
      </c>
      <c r="H25" s="92"/>
    </row>
    <row r="26" spans="1:16" ht="24">
      <c r="A26" s="91">
        <v>10</v>
      </c>
      <c r="B26" s="90" t="s">
        <v>2521</v>
      </c>
      <c r="C26" s="91" t="s">
        <v>1146</v>
      </c>
      <c r="D26" s="472">
        <v>1</v>
      </c>
      <c r="E26" s="199">
        <v>14850</v>
      </c>
      <c r="F26" s="92">
        <f t="shared" si="1"/>
        <v>10395</v>
      </c>
      <c r="G26" s="92">
        <f t="shared" si="0"/>
        <v>10395</v>
      </c>
      <c r="H26" s="92"/>
    </row>
    <row r="27" spans="1:16">
      <c r="A27" s="91">
        <v>11</v>
      </c>
      <c r="B27" s="90" t="s">
        <v>2522</v>
      </c>
      <c r="C27" s="91" t="s">
        <v>2523</v>
      </c>
      <c r="D27" s="472">
        <f>D6</f>
        <v>1</v>
      </c>
      <c r="E27" s="92">
        <f>SUMPRODUCT(D17:D26,E17:E26)*D7/D27</f>
        <v>40095</v>
      </c>
      <c r="F27" s="92">
        <v>0</v>
      </c>
      <c r="G27" s="92">
        <f>D27*E27</f>
        <v>40095</v>
      </c>
      <c r="H27" s="92"/>
    </row>
    <row r="28" spans="1:16">
      <c r="A28" s="473"/>
      <c r="B28" s="34"/>
      <c r="C28" s="473"/>
      <c r="D28" s="474"/>
      <c r="E28" s="414"/>
      <c r="F28" s="414"/>
      <c r="G28" s="414"/>
      <c r="H28" s="414"/>
    </row>
    <row r="29" spans="1:16">
      <c r="A29" s="473"/>
      <c r="B29" s="34"/>
      <c r="C29" s="473"/>
      <c r="D29" s="474"/>
      <c r="E29" s="414"/>
      <c r="F29" s="414"/>
      <c r="G29" s="414"/>
      <c r="H29" s="414"/>
    </row>
    <row r="30" spans="1:16">
      <c r="A30" s="473"/>
      <c r="B30" s="475" t="s">
        <v>2524</v>
      </c>
      <c r="C30" s="473"/>
      <c r="D30" s="474"/>
      <c r="E30" s="414"/>
      <c r="F30" s="414"/>
      <c r="G30" s="414"/>
      <c r="H30" s="414"/>
    </row>
    <row r="31" spans="1:16">
      <c r="A31" s="473"/>
      <c r="B31" s="468" t="str">
        <f>B5</f>
        <v>Средняя площадь проекта</v>
      </c>
      <c r="C31" s="473" t="s">
        <v>2525</v>
      </c>
      <c r="D31" s="474">
        <f>ROUND(D5/10,0)</f>
        <v>5</v>
      </c>
      <c r="E31" s="414"/>
      <c r="F31" s="414"/>
      <c r="G31" s="414"/>
      <c r="H31" s="414"/>
    </row>
    <row r="32" spans="1:16">
      <c r="A32" s="473"/>
      <c r="B32" s="468" t="str">
        <f>B3</f>
        <v>Количество проектов в данном диапазоне</v>
      </c>
      <c r="C32" s="473" t="s">
        <v>336</v>
      </c>
      <c r="D32" s="474">
        <f>ROUND(D3/10,0)</f>
        <v>2</v>
      </c>
      <c r="E32" s="414"/>
      <c r="F32" s="414"/>
      <c r="G32" s="414"/>
      <c r="H32" s="414"/>
    </row>
    <row r="33" spans="1:8">
      <c r="A33" s="473"/>
      <c r="B33" s="468" t="str">
        <f>B4</f>
        <v>Общая площадь проектирования в данном диапазоне</v>
      </c>
      <c r="C33" s="473" t="s">
        <v>2525</v>
      </c>
      <c r="D33" s="474">
        <f>D31*D32</f>
        <v>10</v>
      </c>
      <c r="E33" s="414"/>
      <c r="F33" s="414"/>
      <c r="G33" s="414"/>
      <c r="H33" s="414"/>
    </row>
    <row r="34" spans="1:8">
      <c r="A34" s="205"/>
      <c r="B34" s="87" t="s">
        <v>815</v>
      </c>
      <c r="C34" s="88"/>
      <c r="D34" s="471">
        <f>SUM(D35:D41)</f>
        <v>10</v>
      </c>
      <c r="E34" s="89"/>
      <c r="F34" s="89"/>
      <c r="G34" s="89">
        <f>SUM(G35:G36)</f>
        <v>38325</v>
      </c>
      <c r="H34" s="89"/>
    </row>
    <row r="35" spans="1:8" ht="36">
      <c r="A35" s="91">
        <v>1</v>
      </c>
      <c r="B35" s="90" t="s">
        <v>2526</v>
      </c>
      <c r="C35" s="91" t="s">
        <v>2525</v>
      </c>
      <c r="D35" s="472">
        <f>D31</f>
        <v>5</v>
      </c>
      <c r="E35" s="199">
        <v>3500</v>
      </c>
      <c r="F35" s="92">
        <f>E35*(1-$D$7)</f>
        <v>2450</v>
      </c>
      <c r="G35" s="92">
        <f>D35*F35</f>
        <v>12250</v>
      </c>
      <c r="H35" s="92"/>
    </row>
    <row r="36" spans="1:8" ht="24">
      <c r="A36" s="91">
        <v>2</v>
      </c>
      <c r="B36" s="90" t="s">
        <v>2527</v>
      </c>
      <c r="C36" s="91" t="s">
        <v>2528</v>
      </c>
      <c r="D36" s="472">
        <f>D31</f>
        <v>5</v>
      </c>
      <c r="E36" s="199">
        <v>7450</v>
      </c>
      <c r="F36" s="92">
        <f>E36*(1-$D$7)</f>
        <v>5215</v>
      </c>
      <c r="G36" s="92">
        <f>D36*F36</f>
        <v>26075</v>
      </c>
      <c r="H36" s="92"/>
    </row>
    <row r="37" spans="1:8">
      <c r="A37" s="473"/>
      <c r="B37" s="34"/>
      <c r="C37" s="473"/>
      <c r="D37" s="474"/>
      <c r="E37" s="414"/>
      <c r="F37" s="414"/>
      <c r="G37" s="414"/>
      <c r="H37" s="414"/>
    </row>
    <row r="38" spans="1:8">
      <c r="A38" s="473"/>
      <c r="B38" s="34"/>
      <c r="C38" s="473"/>
      <c r="D38" s="474"/>
      <c r="E38" s="414"/>
      <c r="F38" s="414"/>
      <c r="G38" s="414"/>
      <c r="H38" s="414"/>
    </row>
    <row r="40" spans="1:8" ht="108">
      <c r="B40" s="34" t="s">
        <v>2541</v>
      </c>
    </row>
    <row r="41" spans="1:8" ht="96">
      <c r="B41" s="34" t="s">
        <v>2542</v>
      </c>
    </row>
    <row r="42" spans="1:8" ht="24">
      <c r="B42" s="34" t="s">
        <v>2543</v>
      </c>
    </row>
  </sheetData>
  <protectedRanges>
    <protectedRange sqref="E35:E36" name="Диапазон1_1"/>
    <protectedRange sqref="E17:E26" name="Диапазон2_1"/>
  </protectedRanges>
  <mergeCells count="6">
    <mergeCell ref="L19:P19"/>
    <mergeCell ref="L14:P14"/>
    <mergeCell ref="L15:P15"/>
    <mergeCell ref="L16:P16"/>
    <mergeCell ref="L17:P17"/>
    <mergeCell ref="L18:P18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2:S43"/>
  <sheetViews>
    <sheetView topLeftCell="D1" workbookViewId="0">
      <selection activeCell="N30" sqref="N30"/>
    </sheetView>
  </sheetViews>
  <sheetFormatPr defaultColWidth="9.109375" defaultRowHeight="14.4"/>
  <cols>
    <col min="1" max="1" width="9.109375" style="468"/>
    <col min="2" max="2" width="85.109375" style="468" customWidth="1"/>
    <col min="3" max="3" width="9.109375" style="468"/>
    <col min="4" max="4" width="9.109375" style="477"/>
    <col min="5" max="6" width="9.109375" style="468"/>
    <col min="7" max="7" width="9.109375" style="468" hidden="1" customWidth="1"/>
    <col min="8" max="8" width="17.44140625" style="468" customWidth="1"/>
    <col min="9" max="9" width="12.5546875" style="468" customWidth="1"/>
    <col min="10" max="11" width="9.109375" style="468"/>
    <col min="12" max="12" width="10.44140625" style="468" bestFit="1" customWidth="1"/>
    <col min="13" max="13" width="9.109375" style="468"/>
    <col min="14" max="14" width="56.33203125" style="468" customWidth="1"/>
    <col min="15" max="16384" width="9.109375" style="468"/>
  </cols>
  <sheetData>
    <row r="2" spans="1:19">
      <c r="B2" s="468" t="s">
        <v>2529</v>
      </c>
      <c r="C2" s="468" t="s">
        <v>2525</v>
      </c>
      <c r="D2" s="476" t="s">
        <v>2544</v>
      </c>
    </row>
    <row r="3" spans="1:19">
      <c r="B3" s="468" t="s">
        <v>2531</v>
      </c>
      <c r="C3" s="468" t="s">
        <v>336</v>
      </c>
      <c r="D3" s="478">
        <f>[16]Объекты!C49</f>
        <v>59</v>
      </c>
    </row>
    <row r="4" spans="1:19">
      <c r="B4" s="468" t="s">
        <v>2532</v>
      </c>
      <c r="C4" s="468" t="s">
        <v>2525</v>
      </c>
      <c r="D4" s="477">
        <f>[16]Объекты!B49</f>
        <v>14317.4</v>
      </c>
    </row>
    <row r="5" spans="1:19">
      <c r="B5" s="468" t="s">
        <v>2533</v>
      </c>
      <c r="C5" s="468" t="s">
        <v>2525</v>
      </c>
      <c r="D5" s="478">
        <f>ROUND(D4/D3,0)</f>
        <v>243</v>
      </c>
    </row>
    <row r="6" spans="1:19">
      <c r="B6" s="468" t="s">
        <v>2534</v>
      </c>
      <c r="C6" s="468" t="s">
        <v>2523</v>
      </c>
      <c r="D6" s="478">
        <v>2</v>
      </c>
    </row>
    <row r="7" spans="1:19">
      <c r="B7" s="468" t="s">
        <v>2535</v>
      </c>
      <c r="D7" s="479">
        <v>0.3</v>
      </c>
    </row>
    <row r="8" spans="1:19">
      <c r="B8" s="468" t="s">
        <v>2536</v>
      </c>
      <c r="C8" s="468" t="s">
        <v>685</v>
      </c>
      <c r="D8" s="468"/>
      <c r="H8" s="480">
        <f>SUM(H18:H27)*D3</f>
        <v>16122773.709000001</v>
      </c>
    </row>
    <row r="9" spans="1:19">
      <c r="B9" s="468" t="s">
        <v>2537</v>
      </c>
      <c r="C9" s="468" t="s">
        <v>685</v>
      </c>
      <c r="D9" s="468"/>
      <c r="H9" s="480">
        <f>H28*D3</f>
        <v>6909760.1610000003</v>
      </c>
    </row>
    <row r="10" spans="1:19">
      <c r="B10" s="468" t="s">
        <v>2538</v>
      </c>
      <c r="C10" s="468" t="s">
        <v>685</v>
      </c>
      <c r="D10" s="468"/>
      <c r="H10" s="480">
        <f>H35*D33</f>
        <v>1103760</v>
      </c>
    </row>
    <row r="11" spans="1:19">
      <c r="B11" s="475" t="s">
        <v>2539</v>
      </c>
      <c r="C11" s="475" t="s">
        <v>685</v>
      </c>
      <c r="D11" s="475"/>
      <c r="E11" s="475"/>
      <c r="F11" s="475"/>
      <c r="G11" s="475"/>
      <c r="H11" s="481">
        <f>H8+H9+H10</f>
        <v>24136293.870000001</v>
      </c>
    </row>
    <row r="12" spans="1:19">
      <c r="B12" s="468" t="s">
        <v>2545</v>
      </c>
      <c r="C12" s="469" t="s">
        <v>2546</v>
      </c>
      <c r="D12" s="468"/>
      <c r="H12" s="480">
        <f>H11/D4</f>
        <v>1685.8014632545016</v>
      </c>
    </row>
    <row r="13" spans="1:19">
      <c r="C13" s="469"/>
      <c r="D13" s="468"/>
      <c r="H13" s="480"/>
    </row>
    <row r="14" spans="1:19">
      <c r="B14" s="475" t="s">
        <v>2540</v>
      </c>
    </row>
    <row r="15" spans="1:19" ht="72">
      <c r="A15" s="83" t="s">
        <v>639</v>
      </c>
      <c r="B15" s="84" t="s">
        <v>4</v>
      </c>
      <c r="C15" s="85" t="s">
        <v>5</v>
      </c>
      <c r="D15" s="470" t="s">
        <v>6</v>
      </c>
      <c r="E15" s="86" t="s">
        <v>2510</v>
      </c>
      <c r="F15" s="86" t="s">
        <v>2511</v>
      </c>
      <c r="G15" s="86" t="s">
        <v>1119</v>
      </c>
      <c r="H15" s="86" t="s">
        <v>1120</v>
      </c>
      <c r="I15" s="86" t="s">
        <v>1121</v>
      </c>
      <c r="N15" s="484" t="s">
        <v>838</v>
      </c>
      <c r="O15" s="1365" t="s">
        <v>2569</v>
      </c>
      <c r="P15" s="1366"/>
      <c r="Q15" s="1366"/>
      <c r="R15" s="1366"/>
      <c r="S15" s="1367"/>
    </row>
    <row r="16" spans="1:19">
      <c r="A16" s="205"/>
      <c r="B16" s="87" t="s">
        <v>640</v>
      </c>
      <c r="C16" s="88"/>
      <c r="D16" s="471">
        <f>D17</f>
        <v>2187</v>
      </c>
      <c r="E16" s="89"/>
      <c r="F16" s="89"/>
      <c r="G16" s="89"/>
      <c r="H16" s="89">
        <f>ROUND(H17,2)</f>
        <v>390381.93</v>
      </c>
      <c r="I16" s="89"/>
      <c r="N16" s="484" t="s">
        <v>839</v>
      </c>
      <c r="O16" s="1365" t="s">
        <v>2570</v>
      </c>
      <c r="P16" s="1366"/>
      <c r="Q16" s="1366"/>
      <c r="R16" s="1366"/>
      <c r="S16" s="1367"/>
    </row>
    <row r="17" spans="1:19">
      <c r="A17" s="205"/>
      <c r="B17" s="87" t="s">
        <v>815</v>
      </c>
      <c r="C17" s="88"/>
      <c r="D17" s="471">
        <f>SUM(D18:D26)</f>
        <v>2187</v>
      </c>
      <c r="E17" s="89"/>
      <c r="F17" s="89"/>
      <c r="G17" s="89"/>
      <c r="H17" s="89">
        <f>SUM(H18:H28)</f>
        <v>390381.93000000005</v>
      </c>
      <c r="I17" s="89"/>
      <c r="N17" s="484" t="s">
        <v>840</v>
      </c>
      <c r="O17" s="1365" t="s">
        <v>2571</v>
      </c>
      <c r="P17" s="1366"/>
      <c r="Q17" s="1366"/>
      <c r="R17" s="1366"/>
      <c r="S17" s="1367"/>
    </row>
    <row r="18" spans="1:19" ht="24">
      <c r="A18" s="91">
        <v>1</v>
      </c>
      <c r="B18" s="90" t="s">
        <v>2547</v>
      </c>
      <c r="C18" s="91" t="s">
        <v>8</v>
      </c>
      <c r="D18" s="472">
        <f t="shared" ref="D18:D27" si="0">$D$5</f>
        <v>243</v>
      </c>
      <c r="E18" s="199">
        <v>129</v>
      </c>
      <c r="F18" s="81">
        <f>E18*(1-$D$7)</f>
        <v>90.3</v>
      </c>
      <c r="G18" s="92" t="e">
        <f>ROUND(#REF!-#REF!*$Q$17,2)</f>
        <v>#REF!</v>
      </c>
      <c r="H18" s="92">
        <f t="shared" ref="H18:H27" si="1">D18*F18</f>
        <v>21942.899999999998</v>
      </c>
      <c r="I18" s="92"/>
      <c r="L18" s="480"/>
      <c r="N18" s="484" t="s">
        <v>841</v>
      </c>
      <c r="O18" s="1365" t="s">
        <v>2572</v>
      </c>
      <c r="P18" s="1366"/>
      <c r="Q18" s="1366"/>
      <c r="R18" s="1366"/>
      <c r="S18" s="1367"/>
    </row>
    <row r="19" spans="1:19" ht="24">
      <c r="A19" s="91">
        <v>2</v>
      </c>
      <c r="B19" s="90" t="s">
        <v>2548</v>
      </c>
      <c r="C19" s="91" t="s">
        <v>8</v>
      </c>
      <c r="D19" s="472">
        <f t="shared" si="0"/>
        <v>243</v>
      </c>
      <c r="E19" s="199">
        <v>371</v>
      </c>
      <c r="F19" s="81">
        <f t="shared" ref="F19:F27" si="2">E19*(1-$D$7)</f>
        <v>259.7</v>
      </c>
      <c r="G19" s="92" t="e">
        <f>ROUND(#REF!-#REF!*$Q$17,2)</f>
        <v>#REF!</v>
      </c>
      <c r="H19" s="92">
        <f t="shared" si="1"/>
        <v>63107.1</v>
      </c>
      <c r="I19" s="92"/>
      <c r="N19" s="484" t="s">
        <v>842</v>
      </c>
      <c r="O19" s="1365" t="s">
        <v>2573</v>
      </c>
      <c r="P19" s="1366"/>
      <c r="Q19" s="1366"/>
      <c r="R19" s="1366"/>
      <c r="S19" s="1367"/>
    </row>
    <row r="20" spans="1:19" ht="24">
      <c r="A20" s="91">
        <v>3</v>
      </c>
      <c r="B20" s="90" t="s">
        <v>2549</v>
      </c>
      <c r="C20" s="91" t="s">
        <v>8</v>
      </c>
      <c r="D20" s="472">
        <f t="shared" si="0"/>
        <v>243</v>
      </c>
      <c r="E20" s="199">
        <v>246</v>
      </c>
      <c r="F20" s="81">
        <f t="shared" si="2"/>
        <v>172.2</v>
      </c>
      <c r="G20" s="92" t="e">
        <f>ROUND(#REF!-#REF!*$Q$17,2)</f>
        <v>#REF!</v>
      </c>
      <c r="H20" s="92">
        <f t="shared" si="1"/>
        <v>41844.6</v>
      </c>
      <c r="I20" s="92"/>
      <c r="N20" s="484" t="s">
        <v>843</v>
      </c>
      <c r="O20" s="1365" t="s">
        <v>2574</v>
      </c>
      <c r="P20" s="1366"/>
      <c r="Q20" s="1366"/>
      <c r="R20" s="1366"/>
      <c r="S20" s="1367"/>
    </row>
    <row r="21" spans="1:19" ht="24">
      <c r="A21" s="91">
        <v>4</v>
      </c>
      <c r="B21" s="90" t="s">
        <v>2550</v>
      </c>
      <c r="C21" s="91" t="s">
        <v>8</v>
      </c>
      <c r="D21" s="472">
        <f t="shared" si="0"/>
        <v>243</v>
      </c>
      <c r="E21" s="199">
        <v>193</v>
      </c>
      <c r="F21" s="81">
        <f t="shared" si="2"/>
        <v>135.1</v>
      </c>
      <c r="G21" s="92" t="e">
        <f>ROUND(#REF!-#REF!*$Q$17,2)</f>
        <v>#REF!</v>
      </c>
      <c r="H21" s="92">
        <f t="shared" si="1"/>
        <v>32829.299999999996</v>
      </c>
      <c r="I21" s="92"/>
    </row>
    <row r="22" spans="1:19" ht="24">
      <c r="A22" s="91">
        <v>5</v>
      </c>
      <c r="B22" s="90" t="s">
        <v>2551</v>
      </c>
      <c r="C22" s="91" t="s">
        <v>8</v>
      </c>
      <c r="D22" s="472">
        <f t="shared" si="0"/>
        <v>243</v>
      </c>
      <c r="E22" s="199">
        <v>151.88999999999999</v>
      </c>
      <c r="F22" s="81">
        <f t="shared" si="2"/>
        <v>106.32299999999998</v>
      </c>
      <c r="G22" s="92" t="e">
        <f>ROUND(#REF!-#REF!*$Q$17,2)</f>
        <v>#REF!</v>
      </c>
      <c r="H22" s="92">
        <f t="shared" si="1"/>
        <v>25836.488999999994</v>
      </c>
      <c r="I22" s="92"/>
    </row>
    <row r="23" spans="1:19" ht="24">
      <c r="A23" s="91">
        <v>6</v>
      </c>
      <c r="B23" s="90" t="s">
        <v>2552</v>
      </c>
      <c r="C23" s="91" t="s">
        <v>8</v>
      </c>
      <c r="D23" s="472">
        <f t="shared" si="0"/>
        <v>243</v>
      </c>
      <c r="E23" s="199">
        <v>118</v>
      </c>
      <c r="F23" s="81">
        <f t="shared" si="2"/>
        <v>82.6</v>
      </c>
      <c r="G23" s="92" t="e">
        <f>ROUND(#REF!-#REF!*$Q$17,2)</f>
        <v>#REF!</v>
      </c>
      <c r="H23" s="92">
        <f t="shared" si="1"/>
        <v>20071.8</v>
      </c>
      <c r="I23" s="92"/>
    </row>
    <row r="24" spans="1:19" ht="24">
      <c r="A24" s="91">
        <v>7</v>
      </c>
      <c r="B24" s="90" t="s">
        <v>2553</v>
      </c>
      <c r="C24" s="91" t="s">
        <v>8</v>
      </c>
      <c r="D24" s="472">
        <f t="shared" si="0"/>
        <v>243</v>
      </c>
      <c r="E24" s="199">
        <v>124</v>
      </c>
      <c r="F24" s="81">
        <f t="shared" si="2"/>
        <v>86.8</v>
      </c>
      <c r="G24" s="92" t="e">
        <f>ROUND(#REF!-#REF!*$Q$17,2)</f>
        <v>#REF!</v>
      </c>
      <c r="H24" s="92">
        <f t="shared" si="1"/>
        <v>21092.399999999998</v>
      </c>
      <c r="I24" s="92"/>
    </row>
    <row r="25" spans="1:19" ht="24">
      <c r="A25" s="91">
        <v>8</v>
      </c>
      <c r="B25" s="90" t="s">
        <v>2554</v>
      </c>
      <c r="C25" s="91" t="s">
        <v>8</v>
      </c>
      <c r="D25" s="472">
        <f t="shared" si="0"/>
        <v>243</v>
      </c>
      <c r="E25" s="199">
        <v>87.31</v>
      </c>
      <c r="F25" s="81">
        <f t="shared" si="2"/>
        <v>61.116999999999997</v>
      </c>
      <c r="G25" s="92" t="e">
        <f>ROUND(#REF!-#REF!*$Q$17,2)</f>
        <v>#REF!</v>
      </c>
      <c r="H25" s="92">
        <f t="shared" si="1"/>
        <v>14851.430999999999</v>
      </c>
      <c r="I25" s="92"/>
    </row>
    <row r="26" spans="1:19" ht="24">
      <c r="A26" s="91">
        <v>9</v>
      </c>
      <c r="B26" s="90" t="s">
        <v>2555</v>
      </c>
      <c r="C26" s="91" t="s">
        <v>8</v>
      </c>
      <c r="D26" s="472">
        <f t="shared" si="0"/>
        <v>243</v>
      </c>
      <c r="E26" s="199">
        <v>87.31</v>
      </c>
      <c r="F26" s="81">
        <f t="shared" si="2"/>
        <v>61.116999999999997</v>
      </c>
      <c r="G26" s="92" t="e">
        <f>ROUND(#REF!-#REF!*$Q$17,2)</f>
        <v>#REF!</v>
      </c>
      <c r="H26" s="92">
        <f t="shared" si="1"/>
        <v>14851.430999999999</v>
      </c>
      <c r="I26" s="92"/>
    </row>
    <row r="27" spans="1:19" ht="24">
      <c r="A27" s="91">
        <v>10</v>
      </c>
      <c r="B27" s="90" t="s">
        <v>2556</v>
      </c>
      <c r="C27" s="91" t="s">
        <v>8</v>
      </c>
      <c r="D27" s="472">
        <f t="shared" si="0"/>
        <v>243</v>
      </c>
      <c r="E27" s="199">
        <v>99</v>
      </c>
      <c r="F27" s="81">
        <f t="shared" si="2"/>
        <v>69.3</v>
      </c>
      <c r="G27" s="92" t="e">
        <f>ROUND(#REF!-#REF!*$Q$17,2)</f>
        <v>#REF!</v>
      </c>
      <c r="H27" s="92">
        <f t="shared" si="1"/>
        <v>16839.899999999998</v>
      </c>
      <c r="I27" s="92"/>
    </row>
    <row r="28" spans="1:19">
      <c r="A28" s="91">
        <v>11</v>
      </c>
      <c r="B28" s="90" t="s">
        <v>2522</v>
      </c>
      <c r="C28" s="91" t="s">
        <v>2523</v>
      </c>
      <c r="D28" s="472">
        <f>D6</f>
        <v>2</v>
      </c>
      <c r="E28" s="92">
        <f>SUMPRODUCT(D18:D27,E18:E27)*D7/D28</f>
        <v>58557.289500000006</v>
      </c>
      <c r="F28" s="92"/>
      <c r="G28" s="92" t="e">
        <f>ROUND(#REF!-#REF!*$Q$17,2)</f>
        <v>#REF!</v>
      </c>
      <c r="H28" s="92">
        <f>D28*E28</f>
        <v>117114.57900000001</v>
      </c>
      <c r="I28" s="92"/>
    </row>
    <row r="29" spans="1:19">
      <c r="A29" s="473"/>
      <c r="B29" s="34"/>
      <c r="C29" s="473"/>
      <c r="D29" s="474"/>
      <c r="E29" s="414"/>
      <c r="F29" s="414"/>
      <c r="G29" s="414"/>
      <c r="H29" s="414"/>
      <c r="I29" s="414"/>
    </row>
    <row r="30" spans="1:19">
      <c r="A30" s="473"/>
      <c r="B30" s="34"/>
      <c r="C30" s="473"/>
      <c r="D30" s="474"/>
      <c r="E30" s="414"/>
      <c r="F30" s="414"/>
      <c r="G30" s="414"/>
      <c r="H30" s="414"/>
      <c r="I30" s="414"/>
    </row>
    <row r="31" spans="1:19">
      <c r="A31" s="473"/>
      <c r="B31" s="475" t="s">
        <v>2524</v>
      </c>
      <c r="C31" s="473"/>
      <c r="D31" s="474"/>
      <c r="E31" s="414"/>
      <c r="F31" s="414"/>
      <c r="G31" s="414"/>
      <c r="H31" s="414"/>
      <c r="I31" s="414"/>
    </row>
    <row r="32" spans="1:19">
      <c r="A32" s="473"/>
      <c r="B32" s="468" t="str">
        <f>B5</f>
        <v>Средняя площадь проекта</v>
      </c>
      <c r="C32" s="473" t="s">
        <v>2525</v>
      </c>
      <c r="D32" s="474">
        <f>ROUND(D5/10,0)</f>
        <v>24</v>
      </c>
      <c r="E32" s="414"/>
      <c r="F32" s="414"/>
      <c r="G32" s="414"/>
      <c r="H32" s="414"/>
      <c r="I32" s="414"/>
    </row>
    <row r="33" spans="1:9">
      <c r="A33" s="473"/>
      <c r="B33" s="468" t="str">
        <f>B3</f>
        <v>Количество проектов в данном диапазоне</v>
      </c>
      <c r="C33" s="473" t="s">
        <v>336</v>
      </c>
      <c r="D33" s="474">
        <f>ROUND(D3/10,0)</f>
        <v>6</v>
      </c>
      <c r="E33" s="414"/>
      <c r="F33" s="414"/>
      <c r="G33" s="414"/>
      <c r="H33" s="414"/>
      <c r="I33" s="414"/>
    </row>
    <row r="34" spans="1:9">
      <c r="A34" s="473"/>
      <c r="B34" s="468" t="str">
        <f>B4</f>
        <v>Общая площадь проектирования в данном диапазоне</v>
      </c>
      <c r="C34" s="473" t="s">
        <v>2525</v>
      </c>
      <c r="D34" s="474">
        <f>D32*D33</f>
        <v>144</v>
      </c>
      <c r="E34" s="414"/>
      <c r="F34" s="414"/>
      <c r="G34" s="414"/>
      <c r="H34" s="414"/>
      <c r="I34" s="414"/>
    </row>
    <row r="35" spans="1:9">
      <c r="A35" s="205"/>
      <c r="B35" s="87" t="s">
        <v>815</v>
      </c>
      <c r="C35" s="88"/>
      <c r="D35" s="471">
        <f>SUM(D36:D42)</f>
        <v>48</v>
      </c>
      <c r="E35" s="89"/>
      <c r="F35" s="89"/>
      <c r="G35" s="89"/>
      <c r="H35" s="89">
        <f>SUM(H36:H37)</f>
        <v>183960</v>
      </c>
      <c r="I35" s="89"/>
    </row>
    <row r="36" spans="1:9" ht="24">
      <c r="A36" s="91">
        <v>1</v>
      </c>
      <c r="B36" s="90" t="s">
        <v>2557</v>
      </c>
      <c r="C36" s="91" t="s">
        <v>2525</v>
      </c>
      <c r="D36" s="472">
        <f>D32</f>
        <v>24</v>
      </c>
      <c r="E36" s="199">
        <v>3500</v>
      </c>
      <c r="F36" s="81">
        <f>E36*(1-$D$7)</f>
        <v>2450</v>
      </c>
      <c r="G36" s="92" t="e">
        <f>ROUND(#REF!-#REF!*$Q$17,2)</f>
        <v>#REF!</v>
      </c>
      <c r="H36" s="92">
        <f>D36*F36</f>
        <v>58800</v>
      </c>
      <c r="I36" s="92"/>
    </row>
    <row r="37" spans="1:9" ht="24">
      <c r="A37" s="91">
        <v>2</v>
      </c>
      <c r="B37" s="90" t="s">
        <v>2558</v>
      </c>
      <c r="C37" s="91" t="s">
        <v>2528</v>
      </c>
      <c r="D37" s="472">
        <f>D32</f>
        <v>24</v>
      </c>
      <c r="E37" s="199">
        <v>7450</v>
      </c>
      <c r="F37" s="81">
        <f>E37*(1-$D$7)</f>
        <v>5215</v>
      </c>
      <c r="G37" s="92" t="e">
        <f>ROUND(#REF!-#REF!*$Q$17,2)</f>
        <v>#REF!</v>
      </c>
      <c r="H37" s="92">
        <f>D37*F37</f>
        <v>125160</v>
      </c>
      <c r="I37" s="92"/>
    </row>
    <row r="38" spans="1:9">
      <c r="A38" s="473"/>
      <c r="B38" s="34"/>
      <c r="C38" s="473"/>
      <c r="D38" s="474"/>
      <c r="E38" s="414"/>
      <c r="F38" s="414"/>
      <c r="G38" s="414"/>
      <c r="H38" s="414"/>
      <c r="I38" s="414"/>
    </row>
    <row r="39" spans="1:9">
      <c r="A39" s="473"/>
      <c r="B39" s="34"/>
      <c r="C39" s="473"/>
      <c r="D39" s="474"/>
      <c r="E39" s="414"/>
      <c r="F39" s="414"/>
      <c r="G39" s="414"/>
      <c r="H39" s="414"/>
      <c r="I39" s="414"/>
    </row>
    <row r="41" spans="1:9" ht="108">
      <c r="B41" s="34" t="s">
        <v>2541</v>
      </c>
    </row>
    <row r="42" spans="1:9" ht="96">
      <c r="B42" s="34" t="s">
        <v>2542</v>
      </c>
    </row>
    <row r="43" spans="1:9" ht="24">
      <c r="B43" s="34" t="s">
        <v>2559</v>
      </c>
    </row>
  </sheetData>
  <protectedRanges>
    <protectedRange sqref="E36:E37" name="Диапазон2"/>
    <protectedRange sqref="E18:E27" name="Диапазон1"/>
  </protectedRanges>
  <mergeCells count="6">
    <mergeCell ref="O20:S20"/>
    <mergeCell ref="O15:S15"/>
    <mergeCell ref="O16:S16"/>
    <mergeCell ref="O17:S17"/>
    <mergeCell ref="O18:S18"/>
    <mergeCell ref="O19:S19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43"/>
  <sheetViews>
    <sheetView topLeftCell="A3" zoomScale="214" workbookViewId="0">
      <selection activeCell="O32" sqref="O32"/>
    </sheetView>
  </sheetViews>
  <sheetFormatPr defaultColWidth="9.109375" defaultRowHeight="14.4"/>
  <cols>
    <col min="1" max="1" width="9.109375" style="796"/>
    <col min="2" max="2" width="37.109375" style="796" customWidth="1"/>
    <col min="3" max="3" width="35.109375" style="55" customWidth="1"/>
    <col min="4" max="4" width="33.109375" style="43" customWidth="1"/>
    <col min="5" max="5" width="25.6640625" style="43" customWidth="1"/>
    <col min="6" max="6" width="33" style="43" customWidth="1"/>
    <col min="7" max="7" width="25.5546875" style="203" hidden="1" customWidth="1"/>
    <col min="8" max="8" width="22.109375" style="203" hidden="1" customWidth="1"/>
    <col min="9" max="10" width="0" style="796" hidden="1" customWidth="1"/>
    <col min="11" max="16384" width="9.109375" style="796"/>
  </cols>
  <sheetData>
    <row r="1" spans="1:17" hidden="1">
      <c r="A1" s="796" t="s">
        <v>846</v>
      </c>
    </row>
    <row r="2" spans="1:17" hidden="1">
      <c r="A2" s="796" t="s">
        <v>847</v>
      </c>
    </row>
    <row r="3" spans="1:17">
      <c r="B3" s="797" t="s">
        <v>3704</v>
      </c>
      <c r="C3" s="798" t="s">
        <v>1503</v>
      </c>
      <c r="D3" s="799" t="s">
        <v>3705</v>
      </c>
      <c r="E3" s="799" t="s">
        <v>1504</v>
      </c>
      <c r="F3" s="799" t="s">
        <v>3706</v>
      </c>
      <c r="G3" s="800" t="s">
        <v>3707</v>
      </c>
      <c r="H3" s="800" t="s">
        <v>3708</v>
      </c>
    </row>
    <row r="4" spans="1:17">
      <c r="B4" s="1368" t="s">
        <v>3709</v>
      </c>
      <c r="C4" s="1374" t="s">
        <v>3710</v>
      </c>
      <c r="D4" s="801" t="s">
        <v>3711</v>
      </c>
      <c r="E4" s="801" t="s">
        <v>3712</v>
      </c>
      <c r="F4" s="801" t="s">
        <v>3713</v>
      </c>
      <c r="G4" s="802" t="s">
        <v>956</v>
      </c>
      <c r="H4" s="803">
        <v>45290</v>
      </c>
    </row>
    <row r="5" spans="1:17">
      <c r="B5" s="1369"/>
      <c r="C5" s="1375"/>
      <c r="D5" s="801" t="s">
        <v>3714</v>
      </c>
      <c r="E5" s="801" t="s">
        <v>3715</v>
      </c>
      <c r="F5" s="804" t="s">
        <v>3716</v>
      </c>
    </row>
    <row r="6" spans="1:17">
      <c r="B6" s="1368" t="s">
        <v>3717</v>
      </c>
      <c r="C6" s="1370" t="s">
        <v>3718</v>
      </c>
      <c r="D6" s="801" t="s">
        <v>3719</v>
      </c>
      <c r="E6" s="801" t="s">
        <v>3720</v>
      </c>
      <c r="F6" s="78" t="s">
        <v>3721</v>
      </c>
      <c r="G6" s="805" t="s">
        <v>956</v>
      </c>
      <c r="H6" s="806">
        <v>45352</v>
      </c>
    </row>
    <row r="7" spans="1:17">
      <c r="B7" s="1371"/>
      <c r="C7" s="1376"/>
      <c r="D7" s="807" t="s">
        <v>3722</v>
      </c>
      <c r="E7" s="801" t="s">
        <v>3723</v>
      </c>
      <c r="F7" s="808" t="s">
        <v>3724</v>
      </c>
      <c r="G7" s="805"/>
    </row>
    <row r="8" spans="1:17">
      <c r="B8" s="1371"/>
      <c r="C8" s="1377"/>
      <c r="D8" s="809" t="s">
        <v>3725</v>
      </c>
      <c r="E8" s="801" t="s">
        <v>3726</v>
      </c>
      <c r="F8" s="801" t="s">
        <v>3727</v>
      </c>
    </row>
    <row r="9" spans="1:17">
      <c r="B9" s="1371"/>
      <c r="C9" s="1370" t="s">
        <v>3728</v>
      </c>
      <c r="D9" s="810" t="s">
        <v>2012</v>
      </c>
      <c r="E9" s="801" t="s">
        <v>3729</v>
      </c>
      <c r="F9" s="808" t="s">
        <v>3730</v>
      </c>
    </row>
    <row r="10" spans="1:17">
      <c r="B10" s="1371"/>
      <c r="C10" s="1375"/>
      <c r="D10" s="801" t="s">
        <v>3731</v>
      </c>
      <c r="E10" s="801"/>
      <c r="F10" s="808" t="s">
        <v>3732</v>
      </c>
    </row>
    <row r="11" spans="1:17" ht="28.8">
      <c r="B11" s="1371"/>
      <c r="C11" s="1374" t="s">
        <v>3733</v>
      </c>
      <c r="D11" s="811" t="s">
        <v>3734</v>
      </c>
      <c r="E11" s="811" t="s">
        <v>3735</v>
      </c>
      <c r="F11" s="808" t="s">
        <v>3736</v>
      </c>
    </row>
    <row r="12" spans="1:17" ht="57.6">
      <c r="B12" s="1371"/>
      <c r="C12" s="1378"/>
      <c r="D12" s="811" t="s">
        <v>3737</v>
      </c>
      <c r="E12" s="811" t="s">
        <v>3738</v>
      </c>
      <c r="F12" s="808" t="s">
        <v>3739</v>
      </c>
    </row>
    <row r="13" spans="1:17" ht="28.8">
      <c r="B13" s="812" t="s">
        <v>3740</v>
      </c>
      <c r="C13" s="804" t="s">
        <v>3741</v>
      </c>
      <c r="D13" s="801" t="s">
        <v>3742</v>
      </c>
      <c r="E13" s="813" t="s">
        <v>3743</v>
      </c>
      <c r="F13" s="801" t="s">
        <v>3744</v>
      </c>
      <c r="G13" s="805" t="s">
        <v>956</v>
      </c>
      <c r="H13" s="814">
        <v>45291</v>
      </c>
    </row>
    <row r="14" spans="1:17">
      <c r="B14" s="1368" t="s">
        <v>3745</v>
      </c>
      <c r="C14" s="804" t="s">
        <v>3746</v>
      </c>
      <c r="D14" s="801" t="s">
        <v>3747</v>
      </c>
      <c r="E14" s="801" t="s">
        <v>3748</v>
      </c>
      <c r="F14" s="801" t="s">
        <v>3749</v>
      </c>
      <c r="G14" s="203" t="s">
        <v>956</v>
      </c>
      <c r="H14" s="806">
        <v>45291</v>
      </c>
      <c r="J14" s="257"/>
      <c r="M14" s="1199"/>
      <c r="N14" s="1199"/>
      <c r="O14" s="1199"/>
      <c r="P14" s="1199"/>
      <c r="Q14" s="1199"/>
    </row>
    <row r="15" spans="1:17">
      <c r="B15" s="1369"/>
      <c r="C15" s="804" t="s">
        <v>1478</v>
      </c>
      <c r="D15" s="801" t="s">
        <v>3750</v>
      </c>
      <c r="E15" s="801" t="s">
        <v>3751</v>
      </c>
      <c r="F15" s="801" t="s">
        <v>3752</v>
      </c>
      <c r="G15" s="203" t="s">
        <v>957</v>
      </c>
      <c r="H15" s="806" t="s">
        <v>3753</v>
      </c>
      <c r="J15" s="258"/>
      <c r="M15" s="1199"/>
      <c r="N15" s="1199"/>
      <c r="O15" s="1199"/>
      <c r="P15" s="1199"/>
      <c r="Q15" s="1199"/>
    </row>
    <row r="16" spans="1:17">
      <c r="B16" s="1368" t="s">
        <v>3754</v>
      </c>
      <c r="C16" s="1370" t="s">
        <v>3755</v>
      </c>
      <c r="D16" s="801"/>
      <c r="E16" s="801" t="s">
        <v>3756</v>
      </c>
      <c r="F16" s="801"/>
      <c r="J16" s="258"/>
      <c r="M16" s="1199"/>
      <c r="N16" s="1199"/>
      <c r="O16" s="1199"/>
      <c r="P16" s="1199"/>
      <c r="Q16" s="1199"/>
    </row>
    <row r="17" spans="2:17">
      <c r="B17" s="1369"/>
      <c r="C17" s="1369"/>
      <c r="D17" s="801" t="s">
        <v>3757</v>
      </c>
      <c r="E17" s="815" t="s">
        <v>3758</v>
      </c>
      <c r="F17" s="801"/>
      <c r="G17" s="203" t="s">
        <v>957</v>
      </c>
      <c r="H17" s="796" t="s">
        <v>3759</v>
      </c>
      <c r="I17" s="816" t="s">
        <v>3760</v>
      </c>
      <c r="J17" s="258"/>
      <c r="M17" s="1199"/>
      <c r="N17" s="1199"/>
      <c r="O17" s="1199"/>
      <c r="P17" s="1199"/>
      <c r="Q17" s="1199"/>
    </row>
    <row r="18" spans="2:17" ht="15" thickBot="1">
      <c r="B18" s="1368" t="s">
        <v>3761</v>
      </c>
      <c r="C18" s="804" t="s">
        <v>3762</v>
      </c>
      <c r="D18" s="801" t="s">
        <v>3763</v>
      </c>
      <c r="E18" s="801" t="s">
        <v>3764</v>
      </c>
      <c r="F18" s="801" t="s">
        <v>3765</v>
      </c>
      <c r="G18" s="203" t="s">
        <v>957</v>
      </c>
      <c r="H18" s="796" t="s">
        <v>3759</v>
      </c>
      <c r="J18" s="270"/>
    </row>
    <row r="19" spans="2:17" s="1199" customFormat="1">
      <c r="B19" s="1371"/>
      <c r="C19" s="1255" t="s">
        <v>2569</v>
      </c>
      <c r="D19" s="1256" t="s">
        <v>2572</v>
      </c>
      <c r="E19" s="1256" t="s">
        <v>2573</v>
      </c>
      <c r="F19" s="1256" t="s">
        <v>2571</v>
      </c>
      <c r="G19" s="203"/>
      <c r="J19" s="1257"/>
    </row>
    <row r="20" spans="2:17">
      <c r="B20" s="1369"/>
      <c r="C20" s="817" t="s">
        <v>3766</v>
      </c>
      <c r="D20" s="813" t="s">
        <v>3767</v>
      </c>
      <c r="E20" s="813" t="s">
        <v>3768</v>
      </c>
      <c r="F20" s="818" t="s">
        <v>3769</v>
      </c>
      <c r="G20" s="203" t="s">
        <v>957</v>
      </c>
      <c r="H20" s="796" t="s">
        <v>3759</v>
      </c>
    </row>
    <row r="21" spans="2:17">
      <c r="B21" s="812" t="s">
        <v>3770</v>
      </c>
      <c r="C21" s="817" t="s">
        <v>3771</v>
      </c>
      <c r="D21" s="77" t="s">
        <v>3772</v>
      </c>
      <c r="E21" s="77" t="s">
        <v>3773</v>
      </c>
      <c r="F21" s="819" t="s">
        <v>3774</v>
      </c>
      <c r="G21" s="820" t="s">
        <v>956</v>
      </c>
      <c r="H21" s="814">
        <v>45428</v>
      </c>
      <c r="L21" s="821"/>
    </row>
    <row r="22" spans="2:17">
      <c r="B22" s="822" t="s">
        <v>3775</v>
      </c>
      <c r="C22" s="823" t="s">
        <v>2149</v>
      </c>
      <c r="D22" s="824" t="s">
        <v>3776</v>
      </c>
      <c r="E22" s="825" t="s">
        <v>3777</v>
      </c>
      <c r="F22" s="818" t="s">
        <v>3778</v>
      </c>
      <c r="G22" s="805" t="s">
        <v>3779</v>
      </c>
      <c r="H22" s="806">
        <v>45427</v>
      </c>
      <c r="L22" s="77"/>
    </row>
    <row r="23" spans="2:17">
      <c r="B23" s="812" t="s">
        <v>3780</v>
      </c>
      <c r="C23" s="817" t="s">
        <v>1516</v>
      </c>
      <c r="D23" s="813" t="s">
        <v>3781</v>
      </c>
      <c r="E23" s="813" t="s">
        <v>3782</v>
      </c>
      <c r="F23" s="818" t="s">
        <v>3783</v>
      </c>
      <c r="G23" s="826" t="s">
        <v>957</v>
      </c>
      <c r="H23" s="796" t="s">
        <v>3784</v>
      </c>
      <c r="L23" s="819"/>
    </row>
    <row r="24" spans="2:17" ht="28.8">
      <c r="B24" s="812" t="s">
        <v>3785</v>
      </c>
      <c r="C24" s="817" t="s">
        <v>3786</v>
      </c>
      <c r="D24" s="813" t="s">
        <v>1903</v>
      </c>
      <c r="E24" s="813" t="s">
        <v>1904</v>
      </c>
      <c r="F24" s="818" t="s">
        <v>1905</v>
      </c>
      <c r="G24" s="805" t="s">
        <v>3779</v>
      </c>
      <c r="H24" s="806">
        <v>45352</v>
      </c>
      <c r="L24" s="77"/>
    </row>
    <row r="25" spans="2:17">
      <c r="B25" s="812" t="s">
        <v>3787</v>
      </c>
      <c r="C25" s="817" t="s">
        <v>3788</v>
      </c>
      <c r="D25" s="813" t="s">
        <v>3789</v>
      </c>
      <c r="E25" s="813" t="s">
        <v>3790</v>
      </c>
      <c r="F25" s="813" t="s">
        <v>3791</v>
      </c>
      <c r="G25" s="826" t="s">
        <v>956</v>
      </c>
      <c r="H25" s="814">
        <v>45046</v>
      </c>
    </row>
    <row r="26" spans="2:17" ht="28.8">
      <c r="B26" s="812" t="s">
        <v>3792</v>
      </c>
      <c r="C26" s="817" t="s">
        <v>3793</v>
      </c>
      <c r="D26" s="813" t="s">
        <v>3794</v>
      </c>
      <c r="E26" s="827" t="s">
        <v>3795</v>
      </c>
      <c r="F26" s="813"/>
      <c r="G26" s="805" t="s">
        <v>3779</v>
      </c>
      <c r="H26" s="806">
        <v>45368</v>
      </c>
      <c r="I26" s="796" t="s">
        <v>3796</v>
      </c>
    </row>
    <row r="27" spans="2:17" ht="28.8">
      <c r="B27" s="828" t="s">
        <v>3797</v>
      </c>
      <c r="C27" s="804" t="s">
        <v>3798</v>
      </c>
      <c r="D27" s="801" t="s">
        <v>3799</v>
      </c>
      <c r="E27" s="811" t="s">
        <v>3800</v>
      </c>
      <c r="F27" s="829" t="s">
        <v>3801</v>
      </c>
      <c r="G27" s="805" t="s">
        <v>956</v>
      </c>
      <c r="H27" s="806">
        <v>45374</v>
      </c>
    </row>
    <row r="28" spans="2:17">
      <c r="B28" s="822" t="s">
        <v>3912</v>
      </c>
      <c r="C28" s="817" t="s">
        <v>3913</v>
      </c>
      <c r="D28" s="813" t="s">
        <v>3914</v>
      </c>
      <c r="E28" s="813" t="s">
        <v>3916</v>
      </c>
      <c r="F28" s="818" t="s">
        <v>3915</v>
      </c>
      <c r="G28" s="805"/>
    </row>
    <row r="29" spans="2:17" ht="28.8">
      <c r="B29" s="822" t="s">
        <v>3802</v>
      </c>
      <c r="C29" s="817" t="s">
        <v>3803</v>
      </c>
      <c r="D29" s="813" t="s">
        <v>3804</v>
      </c>
      <c r="E29" s="827" t="s">
        <v>3805</v>
      </c>
      <c r="F29" s="818" t="s">
        <v>3806</v>
      </c>
      <c r="G29" s="203" t="s">
        <v>956</v>
      </c>
      <c r="H29" s="806">
        <v>45291</v>
      </c>
    </row>
    <row r="30" spans="2:17" ht="28.8">
      <c r="B30" s="822" t="s">
        <v>3807</v>
      </c>
      <c r="C30" s="817" t="s">
        <v>3808</v>
      </c>
      <c r="D30" s="813" t="s">
        <v>3809</v>
      </c>
      <c r="E30" s="827" t="s">
        <v>3810</v>
      </c>
      <c r="F30" s="813" t="s">
        <v>3811</v>
      </c>
      <c r="G30" s="830" t="s">
        <v>956</v>
      </c>
      <c r="H30" s="830" t="s">
        <v>3812</v>
      </c>
    </row>
    <row r="31" spans="2:17" ht="43.2">
      <c r="B31" s="822" t="s">
        <v>3813</v>
      </c>
      <c r="C31" s="817" t="s">
        <v>2198</v>
      </c>
      <c r="D31" s="831" t="s">
        <v>2196</v>
      </c>
      <c r="E31" s="813" t="s">
        <v>2195</v>
      </c>
      <c r="F31" s="813" t="s">
        <v>2193</v>
      </c>
      <c r="G31" s="250" t="s">
        <v>956</v>
      </c>
      <c r="H31" s="250" t="s">
        <v>3814</v>
      </c>
    </row>
    <row r="32" spans="2:17" ht="28.8">
      <c r="B32" s="1372" t="s">
        <v>3815</v>
      </c>
      <c r="C32" s="1373" t="s">
        <v>3816</v>
      </c>
      <c r="D32" s="813" t="s">
        <v>3817</v>
      </c>
      <c r="E32" s="827" t="s">
        <v>3818</v>
      </c>
      <c r="F32" s="818" t="s">
        <v>3819</v>
      </c>
      <c r="G32" s="832" t="s">
        <v>956</v>
      </c>
      <c r="H32" s="833">
        <v>45449</v>
      </c>
    </row>
    <row r="33" spans="2:13">
      <c r="B33" s="1372"/>
      <c r="C33" s="1373"/>
      <c r="D33" s="813" t="s">
        <v>3820</v>
      </c>
      <c r="E33" s="834" t="s">
        <v>3821</v>
      </c>
      <c r="F33" s="818" t="s">
        <v>3822</v>
      </c>
      <c r="G33" s="835"/>
      <c r="H33" s="835"/>
    </row>
    <row r="34" spans="2:13" ht="28.8">
      <c r="B34" s="822" t="s">
        <v>3823</v>
      </c>
      <c r="C34" s="817" t="s">
        <v>3824</v>
      </c>
      <c r="D34" s="813" t="s">
        <v>3825</v>
      </c>
      <c r="E34" s="836" t="s">
        <v>3826</v>
      </c>
      <c r="F34" s="818" t="s">
        <v>3827</v>
      </c>
      <c r="G34" s="835" t="s">
        <v>3779</v>
      </c>
      <c r="H34" s="833">
        <v>45117</v>
      </c>
    </row>
    <row r="35" spans="2:13" ht="28.8">
      <c r="B35" s="822" t="s">
        <v>3828</v>
      </c>
      <c r="C35" s="817" t="s">
        <v>3829</v>
      </c>
      <c r="D35" s="813"/>
      <c r="E35" s="827" t="s">
        <v>3830</v>
      </c>
      <c r="F35" s="818" t="s">
        <v>3831</v>
      </c>
      <c r="G35" s="835" t="s">
        <v>956</v>
      </c>
      <c r="H35" s="833">
        <v>45274</v>
      </c>
      <c r="I35" s="796" t="s">
        <v>3832</v>
      </c>
    </row>
    <row r="36" spans="2:13" ht="28.8">
      <c r="B36" s="1198" t="s">
        <v>3833</v>
      </c>
      <c r="C36" s="1198" t="s">
        <v>2231</v>
      </c>
      <c r="D36" s="1259" t="s">
        <v>3834</v>
      </c>
      <c r="E36" s="1259">
        <v>79155597559</v>
      </c>
      <c r="F36" s="818" t="s">
        <v>2233</v>
      </c>
      <c r="G36" s="830" t="s">
        <v>956</v>
      </c>
      <c r="H36" s="830" t="s">
        <v>3812</v>
      </c>
      <c r="M36" s="608"/>
    </row>
    <row r="37" spans="2:13">
      <c r="B37" s="822" t="s">
        <v>3835</v>
      </c>
      <c r="C37" s="1015" t="s">
        <v>4098</v>
      </c>
      <c r="D37" s="1016" t="s">
        <v>4100</v>
      </c>
      <c r="E37" s="1016" t="s">
        <v>4101</v>
      </c>
      <c r="F37" s="1016" t="s">
        <v>4099</v>
      </c>
      <c r="M37" s="608"/>
    </row>
    <row r="38" spans="2:13" ht="28.8">
      <c r="B38" s="1014" t="s">
        <v>4096</v>
      </c>
      <c r="C38" s="1015" t="s">
        <v>4098</v>
      </c>
      <c r="D38" s="1016" t="s">
        <v>4100</v>
      </c>
      <c r="E38" s="1016" t="s">
        <v>4101</v>
      </c>
      <c r="F38" s="1016" t="s">
        <v>4099</v>
      </c>
      <c r="M38" s="913"/>
    </row>
    <row r="39" spans="2:13">
      <c r="B39" s="1014" t="s">
        <v>4097</v>
      </c>
      <c r="C39" s="1015" t="s">
        <v>4098</v>
      </c>
      <c r="D39" s="1016" t="s">
        <v>4100</v>
      </c>
      <c r="E39" s="1016" t="s">
        <v>4101</v>
      </c>
      <c r="F39" s="1016" t="s">
        <v>4099</v>
      </c>
    </row>
    <row r="40" spans="2:13">
      <c r="B40" s="1096" t="s">
        <v>5676</v>
      </c>
      <c r="C40" s="1096" t="s">
        <v>5679</v>
      </c>
      <c r="D40" s="813"/>
      <c r="E40" s="1095" t="s">
        <v>5678</v>
      </c>
      <c r="F40" s="1095" t="s">
        <v>5677</v>
      </c>
      <c r="G40" s="796"/>
      <c r="H40" s="796"/>
    </row>
    <row r="41" spans="2:13" ht="31.2">
      <c r="B41" s="1014" t="s">
        <v>5686</v>
      </c>
      <c r="C41" s="1015" t="s">
        <v>4113</v>
      </c>
      <c r="D41" s="1100" t="s">
        <v>5687</v>
      </c>
      <c r="E41" s="1101">
        <v>89266597618</v>
      </c>
      <c r="F41" s="1258" t="s">
        <v>6221</v>
      </c>
      <c r="G41" s="796"/>
      <c r="H41" s="796"/>
    </row>
    <row r="42" spans="2:13">
      <c r="B42" s="203"/>
      <c r="C42" s="203"/>
      <c r="D42" s="796"/>
      <c r="E42" s="796"/>
      <c r="F42" s="796"/>
      <c r="G42" s="796"/>
      <c r="H42" s="796"/>
    </row>
    <row r="43" spans="2:13">
      <c r="B43" s="203"/>
      <c r="C43" s="203"/>
      <c r="D43" s="796"/>
      <c r="E43" s="796"/>
      <c r="F43" s="796"/>
      <c r="G43" s="796"/>
      <c r="H43" s="796"/>
    </row>
  </sheetData>
  <mergeCells count="12">
    <mergeCell ref="B4:B5"/>
    <mergeCell ref="C4:C5"/>
    <mergeCell ref="B6:B12"/>
    <mergeCell ref="C6:C8"/>
    <mergeCell ref="C9:C10"/>
    <mergeCell ref="C11:C12"/>
    <mergeCell ref="B14:B15"/>
    <mergeCell ref="B16:B17"/>
    <mergeCell ref="C16:C17"/>
    <mergeCell ref="B18:B20"/>
    <mergeCell ref="B32:B33"/>
    <mergeCell ref="C32:C33"/>
  </mergeCells>
  <hyperlinks>
    <hyperlink ref="F6" r:id="rId1" xr:uid="{00000000-0004-0000-0500-000000000000}"/>
    <hyperlink ref="F29" r:id="rId2" xr:uid="{00000000-0004-0000-0500-000001000000}"/>
    <hyperlink ref="F27" r:id="rId3" display="aleksandr.s@abb-electro.ru" xr:uid="{00000000-0004-0000-0500-000002000000}"/>
    <hyperlink ref="F12" r:id="rId4" xr:uid="{00000000-0004-0000-0500-000003000000}"/>
    <hyperlink ref="F11" r:id="rId5" xr:uid="{00000000-0004-0000-0500-000004000000}"/>
    <hyperlink ref="F20" r:id="rId6" xr:uid="{00000000-0004-0000-0500-000005000000}"/>
    <hyperlink ref="F32" r:id="rId7" xr:uid="{00000000-0004-0000-0500-000006000000}"/>
    <hyperlink ref="F33" r:id="rId8" xr:uid="{00000000-0004-0000-0500-000007000000}"/>
    <hyperlink ref="F35" r:id="rId9" xr:uid="{00000000-0004-0000-0500-000008000000}"/>
    <hyperlink ref="F23" r:id="rId10" xr:uid="{00000000-0004-0000-0500-000009000000}"/>
    <hyperlink ref="F34" r:id="rId11" xr:uid="{00000000-0004-0000-0500-00000A000000}"/>
    <hyperlink ref="F9" r:id="rId12" xr:uid="{00000000-0004-0000-0500-00000B000000}"/>
    <hyperlink ref="F10" r:id="rId13" xr:uid="{00000000-0004-0000-0500-00000C000000}"/>
    <hyperlink ref="F21" r:id="rId14" display="mailto:tae@prof-led.ru" xr:uid="{00000000-0004-0000-0500-00000D000000}"/>
    <hyperlink ref="F22" r:id="rId15" xr:uid="{00000000-0004-0000-0500-00000E000000}"/>
    <hyperlink ref="F28" r:id="rId16" xr:uid="{00000000-0004-0000-0500-00000F000000}"/>
  </hyperlinks>
  <pageMargins left="0.7" right="0.7" top="0.75" bottom="0.75" header="0.3" footer="0.3"/>
  <drawing r:id="rId17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3"/>
  <sheetViews>
    <sheetView topLeftCell="A19" workbookViewId="0">
      <selection activeCell="I12" sqref="I12"/>
    </sheetView>
  </sheetViews>
  <sheetFormatPr defaultRowHeight="14.4"/>
  <cols>
    <col min="3" max="3" width="31.88671875" customWidth="1"/>
    <col min="6" max="6" width="16.109375" customWidth="1"/>
  </cols>
  <sheetData>
    <row r="1" spans="1:6">
      <c r="A1" s="1394" t="s">
        <v>845</v>
      </c>
      <c r="B1" s="1395"/>
      <c r="C1" s="1396" t="s">
        <v>847</v>
      </c>
      <c r="D1" s="1396"/>
      <c r="E1" s="1396"/>
      <c r="F1" s="1396"/>
    </row>
    <row r="2" spans="1:6">
      <c r="A2" s="1383" t="s">
        <v>835</v>
      </c>
      <c r="B2" s="1384" t="s">
        <v>835</v>
      </c>
      <c r="C2" s="1393" t="s">
        <v>2575</v>
      </c>
      <c r="D2" s="1393"/>
      <c r="E2" s="1393"/>
      <c r="F2" s="1393"/>
    </row>
    <row r="3" spans="1:6">
      <c r="A3" s="1383" t="s">
        <v>965</v>
      </c>
      <c r="B3" s="1384" t="s">
        <v>836</v>
      </c>
      <c r="C3" s="1397">
        <f>B37</f>
        <v>0</v>
      </c>
      <c r="D3" s="1398"/>
      <c r="E3" s="1398"/>
      <c r="F3" s="1399"/>
    </row>
    <row r="4" spans="1:6">
      <c r="A4" s="1383" t="s">
        <v>837</v>
      </c>
      <c r="B4" s="1384" t="s">
        <v>837</v>
      </c>
      <c r="C4" s="1393"/>
      <c r="D4" s="1393"/>
      <c r="E4" s="1393"/>
      <c r="F4" s="1393"/>
    </row>
    <row r="5" spans="1:6">
      <c r="A5" s="1383" t="s">
        <v>838</v>
      </c>
      <c r="B5" s="1384" t="s">
        <v>838</v>
      </c>
      <c r="C5" s="1385"/>
      <c r="D5" s="1385"/>
      <c r="E5" s="1385"/>
      <c r="F5" s="1385"/>
    </row>
    <row r="6" spans="1:6">
      <c r="A6" s="1383" t="s">
        <v>839</v>
      </c>
      <c r="B6" s="1384" t="s">
        <v>839</v>
      </c>
      <c r="C6" s="1385"/>
      <c r="D6" s="1385"/>
      <c r="E6" s="1385"/>
      <c r="F6" s="1385"/>
    </row>
    <row r="7" spans="1:6">
      <c r="A7" s="1383" t="s">
        <v>840</v>
      </c>
      <c r="B7" s="1384" t="s">
        <v>840</v>
      </c>
      <c r="C7" s="1385"/>
      <c r="D7" s="1385"/>
      <c r="E7" s="1385"/>
      <c r="F7" s="1385"/>
    </row>
    <row r="8" spans="1:6">
      <c r="A8" s="1383" t="s">
        <v>841</v>
      </c>
      <c r="B8" s="1384" t="s">
        <v>841</v>
      </c>
      <c r="C8" s="1385"/>
      <c r="D8" s="1385"/>
      <c r="E8" s="1385"/>
      <c r="F8" s="1385"/>
    </row>
    <row r="9" spans="1:6">
      <c r="A9" s="1383" t="s">
        <v>842</v>
      </c>
      <c r="B9" s="1384" t="s">
        <v>842</v>
      </c>
      <c r="C9" s="1385"/>
      <c r="D9" s="1385"/>
      <c r="E9" s="1385"/>
      <c r="F9" s="1385"/>
    </row>
    <row r="10" spans="1:6">
      <c r="A10" s="1383" t="s">
        <v>843</v>
      </c>
      <c r="B10" s="1384" t="s">
        <v>843</v>
      </c>
      <c r="C10" s="1385"/>
      <c r="D10" s="1385"/>
      <c r="E10" s="1385"/>
      <c r="F10" s="1385"/>
    </row>
    <row r="11" spans="1:6">
      <c r="A11" s="1386" t="s">
        <v>844</v>
      </c>
      <c r="B11" s="1387" t="s">
        <v>844</v>
      </c>
      <c r="C11" s="1388">
        <f>D38</f>
        <v>0</v>
      </c>
      <c r="D11" s="1389"/>
      <c r="E11" s="1389"/>
      <c r="F11" s="1390"/>
    </row>
    <row r="12" spans="1:6" ht="41.4">
      <c r="A12" s="485" t="s">
        <v>2576</v>
      </c>
      <c r="B12" s="1391" t="s">
        <v>2577</v>
      </c>
      <c r="C12" s="1392"/>
      <c r="D12" s="486" t="s">
        <v>1995</v>
      </c>
      <c r="E12" s="487" t="s">
        <v>2578</v>
      </c>
      <c r="F12" s="487" t="s">
        <v>2579</v>
      </c>
    </row>
    <row r="13" spans="1:6" ht="41.4">
      <c r="A13" s="488">
        <v>1</v>
      </c>
      <c r="B13" s="1382" t="s">
        <v>2580</v>
      </c>
      <c r="C13" s="1382"/>
      <c r="D13" s="488" t="s">
        <v>2581</v>
      </c>
      <c r="E13" s="489">
        <v>1</v>
      </c>
      <c r="F13" s="490">
        <v>67</v>
      </c>
    </row>
    <row r="14" spans="1:6" ht="41.4">
      <c r="A14" s="488">
        <v>2</v>
      </c>
      <c r="B14" s="1382" t="s">
        <v>2582</v>
      </c>
      <c r="C14" s="1382"/>
      <c r="D14" s="488" t="s">
        <v>2581</v>
      </c>
      <c r="E14" s="489">
        <v>1</v>
      </c>
      <c r="F14" s="490">
        <v>39</v>
      </c>
    </row>
    <row r="15" spans="1:6" ht="41.4">
      <c r="A15" s="488">
        <v>3</v>
      </c>
      <c r="B15" s="1380" t="s">
        <v>2583</v>
      </c>
      <c r="C15" s="1380"/>
      <c r="D15" s="488" t="s">
        <v>2581</v>
      </c>
      <c r="E15" s="489">
        <v>1</v>
      </c>
      <c r="F15" s="491">
        <f>SUM(F16:F21)</f>
        <v>39</v>
      </c>
    </row>
    <row r="16" spans="1:6" ht="41.4">
      <c r="A16" s="492" t="s">
        <v>2584</v>
      </c>
      <c r="B16" s="1379" t="s">
        <v>2585</v>
      </c>
      <c r="C16" s="1379"/>
      <c r="D16" s="493" t="s">
        <v>2581</v>
      </c>
      <c r="E16" s="494">
        <v>1</v>
      </c>
      <c r="F16" s="490">
        <v>8</v>
      </c>
    </row>
    <row r="17" spans="1:6" ht="41.4">
      <c r="A17" s="492" t="s">
        <v>2586</v>
      </c>
      <c r="B17" s="1379" t="s">
        <v>2587</v>
      </c>
      <c r="C17" s="1379"/>
      <c r="D17" s="493" t="s">
        <v>2581</v>
      </c>
      <c r="E17" s="494">
        <v>1</v>
      </c>
      <c r="F17" s="490">
        <v>25</v>
      </c>
    </row>
    <row r="18" spans="1:6" ht="41.4">
      <c r="A18" s="492" t="s">
        <v>2588</v>
      </c>
      <c r="B18" s="1379" t="s">
        <v>2589</v>
      </c>
      <c r="C18" s="1379"/>
      <c r="D18" s="493" t="s">
        <v>2581</v>
      </c>
      <c r="E18" s="494">
        <v>1</v>
      </c>
      <c r="F18" s="490">
        <v>3</v>
      </c>
    </row>
    <row r="19" spans="1:6" ht="41.4">
      <c r="A19" s="492" t="s">
        <v>2590</v>
      </c>
      <c r="B19" s="1379" t="s">
        <v>2591</v>
      </c>
      <c r="C19" s="1379"/>
      <c r="D19" s="493" t="s">
        <v>2581</v>
      </c>
      <c r="E19" s="494">
        <v>1</v>
      </c>
      <c r="F19" s="490">
        <v>1</v>
      </c>
    </row>
    <row r="20" spans="1:6" ht="41.4">
      <c r="A20" s="492" t="s">
        <v>2592</v>
      </c>
      <c r="B20" s="1379" t="s">
        <v>2593</v>
      </c>
      <c r="C20" s="1379"/>
      <c r="D20" s="493" t="s">
        <v>2581</v>
      </c>
      <c r="E20" s="494">
        <v>1</v>
      </c>
      <c r="F20" s="490">
        <v>1</v>
      </c>
    </row>
    <row r="21" spans="1:6" ht="41.4">
      <c r="A21" s="492" t="s">
        <v>2594</v>
      </c>
      <c r="B21" s="1379" t="s">
        <v>2595</v>
      </c>
      <c r="C21" s="1379"/>
      <c r="D21" s="493" t="s">
        <v>2581</v>
      </c>
      <c r="E21" s="494">
        <v>1</v>
      </c>
      <c r="F21" s="490">
        <v>1</v>
      </c>
    </row>
    <row r="22" spans="1:6" ht="41.4">
      <c r="A22" s="488">
        <v>4</v>
      </c>
      <c r="B22" s="1380" t="s">
        <v>2596</v>
      </c>
      <c r="C22" s="1380"/>
      <c r="D22" s="488" t="s">
        <v>2581</v>
      </c>
      <c r="E22" s="489">
        <v>1</v>
      </c>
      <c r="F22" s="490">
        <v>5</v>
      </c>
    </row>
    <row r="23" spans="1:6" ht="41.4">
      <c r="A23" s="495"/>
      <c r="B23" s="1381" t="s">
        <v>2597</v>
      </c>
      <c r="C23" s="1381"/>
      <c r="D23" s="496" t="s">
        <v>2581</v>
      </c>
      <c r="E23" s="497">
        <v>1</v>
      </c>
      <c r="F23" s="498">
        <f>SUM(F13:F15)+F22</f>
        <v>150</v>
      </c>
    </row>
  </sheetData>
  <mergeCells count="34">
    <mergeCell ref="A1:B1"/>
    <mergeCell ref="C1:F1"/>
    <mergeCell ref="A2:B2"/>
    <mergeCell ref="C2:F2"/>
    <mergeCell ref="A3:B3"/>
    <mergeCell ref="C3:F3"/>
    <mergeCell ref="A4:B4"/>
    <mergeCell ref="C4:F4"/>
    <mergeCell ref="A5:B5"/>
    <mergeCell ref="C5:F5"/>
    <mergeCell ref="A6:B6"/>
    <mergeCell ref="C6:F6"/>
    <mergeCell ref="B13:C13"/>
    <mergeCell ref="A7:B7"/>
    <mergeCell ref="C7:F7"/>
    <mergeCell ref="A8:B8"/>
    <mergeCell ref="C8:F8"/>
    <mergeCell ref="A9:B9"/>
    <mergeCell ref="C9:F9"/>
    <mergeCell ref="A10:B10"/>
    <mergeCell ref="C10:F10"/>
    <mergeCell ref="A11:B11"/>
    <mergeCell ref="C11:F11"/>
    <mergeCell ref="B12:C12"/>
    <mergeCell ref="B20:C20"/>
    <mergeCell ref="B21:C21"/>
    <mergeCell ref="B22:C22"/>
    <mergeCell ref="B23:C23"/>
    <mergeCell ref="B14:C14"/>
    <mergeCell ref="B15:C15"/>
    <mergeCell ref="B16:C16"/>
    <mergeCell ref="B17:C17"/>
    <mergeCell ref="B18:C18"/>
    <mergeCell ref="B19:C19"/>
  </mergeCells>
  <conditionalFormatting sqref="F23 F16:F18 F20:F21">
    <cfRule type="containsText" dxfId="13" priority="5" operator="containsText" text="!">
      <formula>NOT(ISERROR(SEARCH("!",F16)))</formula>
    </cfRule>
  </conditionalFormatting>
  <conditionalFormatting sqref="F13">
    <cfRule type="containsText" dxfId="12" priority="4" operator="containsText" text="!">
      <formula>NOT(ISERROR(SEARCH("!",F13)))</formula>
    </cfRule>
  </conditionalFormatting>
  <conditionalFormatting sqref="F14">
    <cfRule type="containsText" dxfId="11" priority="3" operator="containsText" text="!">
      <formula>NOT(ISERROR(SEARCH("!",F14)))</formula>
    </cfRule>
  </conditionalFormatting>
  <conditionalFormatting sqref="F22">
    <cfRule type="containsText" dxfId="10" priority="2" operator="containsText" text="!">
      <formula>NOT(ISERROR(SEARCH("!",F22)))</formula>
    </cfRule>
  </conditionalFormatting>
  <conditionalFormatting sqref="F19">
    <cfRule type="containsText" dxfId="9" priority="1" operator="containsText" text="!">
      <formula>NOT(ISERROR(SEARCH("!",F19)))</formula>
    </cfRule>
  </conditionalFormatting>
  <dataValidations count="1">
    <dataValidation allowBlank="1" showInputMessage="1" showErrorMessage="1" error="Выберите, пожалуйста, значение из списка" sqref="C1:F1" xr:uid="{00000000-0002-0000-0600-000000000000}"/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Лист1">
    <pageSetUpPr fitToPage="1"/>
  </sheetPr>
  <dimension ref="A1:K406"/>
  <sheetViews>
    <sheetView zoomScale="75" zoomScaleNormal="75" workbookViewId="0">
      <selection activeCell="A8" sqref="A8:C8"/>
    </sheetView>
  </sheetViews>
  <sheetFormatPr defaultColWidth="9.109375" defaultRowHeight="12"/>
  <cols>
    <col min="1" max="1" width="24.33203125" style="501" customWidth="1"/>
    <col min="2" max="2" width="12.33203125" style="501" customWidth="1"/>
    <col min="3" max="3" width="59.33203125" style="501" bestFit="1" customWidth="1"/>
    <col min="4" max="4" width="25" style="505" bestFit="1" customWidth="1"/>
    <col min="5" max="5" width="17.109375" style="504" customWidth="1"/>
    <col min="6" max="6" width="12.88671875" style="871" customWidth="1"/>
    <col min="7" max="7" width="15.6640625" style="503" customWidth="1"/>
    <col min="8" max="8" width="24" style="503" hidden="1" customWidth="1"/>
    <col min="9" max="9" width="17.6640625" style="502" customWidth="1"/>
    <col min="10" max="10" width="13.33203125" style="501" hidden="1" customWidth="1"/>
    <col min="11" max="11" width="31.88671875" style="501" customWidth="1"/>
    <col min="12" max="16384" width="9.109375" style="501"/>
  </cols>
  <sheetData>
    <row r="1" spans="1:11" ht="11.4">
      <c r="A1" s="609"/>
      <c r="B1" s="609"/>
      <c r="C1" s="616"/>
      <c r="D1" s="615"/>
      <c r="E1" s="614"/>
      <c r="F1" s="867"/>
      <c r="I1" s="501"/>
    </row>
    <row r="2" spans="1:11" ht="21.75" customHeight="1">
      <c r="A2" s="609"/>
      <c r="B2" s="613" t="s">
        <v>3594</v>
      </c>
      <c r="C2" s="613"/>
      <c r="D2" s="612"/>
      <c r="E2" s="611"/>
      <c r="F2" s="868"/>
      <c r="I2" s="501"/>
    </row>
    <row r="3" spans="1:11" ht="13.5" customHeight="1">
      <c r="A3" s="609"/>
      <c r="B3" s="608" t="s">
        <v>3593</v>
      </c>
      <c r="C3" s="608"/>
      <c r="D3" s="610"/>
      <c r="E3" s="606"/>
      <c r="F3" s="869"/>
      <c r="I3" s="501"/>
    </row>
    <row r="4" spans="1:11" ht="11.4">
      <c r="A4" s="609"/>
      <c r="B4" s="608" t="s">
        <v>3592</v>
      </c>
      <c r="C4" s="608"/>
      <c r="D4" s="610"/>
      <c r="E4" s="606"/>
      <c r="F4" s="869"/>
      <c r="I4" s="501"/>
    </row>
    <row r="5" spans="1:11" ht="13.2">
      <c r="A5" s="609"/>
      <c r="B5" s="608" t="s">
        <v>3591</v>
      </c>
      <c r="C5" s="608"/>
      <c r="D5" s="607"/>
      <c r="E5" s="606"/>
      <c r="F5" s="869"/>
      <c r="I5" s="501"/>
    </row>
    <row r="6" spans="1:11" ht="8.25" customHeight="1" thickBot="1">
      <c r="A6" s="605"/>
      <c r="B6" s="605"/>
      <c r="C6" s="605"/>
      <c r="D6" s="604"/>
      <c r="E6" s="603"/>
      <c r="F6" s="870"/>
      <c r="G6" s="602"/>
      <c r="H6" s="602"/>
      <c r="I6" s="601"/>
      <c r="J6" s="601"/>
      <c r="K6" s="601"/>
    </row>
    <row r="7" spans="1:11" ht="3.75" customHeight="1" thickTop="1">
      <c r="I7" s="501"/>
    </row>
    <row r="8" spans="1:11" s="517" customFormat="1" ht="13.8">
      <c r="A8" s="1400" t="s">
        <v>3590</v>
      </c>
      <c r="B8" s="1400"/>
      <c r="C8" s="1400"/>
      <c r="D8" s="600"/>
      <c r="E8" s="599"/>
      <c r="F8" s="872"/>
      <c r="G8" s="598"/>
      <c r="H8" s="597"/>
      <c r="I8" s="596"/>
      <c r="J8" s="596"/>
      <c r="K8" s="596"/>
    </row>
    <row r="9" spans="1:11" s="511" customFormat="1" ht="13.8">
      <c r="A9" s="595"/>
      <c r="B9" s="595"/>
      <c r="D9" s="593"/>
      <c r="E9" s="592"/>
      <c r="F9" s="873"/>
      <c r="G9" s="512"/>
      <c r="H9" s="512"/>
    </row>
    <row r="10" spans="1:11" s="511" customFormat="1" ht="13.8">
      <c r="A10" s="595"/>
      <c r="B10" s="595"/>
      <c r="D10" s="593"/>
      <c r="E10" s="592"/>
      <c r="F10" s="874"/>
    </row>
    <row r="11" spans="1:11" s="511" customFormat="1" ht="13.8">
      <c r="A11" s="594" t="s">
        <v>3589</v>
      </c>
      <c r="B11" s="594"/>
      <c r="D11" s="593"/>
      <c r="E11" s="592"/>
      <c r="F11" s="874"/>
    </row>
    <row r="12" spans="1:11" s="517" customFormat="1" ht="13.8">
      <c r="D12" s="591"/>
      <c r="E12" s="590"/>
      <c r="F12" s="875"/>
      <c r="G12" s="589"/>
      <c r="H12" s="588"/>
      <c r="I12" s="587"/>
    </row>
    <row r="13" spans="1:11" s="517" customFormat="1" ht="14.4" thickBot="1">
      <c r="D13" s="591"/>
      <c r="E13" s="590"/>
      <c r="F13" s="875"/>
      <c r="G13" s="589"/>
      <c r="H13" s="588"/>
      <c r="I13" s="587"/>
    </row>
    <row r="14" spans="1:11" s="578" customFormat="1" ht="28.2" thickBot="1">
      <c r="A14" s="586" t="s">
        <v>3588</v>
      </c>
      <c r="B14" s="586" t="s">
        <v>1000</v>
      </c>
      <c r="C14" s="585" t="s">
        <v>1505</v>
      </c>
      <c r="D14" s="584" t="s">
        <v>1245</v>
      </c>
      <c r="E14" s="583" t="s">
        <v>3587</v>
      </c>
      <c r="F14" s="582" t="s">
        <v>3586</v>
      </c>
      <c r="G14" s="582" t="s">
        <v>3911</v>
      </c>
      <c r="H14" s="581" t="s">
        <v>3585</v>
      </c>
      <c r="I14" s="580" t="s">
        <v>1503</v>
      </c>
      <c r="J14" s="579" t="s">
        <v>3584</v>
      </c>
      <c r="K14" s="579" t="s">
        <v>3583</v>
      </c>
    </row>
    <row r="15" spans="1:11" s="517" customFormat="1" ht="75" customHeight="1">
      <c r="A15" s="549"/>
      <c r="B15" s="541" t="s">
        <v>3412</v>
      </c>
      <c r="C15" s="533" t="s">
        <v>2684</v>
      </c>
      <c r="D15" s="532" t="s">
        <v>3582</v>
      </c>
      <c r="E15" s="531" t="s">
        <v>3521</v>
      </c>
      <c r="F15" s="876">
        <v>32428.620000000003</v>
      </c>
      <c r="G15" s="530">
        <f>F15*1.05</f>
        <v>34050.051000000007</v>
      </c>
      <c r="H15" s="529">
        <f t="shared" ref="H15:H78" si="0">F15*G15</f>
        <v>1104196164.8596203</v>
      </c>
      <c r="I15" s="528" t="s">
        <v>2691</v>
      </c>
      <c r="J15" s="544"/>
      <c r="K15" s="558"/>
    </row>
    <row r="16" spans="1:11" s="517" customFormat="1" ht="75" customHeight="1">
      <c r="A16" s="549"/>
      <c r="B16" s="541" t="s">
        <v>3412</v>
      </c>
      <c r="C16" s="533" t="s">
        <v>3581</v>
      </c>
      <c r="D16" s="532" t="s">
        <v>3580</v>
      </c>
      <c r="E16" s="531" t="s">
        <v>3521</v>
      </c>
      <c r="F16" s="876">
        <v>32428.620000000003</v>
      </c>
      <c r="G16" s="530">
        <f t="shared" ref="G16:G79" si="1">F16*1.05</f>
        <v>34050.051000000007</v>
      </c>
      <c r="H16" s="529">
        <f t="shared" si="0"/>
        <v>1104196164.8596203</v>
      </c>
      <c r="I16" s="528" t="s">
        <v>2691</v>
      </c>
      <c r="J16" s="544"/>
      <c r="K16" s="526"/>
    </row>
    <row r="17" spans="1:11" s="517" customFormat="1" ht="75" customHeight="1">
      <c r="A17" s="534"/>
      <c r="B17" s="573" t="s">
        <v>3577</v>
      </c>
      <c r="C17" s="533" t="s">
        <v>3579</v>
      </c>
      <c r="D17" s="532" t="s">
        <v>3578</v>
      </c>
      <c r="E17" s="531" t="s">
        <v>3521</v>
      </c>
      <c r="F17" s="876">
        <v>37564.695</v>
      </c>
      <c r="G17" s="530">
        <f t="shared" si="1"/>
        <v>39442.929750000003</v>
      </c>
      <c r="H17" s="529">
        <f t="shared" si="0"/>
        <v>1481661625.9651763</v>
      </c>
      <c r="I17" s="528" t="s">
        <v>2691</v>
      </c>
      <c r="J17" s="527"/>
      <c r="K17" s="526"/>
    </row>
    <row r="18" spans="1:11" s="517" customFormat="1" ht="75" customHeight="1">
      <c r="A18" s="534"/>
      <c r="B18" s="573" t="s">
        <v>3577</v>
      </c>
      <c r="C18" s="533" t="s">
        <v>3576</v>
      </c>
      <c r="D18" s="532" t="s">
        <v>3575</v>
      </c>
      <c r="E18" s="531" t="s">
        <v>3521</v>
      </c>
      <c r="F18" s="876">
        <v>37564.695</v>
      </c>
      <c r="G18" s="530">
        <f t="shared" si="1"/>
        <v>39442.929750000003</v>
      </c>
      <c r="H18" s="529">
        <f t="shared" si="0"/>
        <v>1481661625.9651763</v>
      </c>
      <c r="I18" s="528" t="s">
        <v>2691</v>
      </c>
      <c r="J18" s="527"/>
      <c r="K18" s="526"/>
    </row>
    <row r="19" spans="1:11" s="517" customFormat="1" ht="75" customHeight="1">
      <c r="A19" s="534"/>
      <c r="B19" s="534" t="s">
        <v>3572</v>
      </c>
      <c r="C19" s="533" t="s">
        <v>3574</v>
      </c>
      <c r="D19" s="532" t="s">
        <v>3573</v>
      </c>
      <c r="E19" s="531" t="s">
        <v>3521</v>
      </c>
      <c r="F19" s="876">
        <v>33572.07</v>
      </c>
      <c r="G19" s="530">
        <f t="shared" si="1"/>
        <v>35250.673500000004</v>
      </c>
      <c r="H19" s="529">
        <f t="shared" si="0"/>
        <v>1183438078.2891452</v>
      </c>
      <c r="I19" s="528" t="s">
        <v>2691</v>
      </c>
      <c r="J19" s="527"/>
      <c r="K19" s="526"/>
    </row>
    <row r="20" spans="1:11" s="517" customFormat="1" ht="75" customHeight="1">
      <c r="A20" s="534"/>
      <c r="B20" s="534" t="s">
        <v>3572</v>
      </c>
      <c r="C20" s="533" t="s">
        <v>3571</v>
      </c>
      <c r="D20" s="532" t="s">
        <v>3570</v>
      </c>
      <c r="E20" s="531" t="s">
        <v>3521</v>
      </c>
      <c r="F20" s="876">
        <v>33572.07</v>
      </c>
      <c r="G20" s="530">
        <f t="shared" si="1"/>
        <v>35250.673500000004</v>
      </c>
      <c r="H20" s="529">
        <f t="shared" si="0"/>
        <v>1183438078.2891452</v>
      </c>
      <c r="I20" s="528" t="s">
        <v>2691</v>
      </c>
      <c r="J20" s="527"/>
      <c r="K20" s="526"/>
    </row>
    <row r="21" spans="1:11" s="517" customFormat="1" ht="75" customHeight="1">
      <c r="A21" s="534"/>
      <c r="B21" s="543" t="s">
        <v>3567</v>
      </c>
      <c r="C21" s="533" t="s">
        <v>3569</v>
      </c>
      <c r="D21" s="532" t="s">
        <v>3568</v>
      </c>
      <c r="E21" s="531" t="s">
        <v>3521</v>
      </c>
      <c r="F21" s="876">
        <v>38708.145000000004</v>
      </c>
      <c r="G21" s="530">
        <f t="shared" si="1"/>
        <v>40643.552250000008</v>
      </c>
      <c r="H21" s="529">
        <f t="shared" si="0"/>
        <v>1573236513.8080766</v>
      </c>
      <c r="I21" s="528" t="s">
        <v>2691</v>
      </c>
      <c r="J21" s="527"/>
      <c r="K21" s="526"/>
    </row>
    <row r="22" spans="1:11" s="517" customFormat="1" ht="75" customHeight="1">
      <c r="A22" s="534"/>
      <c r="B22" s="543" t="s">
        <v>3567</v>
      </c>
      <c r="C22" s="533" t="s">
        <v>3566</v>
      </c>
      <c r="D22" s="532" t="s">
        <v>3565</v>
      </c>
      <c r="E22" s="531" t="s">
        <v>3521</v>
      </c>
      <c r="F22" s="876">
        <v>38708.145000000004</v>
      </c>
      <c r="G22" s="530">
        <f t="shared" si="1"/>
        <v>40643.552250000008</v>
      </c>
      <c r="H22" s="529">
        <f t="shared" si="0"/>
        <v>1573236513.8080766</v>
      </c>
      <c r="I22" s="528" t="s">
        <v>2691</v>
      </c>
      <c r="J22" s="527"/>
      <c r="K22" s="526"/>
    </row>
    <row r="23" spans="1:11" s="517" customFormat="1" ht="75" customHeight="1">
      <c r="A23" s="534"/>
      <c r="B23" s="534" t="s">
        <v>3558</v>
      </c>
      <c r="C23" s="533" t="s">
        <v>3564</v>
      </c>
      <c r="D23" s="532" t="s">
        <v>3563</v>
      </c>
      <c r="E23" s="531" t="s">
        <v>3521</v>
      </c>
      <c r="F23" s="876">
        <v>32428.620000000003</v>
      </c>
      <c r="G23" s="530">
        <f t="shared" si="1"/>
        <v>34050.051000000007</v>
      </c>
      <c r="H23" s="529">
        <f t="shared" si="0"/>
        <v>1104196164.8596203</v>
      </c>
      <c r="I23" s="528" t="s">
        <v>2691</v>
      </c>
      <c r="J23" s="527"/>
      <c r="K23" s="526"/>
    </row>
    <row r="24" spans="1:11" s="517" customFormat="1" ht="75" customHeight="1">
      <c r="A24" s="534"/>
      <c r="B24" s="534" t="s">
        <v>3558</v>
      </c>
      <c r="C24" s="533" t="s">
        <v>3562</v>
      </c>
      <c r="D24" s="532" t="s">
        <v>3561</v>
      </c>
      <c r="E24" s="531" t="s">
        <v>3521</v>
      </c>
      <c r="F24" s="876">
        <v>32428.620000000003</v>
      </c>
      <c r="G24" s="530">
        <f t="shared" si="1"/>
        <v>34050.051000000007</v>
      </c>
      <c r="H24" s="529">
        <f t="shared" si="0"/>
        <v>1104196164.8596203</v>
      </c>
      <c r="I24" s="528" t="s">
        <v>2691</v>
      </c>
      <c r="J24" s="527"/>
      <c r="K24" s="526"/>
    </row>
    <row r="25" spans="1:11" s="517" customFormat="1" ht="75" customHeight="1">
      <c r="A25" s="534"/>
      <c r="B25" s="534" t="s">
        <v>3558</v>
      </c>
      <c r="C25" s="533" t="s">
        <v>3560</v>
      </c>
      <c r="D25" s="532" t="s">
        <v>3559</v>
      </c>
      <c r="E25" s="531" t="s">
        <v>3521</v>
      </c>
      <c r="F25" s="876">
        <v>33572.07</v>
      </c>
      <c r="G25" s="530">
        <f t="shared" si="1"/>
        <v>35250.673500000004</v>
      </c>
      <c r="H25" s="529">
        <f t="shared" si="0"/>
        <v>1183438078.2891452</v>
      </c>
      <c r="I25" s="528" t="s">
        <v>2691</v>
      </c>
      <c r="J25" s="527"/>
      <c r="K25" s="526"/>
    </row>
    <row r="26" spans="1:11" s="517" customFormat="1" ht="75" customHeight="1">
      <c r="A26" s="534"/>
      <c r="B26" s="534" t="s">
        <v>3558</v>
      </c>
      <c r="C26" s="533" t="s">
        <v>3557</v>
      </c>
      <c r="D26" s="532" t="s">
        <v>3556</v>
      </c>
      <c r="E26" s="531" t="s">
        <v>3521</v>
      </c>
      <c r="F26" s="876">
        <v>33572.07</v>
      </c>
      <c r="G26" s="530">
        <f t="shared" si="1"/>
        <v>35250.673500000004</v>
      </c>
      <c r="H26" s="529">
        <f t="shared" si="0"/>
        <v>1183438078.2891452</v>
      </c>
      <c r="I26" s="528" t="s">
        <v>2691</v>
      </c>
      <c r="J26" s="527"/>
      <c r="K26" s="526"/>
    </row>
    <row r="27" spans="1:11" s="517" customFormat="1" ht="75" customHeight="1">
      <c r="A27" s="534"/>
      <c r="B27" s="543" t="s">
        <v>3553</v>
      </c>
      <c r="C27" s="533" t="s">
        <v>3555</v>
      </c>
      <c r="D27" s="532" t="s">
        <v>3554</v>
      </c>
      <c r="E27" s="531" t="s">
        <v>3521</v>
      </c>
      <c r="F27" s="876">
        <v>38708.145000000004</v>
      </c>
      <c r="G27" s="530">
        <f t="shared" si="1"/>
        <v>40643.552250000008</v>
      </c>
      <c r="H27" s="529">
        <f t="shared" si="0"/>
        <v>1573236513.8080766</v>
      </c>
      <c r="I27" s="528" t="s">
        <v>2691</v>
      </c>
      <c r="J27" s="527"/>
      <c r="K27" s="526"/>
    </row>
    <row r="28" spans="1:11" s="517" customFormat="1" ht="75" customHeight="1">
      <c r="A28" s="534"/>
      <c r="B28" s="543" t="s">
        <v>3553</v>
      </c>
      <c r="C28" s="533" t="s">
        <v>3552</v>
      </c>
      <c r="D28" s="532" t="s">
        <v>3551</v>
      </c>
      <c r="E28" s="531" t="s">
        <v>3521</v>
      </c>
      <c r="F28" s="876">
        <v>38708.145000000004</v>
      </c>
      <c r="G28" s="530">
        <f t="shared" si="1"/>
        <v>40643.552250000008</v>
      </c>
      <c r="H28" s="529">
        <f t="shared" si="0"/>
        <v>1573236513.8080766</v>
      </c>
      <c r="I28" s="528" t="s">
        <v>2691</v>
      </c>
      <c r="J28" s="527"/>
      <c r="K28" s="526"/>
    </row>
    <row r="29" spans="1:11" s="517" customFormat="1" ht="75" customHeight="1">
      <c r="A29" s="534"/>
      <c r="B29" s="534" t="s">
        <v>2901</v>
      </c>
      <c r="C29" s="533" t="s">
        <v>3550</v>
      </c>
      <c r="D29" s="532" t="s">
        <v>3549</v>
      </c>
      <c r="E29" s="531" t="s">
        <v>3515</v>
      </c>
      <c r="F29" s="876">
        <v>28767.69</v>
      </c>
      <c r="G29" s="530">
        <f t="shared" si="1"/>
        <v>30206.074499999999</v>
      </c>
      <c r="H29" s="529">
        <f t="shared" si="0"/>
        <v>868958987.33290493</v>
      </c>
      <c r="I29" s="528" t="s">
        <v>2691</v>
      </c>
      <c r="J29" s="527"/>
      <c r="K29" s="526"/>
    </row>
    <row r="30" spans="1:11" s="517" customFormat="1" ht="75" customHeight="1">
      <c r="A30" s="534"/>
      <c r="B30" s="534" t="s">
        <v>2901</v>
      </c>
      <c r="C30" s="533" t="s">
        <v>3548</v>
      </c>
      <c r="D30" s="532" t="s">
        <v>3547</v>
      </c>
      <c r="E30" s="531" t="s">
        <v>3515</v>
      </c>
      <c r="F30" s="876">
        <v>28767.69</v>
      </c>
      <c r="G30" s="530">
        <f t="shared" si="1"/>
        <v>30206.074499999999</v>
      </c>
      <c r="H30" s="529">
        <f t="shared" si="0"/>
        <v>868958987.33290493</v>
      </c>
      <c r="I30" s="528" t="s">
        <v>2691</v>
      </c>
      <c r="J30" s="527"/>
      <c r="K30" s="526"/>
    </row>
    <row r="31" spans="1:11" s="517" customFormat="1" ht="75" customHeight="1">
      <c r="A31" s="534"/>
      <c r="B31" s="534" t="s">
        <v>2901</v>
      </c>
      <c r="C31" s="533" t="s">
        <v>3546</v>
      </c>
      <c r="D31" s="532" t="s">
        <v>3545</v>
      </c>
      <c r="E31" s="531" t="s">
        <v>3542</v>
      </c>
      <c r="F31" s="876">
        <v>50478.12</v>
      </c>
      <c r="G31" s="530">
        <f t="shared" si="1"/>
        <v>53002.026000000005</v>
      </c>
      <c r="H31" s="529">
        <f t="shared" si="0"/>
        <v>2675442628.6711206</v>
      </c>
      <c r="I31" s="528" t="s">
        <v>2691</v>
      </c>
      <c r="J31" s="527"/>
      <c r="K31" s="526"/>
    </row>
    <row r="32" spans="1:11" s="517" customFormat="1" ht="75" customHeight="1">
      <c r="A32" s="534"/>
      <c r="B32" s="534" t="s">
        <v>2901</v>
      </c>
      <c r="C32" s="533" t="s">
        <v>3544</v>
      </c>
      <c r="D32" s="532" t="s">
        <v>3543</v>
      </c>
      <c r="E32" s="531" t="s">
        <v>3542</v>
      </c>
      <c r="F32" s="876">
        <v>50478.12</v>
      </c>
      <c r="G32" s="530">
        <f t="shared" si="1"/>
        <v>53002.026000000005</v>
      </c>
      <c r="H32" s="529">
        <f t="shared" si="0"/>
        <v>2675442628.6711206</v>
      </c>
      <c r="I32" s="528" t="s">
        <v>2691</v>
      </c>
      <c r="J32" s="527"/>
      <c r="K32" s="526"/>
    </row>
    <row r="33" spans="1:11" s="517" customFormat="1" ht="75" customHeight="1">
      <c r="A33" s="534"/>
      <c r="B33" s="534" t="s">
        <v>3044</v>
      </c>
      <c r="C33" s="567" t="s">
        <v>3541</v>
      </c>
      <c r="D33" s="566" t="s">
        <v>3540</v>
      </c>
      <c r="E33" s="531" t="s">
        <v>3533</v>
      </c>
      <c r="F33" s="876">
        <v>27785.835000000003</v>
      </c>
      <c r="G33" s="530">
        <f t="shared" si="1"/>
        <v>29175.126750000003</v>
      </c>
      <c r="H33" s="529">
        <f t="shared" si="0"/>
        <v>810655257.97958636</v>
      </c>
      <c r="I33" s="528" t="s">
        <v>2691</v>
      </c>
      <c r="J33" s="527"/>
      <c r="K33" s="526"/>
    </row>
    <row r="34" spans="1:11" s="517" customFormat="1" ht="75" customHeight="1">
      <c r="A34" s="534"/>
      <c r="B34" s="534" t="s">
        <v>3044</v>
      </c>
      <c r="C34" s="567" t="s">
        <v>3539</v>
      </c>
      <c r="D34" s="566" t="s">
        <v>3538</v>
      </c>
      <c r="E34" s="531" t="s">
        <v>3533</v>
      </c>
      <c r="F34" s="876">
        <v>25106.760000000002</v>
      </c>
      <c r="G34" s="530">
        <f t="shared" si="1"/>
        <v>26362.098000000002</v>
      </c>
      <c r="H34" s="529">
        <f t="shared" si="0"/>
        <v>661866867.58248007</v>
      </c>
      <c r="I34" s="528" t="s">
        <v>2691</v>
      </c>
      <c r="J34" s="527"/>
      <c r="K34" s="526"/>
    </row>
    <row r="35" spans="1:11" s="517" customFormat="1" ht="75" customHeight="1">
      <c r="A35" s="534"/>
      <c r="B35" s="534" t="s">
        <v>2948</v>
      </c>
      <c r="C35" s="533" t="s">
        <v>3537</v>
      </c>
      <c r="D35" s="532" t="s">
        <v>3536</v>
      </c>
      <c r="E35" s="531" t="s">
        <v>3533</v>
      </c>
      <c r="F35" s="876">
        <v>25106.760000000002</v>
      </c>
      <c r="G35" s="530">
        <f t="shared" si="1"/>
        <v>26362.098000000002</v>
      </c>
      <c r="H35" s="529">
        <f t="shared" si="0"/>
        <v>661866867.58248007</v>
      </c>
      <c r="I35" s="528" t="s">
        <v>2691</v>
      </c>
      <c r="J35" s="527"/>
      <c r="K35" s="526"/>
    </row>
    <row r="36" spans="1:11" s="517" customFormat="1" ht="75" customHeight="1">
      <c r="A36" s="534"/>
      <c r="B36" s="534" t="s">
        <v>2948</v>
      </c>
      <c r="C36" s="533" t="s">
        <v>3535</v>
      </c>
      <c r="D36" s="532" t="s">
        <v>3534</v>
      </c>
      <c r="E36" s="531" t="s">
        <v>3533</v>
      </c>
      <c r="F36" s="876">
        <v>25106.760000000002</v>
      </c>
      <c r="G36" s="530">
        <f t="shared" si="1"/>
        <v>26362.098000000002</v>
      </c>
      <c r="H36" s="529">
        <f t="shared" si="0"/>
        <v>661866867.58248007</v>
      </c>
      <c r="I36" s="528" t="s">
        <v>2691</v>
      </c>
      <c r="J36" s="527"/>
      <c r="K36" s="526"/>
    </row>
    <row r="37" spans="1:11" s="517" customFormat="1" ht="75" customHeight="1">
      <c r="A37" s="534"/>
      <c r="B37" s="534" t="s">
        <v>3099</v>
      </c>
      <c r="C37" s="533" t="s">
        <v>3532</v>
      </c>
      <c r="D37" s="532" t="s">
        <v>3531</v>
      </c>
      <c r="E37" s="531" t="s">
        <v>3526</v>
      </c>
      <c r="F37" s="876">
        <v>32428.620000000003</v>
      </c>
      <c r="G37" s="530">
        <f t="shared" si="1"/>
        <v>34050.051000000007</v>
      </c>
      <c r="H37" s="529">
        <f t="shared" si="0"/>
        <v>1104196164.8596203</v>
      </c>
      <c r="I37" s="528" t="s">
        <v>2691</v>
      </c>
      <c r="J37" s="527"/>
      <c r="K37" s="526"/>
    </row>
    <row r="38" spans="1:11" s="517" customFormat="1" ht="75" customHeight="1">
      <c r="A38" s="534"/>
      <c r="B38" s="534" t="s">
        <v>3099</v>
      </c>
      <c r="C38" s="533" t="s">
        <v>3530</v>
      </c>
      <c r="D38" s="532" t="s">
        <v>3529</v>
      </c>
      <c r="E38" s="531" t="s">
        <v>3526</v>
      </c>
      <c r="F38" s="876">
        <v>32428.620000000003</v>
      </c>
      <c r="G38" s="530">
        <f t="shared" si="1"/>
        <v>34050.051000000007</v>
      </c>
      <c r="H38" s="529">
        <f t="shared" si="0"/>
        <v>1104196164.8596203</v>
      </c>
      <c r="I38" s="528" t="s">
        <v>2691</v>
      </c>
      <c r="J38" s="527"/>
      <c r="K38" s="526"/>
    </row>
    <row r="39" spans="1:11" s="517" customFormat="1" ht="75" customHeight="1">
      <c r="A39" s="534"/>
      <c r="B39" s="534" t="s">
        <v>3392</v>
      </c>
      <c r="C39" s="533" t="s">
        <v>3528</v>
      </c>
      <c r="D39" s="532" t="s">
        <v>3527</v>
      </c>
      <c r="E39" s="552" t="s">
        <v>3526</v>
      </c>
      <c r="F39" s="876">
        <v>31427.865000000002</v>
      </c>
      <c r="G39" s="530">
        <f t="shared" si="1"/>
        <v>32999.258250000006</v>
      </c>
      <c r="H39" s="529">
        <f t="shared" si="0"/>
        <v>1037096233.3811365</v>
      </c>
      <c r="I39" s="528" t="s">
        <v>2691</v>
      </c>
      <c r="J39" s="527"/>
      <c r="K39" s="526"/>
    </row>
    <row r="40" spans="1:11" s="517" customFormat="1" ht="75" customHeight="1">
      <c r="A40" s="534"/>
      <c r="B40" s="534" t="s">
        <v>2759</v>
      </c>
      <c r="C40" s="533" t="s">
        <v>3525</v>
      </c>
      <c r="D40" s="532" t="s">
        <v>3524</v>
      </c>
      <c r="E40" s="531" t="s">
        <v>3521</v>
      </c>
      <c r="F40" s="876">
        <v>32953.095000000001</v>
      </c>
      <c r="G40" s="530">
        <f t="shared" si="1"/>
        <v>34600.749750000003</v>
      </c>
      <c r="H40" s="529">
        <f t="shared" si="0"/>
        <v>1140201793.5829763</v>
      </c>
      <c r="I40" s="528" t="s">
        <v>2691</v>
      </c>
      <c r="J40" s="527"/>
      <c r="K40" s="526"/>
    </row>
    <row r="41" spans="1:11" s="517" customFormat="1" ht="75" customHeight="1">
      <c r="A41" s="534"/>
      <c r="B41" s="534" t="s">
        <v>2759</v>
      </c>
      <c r="C41" s="533" t="s">
        <v>3523</v>
      </c>
      <c r="D41" s="532" t="s">
        <v>3522</v>
      </c>
      <c r="E41" s="531" t="s">
        <v>3521</v>
      </c>
      <c r="F41" s="876">
        <v>32953.095000000001</v>
      </c>
      <c r="G41" s="530">
        <f t="shared" si="1"/>
        <v>34600.749750000003</v>
      </c>
      <c r="H41" s="529">
        <f t="shared" si="0"/>
        <v>1140201793.5829763</v>
      </c>
      <c r="I41" s="528" t="s">
        <v>2691</v>
      </c>
      <c r="J41" s="527"/>
      <c r="K41" s="526"/>
    </row>
    <row r="42" spans="1:11" s="517" customFormat="1" ht="75" customHeight="1">
      <c r="A42" s="534"/>
      <c r="B42" s="534" t="s">
        <v>3518</v>
      </c>
      <c r="C42" s="533" t="s">
        <v>3520</v>
      </c>
      <c r="D42" s="532" t="s">
        <v>3519</v>
      </c>
      <c r="E42" s="531" t="s">
        <v>3515</v>
      </c>
      <c r="F42" s="876">
        <v>25398.764999999999</v>
      </c>
      <c r="G42" s="530">
        <f t="shared" si="1"/>
        <v>26668.703250000002</v>
      </c>
      <c r="H42" s="529">
        <f t="shared" si="0"/>
        <v>677352126.70148635</v>
      </c>
      <c r="I42" s="528" t="s">
        <v>2691</v>
      </c>
      <c r="J42" s="527"/>
      <c r="K42" s="526"/>
    </row>
    <row r="43" spans="1:11" s="517" customFormat="1" ht="75" customHeight="1">
      <c r="A43" s="534"/>
      <c r="B43" s="534" t="s">
        <v>3518</v>
      </c>
      <c r="C43" s="533" t="s">
        <v>3517</v>
      </c>
      <c r="D43" s="532" t="s">
        <v>3516</v>
      </c>
      <c r="E43" s="531" t="s">
        <v>3515</v>
      </c>
      <c r="F43" s="876">
        <v>25398.764999999999</v>
      </c>
      <c r="G43" s="530">
        <f t="shared" si="1"/>
        <v>26668.703250000002</v>
      </c>
      <c r="H43" s="529">
        <f t="shared" si="0"/>
        <v>677352126.70148635</v>
      </c>
      <c r="I43" s="528" t="s">
        <v>2691</v>
      </c>
      <c r="J43" s="527"/>
      <c r="K43" s="526"/>
    </row>
    <row r="44" spans="1:11" s="517" customFormat="1" ht="75" customHeight="1">
      <c r="A44" s="534"/>
      <c r="B44" s="549" t="s">
        <v>3061</v>
      </c>
      <c r="C44" s="547" t="s">
        <v>2685</v>
      </c>
      <c r="D44" s="546" t="s">
        <v>3514</v>
      </c>
      <c r="E44" s="545" t="s">
        <v>3485</v>
      </c>
      <c r="F44" s="876">
        <v>32428.620000000003</v>
      </c>
      <c r="G44" s="530">
        <f t="shared" si="1"/>
        <v>34050.051000000007</v>
      </c>
      <c r="H44" s="529">
        <f t="shared" si="0"/>
        <v>1104196164.8596203</v>
      </c>
      <c r="I44" s="528" t="s">
        <v>2691</v>
      </c>
      <c r="J44" s="527"/>
      <c r="K44" s="526"/>
    </row>
    <row r="45" spans="1:11" s="517" customFormat="1" ht="75" customHeight="1">
      <c r="A45" s="534"/>
      <c r="B45" s="534" t="s">
        <v>3513</v>
      </c>
      <c r="C45" s="533" t="s">
        <v>3512</v>
      </c>
      <c r="D45" s="532" t="s">
        <v>3511</v>
      </c>
      <c r="E45" s="545" t="s">
        <v>3485</v>
      </c>
      <c r="F45" s="876">
        <v>32428.620000000003</v>
      </c>
      <c r="G45" s="530">
        <f t="shared" si="1"/>
        <v>34050.051000000007</v>
      </c>
      <c r="H45" s="529">
        <f t="shared" si="0"/>
        <v>1104196164.8596203</v>
      </c>
      <c r="I45" s="528" t="s">
        <v>2691</v>
      </c>
      <c r="J45" s="527"/>
      <c r="K45" s="526"/>
    </row>
    <row r="46" spans="1:11" s="517" customFormat="1" ht="75" customHeight="1">
      <c r="A46" s="534"/>
      <c r="B46" s="543" t="s">
        <v>3508</v>
      </c>
      <c r="C46" s="533" t="s">
        <v>3510</v>
      </c>
      <c r="D46" s="532" t="s">
        <v>3509</v>
      </c>
      <c r="E46" s="545" t="s">
        <v>3485</v>
      </c>
      <c r="F46" s="876">
        <v>37564.695</v>
      </c>
      <c r="G46" s="530">
        <f t="shared" si="1"/>
        <v>39442.929750000003</v>
      </c>
      <c r="H46" s="529">
        <f t="shared" si="0"/>
        <v>1481661625.9651763</v>
      </c>
      <c r="I46" s="528" t="s">
        <v>2691</v>
      </c>
      <c r="J46" s="527"/>
      <c r="K46" s="526"/>
    </row>
    <row r="47" spans="1:11" s="517" customFormat="1" ht="75" customHeight="1">
      <c r="A47" s="534"/>
      <c r="B47" s="543" t="s">
        <v>3508</v>
      </c>
      <c r="C47" s="533" t="s">
        <v>3507</v>
      </c>
      <c r="D47" s="532" t="s">
        <v>3506</v>
      </c>
      <c r="E47" s="545" t="s">
        <v>3485</v>
      </c>
      <c r="F47" s="876">
        <v>37564.695</v>
      </c>
      <c r="G47" s="530">
        <f t="shared" si="1"/>
        <v>39442.929750000003</v>
      </c>
      <c r="H47" s="529">
        <f t="shared" si="0"/>
        <v>1481661625.9651763</v>
      </c>
      <c r="I47" s="528" t="s">
        <v>2691</v>
      </c>
      <c r="J47" s="527"/>
      <c r="K47" s="526"/>
    </row>
    <row r="48" spans="1:11" s="517" customFormat="1" ht="75" customHeight="1">
      <c r="A48" s="534"/>
      <c r="B48" s="534" t="s">
        <v>3503</v>
      </c>
      <c r="C48" s="533" t="s">
        <v>3505</v>
      </c>
      <c r="D48" s="532" t="s">
        <v>3504</v>
      </c>
      <c r="E48" s="545" t="s">
        <v>3485</v>
      </c>
      <c r="F48" s="876">
        <v>33572.07</v>
      </c>
      <c r="G48" s="530">
        <f t="shared" si="1"/>
        <v>35250.673500000004</v>
      </c>
      <c r="H48" s="529">
        <f t="shared" si="0"/>
        <v>1183438078.2891452</v>
      </c>
      <c r="I48" s="528" t="s">
        <v>2691</v>
      </c>
      <c r="J48" s="527"/>
      <c r="K48" s="526"/>
    </row>
    <row r="49" spans="1:11" s="517" customFormat="1" ht="75" customHeight="1">
      <c r="A49" s="534"/>
      <c r="B49" s="534" t="s">
        <v>3503</v>
      </c>
      <c r="C49" s="533" t="s">
        <v>3502</v>
      </c>
      <c r="D49" s="532" t="s">
        <v>3501</v>
      </c>
      <c r="E49" s="545" t="s">
        <v>3485</v>
      </c>
      <c r="F49" s="876">
        <v>33572.07</v>
      </c>
      <c r="G49" s="530">
        <f t="shared" si="1"/>
        <v>35250.673500000004</v>
      </c>
      <c r="H49" s="529">
        <f t="shared" si="0"/>
        <v>1183438078.2891452</v>
      </c>
      <c r="I49" s="528" t="s">
        <v>2691</v>
      </c>
      <c r="J49" s="527"/>
      <c r="K49" s="526"/>
    </row>
    <row r="50" spans="1:11" s="517" customFormat="1" ht="75" customHeight="1">
      <c r="A50" s="534"/>
      <c r="B50" s="543" t="s">
        <v>3498</v>
      </c>
      <c r="C50" s="533" t="s">
        <v>3500</v>
      </c>
      <c r="D50" s="532" t="s">
        <v>3499</v>
      </c>
      <c r="E50" s="545" t="s">
        <v>3485</v>
      </c>
      <c r="F50" s="876">
        <v>38708.145000000004</v>
      </c>
      <c r="G50" s="530">
        <f t="shared" si="1"/>
        <v>40643.552250000008</v>
      </c>
      <c r="H50" s="529">
        <f t="shared" si="0"/>
        <v>1573236513.8080766</v>
      </c>
      <c r="I50" s="528" t="s">
        <v>2691</v>
      </c>
      <c r="J50" s="527"/>
      <c r="K50" s="526"/>
    </row>
    <row r="51" spans="1:11" s="517" customFormat="1" ht="75" customHeight="1">
      <c r="A51" s="534"/>
      <c r="B51" s="543" t="s">
        <v>3498</v>
      </c>
      <c r="C51" s="533" t="s">
        <v>3497</v>
      </c>
      <c r="D51" s="532" t="s">
        <v>3496</v>
      </c>
      <c r="E51" s="545" t="s">
        <v>3485</v>
      </c>
      <c r="F51" s="876">
        <v>38708.145000000004</v>
      </c>
      <c r="G51" s="530">
        <f t="shared" si="1"/>
        <v>40643.552250000008</v>
      </c>
      <c r="H51" s="529">
        <f t="shared" si="0"/>
        <v>1573236513.8080766</v>
      </c>
      <c r="I51" s="528" t="s">
        <v>2691</v>
      </c>
      <c r="J51" s="527"/>
      <c r="K51" s="526"/>
    </row>
    <row r="52" spans="1:11" s="517" customFormat="1" ht="75" customHeight="1">
      <c r="A52" s="534"/>
      <c r="B52" s="534" t="s">
        <v>3491</v>
      </c>
      <c r="C52" s="533" t="s">
        <v>3495</v>
      </c>
      <c r="D52" s="532" t="s">
        <v>3494</v>
      </c>
      <c r="E52" s="545" t="s">
        <v>3485</v>
      </c>
      <c r="F52" s="876">
        <v>32428.620000000003</v>
      </c>
      <c r="G52" s="530">
        <f t="shared" si="1"/>
        <v>34050.051000000007</v>
      </c>
      <c r="H52" s="529">
        <f t="shared" si="0"/>
        <v>1104196164.8596203</v>
      </c>
      <c r="I52" s="528" t="s">
        <v>2691</v>
      </c>
      <c r="J52" s="527"/>
      <c r="K52" s="526"/>
    </row>
    <row r="53" spans="1:11" s="517" customFormat="1" ht="75" customHeight="1">
      <c r="A53" s="534"/>
      <c r="B53" s="534" t="s">
        <v>3491</v>
      </c>
      <c r="C53" s="533" t="s">
        <v>3493</v>
      </c>
      <c r="D53" s="532" t="s">
        <v>3492</v>
      </c>
      <c r="E53" s="545" t="s">
        <v>3485</v>
      </c>
      <c r="F53" s="876">
        <v>32428.620000000003</v>
      </c>
      <c r="G53" s="530">
        <f t="shared" si="1"/>
        <v>34050.051000000007</v>
      </c>
      <c r="H53" s="529">
        <f t="shared" si="0"/>
        <v>1104196164.8596203</v>
      </c>
      <c r="I53" s="528" t="s">
        <v>2691</v>
      </c>
      <c r="J53" s="527"/>
      <c r="K53" s="526"/>
    </row>
    <row r="54" spans="1:11" s="517" customFormat="1" ht="75" customHeight="1">
      <c r="A54" s="534"/>
      <c r="B54" s="534" t="s">
        <v>3491</v>
      </c>
      <c r="C54" s="533" t="s">
        <v>3490</v>
      </c>
      <c r="D54" s="532" t="s">
        <v>3489</v>
      </c>
      <c r="E54" s="545" t="s">
        <v>3485</v>
      </c>
      <c r="F54" s="876">
        <v>33572.07</v>
      </c>
      <c r="G54" s="530">
        <f t="shared" si="1"/>
        <v>35250.673500000004</v>
      </c>
      <c r="H54" s="529">
        <f t="shared" si="0"/>
        <v>1183438078.2891452</v>
      </c>
      <c r="I54" s="528" t="s">
        <v>2691</v>
      </c>
      <c r="J54" s="527"/>
      <c r="K54" s="526"/>
    </row>
    <row r="55" spans="1:11" s="517" customFormat="1" ht="75" customHeight="1">
      <c r="A55" s="534"/>
      <c r="B55" s="534" t="s">
        <v>3491</v>
      </c>
      <c r="C55" s="533" t="s">
        <v>3487</v>
      </c>
      <c r="D55" s="532" t="s">
        <v>3486</v>
      </c>
      <c r="E55" s="545" t="s">
        <v>3485</v>
      </c>
      <c r="F55" s="876">
        <v>33572.07</v>
      </c>
      <c r="G55" s="530">
        <f t="shared" si="1"/>
        <v>35250.673500000004</v>
      </c>
      <c r="H55" s="529">
        <f t="shared" si="0"/>
        <v>1183438078.2891452</v>
      </c>
      <c r="I55" s="528" t="s">
        <v>2691</v>
      </c>
      <c r="J55" s="527"/>
      <c r="K55" s="526"/>
    </row>
    <row r="56" spans="1:11" s="517" customFormat="1" ht="75" customHeight="1">
      <c r="A56" s="534"/>
      <c r="B56" s="543" t="s">
        <v>3488</v>
      </c>
      <c r="C56" s="533" t="s">
        <v>3490</v>
      </c>
      <c r="D56" s="532" t="s">
        <v>3489</v>
      </c>
      <c r="E56" s="545" t="s">
        <v>3485</v>
      </c>
      <c r="F56" s="876">
        <v>38708.145000000004</v>
      </c>
      <c r="G56" s="530">
        <f t="shared" si="1"/>
        <v>40643.552250000008</v>
      </c>
      <c r="H56" s="529">
        <f t="shared" si="0"/>
        <v>1573236513.8080766</v>
      </c>
      <c r="I56" s="528" t="s">
        <v>2691</v>
      </c>
      <c r="J56" s="527"/>
      <c r="K56" s="526"/>
    </row>
    <row r="57" spans="1:11" s="517" customFormat="1" ht="75" customHeight="1">
      <c r="A57" s="534"/>
      <c r="B57" s="543" t="s">
        <v>3488</v>
      </c>
      <c r="C57" s="533" t="s">
        <v>3487</v>
      </c>
      <c r="D57" s="532" t="s">
        <v>3486</v>
      </c>
      <c r="E57" s="545" t="s">
        <v>3485</v>
      </c>
      <c r="F57" s="876">
        <v>38708.145000000004</v>
      </c>
      <c r="G57" s="530">
        <f t="shared" si="1"/>
        <v>40643.552250000008</v>
      </c>
      <c r="H57" s="529">
        <f t="shared" si="0"/>
        <v>1573236513.8080766</v>
      </c>
      <c r="I57" s="528" t="s">
        <v>2691</v>
      </c>
      <c r="J57" s="527"/>
      <c r="K57" s="526"/>
    </row>
    <row r="58" spans="1:11" s="517" customFormat="1" ht="75" customHeight="1">
      <c r="A58" s="534"/>
      <c r="B58" s="549" t="s">
        <v>3392</v>
      </c>
      <c r="C58" s="547" t="s">
        <v>3484</v>
      </c>
      <c r="D58" s="546" t="s">
        <v>3483</v>
      </c>
      <c r="E58" s="545" t="s">
        <v>3445</v>
      </c>
      <c r="F58" s="876">
        <v>32428.620000000003</v>
      </c>
      <c r="G58" s="530">
        <f t="shared" si="1"/>
        <v>34050.051000000007</v>
      </c>
      <c r="H58" s="529">
        <f t="shared" si="0"/>
        <v>1104196164.8596203</v>
      </c>
      <c r="I58" s="528" t="s">
        <v>2691</v>
      </c>
      <c r="J58" s="527"/>
      <c r="K58" s="526"/>
    </row>
    <row r="59" spans="1:11" s="517" customFormat="1" ht="75" customHeight="1">
      <c r="A59" s="534"/>
      <c r="B59" s="534" t="s">
        <v>3392</v>
      </c>
      <c r="C59" s="533" t="s">
        <v>3482</v>
      </c>
      <c r="D59" s="532" t="s">
        <v>3481</v>
      </c>
      <c r="E59" s="545" t="s">
        <v>3445</v>
      </c>
      <c r="F59" s="876">
        <v>32428.620000000003</v>
      </c>
      <c r="G59" s="530">
        <f t="shared" si="1"/>
        <v>34050.051000000007</v>
      </c>
      <c r="H59" s="529">
        <f t="shared" si="0"/>
        <v>1104196164.8596203</v>
      </c>
      <c r="I59" s="528" t="s">
        <v>2691</v>
      </c>
      <c r="J59" s="527"/>
      <c r="K59" s="526"/>
    </row>
    <row r="60" spans="1:11" s="517" customFormat="1" ht="75" customHeight="1">
      <c r="A60" s="534"/>
      <c r="B60" s="543" t="s">
        <v>3478</v>
      </c>
      <c r="C60" s="533" t="s">
        <v>3480</v>
      </c>
      <c r="D60" s="532" t="s">
        <v>3479</v>
      </c>
      <c r="E60" s="545" t="s">
        <v>3445</v>
      </c>
      <c r="F60" s="876">
        <v>37564.695</v>
      </c>
      <c r="G60" s="530">
        <f t="shared" si="1"/>
        <v>39442.929750000003</v>
      </c>
      <c r="H60" s="529">
        <f t="shared" si="0"/>
        <v>1481661625.9651763</v>
      </c>
      <c r="I60" s="528" t="s">
        <v>2691</v>
      </c>
      <c r="J60" s="527"/>
      <c r="K60" s="526"/>
    </row>
    <row r="61" spans="1:11" s="517" customFormat="1" ht="75" customHeight="1">
      <c r="A61" s="534"/>
      <c r="B61" s="543" t="s">
        <v>3478</v>
      </c>
      <c r="C61" s="533" t="s">
        <v>3477</v>
      </c>
      <c r="D61" s="532" t="s">
        <v>3476</v>
      </c>
      <c r="E61" s="545" t="s">
        <v>3445</v>
      </c>
      <c r="F61" s="876">
        <v>37564.695</v>
      </c>
      <c r="G61" s="530">
        <f t="shared" si="1"/>
        <v>39442.929750000003</v>
      </c>
      <c r="H61" s="529">
        <f t="shared" si="0"/>
        <v>1481661625.9651763</v>
      </c>
      <c r="I61" s="528" t="s">
        <v>2691</v>
      </c>
      <c r="J61" s="527"/>
      <c r="K61" s="526"/>
    </row>
    <row r="62" spans="1:11" s="517" customFormat="1" ht="75" customHeight="1">
      <c r="A62" s="534"/>
      <c r="B62" s="534" t="s">
        <v>3473</v>
      </c>
      <c r="C62" s="533" t="s">
        <v>3475</v>
      </c>
      <c r="D62" s="532" t="s">
        <v>3474</v>
      </c>
      <c r="E62" s="545" t="s">
        <v>3445</v>
      </c>
      <c r="F62" s="876">
        <v>33572.07</v>
      </c>
      <c r="G62" s="530">
        <f t="shared" si="1"/>
        <v>35250.673500000004</v>
      </c>
      <c r="H62" s="529">
        <f t="shared" si="0"/>
        <v>1183438078.2891452</v>
      </c>
      <c r="I62" s="528" t="s">
        <v>2691</v>
      </c>
      <c r="J62" s="527"/>
      <c r="K62" s="526"/>
    </row>
    <row r="63" spans="1:11" s="517" customFormat="1" ht="75" customHeight="1">
      <c r="A63" s="534"/>
      <c r="B63" s="534" t="s">
        <v>3473</v>
      </c>
      <c r="C63" s="533" t="s">
        <v>3472</v>
      </c>
      <c r="D63" s="532" t="s">
        <v>3471</v>
      </c>
      <c r="E63" s="545" t="s">
        <v>3445</v>
      </c>
      <c r="F63" s="876">
        <v>33572.07</v>
      </c>
      <c r="G63" s="530">
        <f t="shared" si="1"/>
        <v>35250.673500000004</v>
      </c>
      <c r="H63" s="529">
        <f t="shared" si="0"/>
        <v>1183438078.2891452</v>
      </c>
      <c r="I63" s="528" t="s">
        <v>2691</v>
      </c>
      <c r="J63" s="527"/>
      <c r="K63" s="526"/>
    </row>
    <row r="64" spans="1:11" s="517" customFormat="1" ht="75" customHeight="1">
      <c r="A64" s="534"/>
      <c r="B64" s="543" t="s">
        <v>3468</v>
      </c>
      <c r="C64" s="533" t="s">
        <v>3470</v>
      </c>
      <c r="D64" s="532" t="s">
        <v>3469</v>
      </c>
      <c r="E64" s="545" t="s">
        <v>3445</v>
      </c>
      <c r="F64" s="876">
        <v>38708.145000000004</v>
      </c>
      <c r="G64" s="530">
        <f t="shared" si="1"/>
        <v>40643.552250000008</v>
      </c>
      <c r="H64" s="529">
        <f t="shared" si="0"/>
        <v>1573236513.8080766</v>
      </c>
      <c r="I64" s="528" t="s">
        <v>2691</v>
      </c>
      <c r="J64" s="527"/>
      <c r="K64" s="526"/>
    </row>
    <row r="65" spans="1:11" s="517" customFormat="1" ht="75" customHeight="1">
      <c r="A65" s="534"/>
      <c r="B65" s="543" t="s">
        <v>3468</v>
      </c>
      <c r="C65" s="533" t="s">
        <v>3467</v>
      </c>
      <c r="D65" s="532" t="s">
        <v>3466</v>
      </c>
      <c r="E65" s="545" t="s">
        <v>3445</v>
      </c>
      <c r="F65" s="876">
        <v>38708.145000000004</v>
      </c>
      <c r="G65" s="530">
        <f t="shared" si="1"/>
        <v>40643.552250000008</v>
      </c>
      <c r="H65" s="529">
        <f t="shared" si="0"/>
        <v>1573236513.8080766</v>
      </c>
      <c r="I65" s="528" t="s">
        <v>2691</v>
      </c>
      <c r="J65" s="527"/>
      <c r="K65" s="526"/>
    </row>
    <row r="66" spans="1:11" s="517" customFormat="1" ht="75" customHeight="1">
      <c r="A66" s="534"/>
      <c r="B66" s="534" t="s">
        <v>3463</v>
      </c>
      <c r="C66" s="533" t="s">
        <v>3465</v>
      </c>
      <c r="D66" s="532" t="s">
        <v>3464</v>
      </c>
      <c r="E66" s="545" t="s">
        <v>3445</v>
      </c>
      <c r="F66" s="876">
        <v>32428.620000000003</v>
      </c>
      <c r="G66" s="530">
        <f t="shared" si="1"/>
        <v>34050.051000000007</v>
      </c>
      <c r="H66" s="529">
        <f t="shared" si="0"/>
        <v>1104196164.8596203</v>
      </c>
      <c r="I66" s="528" t="s">
        <v>2691</v>
      </c>
      <c r="J66" s="527"/>
      <c r="K66" s="526"/>
    </row>
    <row r="67" spans="1:11" s="517" customFormat="1" ht="75" customHeight="1">
      <c r="A67" s="534"/>
      <c r="B67" s="534" t="s">
        <v>3463</v>
      </c>
      <c r="C67" s="533" t="s">
        <v>3462</v>
      </c>
      <c r="D67" s="532" t="s">
        <v>3461</v>
      </c>
      <c r="E67" s="545" t="s">
        <v>3445</v>
      </c>
      <c r="F67" s="876">
        <v>32428.620000000003</v>
      </c>
      <c r="G67" s="530">
        <f t="shared" si="1"/>
        <v>34050.051000000007</v>
      </c>
      <c r="H67" s="529">
        <f t="shared" si="0"/>
        <v>1104196164.8596203</v>
      </c>
      <c r="I67" s="528" t="s">
        <v>2691</v>
      </c>
      <c r="J67" s="527"/>
      <c r="K67" s="526"/>
    </row>
    <row r="68" spans="1:11" s="517" customFormat="1" ht="75" customHeight="1">
      <c r="A68" s="534"/>
      <c r="B68" s="543" t="s">
        <v>3458</v>
      </c>
      <c r="C68" s="533" t="s">
        <v>3460</v>
      </c>
      <c r="D68" s="532" t="s">
        <v>3459</v>
      </c>
      <c r="E68" s="545" t="s">
        <v>3445</v>
      </c>
      <c r="F68" s="876">
        <v>37564.695</v>
      </c>
      <c r="G68" s="530">
        <f t="shared" si="1"/>
        <v>39442.929750000003</v>
      </c>
      <c r="H68" s="529">
        <f t="shared" si="0"/>
        <v>1481661625.9651763</v>
      </c>
      <c r="I68" s="528" t="s">
        <v>2691</v>
      </c>
      <c r="J68" s="527"/>
      <c r="K68" s="526"/>
    </row>
    <row r="69" spans="1:11" s="517" customFormat="1" ht="75" customHeight="1">
      <c r="A69" s="534"/>
      <c r="B69" s="543" t="s">
        <v>3458</v>
      </c>
      <c r="C69" s="533" t="s">
        <v>3457</v>
      </c>
      <c r="D69" s="532" t="s">
        <v>3456</v>
      </c>
      <c r="E69" s="545" t="s">
        <v>3445</v>
      </c>
      <c r="F69" s="876">
        <v>37564.695</v>
      </c>
      <c r="G69" s="530">
        <f t="shared" si="1"/>
        <v>39442.929750000003</v>
      </c>
      <c r="H69" s="529">
        <f t="shared" si="0"/>
        <v>1481661625.9651763</v>
      </c>
      <c r="I69" s="528" t="s">
        <v>2691</v>
      </c>
      <c r="J69" s="527"/>
      <c r="K69" s="526"/>
    </row>
    <row r="70" spans="1:11" s="517" customFormat="1" ht="75" customHeight="1">
      <c r="A70" s="534"/>
      <c r="B70" s="534" t="s">
        <v>3453</v>
      </c>
      <c r="C70" s="533" t="s">
        <v>3455</v>
      </c>
      <c r="D70" s="532" t="s">
        <v>3454</v>
      </c>
      <c r="E70" s="545" t="s">
        <v>3445</v>
      </c>
      <c r="F70" s="876">
        <v>33572.07</v>
      </c>
      <c r="G70" s="530">
        <f t="shared" si="1"/>
        <v>35250.673500000004</v>
      </c>
      <c r="H70" s="529">
        <f t="shared" si="0"/>
        <v>1183438078.2891452</v>
      </c>
      <c r="I70" s="528" t="s">
        <v>2691</v>
      </c>
      <c r="J70" s="527"/>
      <c r="K70" s="526"/>
    </row>
    <row r="71" spans="1:11" s="517" customFormat="1" ht="75" customHeight="1">
      <c r="A71" s="534"/>
      <c r="B71" s="534" t="s">
        <v>3453</v>
      </c>
      <c r="C71" s="533" t="s">
        <v>3452</v>
      </c>
      <c r="D71" s="532" t="s">
        <v>3451</v>
      </c>
      <c r="E71" s="545" t="s">
        <v>3445</v>
      </c>
      <c r="F71" s="876">
        <v>33572.07</v>
      </c>
      <c r="G71" s="530">
        <f t="shared" si="1"/>
        <v>35250.673500000004</v>
      </c>
      <c r="H71" s="529">
        <f t="shared" si="0"/>
        <v>1183438078.2891452</v>
      </c>
      <c r="I71" s="528" t="s">
        <v>2691</v>
      </c>
      <c r="J71" s="527"/>
      <c r="K71" s="526"/>
    </row>
    <row r="72" spans="1:11" s="517" customFormat="1" ht="75" customHeight="1">
      <c r="A72" s="534"/>
      <c r="B72" s="543" t="s">
        <v>3448</v>
      </c>
      <c r="C72" s="533" t="s">
        <v>3450</v>
      </c>
      <c r="D72" s="532" t="s">
        <v>3449</v>
      </c>
      <c r="E72" s="545" t="s">
        <v>3445</v>
      </c>
      <c r="F72" s="876">
        <v>38708.145000000004</v>
      </c>
      <c r="G72" s="530">
        <f t="shared" si="1"/>
        <v>40643.552250000008</v>
      </c>
      <c r="H72" s="529">
        <f t="shared" si="0"/>
        <v>1573236513.8080766</v>
      </c>
      <c r="I72" s="528" t="s">
        <v>2691</v>
      </c>
      <c r="J72" s="527"/>
      <c r="K72" s="526"/>
    </row>
    <row r="73" spans="1:11" s="517" customFormat="1" ht="75" customHeight="1" thickBot="1">
      <c r="A73" s="541"/>
      <c r="B73" s="573" t="s">
        <v>3448</v>
      </c>
      <c r="C73" s="540" t="s">
        <v>3447</v>
      </c>
      <c r="D73" s="539" t="s">
        <v>3446</v>
      </c>
      <c r="E73" s="568" t="s">
        <v>3445</v>
      </c>
      <c r="F73" s="877">
        <v>38708.145000000004</v>
      </c>
      <c r="G73" s="530">
        <f t="shared" si="1"/>
        <v>40643.552250000008</v>
      </c>
      <c r="H73" s="537">
        <f t="shared" si="0"/>
        <v>1573236513.8080766</v>
      </c>
      <c r="I73" s="536" t="s">
        <v>2691</v>
      </c>
      <c r="J73" s="535"/>
      <c r="K73" s="526"/>
    </row>
    <row r="74" spans="1:11" s="517" customFormat="1" ht="75" customHeight="1">
      <c r="A74" s="565"/>
      <c r="B74" s="565" t="s">
        <v>3444</v>
      </c>
      <c r="C74" s="577" t="s">
        <v>3443</v>
      </c>
      <c r="D74" s="563" t="s">
        <v>3442</v>
      </c>
      <c r="E74" s="562" t="s">
        <v>2737</v>
      </c>
      <c r="F74" s="878">
        <v>17396.505000000001</v>
      </c>
      <c r="G74" s="530">
        <f t="shared" si="1"/>
        <v>18266.330250000003</v>
      </c>
      <c r="H74" s="561">
        <f t="shared" si="0"/>
        <v>317770305.52577633</v>
      </c>
      <c r="I74" s="560" t="s">
        <v>2691</v>
      </c>
      <c r="J74" s="559"/>
      <c r="K74" s="558"/>
    </row>
    <row r="75" spans="1:11" s="517" customFormat="1" ht="75" customHeight="1">
      <c r="A75" s="534"/>
      <c r="B75" s="543" t="s">
        <v>3441</v>
      </c>
      <c r="C75" s="533" t="s">
        <v>3440</v>
      </c>
      <c r="D75" s="532" t="s">
        <v>3439</v>
      </c>
      <c r="E75" s="531" t="s">
        <v>2737</v>
      </c>
      <c r="F75" s="876">
        <v>22532.579999999998</v>
      </c>
      <c r="G75" s="530">
        <f t="shared" si="1"/>
        <v>23659.208999999999</v>
      </c>
      <c r="H75" s="529">
        <f t="shared" si="0"/>
        <v>533103019.52921993</v>
      </c>
      <c r="I75" s="528" t="s">
        <v>2691</v>
      </c>
      <c r="J75" s="527"/>
      <c r="K75" s="526"/>
    </row>
    <row r="76" spans="1:11" s="517" customFormat="1" ht="75" customHeight="1" thickBot="1">
      <c r="A76" s="525"/>
      <c r="B76" s="525" t="s">
        <v>3438</v>
      </c>
      <c r="C76" s="524" t="s">
        <v>3437</v>
      </c>
      <c r="D76" s="523" t="s">
        <v>3436</v>
      </c>
      <c r="E76" s="576">
        <v>1000</v>
      </c>
      <c r="F76" s="877">
        <v>5958.2250000000004</v>
      </c>
      <c r="G76" s="530">
        <f t="shared" si="1"/>
        <v>6256.1362500000005</v>
      </c>
      <c r="H76" s="521">
        <f t="shared" si="0"/>
        <v>37275467.408156253</v>
      </c>
      <c r="I76" s="520" t="s">
        <v>2691</v>
      </c>
      <c r="J76" s="519"/>
      <c r="K76" s="518"/>
    </row>
    <row r="77" spans="1:11" s="517" customFormat="1" ht="27.6">
      <c r="A77" s="549"/>
      <c r="B77" s="549" t="s">
        <v>2759</v>
      </c>
      <c r="C77" s="547" t="s">
        <v>3435</v>
      </c>
      <c r="D77" s="546" t="s">
        <v>3434</v>
      </c>
      <c r="E77" s="545">
        <v>2500</v>
      </c>
      <c r="F77" s="878">
        <v>42521.22</v>
      </c>
      <c r="G77" s="530">
        <f t="shared" si="1"/>
        <v>44647.281000000003</v>
      </c>
      <c r="H77" s="529">
        <f t="shared" si="0"/>
        <v>1898456857.8028202</v>
      </c>
      <c r="I77" s="528" t="s">
        <v>2691</v>
      </c>
      <c r="J77" s="544"/>
      <c r="K77" s="526"/>
    </row>
    <row r="78" spans="1:11" s="517" customFormat="1" ht="27.6">
      <c r="A78" s="534"/>
      <c r="B78" s="534"/>
      <c r="C78" s="533" t="s">
        <v>3433</v>
      </c>
      <c r="D78" s="532" t="s">
        <v>3432</v>
      </c>
      <c r="E78" s="531">
        <v>3575</v>
      </c>
      <c r="F78" s="876">
        <v>60805.08</v>
      </c>
      <c r="G78" s="530">
        <f t="shared" si="1"/>
        <v>63845.334000000003</v>
      </c>
      <c r="H78" s="529">
        <f t="shared" si="0"/>
        <v>3882120641.4967203</v>
      </c>
      <c r="I78" s="528" t="s">
        <v>2691</v>
      </c>
      <c r="J78" s="527"/>
      <c r="K78" s="526"/>
    </row>
    <row r="79" spans="1:11" s="517" customFormat="1" ht="27.6">
      <c r="A79" s="534"/>
      <c r="B79" s="534"/>
      <c r="C79" s="533" t="s">
        <v>3431</v>
      </c>
      <c r="D79" s="532" t="s">
        <v>3430</v>
      </c>
      <c r="E79" s="531">
        <v>5764</v>
      </c>
      <c r="F79" s="876">
        <v>98037.134999999995</v>
      </c>
      <c r="G79" s="530">
        <f t="shared" si="1"/>
        <v>102938.99175</v>
      </c>
      <c r="H79" s="529">
        <f t="shared" ref="H79:H142" si="2">F79*G79</f>
        <v>10091843830.958635</v>
      </c>
      <c r="I79" s="528" t="s">
        <v>2691</v>
      </c>
      <c r="J79" s="527"/>
      <c r="K79" s="526"/>
    </row>
    <row r="80" spans="1:11" s="517" customFormat="1" ht="75" customHeight="1">
      <c r="A80" s="534"/>
      <c r="B80" s="534" t="s">
        <v>2759</v>
      </c>
      <c r="C80" s="533" t="s">
        <v>3429</v>
      </c>
      <c r="D80" s="532" t="s">
        <v>3428</v>
      </c>
      <c r="E80" s="550">
        <v>1000</v>
      </c>
      <c r="F80" s="876">
        <v>17008.424999999999</v>
      </c>
      <c r="G80" s="530">
        <f t="shared" ref="G80:G143" si="3">F80*1.05</f>
        <v>17858.846249999999</v>
      </c>
      <c r="H80" s="529">
        <f t="shared" si="2"/>
        <v>303750847.02965623</v>
      </c>
      <c r="I80" s="528" t="s">
        <v>2691</v>
      </c>
      <c r="J80" s="527"/>
      <c r="K80" s="526"/>
    </row>
    <row r="81" spans="1:11" s="517" customFormat="1" ht="75" customHeight="1">
      <c r="A81" s="534"/>
      <c r="B81" s="534" t="s">
        <v>2759</v>
      </c>
      <c r="C81" s="533" t="s">
        <v>3427</v>
      </c>
      <c r="D81" s="532" t="s">
        <v>3426</v>
      </c>
      <c r="E81" s="550">
        <v>1000</v>
      </c>
      <c r="F81" s="876">
        <v>17008.424999999999</v>
      </c>
      <c r="G81" s="530">
        <f t="shared" si="3"/>
        <v>17858.846249999999</v>
      </c>
      <c r="H81" s="529">
        <f t="shared" si="2"/>
        <v>303750847.02965623</v>
      </c>
      <c r="I81" s="528" t="s">
        <v>2691</v>
      </c>
      <c r="J81" s="527"/>
      <c r="K81" s="526"/>
    </row>
    <row r="82" spans="1:11" s="517" customFormat="1" ht="75" customHeight="1">
      <c r="A82" s="534"/>
      <c r="B82" s="534" t="s">
        <v>3425</v>
      </c>
      <c r="C82" s="533" t="s">
        <v>3424</v>
      </c>
      <c r="D82" s="532" t="s">
        <v>3423</v>
      </c>
      <c r="E82" s="531" t="s">
        <v>3422</v>
      </c>
      <c r="F82" s="876">
        <v>5465.1765000000005</v>
      </c>
      <c r="G82" s="530">
        <f t="shared" si="3"/>
        <v>5738.4353250000004</v>
      </c>
      <c r="H82" s="529">
        <f t="shared" si="2"/>
        <v>31361561.884959869</v>
      </c>
      <c r="I82" s="528" t="s">
        <v>2691</v>
      </c>
      <c r="J82" s="527"/>
      <c r="K82" s="526"/>
    </row>
    <row r="83" spans="1:11" s="517" customFormat="1" ht="75" customHeight="1">
      <c r="A83" s="534"/>
      <c r="B83" s="534" t="s">
        <v>3421</v>
      </c>
      <c r="C83" s="533" t="s">
        <v>3420</v>
      </c>
      <c r="D83" s="532" t="s">
        <v>3419</v>
      </c>
      <c r="E83" s="531" t="s">
        <v>3418</v>
      </c>
      <c r="F83" s="876">
        <v>5063.121000000001</v>
      </c>
      <c r="G83" s="530">
        <f t="shared" si="3"/>
        <v>5316.2770500000015</v>
      </c>
      <c r="H83" s="529">
        <f t="shared" si="2"/>
        <v>26916953.973673064</v>
      </c>
      <c r="I83" s="528" t="s">
        <v>2691</v>
      </c>
      <c r="J83" s="527"/>
      <c r="K83" s="526"/>
    </row>
    <row r="84" spans="1:11" s="517" customFormat="1" ht="75" customHeight="1">
      <c r="A84" s="549"/>
      <c r="B84" s="549" t="s">
        <v>3392</v>
      </c>
      <c r="C84" s="547" t="s">
        <v>3417</v>
      </c>
      <c r="D84" s="546" t="s">
        <v>3416</v>
      </c>
      <c r="E84" s="545" t="s">
        <v>3415</v>
      </c>
      <c r="F84" s="876">
        <v>5013.6869999999999</v>
      </c>
      <c r="G84" s="530">
        <f t="shared" si="3"/>
        <v>5264.3713500000003</v>
      </c>
      <c r="H84" s="529">
        <f t="shared" si="2"/>
        <v>26393910.200667452</v>
      </c>
      <c r="I84" s="528" t="s">
        <v>2691</v>
      </c>
      <c r="J84" s="544" t="s">
        <v>3406</v>
      </c>
      <c r="K84" s="526"/>
    </row>
    <row r="85" spans="1:11" s="517" customFormat="1" ht="75" customHeight="1">
      <c r="A85" s="549"/>
      <c r="B85" s="549" t="s">
        <v>2759</v>
      </c>
      <c r="C85" s="547" t="s">
        <v>3414</v>
      </c>
      <c r="D85" s="546">
        <v>2503488</v>
      </c>
      <c r="E85" s="545" t="s">
        <v>3413</v>
      </c>
      <c r="F85" s="876">
        <v>5286.2039999999997</v>
      </c>
      <c r="G85" s="530">
        <f t="shared" si="3"/>
        <v>5550.5141999999996</v>
      </c>
      <c r="H85" s="529">
        <f t="shared" si="2"/>
        <v>29341150.366096795</v>
      </c>
      <c r="I85" s="528" t="s">
        <v>2691</v>
      </c>
      <c r="J85" s="544"/>
      <c r="K85" s="526"/>
    </row>
    <row r="86" spans="1:11" s="517" customFormat="1" ht="75" customHeight="1">
      <c r="A86" s="549"/>
      <c r="B86" s="549" t="s">
        <v>3412</v>
      </c>
      <c r="C86" s="547" t="s">
        <v>3411</v>
      </c>
      <c r="D86" s="546" t="s">
        <v>3410</v>
      </c>
      <c r="E86" s="545" t="s">
        <v>3407</v>
      </c>
      <c r="F86" s="876">
        <v>5817.777</v>
      </c>
      <c r="G86" s="530">
        <f t="shared" si="3"/>
        <v>6108.6658500000003</v>
      </c>
      <c r="H86" s="529">
        <f t="shared" si="2"/>
        <v>35538855.682815455</v>
      </c>
      <c r="I86" s="528" t="s">
        <v>2691</v>
      </c>
      <c r="J86" s="544" t="s">
        <v>3406</v>
      </c>
      <c r="K86" s="526"/>
    </row>
    <row r="87" spans="1:11" s="517" customFormat="1" ht="75" customHeight="1">
      <c r="A87" s="549"/>
      <c r="B87" s="549" t="s">
        <v>3061</v>
      </c>
      <c r="C87" s="547" t="s">
        <v>3409</v>
      </c>
      <c r="D87" s="546" t="s">
        <v>3408</v>
      </c>
      <c r="E87" s="545" t="s">
        <v>3407</v>
      </c>
      <c r="F87" s="876">
        <v>5817.777</v>
      </c>
      <c r="G87" s="530">
        <f t="shared" si="3"/>
        <v>6108.6658500000003</v>
      </c>
      <c r="H87" s="529">
        <f t="shared" si="2"/>
        <v>35538855.682815455</v>
      </c>
      <c r="I87" s="528" t="s">
        <v>2691</v>
      </c>
      <c r="J87" s="544" t="s">
        <v>3406</v>
      </c>
      <c r="K87" s="526"/>
    </row>
    <row r="88" spans="1:11" s="517" customFormat="1" ht="75" customHeight="1">
      <c r="A88" s="534"/>
      <c r="B88" s="534" t="s">
        <v>3405</v>
      </c>
      <c r="C88" s="533" t="s">
        <v>3404</v>
      </c>
      <c r="D88" s="532" t="s">
        <v>3403</v>
      </c>
      <c r="E88" s="531" t="s">
        <v>3399</v>
      </c>
      <c r="F88" s="876">
        <v>7827.4350000000004</v>
      </c>
      <c r="G88" s="530">
        <f t="shared" si="3"/>
        <v>8218.8067500000016</v>
      </c>
      <c r="H88" s="529">
        <f t="shared" si="2"/>
        <v>64332175.613186263</v>
      </c>
      <c r="I88" s="528" t="s">
        <v>2691</v>
      </c>
      <c r="J88" s="527"/>
      <c r="K88" s="526"/>
    </row>
    <row r="89" spans="1:11" s="517" customFormat="1" ht="75" customHeight="1">
      <c r="A89" s="534"/>
      <c r="B89" s="543" t="s">
        <v>3402</v>
      </c>
      <c r="C89" s="533" t="s">
        <v>3401</v>
      </c>
      <c r="D89" s="532" t="s">
        <v>3400</v>
      </c>
      <c r="E89" s="531" t="s">
        <v>3399</v>
      </c>
      <c r="F89" s="876">
        <v>13691.160000000002</v>
      </c>
      <c r="G89" s="530">
        <f t="shared" si="3"/>
        <v>14375.718000000003</v>
      </c>
      <c r="H89" s="529">
        <f t="shared" si="2"/>
        <v>196820255.25288007</v>
      </c>
      <c r="I89" s="528" t="s">
        <v>2691</v>
      </c>
      <c r="J89" s="527"/>
      <c r="K89" s="526"/>
    </row>
    <row r="90" spans="1:11" s="517" customFormat="1" ht="75" customHeight="1">
      <c r="A90" s="534"/>
      <c r="B90" s="534" t="s">
        <v>3396</v>
      </c>
      <c r="C90" s="533" t="s">
        <v>3398</v>
      </c>
      <c r="D90" s="532" t="s">
        <v>3397</v>
      </c>
      <c r="E90" s="531" t="s">
        <v>3389</v>
      </c>
      <c r="F90" s="876">
        <v>6505.380000000001</v>
      </c>
      <c r="G90" s="530">
        <f t="shared" si="3"/>
        <v>6830.6490000000013</v>
      </c>
      <c r="H90" s="529">
        <f t="shared" si="2"/>
        <v>44435967.391620018</v>
      </c>
      <c r="I90" s="528" t="s">
        <v>2691</v>
      </c>
      <c r="J90" s="527"/>
      <c r="K90" s="526"/>
    </row>
    <row r="91" spans="1:11" s="517" customFormat="1" ht="75" customHeight="1">
      <c r="A91" s="534"/>
      <c r="B91" s="534" t="s">
        <v>3396</v>
      </c>
      <c r="C91" s="533" t="s">
        <v>3395</v>
      </c>
      <c r="D91" s="532" t="s">
        <v>3394</v>
      </c>
      <c r="E91" s="531" t="s">
        <v>3389</v>
      </c>
      <c r="F91" s="876">
        <v>6505.380000000001</v>
      </c>
      <c r="G91" s="530">
        <f t="shared" si="3"/>
        <v>6830.6490000000013</v>
      </c>
      <c r="H91" s="529">
        <f t="shared" si="2"/>
        <v>44435967.391620018</v>
      </c>
      <c r="I91" s="528" t="s">
        <v>2691</v>
      </c>
      <c r="J91" s="527"/>
      <c r="K91" s="526"/>
    </row>
    <row r="92" spans="1:11" s="517" customFormat="1" ht="75" customHeight="1">
      <c r="A92" s="534"/>
      <c r="B92" s="534" t="s">
        <v>3392</v>
      </c>
      <c r="C92" s="533" t="s">
        <v>3393</v>
      </c>
      <c r="D92" s="532" t="s">
        <v>3390</v>
      </c>
      <c r="E92" s="531" t="s">
        <v>3389</v>
      </c>
      <c r="F92" s="876">
        <v>6505.380000000001</v>
      </c>
      <c r="G92" s="530">
        <f t="shared" si="3"/>
        <v>6830.6490000000013</v>
      </c>
      <c r="H92" s="529">
        <f t="shared" si="2"/>
        <v>44435967.391620018</v>
      </c>
      <c r="I92" s="528" t="s">
        <v>2691</v>
      </c>
      <c r="J92" s="527"/>
      <c r="K92" s="526"/>
    </row>
    <row r="93" spans="1:11" s="517" customFormat="1" ht="75" customHeight="1">
      <c r="A93" s="534"/>
      <c r="B93" s="534" t="s">
        <v>3392</v>
      </c>
      <c r="C93" s="533" t="s">
        <v>3391</v>
      </c>
      <c r="D93" s="532" t="s">
        <v>3390</v>
      </c>
      <c r="E93" s="531" t="s">
        <v>3389</v>
      </c>
      <c r="F93" s="876">
        <v>6505.380000000001</v>
      </c>
      <c r="G93" s="530">
        <f t="shared" si="3"/>
        <v>6830.6490000000013</v>
      </c>
      <c r="H93" s="529">
        <f t="shared" si="2"/>
        <v>44435967.391620018</v>
      </c>
      <c r="I93" s="528" t="s">
        <v>2691</v>
      </c>
      <c r="J93" s="527"/>
      <c r="K93" s="526"/>
    </row>
    <row r="94" spans="1:11" s="517" customFormat="1" ht="75" customHeight="1">
      <c r="A94" s="534"/>
      <c r="B94" s="534" t="s">
        <v>3388</v>
      </c>
      <c r="C94" s="533" t="s">
        <v>3387</v>
      </c>
      <c r="D94" s="532" t="s">
        <v>3386</v>
      </c>
      <c r="E94" s="531" t="s">
        <v>3382</v>
      </c>
      <c r="F94" s="876">
        <v>5257.6755000000003</v>
      </c>
      <c r="G94" s="530">
        <f t="shared" si="3"/>
        <v>5520.5592750000005</v>
      </c>
      <c r="H94" s="529">
        <f t="shared" si="2"/>
        <v>29025309.246465266</v>
      </c>
      <c r="I94" s="528" t="s">
        <v>2691</v>
      </c>
      <c r="J94" s="527"/>
      <c r="K94" s="526"/>
    </row>
    <row r="95" spans="1:11" s="517" customFormat="1" ht="75" customHeight="1">
      <c r="A95" s="534"/>
      <c r="B95" s="543" t="s">
        <v>3385</v>
      </c>
      <c r="C95" s="533" t="s">
        <v>3384</v>
      </c>
      <c r="D95" s="532" t="s">
        <v>3383</v>
      </c>
      <c r="E95" s="531" t="s">
        <v>3382</v>
      </c>
      <c r="F95" s="876">
        <v>11121.4005</v>
      </c>
      <c r="G95" s="530">
        <f t="shared" si="3"/>
        <v>11677.470525000001</v>
      </c>
      <c r="H95" s="529">
        <f t="shared" si="2"/>
        <v>129869826.53547026</v>
      </c>
      <c r="I95" s="528" t="s">
        <v>2691</v>
      </c>
      <c r="J95" s="527"/>
      <c r="K95" s="526"/>
    </row>
    <row r="96" spans="1:11" s="517" customFormat="1" ht="75" customHeight="1">
      <c r="A96" s="534"/>
      <c r="B96" s="534"/>
      <c r="C96" s="533" t="s">
        <v>3381</v>
      </c>
      <c r="D96" s="532" t="s">
        <v>3380</v>
      </c>
      <c r="E96" s="531" t="s">
        <v>3377</v>
      </c>
      <c r="F96" s="876">
        <v>8383.0949999999993</v>
      </c>
      <c r="G96" s="530">
        <f t="shared" si="3"/>
        <v>8802.249749999999</v>
      </c>
      <c r="H96" s="529">
        <f t="shared" si="2"/>
        <v>73790095.867976233</v>
      </c>
      <c r="I96" s="528" t="s">
        <v>2691</v>
      </c>
      <c r="J96" s="527"/>
      <c r="K96" s="526"/>
    </row>
    <row r="97" spans="1:11" s="517" customFormat="1" ht="75" customHeight="1">
      <c r="A97" s="534"/>
      <c r="B97" s="543"/>
      <c r="C97" s="533" t="s">
        <v>3379</v>
      </c>
      <c r="D97" s="532" t="s">
        <v>3378</v>
      </c>
      <c r="E97" s="531" t="s">
        <v>3377</v>
      </c>
      <c r="F97" s="876">
        <v>8383.0949999999993</v>
      </c>
      <c r="G97" s="530">
        <f t="shared" si="3"/>
        <v>8802.249749999999</v>
      </c>
      <c r="H97" s="529">
        <f t="shared" si="2"/>
        <v>73790095.867976233</v>
      </c>
      <c r="I97" s="528" t="s">
        <v>2691</v>
      </c>
      <c r="J97" s="527"/>
      <c r="K97" s="526"/>
    </row>
    <row r="98" spans="1:11" s="517" customFormat="1" ht="75" customHeight="1">
      <c r="A98" s="534"/>
      <c r="B98" s="534" t="s">
        <v>3044</v>
      </c>
      <c r="C98" s="533" t="s">
        <v>3376</v>
      </c>
      <c r="D98" s="532" t="s">
        <v>3375</v>
      </c>
      <c r="E98" s="531" t="s">
        <v>3318</v>
      </c>
      <c r="F98" s="876">
        <v>7143.255000000001</v>
      </c>
      <c r="G98" s="530">
        <f t="shared" si="3"/>
        <v>7500.4177500000014</v>
      </c>
      <c r="H98" s="529">
        <f t="shared" si="2"/>
        <v>53577396.594776265</v>
      </c>
      <c r="I98" s="528" t="s">
        <v>2691</v>
      </c>
      <c r="J98" s="527"/>
      <c r="K98" s="526"/>
    </row>
    <row r="99" spans="1:11" s="517" customFormat="1" ht="75" customHeight="1">
      <c r="A99" s="534"/>
      <c r="B99" s="534" t="s">
        <v>3044</v>
      </c>
      <c r="C99" s="533" t="s">
        <v>3374</v>
      </c>
      <c r="D99" s="532" t="s">
        <v>3373</v>
      </c>
      <c r="E99" s="531" t="s">
        <v>3318</v>
      </c>
      <c r="F99" s="876">
        <v>7143.255000000001</v>
      </c>
      <c r="G99" s="530">
        <f t="shared" si="3"/>
        <v>7500.4177500000014</v>
      </c>
      <c r="H99" s="529">
        <f t="shared" si="2"/>
        <v>53577396.594776265</v>
      </c>
      <c r="I99" s="528" t="s">
        <v>2691</v>
      </c>
      <c r="J99" s="527"/>
      <c r="K99" s="526"/>
    </row>
    <row r="100" spans="1:11" s="517" customFormat="1" ht="75" customHeight="1">
      <c r="A100" s="534"/>
      <c r="B100" s="534" t="s">
        <v>3110</v>
      </c>
      <c r="C100" s="533" t="s">
        <v>2686</v>
      </c>
      <c r="D100" s="532" t="s">
        <v>3372</v>
      </c>
      <c r="E100" s="531" t="s">
        <v>3318</v>
      </c>
      <c r="F100" s="876">
        <v>8103.375</v>
      </c>
      <c r="G100" s="530">
        <f t="shared" si="3"/>
        <v>8508.5437500000007</v>
      </c>
      <c r="H100" s="529">
        <f t="shared" si="2"/>
        <v>68947920.710156262</v>
      </c>
      <c r="I100" s="528" t="s">
        <v>2691</v>
      </c>
      <c r="J100" s="527"/>
      <c r="K100" s="526"/>
    </row>
    <row r="101" spans="1:11" s="517" customFormat="1" ht="75" customHeight="1">
      <c r="A101" s="534"/>
      <c r="B101" s="534" t="s">
        <v>3110</v>
      </c>
      <c r="C101" s="533" t="s">
        <v>3371</v>
      </c>
      <c r="D101" s="532" t="s">
        <v>3370</v>
      </c>
      <c r="E101" s="531" t="s">
        <v>3318</v>
      </c>
      <c r="F101" s="876">
        <v>8103.375</v>
      </c>
      <c r="G101" s="530">
        <f t="shared" si="3"/>
        <v>8508.5437500000007</v>
      </c>
      <c r="H101" s="529">
        <f t="shared" si="2"/>
        <v>68947920.710156262</v>
      </c>
      <c r="I101" s="528" t="s">
        <v>2691</v>
      </c>
      <c r="J101" s="527"/>
      <c r="K101" s="526"/>
    </row>
    <row r="102" spans="1:11" s="517" customFormat="1" ht="75" customHeight="1">
      <c r="A102" s="534"/>
      <c r="B102" s="543" t="s">
        <v>3105</v>
      </c>
      <c r="C102" s="533" t="s">
        <v>3369</v>
      </c>
      <c r="D102" s="532" t="s">
        <v>3368</v>
      </c>
      <c r="E102" s="531" t="s">
        <v>3318</v>
      </c>
      <c r="F102" s="876">
        <v>13967.1</v>
      </c>
      <c r="G102" s="530">
        <f t="shared" si="3"/>
        <v>14665.455000000002</v>
      </c>
      <c r="H102" s="529">
        <f t="shared" si="2"/>
        <v>204833876.53050002</v>
      </c>
      <c r="I102" s="528" t="s">
        <v>2691</v>
      </c>
      <c r="J102" s="527"/>
      <c r="K102" s="526"/>
    </row>
    <row r="103" spans="1:11" s="517" customFormat="1" ht="75" customHeight="1">
      <c r="A103" s="534"/>
      <c r="B103" s="543" t="s">
        <v>3105</v>
      </c>
      <c r="C103" s="533" t="s">
        <v>3367</v>
      </c>
      <c r="D103" s="532" t="s">
        <v>3366</v>
      </c>
      <c r="E103" s="531" t="s">
        <v>3318</v>
      </c>
      <c r="F103" s="876">
        <v>13967.1</v>
      </c>
      <c r="G103" s="530">
        <f t="shared" si="3"/>
        <v>14665.455000000002</v>
      </c>
      <c r="H103" s="529">
        <f t="shared" si="2"/>
        <v>204833876.53050002</v>
      </c>
      <c r="I103" s="528" t="s">
        <v>2691</v>
      </c>
      <c r="J103" s="527"/>
      <c r="K103" s="526"/>
    </row>
    <row r="104" spans="1:11" s="517" customFormat="1" ht="75" customHeight="1">
      <c r="A104" s="534"/>
      <c r="B104" s="534" t="s">
        <v>3123</v>
      </c>
      <c r="C104" s="533" t="s">
        <v>3365</v>
      </c>
      <c r="D104" s="532" t="s">
        <v>3364</v>
      </c>
      <c r="E104" s="531" t="s">
        <v>3318</v>
      </c>
      <c r="F104" s="876">
        <v>8103.375</v>
      </c>
      <c r="G104" s="530">
        <f t="shared" si="3"/>
        <v>8508.5437500000007</v>
      </c>
      <c r="H104" s="529">
        <f t="shared" si="2"/>
        <v>68947920.710156262</v>
      </c>
      <c r="I104" s="528" t="s">
        <v>2691</v>
      </c>
      <c r="J104" s="527"/>
      <c r="K104" s="526"/>
    </row>
    <row r="105" spans="1:11" s="517" customFormat="1" ht="75" customHeight="1">
      <c r="A105" s="534"/>
      <c r="B105" s="534" t="s">
        <v>3123</v>
      </c>
      <c r="C105" s="533" t="s">
        <v>3363</v>
      </c>
      <c r="D105" s="532" t="s">
        <v>3362</v>
      </c>
      <c r="E105" s="531" t="s">
        <v>3318</v>
      </c>
      <c r="F105" s="876">
        <v>8103.375</v>
      </c>
      <c r="G105" s="530">
        <f t="shared" si="3"/>
        <v>8508.5437500000007</v>
      </c>
      <c r="H105" s="529">
        <f t="shared" si="2"/>
        <v>68947920.710156262</v>
      </c>
      <c r="I105" s="528" t="s">
        <v>2691</v>
      </c>
      <c r="J105" s="527"/>
      <c r="K105" s="526"/>
    </row>
    <row r="106" spans="1:11" s="517" customFormat="1" ht="75" customHeight="1">
      <c r="A106" s="534"/>
      <c r="B106" s="543" t="s">
        <v>3120</v>
      </c>
      <c r="C106" s="533" t="s">
        <v>3361</v>
      </c>
      <c r="D106" s="532" t="s">
        <v>3360</v>
      </c>
      <c r="E106" s="531" t="s">
        <v>3318</v>
      </c>
      <c r="F106" s="876">
        <v>13967.1</v>
      </c>
      <c r="G106" s="530">
        <f t="shared" si="3"/>
        <v>14665.455000000002</v>
      </c>
      <c r="H106" s="529">
        <f t="shared" si="2"/>
        <v>204833876.53050002</v>
      </c>
      <c r="I106" s="528" t="s">
        <v>2691</v>
      </c>
      <c r="J106" s="527"/>
      <c r="K106" s="526"/>
    </row>
    <row r="107" spans="1:11" s="517" customFormat="1" ht="75" customHeight="1">
      <c r="A107" s="534"/>
      <c r="B107" s="543" t="s">
        <v>3120</v>
      </c>
      <c r="C107" s="533" t="s">
        <v>3359</v>
      </c>
      <c r="D107" s="532" t="s">
        <v>3358</v>
      </c>
      <c r="E107" s="531" t="s">
        <v>3318</v>
      </c>
      <c r="F107" s="876">
        <v>13967.1</v>
      </c>
      <c r="G107" s="530">
        <f t="shared" si="3"/>
        <v>14665.455000000002</v>
      </c>
      <c r="H107" s="529">
        <f t="shared" si="2"/>
        <v>204833876.53050002</v>
      </c>
      <c r="I107" s="528" t="s">
        <v>2691</v>
      </c>
      <c r="J107" s="527"/>
      <c r="K107" s="526"/>
    </row>
    <row r="108" spans="1:11" s="517" customFormat="1" ht="75" customHeight="1">
      <c r="A108" s="534"/>
      <c r="B108" s="534" t="s">
        <v>3355</v>
      </c>
      <c r="C108" s="533" t="s">
        <v>3357</v>
      </c>
      <c r="D108" s="532" t="s">
        <v>3356</v>
      </c>
      <c r="E108" s="531" t="s">
        <v>3318</v>
      </c>
      <c r="F108" s="876">
        <v>8103.375</v>
      </c>
      <c r="G108" s="530">
        <f t="shared" si="3"/>
        <v>8508.5437500000007</v>
      </c>
      <c r="H108" s="529">
        <f t="shared" si="2"/>
        <v>68947920.710156262</v>
      </c>
      <c r="I108" s="528" t="s">
        <v>2691</v>
      </c>
      <c r="J108" s="527"/>
      <c r="K108" s="526"/>
    </row>
    <row r="109" spans="1:11" s="517" customFormat="1" ht="75" customHeight="1">
      <c r="A109" s="534"/>
      <c r="B109" s="534" t="s">
        <v>3355</v>
      </c>
      <c r="C109" s="533" t="s">
        <v>3354</v>
      </c>
      <c r="D109" s="532" t="s">
        <v>3353</v>
      </c>
      <c r="E109" s="531" t="s">
        <v>3318</v>
      </c>
      <c r="F109" s="876">
        <v>8103.375</v>
      </c>
      <c r="G109" s="530">
        <f t="shared" si="3"/>
        <v>8508.5437500000007</v>
      </c>
      <c r="H109" s="529">
        <f t="shared" si="2"/>
        <v>68947920.710156262</v>
      </c>
      <c r="I109" s="528" t="s">
        <v>2691</v>
      </c>
      <c r="J109" s="527"/>
      <c r="K109" s="526"/>
    </row>
    <row r="110" spans="1:11" s="517" customFormat="1" ht="75" customHeight="1">
      <c r="A110" s="534"/>
      <c r="B110" s="543" t="s">
        <v>3350</v>
      </c>
      <c r="C110" s="533" t="s">
        <v>3352</v>
      </c>
      <c r="D110" s="532" t="s">
        <v>3351</v>
      </c>
      <c r="E110" s="531" t="s">
        <v>3318</v>
      </c>
      <c r="F110" s="876">
        <v>13967.1</v>
      </c>
      <c r="G110" s="530">
        <f t="shared" si="3"/>
        <v>14665.455000000002</v>
      </c>
      <c r="H110" s="529">
        <f t="shared" si="2"/>
        <v>204833876.53050002</v>
      </c>
      <c r="I110" s="528" t="s">
        <v>2691</v>
      </c>
      <c r="J110" s="527"/>
      <c r="K110" s="526"/>
    </row>
    <row r="111" spans="1:11" s="517" customFormat="1" ht="75" customHeight="1">
      <c r="A111" s="534"/>
      <c r="B111" s="543" t="s">
        <v>3350</v>
      </c>
      <c r="C111" s="533" t="s">
        <v>3349</v>
      </c>
      <c r="D111" s="532" t="s">
        <v>3348</v>
      </c>
      <c r="E111" s="531" t="s">
        <v>3318</v>
      </c>
      <c r="F111" s="876">
        <v>13967.1</v>
      </c>
      <c r="G111" s="530">
        <f t="shared" si="3"/>
        <v>14665.455000000002</v>
      </c>
      <c r="H111" s="529">
        <f t="shared" si="2"/>
        <v>204833876.53050002</v>
      </c>
      <c r="I111" s="528" t="s">
        <v>2691</v>
      </c>
      <c r="J111" s="527"/>
      <c r="K111" s="526"/>
    </row>
    <row r="112" spans="1:11" s="517" customFormat="1" ht="75" customHeight="1">
      <c r="A112" s="534"/>
      <c r="B112" s="534" t="s">
        <v>2759</v>
      </c>
      <c r="C112" s="533" t="s">
        <v>3347</v>
      </c>
      <c r="D112" s="532" t="s">
        <v>3346</v>
      </c>
      <c r="E112" s="531" t="s">
        <v>3318</v>
      </c>
      <c r="F112" s="876">
        <v>8103.375</v>
      </c>
      <c r="G112" s="530">
        <f t="shared" si="3"/>
        <v>8508.5437500000007</v>
      </c>
      <c r="H112" s="529">
        <f t="shared" si="2"/>
        <v>68947920.710156262</v>
      </c>
      <c r="I112" s="528" t="s">
        <v>2691</v>
      </c>
      <c r="J112" s="527"/>
      <c r="K112" s="526"/>
    </row>
    <row r="113" spans="1:11" s="517" customFormat="1" ht="75" customHeight="1">
      <c r="A113" s="534"/>
      <c r="B113" s="534" t="s">
        <v>2759</v>
      </c>
      <c r="C113" s="533" t="s">
        <v>3345</v>
      </c>
      <c r="D113" s="532" t="s">
        <v>3344</v>
      </c>
      <c r="E113" s="531" t="s">
        <v>3318</v>
      </c>
      <c r="F113" s="876">
        <v>8103.375</v>
      </c>
      <c r="G113" s="530">
        <f t="shared" si="3"/>
        <v>8508.5437500000007</v>
      </c>
      <c r="H113" s="529">
        <f t="shared" si="2"/>
        <v>68947920.710156262</v>
      </c>
      <c r="I113" s="528" t="s">
        <v>2691</v>
      </c>
      <c r="J113" s="527"/>
      <c r="K113" s="526"/>
    </row>
    <row r="114" spans="1:11" s="517" customFormat="1" ht="75" customHeight="1">
      <c r="A114" s="534"/>
      <c r="B114" s="543" t="s">
        <v>2756</v>
      </c>
      <c r="C114" s="533" t="s">
        <v>3343</v>
      </c>
      <c r="D114" s="532" t="s">
        <v>3342</v>
      </c>
      <c r="E114" s="531" t="s">
        <v>3318</v>
      </c>
      <c r="F114" s="876">
        <v>13967.1</v>
      </c>
      <c r="G114" s="530">
        <f t="shared" si="3"/>
        <v>14665.455000000002</v>
      </c>
      <c r="H114" s="529">
        <f t="shared" si="2"/>
        <v>204833876.53050002</v>
      </c>
      <c r="I114" s="528" t="s">
        <v>2691</v>
      </c>
      <c r="J114" s="527"/>
      <c r="K114" s="526"/>
    </row>
    <row r="115" spans="1:11" s="517" customFormat="1" ht="75" customHeight="1">
      <c r="A115" s="534"/>
      <c r="B115" s="543" t="s">
        <v>2756</v>
      </c>
      <c r="C115" s="533" t="s">
        <v>3341</v>
      </c>
      <c r="D115" s="532" t="s">
        <v>3340</v>
      </c>
      <c r="E115" s="531" t="s">
        <v>3318</v>
      </c>
      <c r="F115" s="876">
        <v>13967.1</v>
      </c>
      <c r="G115" s="530">
        <f t="shared" si="3"/>
        <v>14665.455000000002</v>
      </c>
      <c r="H115" s="529">
        <f t="shared" si="2"/>
        <v>204833876.53050002</v>
      </c>
      <c r="I115" s="528" t="s">
        <v>2691</v>
      </c>
      <c r="J115" s="527"/>
      <c r="K115" s="526"/>
    </row>
    <row r="116" spans="1:11" s="517" customFormat="1" ht="75" customHeight="1">
      <c r="A116" s="534"/>
      <c r="B116" s="534" t="s">
        <v>2759</v>
      </c>
      <c r="C116" s="533" t="s">
        <v>3339</v>
      </c>
      <c r="D116" s="532" t="s">
        <v>3338</v>
      </c>
      <c r="E116" s="531" t="s">
        <v>3318</v>
      </c>
      <c r="F116" s="876">
        <v>8103.375</v>
      </c>
      <c r="G116" s="530">
        <f t="shared" si="3"/>
        <v>8508.5437500000007</v>
      </c>
      <c r="H116" s="529">
        <f t="shared" si="2"/>
        <v>68947920.710156262</v>
      </c>
      <c r="I116" s="528" t="s">
        <v>2691</v>
      </c>
      <c r="J116" s="527"/>
      <c r="K116" s="526"/>
    </row>
    <row r="117" spans="1:11" s="517" customFormat="1" ht="75" customHeight="1">
      <c r="A117" s="534"/>
      <c r="B117" s="534" t="s">
        <v>2759</v>
      </c>
      <c r="C117" s="533" t="s">
        <v>3337</v>
      </c>
      <c r="D117" s="532" t="s">
        <v>3336</v>
      </c>
      <c r="E117" s="531" t="s">
        <v>3318</v>
      </c>
      <c r="F117" s="876">
        <v>8103.375</v>
      </c>
      <c r="G117" s="530">
        <f t="shared" si="3"/>
        <v>8508.5437500000007</v>
      </c>
      <c r="H117" s="529">
        <f t="shared" si="2"/>
        <v>68947920.710156262</v>
      </c>
      <c r="I117" s="528" t="s">
        <v>2691</v>
      </c>
      <c r="J117" s="527"/>
      <c r="K117" s="526"/>
    </row>
    <row r="118" spans="1:11" s="517" customFormat="1" ht="75" customHeight="1">
      <c r="A118" s="534"/>
      <c r="B118" s="543" t="s">
        <v>2756</v>
      </c>
      <c r="C118" s="533" t="s">
        <v>3335</v>
      </c>
      <c r="D118" s="532" t="s">
        <v>3334</v>
      </c>
      <c r="E118" s="531" t="s">
        <v>3318</v>
      </c>
      <c r="F118" s="876">
        <v>13967.1</v>
      </c>
      <c r="G118" s="530">
        <f t="shared" si="3"/>
        <v>14665.455000000002</v>
      </c>
      <c r="H118" s="529">
        <f t="shared" si="2"/>
        <v>204833876.53050002</v>
      </c>
      <c r="I118" s="528" t="s">
        <v>2691</v>
      </c>
      <c r="J118" s="527"/>
      <c r="K118" s="526"/>
    </row>
    <row r="119" spans="1:11" s="517" customFormat="1" ht="75" customHeight="1">
      <c r="A119" s="534"/>
      <c r="B119" s="543" t="s">
        <v>2756</v>
      </c>
      <c r="C119" s="533" t="s">
        <v>3333</v>
      </c>
      <c r="D119" s="532" t="s">
        <v>3332</v>
      </c>
      <c r="E119" s="531" t="s">
        <v>3318</v>
      </c>
      <c r="F119" s="876">
        <v>13967.1</v>
      </c>
      <c r="G119" s="530">
        <f t="shared" si="3"/>
        <v>14665.455000000002</v>
      </c>
      <c r="H119" s="529">
        <f t="shared" si="2"/>
        <v>204833876.53050002</v>
      </c>
      <c r="I119" s="528" t="s">
        <v>2691</v>
      </c>
      <c r="J119" s="527"/>
      <c r="K119" s="526"/>
    </row>
    <row r="120" spans="1:11" s="517" customFormat="1" ht="75" customHeight="1">
      <c r="A120" s="534"/>
      <c r="B120" s="534" t="s">
        <v>2759</v>
      </c>
      <c r="C120" s="533" t="s">
        <v>3331</v>
      </c>
      <c r="D120" s="532" t="s">
        <v>3330</v>
      </c>
      <c r="E120" s="531" t="s">
        <v>3318</v>
      </c>
      <c r="F120" s="876">
        <v>8103.375</v>
      </c>
      <c r="G120" s="530">
        <f t="shared" si="3"/>
        <v>8508.5437500000007</v>
      </c>
      <c r="H120" s="529">
        <f t="shared" si="2"/>
        <v>68947920.710156262</v>
      </c>
      <c r="I120" s="528" t="s">
        <v>2691</v>
      </c>
      <c r="J120" s="527"/>
      <c r="K120" s="526"/>
    </row>
    <row r="121" spans="1:11" s="517" customFormat="1" ht="75" customHeight="1">
      <c r="A121" s="534"/>
      <c r="B121" s="534" t="s">
        <v>2759</v>
      </c>
      <c r="C121" s="533" t="s">
        <v>3329</v>
      </c>
      <c r="D121" s="532" t="s">
        <v>3328</v>
      </c>
      <c r="E121" s="531" t="s">
        <v>3318</v>
      </c>
      <c r="F121" s="876">
        <v>8103.375</v>
      </c>
      <c r="G121" s="530">
        <f t="shared" si="3"/>
        <v>8508.5437500000007</v>
      </c>
      <c r="H121" s="529">
        <f t="shared" si="2"/>
        <v>68947920.710156262</v>
      </c>
      <c r="I121" s="528" t="s">
        <v>2691</v>
      </c>
      <c r="J121" s="527"/>
      <c r="K121" s="526"/>
    </row>
    <row r="122" spans="1:11" s="517" customFormat="1" ht="75" customHeight="1">
      <c r="A122" s="534"/>
      <c r="B122" s="543" t="s">
        <v>2756</v>
      </c>
      <c r="C122" s="533" t="s">
        <v>3327</v>
      </c>
      <c r="D122" s="532" t="s">
        <v>3326</v>
      </c>
      <c r="E122" s="531" t="s">
        <v>3318</v>
      </c>
      <c r="F122" s="876">
        <v>13967.1</v>
      </c>
      <c r="G122" s="530">
        <f t="shared" si="3"/>
        <v>14665.455000000002</v>
      </c>
      <c r="H122" s="529">
        <f t="shared" si="2"/>
        <v>204833876.53050002</v>
      </c>
      <c r="I122" s="528" t="s">
        <v>2691</v>
      </c>
      <c r="J122" s="527"/>
      <c r="K122" s="526"/>
    </row>
    <row r="123" spans="1:11" s="517" customFormat="1" ht="75" customHeight="1">
      <c r="A123" s="534"/>
      <c r="B123" s="543" t="s">
        <v>2756</v>
      </c>
      <c r="C123" s="533" t="s">
        <v>3325</v>
      </c>
      <c r="D123" s="532" t="s">
        <v>3324</v>
      </c>
      <c r="E123" s="531" t="s">
        <v>3318</v>
      </c>
      <c r="F123" s="876">
        <v>13967.1</v>
      </c>
      <c r="G123" s="530">
        <f t="shared" si="3"/>
        <v>14665.455000000002</v>
      </c>
      <c r="H123" s="529">
        <f t="shared" si="2"/>
        <v>204833876.53050002</v>
      </c>
      <c r="I123" s="528" t="s">
        <v>2691</v>
      </c>
      <c r="J123" s="527"/>
      <c r="K123" s="526"/>
    </row>
    <row r="124" spans="1:11" s="517" customFormat="1" ht="75" customHeight="1">
      <c r="A124" s="534"/>
      <c r="B124" s="534" t="s">
        <v>3321</v>
      </c>
      <c r="C124" s="533" t="s">
        <v>3323</v>
      </c>
      <c r="D124" s="532" t="s">
        <v>3322</v>
      </c>
      <c r="E124" s="531" t="s">
        <v>3318</v>
      </c>
      <c r="F124" s="876">
        <v>8103.375</v>
      </c>
      <c r="G124" s="530">
        <f t="shared" si="3"/>
        <v>8508.5437500000007</v>
      </c>
      <c r="H124" s="529">
        <f t="shared" si="2"/>
        <v>68947920.710156262</v>
      </c>
      <c r="I124" s="528" t="s">
        <v>2691</v>
      </c>
      <c r="J124" s="527"/>
      <c r="K124" s="526"/>
    </row>
    <row r="125" spans="1:11" s="517" customFormat="1" ht="75" customHeight="1">
      <c r="A125" s="534"/>
      <c r="B125" s="534" t="s">
        <v>3321</v>
      </c>
      <c r="C125" s="533" t="s">
        <v>3320</v>
      </c>
      <c r="D125" s="532" t="s">
        <v>3319</v>
      </c>
      <c r="E125" s="531" t="s">
        <v>3318</v>
      </c>
      <c r="F125" s="876">
        <v>8103.375</v>
      </c>
      <c r="G125" s="530">
        <f t="shared" si="3"/>
        <v>8508.5437500000007</v>
      </c>
      <c r="H125" s="529">
        <f t="shared" si="2"/>
        <v>68947920.710156262</v>
      </c>
      <c r="I125" s="528" t="s">
        <v>2691</v>
      </c>
      <c r="J125" s="527"/>
      <c r="K125" s="526"/>
    </row>
    <row r="126" spans="1:11" s="517" customFormat="1" ht="75" customHeight="1">
      <c r="A126" s="534"/>
      <c r="B126" s="534" t="s">
        <v>2901</v>
      </c>
      <c r="C126" s="533" t="s">
        <v>3317</v>
      </c>
      <c r="D126" s="531" t="s">
        <v>3316</v>
      </c>
      <c r="E126" s="566" t="s">
        <v>3309</v>
      </c>
      <c r="F126" s="876">
        <v>5145.5250000000005</v>
      </c>
      <c r="G126" s="530">
        <f t="shared" si="3"/>
        <v>5402.8012500000004</v>
      </c>
      <c r="H126" s="529">
        <f t="shared" si="2"/>
        <v>27800248.901906256</v>
      </c>
      <c r="I126" s="528" t="s">
        <v>2691</v>
      </c>
      <c r="J126" s="527"/>
      <c r="K126" s="526"/>
    </row>
    <row r="127" spans="1:11" s="517" customFormat="1" ht="75" customHeight="1">
      <c r="A127" s="534"/>
      <c r="B127" s="534" t="s">
        <v>2901</v>
      </c>
      <c r="C127" s="533" t="s">
        <v>3315</v>
      </c>
      <c r="D127" s="531" t="s">
        <v>3314</v>
      </c>
      <c r="E127" s="566" t="s">
        <v>3309</v>
      </c>
      <c r="F127" s="876">
        <v>5145.5250000000005</v>
      </c>
      <c r="G127" s="530">
        <f t="shared" si="3"/>
        <v>5402.8012500000004</v>
      </c>
      <c r="H127" s="529">
        <f t="shared" si="2"/>
        <v>27800248.901906256</v>
      </c>
      <c r="I127" s="528" t="s">
        <v>2691</v>
      </c>
      <c r="J127" s="527"/>
      <c r="K127" s="526"/>
    </row>
    <row r="128" spans="1:11" s="517" customFormat="1" ht="75" customHeight="1">
      <c r="A128" s="534"/>
      <c r="B128" s="543" t="s">
        <v>3035</v>
      </c>
      <c r="C128" s="533" t="s">
        <v>3313</v>
      </c>
      <c r="D128" s="531" t="s">
        <v>3312</v>
      </c>
      <c r="E128" s="566" t="s">
        <v>3309</v>
      </c>
      <c r="F128" s="876">
        <v>10281.6</v>
      </c>
      <c r="G128" s="530">
        <f t="shared" si="3"/>
        <v>10795.68</v>
      </c>
      <c r="H128" s="529">
        <f t="shared" si="2"/>
        <v>110996863.48800001</v>
      </c>
      <c r="I128" s="528" t="s">
        <v>2691</v>
      </c>
      <c r="J128" s="527"/>
      <c r="K128" s="526"/>
    </row>
    <row r="129" spans="1:11" s="517" customFormat="1" ht="75" customHeight="1">
      <c r="A129" s="534"/>
      <c r="B129" s="543" t="s">
        <v>3035</v>
      </c>
      <c r="C129" s="533" t="s">
        <v>3311</v>
      </c>
      <c r="D129" s="531" t="s">
        <v>3310</v>
      </c>
      <c r="E129" s="566" t="s">
        <v>3309</v>
      </c>
      <c r="F129" s="876">
        <v>10281.6</v>
      </c>
      <c r="G129" s="530">
        <f t="shared" si="3"/>
        <v>10795.68</v>
      </c>
      <c r="H129" s="529">
        <f t="shared" si="2"/>
        <v>110996863.48800001</v>
      </c>
      <c r="I129" s="528" t="s">
        <v>2691</v>
      </c>
      <c r="J129" s="527"/>
      <c r="K129" s="526"/>
    </row>
    <row r="130" spans="1:11" s="517" customFormat="1" ht="75" customHeight="1">
      <c r="A130" s="534"/>
      <c r="B130" s="541" t="s">
        <v>2896</v>
      </c>
      <c r="C130" s="540" t="s">
        <v>3308</v>
      </c>
      <c r="D130" s="539" t="s">
        <v>3307</v>
      </c>
      <c r="E130" s="538" t="s">
        <v>2904</v>
      </c>
      <c r="F130" s="876">
        <v>7072.380000000001</v>
      </c>
      <c r="G130" s="530">
        <f t="shared" si="3"/>
        <v>7425.9990000000016</v>
      </c>
      <c r="H130" s="529">
        <f t="shared" si="2"/>
        <v>52519486.807620019</v>
      </c>
      <c r="I130" s="528" t="s">
        <v>2691</v>
      </c>
      <c r="J130" s="527"/>
      <c r="K130" s="526"/>
    </row>
    <row r="131" spans="1:11" s="517" customFormat="1" ht="75" customHeight="1">
      <c r="A131" s="534"/>
      <c r="B131" s="541" t="s">
        <v>2896</v>
      </c>
      <c r="C131" s="540" t="s">
        <v>3306</v>
      </c>
      <c r="D131" s="539" t="s">
        <v>3305</v>
      </c>
      <c r="E131" s="538" t="s">
        <v>2904</v>
      </c>
      <c r="F131" s="876">
        <v>7072.380000000001</v>
      </c>
      <c r="G131" s="530">
        <f t="shared" si="3"/>
        <v>7425.9990000000016</v>
      </c>
      <c r="H131" s="529">
        <f t="shared" si="2"/>
        <v>52519486.807620019</v>
      </c>
      <c r="I131" s="528" t="s">
        <v>2691</v>
      </c>
      <c r="J131" s="527"/>
      <c r="K131" s="526"/>
    </row>
    <row r="132" spans="1:11" s="517" customFormat="1" ht="75" customHeight="1">
      <c r="A132" s="534"/>
      <c r="B132" s="573" t="s">
        <v>3086</v>
      </c>
      <c r="C132" s="540" t="s">
        <v>3304</v>
      </c>
      <c r="D132" s="539" t="s">
        <v>3303</v>
      </c>
      <c r="E132" s="538" t="s">
        <v>2904</v>
      </c>
      <c r="F132" s="876">
        <v>12936.105000000001</v>
      </c>
      <c r="G132" s="530">
        <f t="shared" si="3"/>
        <v>13582.910250000003</v>
      </c>
      <c r="H132" s="529">
        <f t="shared" si="2"/>
        <v>175709953.19957629</v>
      </c>
      <c r="I132" s="528" t="s">
        <v>2691</v>
      </c>
      <c r="J132" s="527"/>
      <c r="K132" s="526"/>
    </row>
    <row r="133" spans="1:11" s="517" customFormat="1" ht="75" customHeight="1">
      <c r="A133" s="534"/>
      <c r="B133" s="573" t="s">
        <v>3086</v>
      </c>
      <c r="C133" s="540" t="s">
        <v>3302</v>
      </c>
      <c r="D133" s="539" t="s">
        <v>3301</v>
      </c>
      <c r="E133" s="538" t="s">
        <v>2904</v>
      </c>
      <c r="F133" s="876">
        <v>12936.105000000001</v>
      </c>
      <c r="G133" s="530">
        <f t="shared" si="3"/>
        <v>13582.910250000003</v>
      </c>
      <c r="H133" s="529">
        <f t="shared" si="2"/>
        <v>175709953.19957629</v>
      </c>
      <c r="I133" s="528" t="s">
        <v>2691</v>
      </c>
      <c r="J133" s="527"/>
      <c r="K133" s="526"/>
    </row>
    <row r="134" spans="1:11" s="517" customFormat="1" ht="75" customHeight="1">
      <c r="A134" s="534"/>
      <c r="B134" s="541" t="s">
        <v>3221</v>
      </c>
      <c r="C134" s="540" t="s">
        <v>3300</v>
      </c>
      <c r="D134" s="539" t="s">
        <v>3299</v>
      </c>
      <c r="E134" s="538" t="s">
        <v>2904</v>
      </c>
      <c r="F134" s="876">
        <v>8133.6150000000007</v>
      </c>
      <c r="G134" s="530">
        <f t="shared" si="3"/>
        <v>8540.2957500000011</v>
      </c>
      <c r="H134" s="529">
        <f t="shared" si="2"/>
        <v>69463477.616636261</v>
      </c>
      <c r="I134" s="528" t="s">
        <v>2691</v>
      </c>
      <c r="J134" s="527"/>
      <c r="K134" s="526"/>
    </row>
    <row r="135" spans="1:11" s="517" customFormat="1" ht="75" customHeight="1">
      <c r="A135" s="534"/>
      <c r="B135" s="541" t="s">
        <v>3221</v>
      </c>
      <c r="C135" s="540" t="s">
        <v>3298</v>
      </c>
      <c r="D135" s="539" t="s">
        <v>3297</v>
      </c>
      <c r="E135" s="538" t="s">
        <v>2904</v>
      </c>
      <c r="F135" s="876">
        <v>8133.6150000000007</v>
      </c>
      <c r="G135" s="530">
        <f t="shared" si="3"/>
        <v>8540.2957500000011</v>
      </c>
      <c r="H135" s="529">
        <f t="shared" si="2"/>
        <v>69463477.616636261</v>
      </c>
      <c r="I135" s="528" t="s">
        <v>2691</v>
      </c>
      <c r="J135" s="527"/>
      <c r="K135" s="526"/>
    </row>
    <row r="136" spans="1:11" s="517" customFormat="1" ht="75" customHeight="1">
      <c r="A136" s="534"/>
      <c r="B136" s="541" t="s">
        <v>3259</v>
      </c>
      <c r="C136" s="540" t="s">
        <v>3296</v>
      </c>
      <c r="D136" s="539" t="s">
        <v>3295</v>
      </c>
      <c r="E136" s="538" t="s">
        <v>2904</v>
      </c>
      <c r="F136" s="876">
        <v>7072.380000000001</v>
      </c>
      <c r="G136" s="530">
        <f t="shared" si="3"/>
        <v>7425.9990000000016</v>
      </c>
      <c r="H136" s="529">
        <f t="shared" si="2"/>
        <v>52519486.807620019</v>
      </c>
      <c r="I136" s="528" t="s">
        <v>2691</v>
      </c>
      <c r="J136" s="527"/>
      <c r="K136" s="526"/>
    </row>
    <row r="137" spans="1:11" s="517" customFormat="1" ht="75" customHeight="1">
      <c r="A137" s="534"/>
      <c r="B137" s="541" t="s">
        <v>3259</v>
      </c>
      <c r="C137" s="540" t="s">
        <v>3294</v>
      </c>
      <c r="D137" s="539" t="s">
        <v>3293</v>
      </c>
      <c r="E137" s="538" t="s">
        <v>2904</v>
      </c>
      <c r="F137" s="876">
        <v>7072.380000000001</v>
      </c>
      <c r="G137" s="530">
        <f t="shared" si="3"/>
        <v>7425.9990000000016</v>
      </c>
      <c r="H137" s="529">
        <f t="shared" si="2"/>
        <v>52519486.807620019</v>
      </c>
      <c r="I137" s="528" t="s">
        <v>2691</v>
      </c>
      <c r="J137" s="527"/>
      <c r="K137" s="526"/>
    </row>
    <row r="138" spans="1:11" s="517" customFormat="1" ht="75" customHeight="1">
      <c r="A138" s="534"/>
      <c r="B138" s="534" t="s">
        <v>3110</v>
      </c>
      <c r="C138" s="533" t="s">
        <v>3292</v>
      </c>
      <c r="D138" s="532" t="s">
        <v>3291</v>
      </c>
      <c r="E138" s="531" t="s">
        <v>3280</v>
      </c>
      <c r="F138" s="876">
        <v>7072.380000000001</v>
      </c>
      <c r="G138" s="530">
        <f t="shared" si="3"/>
        <v>7425.9990000000016</v>
      </c>
      <c r="H138" s="529">
        <f t="shared" si="2"/>
        <v>52519486.807620019</v>
      </c>
      <c r="I138" s="528" t="s">
        <v>2691</v>
      </c>
      <c r="J138" s="527"/>
      <c r="K138" s="526"/>
    </row>
    <row r="139" spans="1:11" s="517" customFormat="1" ht="75" customHeight="1">
      <c r="A139" s="534"/>
      <c r="B139" s="534" t="s">
        <v>3110</v>
      </c>
      <c r="C139" s="533" t="s">
        <v>3290</v>
      </c>
      <c r="D139" s="532" t="s">
        <v>3289</v>
      </c>
      <c r="E139" s="531" t="s">
        <v>3280</v>
      </c>
      <c r="F139" s="876">
        <v>7072.380000000001</v>
      </c>
      <c r="G139" s="530">
        <f t="shared" si="3"/>
        <v>7425.9990000000016</v>
      </c>
      <c r="H139" s="529">
        <f t="shared" si="2"/>
        <v>52519486.807620019</v>
      </c>
      <c r="I139" s="528" t="s">
        <v>2691</v>
      </c>
      <c r="J139" s="527"/>
      <c r="K139" s="526"/>
    </row>
    <row r="140" spans="1:11" s="517" customFormat="1" ht="75" customHeight="1">
      <c r="A140" s="534"/>
      <c r="B140" s="534" t="s">
        <v>2901</v>
      </c>
      <c r="C140" s="575" t="s">
        <v>3288</v>
      </c>
      <c r="D140" s="574" t="s">
        <v>3287</v>
      </c>
      <c r="E140" s="555" t="s">
        <v>3280</v>
      </c>
      <c r="F140" s="876">
        <v>7072.380000000001</v>
      </c>
      <c r="G140" s="530">
        <f t="shared" si="3"/>
        <v>7425.9990000000016</v>
      </c>
      <c r="H140" s="529">
        <f t="shared" si="2"/>
        <v>52519486.807620019</v>
      </c>
      <c r="I140" s="528" t="s">
        <v>2691</v>
      </c>
      <c r="J140" s="527"/>
      <c r="K140" s="526"/>
    </row>
    <row r="141" spans="1:11" s="517" customFormat="1" ht="75" customHeight="1">
      <c r="A141" s="534"/>
      <c r="B141" s="534" t="s">
        <v>2901</v>
      </c>
      <c r="C141" s="575" t="s">
        <v>3286</v>
      </c>
      <c r="D141" s="574" t="s">
        <v>3285</v>
      </c>
      <c r="E141" s="555" t="s">
        <v>3280</v>
      </c>
      <c r="F141" s="876">
        <v>7072.380000000001</v>
      </c>
      <c r="G141" s="530">
        <f t="shared" si="3"/>
        <v>7425.9990000000016</v>
      </c>
      <c r="H141" s="529">
        <f t="shared" si="2"/>
        <v>52519486.807620019</v>
      </c>
      <c r="I141" s="528" t="s">
        <v>2691</v>
      </c>
      <c r="J141" s="527"/>
      <c r="K141" s="526"/>
    </row>
    <row r="142" spans="1:11" s="517" customFormat="1" ht="75" customHeight="1">
      <c r="A142" s="534"/>
      <c r="B142" s="543" t="s">
        <v>3035</v>
      </c>
      <c r="C142" s="575" t="s">
        <v>3284</v>
      </c>
      <c r="D142" s="574" t="s">
        <v>3283</v>
      </c>
      <c r="E142" s="555" t="s">
        <v>3280</v>
      </c>
      <c r="F142" s="876">
        <v>12936.105000000001</v>
      </c>
      <c r="G142" s="530">
        <f t="shared" si="3"/>
        <v>13582.910250000003</v>
      </c>
      <c r="H142" s="529">
        <f t="shared" si="2"/>
        <v>175709953.19957629</v>
      </c>
      <c r="I142" s="528" t="s">
        <v>2691</v>
      </c>
      <c r="J142" s="527"/>
      <c r="K142" s="526"/>
    </row>
    <row r="143" spans="1:11" s="517" customFormat="1" ht="75" customHeight="1">
      <c r="A143" s="534"/>
      <c r="B143" s="543" t="s">
        <v>3035</v>
      </c>
      <c r="C143" s="575" t="s">
        <v>3282</v>
      </c>
      <c r="D143" s="574" t="s">
        <v>3281</v>
      </c>
      <c r="E143" s="555" t="s">
        <v>3280</v>
      </c>
      <c r="F143" s="876">
        <v>12936.105000000001</v>
      </c>
      <c r="G143" s="530">
        <f t="shared" si="3"/>
        <v>13582.910250000003</v>
      </c>
      <c r="H143" s="529">
        <f t="shared" ref="H143:H206" si="4">F143*G143</f>
        <v>175709953.19957629</v>
      </c>
      <c r="I143" s="528" t="s">
        <v>2691</v>
      </c>
      <c r="J143" s="527"/>
      <c r="K143" s="526"/>
    </row>
    <row r="144" spans="1:11" s="517" customFormat="1" ht="75" customHeight="1">
      <c r="A144" s="534"/>
      <c r="B144" s="541" t="s">
        <v>2896</v>
      </c>
      <c r="C144" s="540" t="s">
        <v>3279</v>
      </c>
      <c r="D144" s="539" t="s">
        <v>3278</v>
      </c>
      <c r="E144" s="538" t="s">
        <v>2904</v>
      </c>
      <c r="F144" s="876">
        <v>7072.380000000001</v>
      </c>
      <c r="G144" s="530">
        <f t="shared" ref="G144:G207" si="5">F144*1.05</f>
        <v>7425.9990000000016</v>
      </c>
      <c r="H144" s="529">
        <f t="shared" si="4"/>
        <v>52519486.807620019</v>
      </c>
      <c r="I144" s="528" t="s">
        <v>2691</v>
      </c>
      <c r="J144" s="527"/>
      <c r="K144" s="526"/>
    </row>
    <row r="145" spans="1:11" s="517" customFormat="1" ht="75" customHeight="1">
      <c r="A145" s="534"/>
      <c r="B145" s="541" t="s">
        <v>2896</v>
      </c>
      <c r="C145" s="540" t="s">
        <v>3277</v>
      </c>
      <c r="D145" s="539" t="s">
        <v>3276</v>
      </c>
      <c r="E145" s="538" t="s">
        <v>2904</v>
      </c>
      <c r="F145" s="876">
        <v>7072.380000000001</v>
      </c>
      <c r="G145" s="530">
        <f t="shared" si="5"/>
        <v>7425.9990000000016</v>
      </c>
      <c r="H145" s="529">
        <f t="shared" si="4"/>
        <v>52519486.807620019</v>
      </c>
      <c r="I145" s="528" t="s">
        <v>2691</v>
      </c>
      <c r="J145" s="527"/>
      <c r="K145" s="526"/>
    </row>
    <row r="146" spans="1:11" s="517" customFormat="1" ht="75" customHeight="1">
      <c r="A146" s="534"/>
      <c r="B146" s="573" t="s">
        <v>3086</v>
      </c>
      <c r="C146" s="540" t="s">
        <v>3275</v>
      </c>
      <c r="D146" s="539" t="s">
        <v>3274</v>
      </c>
      <c r="E146" s="538" t="s">
        <v>2904</v>
      </c>
      <c r="F146" s="876">
        <v>12936.105000000001</v>
      </c>
      <c r="G146" s="530">
        <f t="shared" si="5"/>
        <v>13582.910250000003</v>
      </c>
      <c r="H146" s="529">
        <f t="shared" si="4"/>
        <v>175709953.19957629</v>
      </c>
      <c r="I146" s="528" t="s">
        <v>2691</v>
      </c>
      <c r="J146" s="527"/>
      <c r="K146" s="526"/>
    </row>
    <row r="147" spans="1:11" s="517" customFormat="1" ht="75" customHeight="1">
      <c r="A147" s="534"/>
      <c r="B147" s="573" t="s">
        <v>3086</v>
      </c>
      <c r="C147" s="540" t="s">
        <v>3273</v>
      </c>
      <c r="D147" s="539" t="s">
        <v>3272</v>
      </c>
      <c r="E147" s="538" t="s">
        <v>2904</v>
      </c>
      <c r="F147" s="876">
        <v>12936.105000000001</v>
      </c>
      <c r="G147" s="530">
        <f t="shared" si="5"/>
        <v>13582.910250000003</v>
      </c>
      <c r="H147" s="529">
        <f t="shared" si="4"/>
        <v>175709953.19957629</v>
      </c>
      <c r="I147" s="528" t="s">
        <v>2691</v>
      </c>
      <c r="J147" s="527"/>
      <c r="K147" s="526"/>
    </row>
    <row r="148" spans="1:11" s="517" customFormat="1" ht="75" customHeight="1">
      <c r="A148" s="534"/>
      <c r="B148" s="534" t="s">
        <v>2896</v>
      </c>
      <c r="C148" s="533" t="s">
        <v>3271</v>
      </c>
      <c r="D148" s="532" t="s">
        <v>3270</v>
      </c>
      <c r="E148" s="531" t="s">
        <v>2904</v>
      </c>
      <c r="F148" s="876">
        <v>6090.5250000000005</v>
      </c>
      <c r="G148" s="530">
        <f t="shared" si="5"/>
        <v>6395.0512500000004</v>
      </c>
      <c r="H148" s="529">
        <f t="shared" si="4"/>
        <v>38949219.514406256</v>
      </c>
      <c r="I148" s="528" t="s">
        <v>2691</v>
      </c>
      <c r="J148" s="527"/>
      <c r="K148" s="526"/>
    </row>
    <row r="149" spans="1:11" s="517" customFormat="1" ht="75" customHeight="1">
      <c r="A149" s="534"/>
      <c r="B149" s="534" t="s">
        <v>2896</v>
      </c>
      <c r="C149" s="533" t="s">
        <v>3269</v>
      </c>
      <c r="D149" s="532" t="s">
        <v>3268</v>
      </c>
      <c r="E149" s="531" t="s">
        <v>2904</v>
      </c>
      <c r="F149" s="876">
        <v>6090.5250000000005</v>
      </c>
      <c r="G149" s="530">
        <f t="shared" si="5"/>
        <v>6395.0512500000004</v>
      </c>
      <c r="H149" s="529">
        <f t="shared" si="4"/>
        <v>38949219.514406256</v>
      </c>
      <c r="I149" s="528" t="s">
        <v>2691</v>
      </c>
      <c r="J149" s="527"/>
      <c r="K149" s="526"/>
    </row>
    <row r="150" spans="1:11" s="517" customFormat="1" ht="75" customHeight="1">
      <c r="A150" s="534"/>
      <c r="B150" s="543" t="s">
        <v>3086</v>
      </c>
      <c r="C150" s="533" t="s">
        <v>3267</v>
      </c>
      <c r="D150" s="532" t="s">
        <v>3266</v>
      </c>
      <c r="E150" s="531" t="s">
        <v>2904</v>
      </c>
      <c r="F150" s="876">
        <v>11954.25</v>
      </c>
      <c r="G150" s="530">
        <f t="shared" si="5"/>
        <v>12551.9625</v>
      </c>
      <c r="H150" s="529">
        <f t="shared" si="4"/>
        <v>150049297.71562499</v>
      </c>
      <c r="I150" s="528" t="s">
        <v>2691</v>
      </c>
      <c r="J150" s="527"/>
      <c r="K150" s="526"/>
    </row>
    <row r="151" spans="1:11" s="517" customFormat="1" ht="75" customHeight="1">
      <c r="A151" s="534"/>
      <c r="B151" s="543" t="s">
        <v>3086</v>
      </c>
      <c r="C151" s="533" t="s">
        <v>3265</v>
      </c>
      <c r="D151" s="532" t="s">
        <v>3264</v>
      </c>
      <c r="E151" s="531" t="s">
        <v>2904</v>
      </c>
      <c r="F151" s="876">
        <v>11954.25</v>
      </c>
      <c r="G151" s="530">
        <f t="shared" si="5"/>
        <v>12551.9625</v>
      </c>
      <c r="H151" s="529">
        <f t="shared" si="4"/>
        <v>150049297.71562499</v>
      </c>
      <c r="I151" s="528" t="s">
        <v>2691</v>
      </c>
      <c r="J151" s="527"/>
      <c r="K151" s="526"/>
    </row>
    <row r="152" spans="1:11" s="517" customFormat="1" ht="75" customHeight="1">
      <c r="A152" s="534"/>
      <c r="B152" s="534" t="s">
        <v>3221</v>
      </c>
      <c r="C152" s="533" t="s">
        <v>3263</v>
      </c>
      <c r="D152" s="532" t="s">
        <v>3262</v>
      </c>
      <c r="E152" s="531" t="s">
        <v>2904</v>
      </c>
      <c r="F152" s="876">
        <v>7004.34</v>
      </c>
      <c r="G152" s="530">
        <f t="shared" si="5"/>
        <v>7354.5570000000007</v>
      </c>
      <c r="H152" s="529">
        <f t="shared" si="4"/>
        <v>51513817.777380005</v>
      </c>
      <c r="I152" s="528" t="s">
        <v>2691</v>
      </c>
      <c r="J152" s="527"/>
      <c r="K152" s="526"/>
    </row>
    <row r="153" spans="1:11" s="517" customFormat="1" ht="75" customHeight="1">
      <c r="A153" s="534"/>
      <c r="B153" s="534" t="s">
        <v>3221</v>
      </c>
      <c r="C153" s="533" t="s">
        <v>3261</v>
      </c>
      <c r="D153" s="532" t="s">
        <v>3260</v>
      </c>
      <c r="E153" s="531" t="s">
        <v>2904</v>
      </c>
      <c r="F153" s="876">
        <v>7004.34</v>
      </c>
      <c r="G153" s="530">
        <f t="shared" si="5"/>
        <v>7354.5570000000007</v>
      </c>
      <c r="H153" s="529">
        <f t="shared" si="4"/>
        <v>51513817.777380005</v>
      </c>
      <c r="I153" s="528" t="s">
        <v>2691</v>
      </c>
      <c r="J153" s="527"/>
      <c r="K153" s="526"/>
    </row>
    <row r="154" spans="1:11" s="517" customFormat="1" ht="75" customHeight="1">
      <c r="A154" s="534"/>
      <c r="B154" s="534" t="s">
        <v>3259</v>
      </c>
      <c r="C154" s="533" t="s">
        <v>3258</v>
      </c>
      <c r="D154" s="532">
        <v>2204325</v>
      </c>
      <c r="E154" s="531" t="s">
        <v>3257</v>
      </c>
      <c r="F154" s="876">
        <v>36547.875</v>
      </c>
      <c r="G154" s="530">
        <f t="shared" si="5"/>
        <v>38375.268750000003</v>
      </c>
      <c r="H154" s="529">
        <f t="shared" si="4"/>
        <v>1402534525.3664064</v>
      </c>
      <c r="I154" s="528" t="s">
        <v>2691</v>
      </c>
      <c r="J154" s="527"/>
      <c r="K154" s="526"/>
    </row>
    <row r="155" spans="1:11" s="517" customFormat="1" ht="75" customHeight="1">
      <c r="A155" s="534"/>
      <c r="B155" s="534" t="s">
        <v>2813</v>
      </c>
      <c r="C155" s="533" t="s">
        <v>3256</v>
      </c>
      <c r="D155" s="532" t="s">
        <v>3255</v>
      </c>
      <c r="E155" s="531">
        <v>701</v>
      </c>
      <c r="F155" s="876">
        <v>8053.2900000000009</v>
      </c>
      <c r="G155" s="530">
        <f t="shared" si="5"/>
        <v>8455.9545000000016</v>
      </c>
      <c r="H155" s="529">
        <f t="shared" si="4"/>
        <v>68098253.815305024</v>
      </c>
      <c r="I155" s="528" t="s">
        <v>2691</v>
      </c>
      <c r="J155" s="527"/>
      <c r="K155" s="526"/>
    </row>
    <row r="156" spans="1:11" s="517" customFormat="1" ht="75" customHeight="1">
      <c r="A156" s="534"/>
      <c r="B156" s="534" t="s">
        <v>2800</v>
      </c>
      <c r="C156" s="533" t="s">
        <v>3254</v>
      </c>
      <c r="D156" s="532" t="s">
        <v>3253</v>
      </c>
      <c r="E156" s="552">
        <v>931</v>
      </c>
      <c r="F156" s="876">
        <v>12010.005000000001</v>
      </c>
      <c r="G156" s="530">
        <f t="shared" si="5"/>
        <v>12610.505250000002</v>
      </c>
      <c r="H156" s="529">
        <f t="shared" si="4"/>
        <v>151452231.10502627</v>
      </c>
      <c r="I156" s="528" t="s">
        <v>2691</v>
      </c>
      <c r="J156" s="527"/>
      <c r="K156" s="526"/>
    </row>
    <row r="157" spans="1:11" s="517" customFormat="1" ht="75" customHeight="1">
      <c r="A157" s="534"/>
      <c r="B157" s="548" t="s">
        <v>3252</v>
      </c>
      <c r="C157" s="547" t="s">
        <v>3251</v>
      </c>
      <c r="D157" s="546" t="s">
        <v>3250</v>
      </c>
      <c r="E157" s="545">
        <v>931</v>
      </c>
      <c r="F157" s="876">
        <v>17146.080000000002</v>
      </c>
      <c r="G157" s="530">
        <f t="shared" si="5"/>
        <v>18003.384000000002</v>
      </c>
      <c r="H157" s="529">
        <f t="shared" si="4"/>
        <v>308687462.33472008</v>
      </c>
      <c r="I157" s="528" t="s">
        <v>2691</v>
      </c>
      <c r="J157" s="527"/>
      <c r="K157" s="526"/>
    </row>
    <row r="158" spans="1:11" s="517" customFormat="1" ht="75" customHeight="1">
      <c r="A158" s="534"/>
      <c r="B158" s="534" t="s">
        <v>3249</v>
      </c>
      <c r="C158" s="533" t="s">
        <v>3248</v>
      </c>
      <c r="D158" s="532" t="s">
        <v>3247</v>
      </c>
      <c r="E158" s="531">
        <v>1162</v>
      </c>
      <c r="F158" s="876">
        <v>14291.235000000001</v>
      </c>
      <c r="G158" s="530">
        <f t="shared" si="5"/>
        <v>15005.796750000001</v>
      </c>
      <c r="H158" s="529">
        <f t="shared" si="4"/>
        <v>214451367.71648628</v>
      </c>
      <c r="I158" s="528" t="s">
        <v>2691</v>
      </c>
      <c r="J158" s="527"/>
      <c r="K158" s="526"/>
    </row>
    <row r="159" spans="1:11" s="517" customFormat="1" ht="75" customHeight="1">
      <c r="A159" s="534"/>
      <c r="B159" s="543" t="s">
        <v>3246</v>
      </c>
      <c r="C159" s="533" t="s">
        <v>3245</v>
      </c>
      <c r="D159" s="532" t="s">
        <v>3244</v>
      </c>
      <c r="E159" s="531">
        <v>1162</v>
      </c>
      <c r="F159" s="876">
        <v>19427.310000000001</v>
      </c>
      <c r="G159" s="530">
        <f t="shared" si="5"/>
        <v>20398.675500000001</v>
      </c>
      <c r="H159" s="529">
        <f t="shared" si="4"/>
        <v>396291392.52790505</v>
      </c>
      <c r="I159" s="528" t="s">
        <v>2691</v>
      </c>
      <c r="J159" s="527"/>
      <c r="K159" s="526"/>
    </row>
    <row r="160" spans="1:11" s="517" customFormat="1" ht="75" customHeight="1">
      <c r="A160" s="534"/>
      <c r="B160" s="534" t="s">
        <v>3243</v>
      </c>
      <c r="C160" s="547" t="s">
        <v>3242</v>
      </c>
      <c r="D160" s="546" t="s">
        <v>3241</v>
      </c>
      <c r="E160" s="531">
        <v>1162</v>
      </c>
      <c r="F160" s="876">
        <v>14291.235000000001</v>
      </c>
      <c r="G160" s="530">
        <f t="shared" si="5"/>
        <v>15005.796750000001</v>
      </c>
      <c r="H160" s="529">
        <f t="shared" si="4"/>
        <v>214451367.71648628</v>
      </c>
      <c r="I160" s="528" t="s">
        <v>2691</v>
      </c>
      <c r="J160" s="527"/>
      <c r="K160" s="526"/>
    </row>
    <row r="161" spans="1:11" s="517" customFormat="1" ht="75" customHeight="1">
      <c r="A161" s="534"/>
      <c r="B161" s="534" t="s">
        <v>2935</v>
      </c>
      <c r="C161" s="533" t="s">
        <v>3240</v>
      </c>
      <c r="D161" s="532" t="s">
        <v>3239</v>
      </c>
      <c r="E161" s="531">
        <v>1392</v>
      </c>
      <c r="F161" s="876">
        <v>12298.828500000001</v>
      </c>
      <c r="G161" s="530">
        <f t="shared" si="5"/>
        <v>12913.769925000002</v>
      </c>
      <c r="H161" s="529">
        <f t="shared" si="4"/>
        <v>158824241.59603292</v>
      </c>
      <c r="I161" s="528" t="s">
        <v>2691</v>
      </c>
      <c r="J161" s="527"/>
      <c r="K161" s="526"/>
    </row>
    <row r="162" spans="1:11" s="517" customFormat="1" ht="75" customHeight="1">
      <c r="A162" s="534"/>
      <c r="B162" s="543" t="s">
        <v>3238</v>
      </c>
      <c r="C162" s="533" t="s">
        <v>3237</v>
      </c>
      <c r="D162" s="532" t="s">
        <v>3236</v>
      </c>
      <c r="E162" s="531">
        <v>1392</v>
      </c>
      <c r="F162" s="876">
        <v>17434.9035</v>
      </c>
      <c r="G162" s="530">
        <f t="shared" si="5"/>
        <v>18306.648675</v>
      </c>
      <c r="H162" s="529">
        <f t="shared" si="4"/>
        <v>319174653.05702788</v>
      </c>
      <c r="I162" s="528" t="s">
        <v>2691</v>
      </c>
      <c r="J162" s="527"/>
      <c r="K162" s="526"/>
    </row>
    <row r="163" spans="1:11" s="517" customFormat="1" ht="75" customHeight="1">
      <c r="A163" s="534"/>
      <c r="B163" s="534" t="s">
        <v>3235</v>
      </c>
      <c r="C163" s="533" t="s">
        <v>3234</v>
      </c>
      <c r="D163" s="532" t="s">
        <v>3233</v>
      </c>
      <c r="E163" s="550">
        <v>1000</v>
      </c>
      <c r="F163" s="876">
        <v>11040.676500000001</v>
      </c>
      <c r="G163" s="530">
        <f t="shared" si="5"/>
        <v>11592.710325000002</v>
      </c>
      <c r="H163" s="529">
        <f t="shared" si="4"/>
        <v>127991364.45653489</v>
      </c>
      <c r="I163" s="528" t="s">
        <v>2691</v>
      </c>
      <c r="J163" s="527"/>
      <c r="K163" s="526"/>
    </row>
    <row r="164" spans="1:11" s="517" customFormat="1" ht="75" customHeight="1">
      <c r="A164" s="534"/>
      <c r="B164" s="541" t="s">
        <v>2870</v>
      </c>
      <c r="C164" s="533" t="s">
        <v>3232</v>
      </c>
      <c r="D164" s="531">
        <v>2205820</v>
      </c>
      <c r="E164" s="531" t="s">
        <v>3047</v>
      </c>
      <c r="F164" s="876">
        <v>9216.5850000000009</v>
      </c>
      <c r="G164" s="530">
        <f t="shared" si="5"/>
        <v>9677.4142500000016</v>
      </c>
      <c r="H164" s="529">
        <f t="shared" si="4"/>
        <v>89192711.015336275</v>
      </c>
      <c r="I164" s="528" t="s">
        <v>2691</v>
      </c>
      <c r="J164" s="527"/>
      <c r="K164" s="526"/>
    </row>
    <row r="165" spans="1:11" s="517" customFormat="1" ht="75" customHeight="1">
      <c r="A165" s="534"/>
      <c r="B165" s="534" t="s">
        <v>2896</v>
      </c>
      <c r="C165" s="533" t="s">
        <v>3231</v>
      </c>
      <c r="D165" s="532" t="s">
        <v>3230</v>
      </c>
      <c r="E165" s="531" t="s">
        <v>3058</v>
      </c>
      <c r="F165" s="876">
        <v>7351.1550000000007</v>
      </c>
      <c r="G165" s="530">
        <f t="shared" si="5"/>
        <v>7718.7127500000006</v>
      </c>
      <c r="H165" s="529">
        <f t="shared" si="4"/>
        <v>56741453.825726256</v>
      </c>
      <c r="I165" s="528" t="s">
        <v>2691</v>
      </c>
      <c r="J165" s="527"/>
      <c r="K165" s="526"/>
    </row>
    <row r="166" spans="1:11" s="517" customFormat="1" ht="75" customHeight="1">
      <c r="A166" s="534"/>
      <c r="B166" s="534" t="s">
        <v>2896</v>
      </c>
      <c r="C166" s="533" t="s">
        <v>3229</v>
      </c>
      <c r="D166" s="532" t="s">
        <v>3228</v>
      </c>
      <c r="E166" s="531" t="s">
        <v>3058</v>
      </c>
      <c r="F166" s="876">
        <v>7351.1550000000007</v>
      </c>
      <c r="G166" s="530">
        <f t="shared" si="5"/>
        <v>7718.7127500000006</v>
      </c>
      <c r="H166" s="529">
        <f t="shared" si="4"/>
        <v>56741453.825726256</v>
      </c>
      <c r="I166" s="528" t="s">
        <v>2691</v>
      </c>
      <c r="J166" s="527"/>
      <c r="K166" s="526"/>
    </row>
    <row r="167" spans="1:11" s="517" customFormat="1" ht="75" customHeight="1">
      <c r="A167" s="534"/>
      <c r="B167" s="543" t="s">
        <v>3086</v>
      </c>
      <c r="C167" s="533" t="s">
        <v>3227</v>
      </c>
      <c r="D167" s="532" t="s">
        <v>3226</v>
      </c>
      <c r="E167" s="531" t="s">
        <v>3058</v>
      </c>
      <c r="F167" s="876">
        <v>13214.880000000001</v>
      </c>
      <c r="G167" s="530">
        <f t="shared" si="5"/>
        <v>13875.624000000002</v>
      </c>
      <c r="H167" s="529">
        <f t="shared" si="4"/>
        <v>183364706.08512002</v>
      </c>
      <c r="I167" s="528" t="s">
        <v>2691</v>
      </c>
      <c r="J167" s="527"/>
      <c r="K167" s="526"/>
    </row>
    <row r="168" spans="1:11" s="517" customFormat="1" ht="75" customHeight="1">
      <c r="A168" s="534"/>
      <c r="B168" s="543" t="s">
        <v>3086</v>
      </c>
      <c r="C168" s="533" t="s">
        <v>3225</v>
      </c>
      <c r="D168" s="532" t="s">
        <v>3224</v>
      </c>
      <c r="E168" s="531" t="s">
        <v>3058</v>
      </c>
      <c r="F168" s="876">
        <v>13214.880000000001</v>
      </c>
      <c r="G168" s="530">
        <f t="shared" si="5"/>
        <v>13875.624000000002</v>
      </c>
      <c r="H168" s="529">
        <f t="shared" si="4"/>
        <v>183364706.08512002</v>
      </c>
      <c r="I168" s="528" t="s">
        <v>2691</v>
      </c>
      <c r="J168" s="527"/>
      <c r="K168" s="526"/>
    </row>
    <row r="169" spans="1:11" s="517" customFormat="1" ht="75" customHeight="1">
      <c r="A169" s="534"/>
      <c r="B169" s="534" t="s">
        <v>3221</v>
      </c>
      <c r="C169" s="533" t="s">
        <v>3223</v>
      </c>
      <c r="D169" s="532" t="s">
        <v>3222</v>
      </c>
      <c r="E169" s="531" t="s">
        <v>3058</v>
      </c>
      <c r="F169" s="876">
        <v>8143.0650000000005</v>
      </c>
      <c r="G169" s="530">
        <f t="shared" si="5"/>
        <v>8550.2182500000017</v>
      </c>
      <c r="H169" s="529">
        <f t="shared" si="4"/>
        <v>69624982.973936275</v>
      </c>
      <c r="I169" s="528" t="s">
        <v>2691</v>
      </c>
      <c r="J169" s="527"/>
      <c r="K169" s="526"/>
    </row>
    <row r="170" spans="1:11" s="517" customFormat="1" ht="75" customHeight="1">
      <c r="A170" s="534"/>
      <c r="B170" s="534" t="s">
        <v>3221</v>
      </c>
      <c r="C170" s="533" t="s">
        <v>3220</v>
      </c>
      <c r="D170" s="532" t="s">
        <v>3219</v>
      </c>
      <c r="E170" s="531" t="s">
        <v>3058</v>
      </c>
      <c r="F170" s="876">
        <v>8143.0650000000005</v>
      </c>
      <c r="G170" s="530">
        <f t="shared" si="5"/>
        <v>8550.2182500000017</v>
      </c>
      <c r="H170" s="529">
        <f t="shared" si="4"/>
        <v>69624982.973936275</v>
      </c>
      <c r="I170" s="528" t="s">
        <v>2691</v>
      </c>
      <c r="J170" s="527"/>
      <c r="K170" s="526"/>
    </row>
    <row r="171" spans="1:11" s="517" customFormat="1" ht="75" customHeight="1">
      <c r="A171" s="534"/>
      <c r="B171" s="534" t="s">
        <v>2815</v>
      </c>
      <c r="C171" s="533" t="s">
        <v>3218</v>
      </c>
      <c r="D171" s="532" t="s">
        <v>3217</v>
      </c>
      <c r="E171" s="531" t="s">
        <v>3058</v>
      </c>
      <c r="F171" s="876">
        <v>9660.7350000000006</v>
      </c>
      <c r="G171" s="530">
        <f t="shared" si="5"/>
        <v>10143.771750000002</v>
      </c>
      <c r="H171" s="529">
        <f t="shared" si="4"/>
        <v>97996290.777236268</v>
      </c>
      <c r="I171" s="528" t="s">
        <v>2691</v>
      </c>
      <c r="J171" s="527"/>
      <c r="K171" s="526"/>
    </row>
    <row r="172" spans="1:11" s="517" customFormat="1" ht="75" customHeight="1">
      <c r="A172" s="534"/>
      <c r="B172" s="534" t="s">
        <v>2815</v>
      </c>
      <c r="C172" s="533" t="s">
        <v>3216</v>
      </c>
      <c r="D172" s="532" t="s">
        <v>3215</v>
      </c>
      <c r="E172" s="531" t="s">
        <v>3058</v>
      </c>
      <c r="F172" s="876">
        <v>9660.7350000000006</v>
      </c>
      <c r="G172" s="530">
        <f t="shared" si="5"/>
        <v>10143.771750000002</v>
      </c>
      <c r="H172" s="529">
        <f t="shared" si="4"/>
        <v>97996290.777236268</v>
      </c>
      <c r="I172" s="528" t="s">
        <v>2691</v>
      </c>
      <c r="J172" s="527"/>
      <c r="K172" s="526"/>
    </row>
    <row r="173" spans="1:11" s="517" customFormat="1" ht="75" customHeight="1">
      <c r="A173" s="534"/>
      <c r="B173" s="543" t="s">
        <v>3212</v>
      </c>
      <c r="C173" s="533" t="s">
        <v>3214</v>
      </c>
      <c r="D173" s="532" t="s">
        <v>3213</v>
      </c>
      <c r="E173" s="531" t="s">
        <v>3058</v>
      </c>
      <c r="F173" s="876">
        <v>15524.460000000001</v>
      </c>
      <c r="G173" s="530">
        <f t="shared" si="5"/>
        <v>16300.683000000001</v>
      </c>
      <c r="H173" s="529">
        <f t="shared" si="4"/>
        <v>253059301.20618004</v>
      </c>
      <c r="I173" s="528" t="s">
        <v>2691</v>
      </c>
      <c r="J173" s="527"/>
      <c r="K173" s="526"/>
    </row>
    <row r="174" spans="1:11" s="517" customFormat="1" ht="75" customHeight="1">
      <c r="A174" s="534"/>
      <c r="B174" s="543" t="s">
        <v>3212</v>
      </c>
      <c r="C174" s="533" t="s">
        <v>3211</v>
      </c>
      <c r="D174" s="532" t="s">
        <v>3210</v>
      </c>
      <c r="E174" s="531" t="s">
        <v>3058</v>
      </c>
      <c r="F174" s="876">
        <v>15524.460000000001</v>
      </c>
      <c r="G174" s="530">
        <f t="shared" si="5"/>
        <v>16300.683000000001</v>
      </c>
      <c r="H174" s="529">
        <f t="shared" si="4"/>
        <v>253059301.20618004</v>
      </c>
      <c r="I174" s="528" t="s">
        <v>2691</v>
      </c>
      <c r="J174" s="527"/>
      <c r="K174" s="526"/>
    </row>
    <row r="175" spans="1:11" s="517" customFormat="1" ht="75" customHeight="1">
      <c r="A175" s="534"/>
      <c r="B175" s="534" t="s">
        <v>3207</v>
      </c>
      <c r="C175" s="533" t="s">
        <v>3209</v>
      </c>
      <c r="D175" s="532" t="s">
        <v>3208</v>
      </c>
      <c r="E175" s="531" t="s">
        <v>3139</v>
      </c>
      <c r="F175" s="876">
        <v>8553.0480000000007</v>
      </c>
      <c r="G175" s="530">
        <f t="shared" si="5"/>
        <v>8980.7004000000015</v>
      </c>
      <c r="H175" s="529">
        <f t="shared" si="4"/>
        <v>76812361.594819218</v>
      </c>
      <c r="I175" s="528" t="s">
        <v>2691</v>
      </c>
      <c r="J175" s="527"/>
      <c r="K175" s="526"/>
    </row>
    <row r="176" spans="1:11" s="517" customFormat="1" ht="75" customHeight="1">
      <c r="A176" s="534"/>
      <c r="B176" s="534" t="s">
        <v>3207</v>
      </c>
      <c r="C176" s="533" t="s">
        <v>3206</v>
      </c>
      <c r="D176" s="532" t="s">
        <v>3205</v>
      </c>
      <c r="E176" s="531" t="s">
        <v>3139</v>
      </c>
      <c r="F176" s="876">
        <v>8553.0480000000007</v>
      </c>
      <c r="G176" s="530">
        <f t="shared" si="5"/>
        <v>8980.7004000000015</v>
      </c>
      <c r="H176" s="529">
        <f t="shared" si="4"/>
        <v>76812361.594819218</v>
      </c>
      <c r="I176" s="528" t="s">
        <v>2691</v>
      </c>
      <c r="J176" s="527"/>
      <c r="K176" s="526"/>
    </row>
    <row r="177" spans="1:11" s="517" customFormat="1" ht="75" customHeight="1">
      <c r="A177" s="534"/>
      <c r="B177" s="543" t="s">
        <v>3202</v>
      </c>
      <c r="C177" s="533" t="s">
        <v>3204</v>
      </c>
      <c r="D177" s="532" t="s">
        <v>3203</v>
      </c>
      <c r="E177" s="531" t="s">
        <v>3139</v>
      </c>
      <c r="F177" s="876">
        <v>14416.773000000001</v>
      </c>
      <c r="G177" s="530">
        <f t="shared" si="5"/>
        <v>15137.611650000003</v>
      </c>
      <c r="H177" s="529">
        <f t="shared" si="4"/>
        <v>218235510.9202055</v>
      </c>
      <c r="I177" s="528" t="s">
        <v>2691</v>
      </c>
      <c r="J177" s="527"/>
      <c r="K177" s="526"/>
    </row>
    <row r="178" spans="1:11" s="517" customFormat="1" ht="75" customHeight="1">
      <c r="A178" s="534"/>
      <c r="B178" s="543" t="s">
        <v>3202</v>
      </c>
      <c r="C178" s="533" t="s">
        <v>3201</v>
      </c>
      <c r="D178" s="532" t="s">
        <v>3200</v>
      </c>
      <c r="E178" s="531" t="s">
        <v>3139</v>
      </c>
      <c r="F178" s="876">
        <v>14416.773000000001</v>
      </c>
      <c r="G178" s="530">
        <f t="shared" si="5"/>
        <v>15137.611650000003</v>
      </c>
      <c r="H178" s="529">
        <f t="shared" si="4"/>
        <v>218235510.9202055</v>
      </c>
      <c r="I178" s="528" t="s">
        <v>2691</v>
      </c>
      <c r="J178" s="527"/>
      <c r="K178" s="526"/>
    </row>
    <row r="179" spans="1:11" s="517" customFormat="1" ht="75" customHeight="1">
      <c r="A179" s="534"/>
      <c r="B179" s="534" t="s">
        <v>2759</v>
      </c>
      <c r="C179" s="533" t="s">
        <v>3199</v>
      </c>
      <c r="D179" s="532" t="s">
        <v>3198</v>
      </c>
      <c r="E179" s="531" t="s">
        <v>3058</v>
      </c>
      <c r="F179" s="876">
        <v>8576.82</v>
      </c>
      <c r="G179" s="530">
        <f t="shared" si="5"/>
        <v>9005.6610000000001</v>
      </c>
      <c r="H179" s="529">
        <f t="shared" si="4"/>
        <v>77239933.378020003</v>
      </c>
      <c r="I179" s="528" t="s">
        <v>2691</v>
      </c>
      <c r="J179" s="527"/>
      <c r="K179" s="526"/>
    </row>
    <row r="180" spans="1:11" s="517" customFormat="1" ht="75" customHeight="1">
      <c r="A180" s="534"/>
      <c r="B180" s="534" t="s">
        <v>2759</v>
      </c>
      <c r="C180" s="533" t="s">
        <v>3197</v>
      </c>
      <c r="D180" s="532" t="s">
        <v>3196</v>
      </c>
      <c r="E180" s="531" t="s">
        <v>3058</v>
      </c>
      <c r="F180" s="876">
        <v>8576.82</v>
      </c>
      <c r="G180" s="530">
        <f t="shared" si="5"/>
        <v>9005.6610000000001</v>
      </c>
      <c r="H180" s="529">
        <f t="shared" si="4"/>
        <v>77239933.378020003</v>
      </c>
      <c r="I180" s="528" t="s">
        <v>2691</v>
      </c>
      <c r="J180" s="527"/>
      <c r="K180" s="526"/>
    </row>
    <row r="181" spans="1:11" s="517" customFormat="1" ht="75" customHeight="1">
      <c r="A181" s="534"/>
      <c r="B181" s="534" t="s">
        <v>2759</v>
      </c>
      <c r="C181" s="533" t="s">
        <v>3195</v>
      </c>
      <c r="D181" s="532" t="s">
        <v>3194</v>
      </c>
      <c r="E181" s="531" t="s">
        <v>3058</v>
      </c>
      <c r="F181" s="876">
        <v>8576.82</v>
      </c>
      <c r="G181" s="530">
        <f t="shared" si="5"/>
        <v>9005.6610000000001</v>
      </c>
      <c r="H181" s="529">
        <f t="shared" si="4"/>
        <v>77239933.378020003</v>
      </c>
      <c r="I181" s="528" t="s">
        <v>2691</v>
      </c>
      <c r="J181" s="527"/>
      <c r="K181" s="526"/>
    </row>
    <row r="182" spans="1:11" s="517" customFormat="1" ht="75" customHeight="1">
      <c r="A182" s="534"/>
      <c r="B182" s="534" t="s">
        <v>2759</v>
      </c>
      <c r="C182" s="533" t="s">
        <v>3193</v>
      </c>
      <c r="D182" s="532" t="s">
        <v>3192</v>
      </c>
      <c r="E182" s="531" t="s">
        <v>3058</v>
      </c>
      <c r="F182" s="876">
        <v>8576.82</v>
      </c>
      <c r="G182" s="530">
        <f t="shared" si="5"/>
        <v>9005.6610000000001</v>
      </c>
      <c r="H182" s="529">
        <f t="shared" si="4"/>
        <v>77239933.378020003</v>
      </c>
      <c r="I182" s="528" t="s">
        <v>2691</v>
      </c>
      <c r="J182" s="527"/>
      <c r="K182" s="526"/>
    </row>
    <row r="183" spans="1:11" s="517" customFormat="1" ht="75" customHeight="1">
      <c r="A183" s="534"/>
      <c r="B183" s="543" t="s">
        <v>2756</v>
      </c>
      <c r="C183" s="533" t="s">
        <v>3191</v>
      </c>
      <c r="D183" s="532" t="s">
        <v>3190</v>
      </c>
      <c r="E183" s="531" t="s">
        <v>3058</v>
      </c>
      <c r="F183" s="876">
        <v>14440.545</v>
      </c>
      <c r="G183" s="530">
        <f t="shared" si="5"/>
        <v>15162.572250000001</v>
      </c>
      <c r="H183" s="529">
        <f t="shared" si="4"/>
        <v>218955806.89187628</v>
      </c>
      <c r="I183" s="528" t="s">
        <v>2691</v>
      </c>
      <c r="J183" s="527"/>
      <c r="K183" s="526"/>
    </row>
    <row r="184" spans="1:11" s="517" customFormat="1" ht="75" customHeight="1">
      <c r="A184" s="534"/>
      <c r="B184" s="543" t="s">
        <v>2756</v>
      </c>
      <c r="C184" s="533" t="s">
        <v>3189</v>
      </c>
      <c r="D184" s="532" t="s">
        <v>3188</v>
      </c>
      <c r="E184" s="531" t="s">
        <v>3058</v>
      </c>
      <c r="F184" s="876">
        <v>0</v>
      </c>
      <c r="G184" s="530">
        <f t="shared" si="5"/>
        <v>0</v>
      </c>
      <c r="H184" s="529">
        <f t="shared" si="4"/>
        <v>0</v>
      </c>
      <c r="I184" s="528" t="s">
        <v>2691</v>
      </c>
      <c r="J184" s="527"/>
      <c r="K184" s="526"/>
    </row>
    <row r="185" spans="1:11" s="517" customFormat="1" ht="75" customHeight="1">
      <c r="A185" s="534"/>
      <c r="B185" s="534" t="s">
        <v>2896</v>
      </c>
      <c r="C185" s="533" t="s">
        <v>3187</v>
      </c>
      <c r="D185" s="532" t="s">
        <v>3186</v>
      </c>
      <c r="E185" s="531" t="s">
        <v>3171</v>
      </c>
      <c r="F185" s="876">
        <v>8576.82</v>
      </c>
      <c r="G185" s="530">
        <f t="shared" si="5"/>
        <v>9005.6610000000001</v>
      </c>
      <c r="H185" s="529">
        <f t="shared" si="4"/>
        <v>77239933.378020003</v>
      </c>
      <c r="I185" s="528" t="s">
        <v>2691</v>
      </c>
      <c r="J185" s="527"/>
      <c r="K185" s="526"/>
    </row>
    <row r="186" spans="1:11" s="517" customFormat="1" ht="75" customHeight="1">
      <c r="A186" s="534"/>
      <c r="B186" s="534" t="s">
        <v>2896</v>
      </c>
      <c r="C186" s="533" t="s">
        <v>3185</v>
      </c>
      <c r="D186" s="532" t="s">
        <v>3184</v>
      </c>
      <c r="E186" s="531" t="s">
        <v>3171</v>
      </c>
      <c r="F186" s="876">
        <v>8576.82</v>
      </c>
      <c r="G186" s="530">
        <f t="shared" si="5"/>
        <v>9005.6610000000001</v>
      </c>
      <c r="H186" s="529">
        <f t="shared" si="4"/>
        <v>77239933.378020003</v>
      </c>
      <c r="I186" s="528" t="s">
        <v>2691</v>
      </c>
      <c r="J186" s="527"/>
      <c r="K186" s="526"/>
    </row>
    <row r="187" spans="1:11" s="517" customFormat="1" ht="75" customHeight="1">
      <c r="A187" s="534"/>
      <c r="B187" s="543" t="s">
        <v>3086</v>
      </c>
      <c r="C187" s="533" t="s">
        <v>3183</v>
      </c>
      <c r="D187" s="532" t="s">
        <v>3182</v>
      </c>
      <c r="E187" s="531" t="s">
        <v>3171</v>
      </c>
      <c r="F187" s="876">
        <v>14440.545</v>
      </c>
      <c r="G187" s="530">
        <f t="shared" si="5"/>
        <v>15162.572250000001</v>
      </c>
      <c r="H187" s="529">
        <f t="shared" si="4"/>
        <v>218955806.89187628</v>
      </c>
      <c r="I187" s="528" t="s">
        <v>2691</v>
      </c>
      <c r="J187" s="527"/>
      <c r="K187" s="526"/>
    </row>
    <row r="188" spans="1:11" s="517" customFormat="1" ht="75" customHeight="1">
      <c r="A188" s="534"/>
      <c r="B188" s="543" t="s">
        <v>3086</v>
      </c>
      <c r="C188" s="533" t="s">
        <v>3181</v>
      </c>
      <c r="D188" s="532" t="s">
        <v>3180</v>
      </c>
      <c r="E188" s="531" t="s">
        <v>3171</v>
      </c>
      <c r="F188" s="876">
        <v>14440.545</v>
      </c>
      <c r="G188" s="530">
        <f t="shared" si="5"/>
        <v>15162.572250000001</v>
      </c>
      <c r="H188" s="529">
        <f t="shared" si="4"/>
        <v>218955806.89187628</v>
      </c>
      <c r="I188" s="528" t="s">
        <v>2691</v>
      </c>
      <c r="J188" s="527"/>
      <c r="K188" s="526"/>
    </row>
    <row r="189" spans="1:11" s="517" customFormat="1" ht="75" customHeight="1">
      <c r="A189" s="534"/>
      <c r="B189" s="534" t="s">
        <v>3044</v>
      </c>
      <c r="C189" s="533" t="s">
        <v>3179</v>
      </c>
      <c r="D189" s="532" t="s">
        <v>3178</v>
      </c>
      <c r="E189" s="531" t="s">
        <v>3171</v>
      </c>
      <c r="F189" s="876">
        <v>8576.82</v>
      </c>
      <c r="G189" s="530">
        <f t="shared" si="5"/>
        <v>9005.6610000000001</v>
      </c>
      <c r="H189" s="529">
        <f t="shared" si="4"/>
        <v>77239933.378020003</v>
      </c>
      <c r="I189" s="528" t="s">
        <v>2691</v>
      </c>
      <c r="J189" s="527"/>
      <c r="K189" s="526"/>
    </row>
    <row r="190" spans="1:11" s="517" customFormat="1" ht="75" customHeight="1">
      <c r="A190" s="534"/>
      <c r="B190" s="534" t="s">
        <v>3044</v>
      </c>
      <c r="C190" s="533" t="s">
        <v>3177</v>
      </c>
      <c r="D190" s="532" t="s">
        <v>3176</v>
      </c>
      <c r="E190" s="531" t="s">
        <v>3171</v>
      </c>
      <c r="F190" s="876">
        <v>8576.82</v>
      </c>
      <c r="G190" s="530">
        <f t="shared" si="5"/>
        <v>9005.6610000000001</v>
      </c>
      <c r="H190" s="529">
        <f t="shared" si="4"/>
        <v>77239933.378020003</v>
      </c>
      <c r="I190" s="528" t="s">
        <v>2691</v>
      </c>
      <c r="J190" s="527"/>
      <c r="K190" s="526"/>
    </row>
    <row r="191" spans="1:11" s="517" customFormat="1" ht="75" customHeight="1">
      <c r="A191" s="534"/>
      <c r="B191" s="543" t="s">
        <v>3127</v>
      </c>
      <c r="C191" s="533" t="s">
        <v>3175</v>
      </c>
      <c r="D191" s="532" t="s">
        <v>3174</v>
      </c>
      <c r="E191" s="531" t="s">
        <v>3171</v>
      </c>
      <c r="F191" s="876">
        <v>14440.545</v>
      </c>
      <c r="G191" s="530">
        <f t="shared" si="5"/>
        <v>15162.572250000001</v>
      </c>
      <c r="H191" s="529">
        <f t="shared" si="4"/>
        <v>218955806.89187628</v>
      </c>
      <c r="I191" s="528" t="s">
        <v>2691</v>
      </c>
      <c r="J191" s="527"/>
      <c r="K191" s="526"/>
    </row>
    <row r="192" spans="1:11" s="517" customFormat="1" ht="75" customHeight="1">
      <c r="A192" s="534"/>
      <c r="B192" s="543" t="s">
        <v>3127</v>
      </c>
      <c r="C192" s="533" t="s">
        <v>3173</v>
      </c>
      <c r="D192" s="532" t="s">
        <v>3172</v>
      </c>
      <c r="E192" s="531" t="s">
        <v>3171</v>
      </c>
      <c r="F192" s="876">
        <v>14440.545</v>
      </c>
      <c r="G192" s="530">
        <f t="shared" si="5"/>
        <v>15162.572250000001</v>
      </c>
      <c r="H192" s="529">
        <f t="shared" si="4"/>
        <v>218955806.89187628</v>
      </c>
      <c r="I192" s="528" t="s">
        <v>2691</v>
      </c>
      <c r="J192" s="527"/>
      <c r="K192" s="526"/>
    </row>
    <row r="193" spans="1:11" s="517" customFormat="1" ht="75" customHeight="1">
      <c r="A193" s="534"/>
      <c r="B193" s="534" t="s">
        <v>3168</v>
      </c>
      <c r="C193" s="533" t="s">
        <v>3170</v>
      </c>
      <c r="D193" s="532" t="s">
        <v>3169</v>
      </c>
      <c r="E193" s="531" t="s">
        <v>3139</v>
      </c>
      <c r="F193" s="876">
        <v>8349.1589999999997</v>
      </c>
      <c r="G193" s="530">
        <f t="shared" si="5"/>
        <v>8766.6169499999996</v>
      </c>
      <c r="H193" s="529">
        <f t="shared" si="4"/>
        <v>73193878.807645038</v>
      </c>
      <c r="I193" s="528" t="s">
        <v>2691</v>
      </c>
      <c r="J193" s="527"/>
      <c r="K193" s="526"/>
    </row>
    <row r="194" spans="1:11" s="517" customFormat="1" ht="75" customHeight="1">
      <c r="A194" s="534"/>
      <c r="B194" s="534" t="s">
        <v>3168</v>
      </c>
      <c r="C194" s="533" t="s">
        <v>3167</v>
      </c>
      <c r="D194" s="532" t="s">
        <v>3166</v>
      </c>
      <c r="E194" s="531" t="s">
        <v>3139</v>
      </c>
      <c r="F194" s="876">
        <v>8349.1589999999997</v>
      </c>
      <c r="G194" s="530">
        <f t="shared" si="5"/>
        <v>8766.6169499999996</v>
      </c>
      <c r="H194" s="529">
        <f t="shared" si="4"/>
        <v>73193878.807645038</v>
      </c>
      <c r="I194" s="528" t="s">
        <v>2691</v>
      </c>
      <c r="J194" s="527"/>
      <c r="K194" s="526"/>
    </row>
    <row r="195" spans="1:11" s="517" customFormat="1" ht="75" customHeight="1">
      <c r="A195" s="534"/>
      <c r="B195" s="534" t="s">
        <v>3163</v>
      </c>
      <c r="C195" s="533" t="s">
        <v>3165</v>
      </c>
      <c r="D195" s="532" t="s">
        <v>3164</v>
      </c>
      <c r="E195" s="531" t="s">
        <v>3139</v>
      </c>
      <c r="F195" s="876">
        <v>9131.9969999999994</v>
      </c>
      <c r="G195" s="530">
        <f t="shared" si="5"/>
        <v>9588.5968499999999</v>
      </c>
      <c r="H195" s="529">
        <f t="shared" si="4"/>
        <v>87563037.668409437</v>
      </c>
      <c r="I195" s="528" t="s">
        <v>2691</v>
      </c>
      <c r="J195" s="527"/>
      <c r="K195" s="526"/>
    </row>
    <row r="196" spans="1:11" s="517" customFormat="1" ht="75" customHeight="1">
      <c r="A196" s="534"/>
      <c r="B196" s="534" t="s">
        <v>3163</v>
      </c>
      <c r="C196" s="533" t="s">
        <v>3162</v>
      </c>
      <c r="D196" s="532" t="s">
        <v>3161</v>
      </c>
      <c r="E196" s="531" t="s">
        <v>3139</v>
      </c>
      <c r="F196" s="876">
        <v>9131.9969999999994</v>
      </c>
      <c r="G196" s="530">
        <f t="shared" si="5"/>
        <v>9588.5968499999999</v>
      </c>
      <c r="H196" s="529">
        <f t="shared" si="4"/>
        <v>87563037.668409437</v>
      </c>
      <c r="I196" s="528" t="s">
        <v>2691</v>
      </c>
      <c r="J196" s="527"/>
      <c r="K196" s="526"/>
    </row>
    <row r="197" spans="1:11" s="517" customFormat="1" ht="75" customHeight="1">
      <c r="A197" s="534"/>
      <c r="B197" s="543" t="s">
        <v>3158</v>
      </c>
      <c r="C197" s="533" t="s">
        <v>3160</v>
      </c>
      <c r="D197" s="532" t="s">
        <v>3159</v>
      </c>
      <c r="E197" s="531" t="s">
        <v>3139</v>
      </c>
      <c r="F197" s="876">
        <v>14995.711499999999</v>
      </c>
      <c r="G197" s="530">
        <f t="shared" si="5"/>
        <v>15745.497074999999</v>
      </c>
      <c r="H197" s="529">
        <f t="shared" si="4"/>
        <v>236114931.56079385</v>
      </c>
      <c r="I197" s="528" t="s">
        <v>2691</v>
      </c>
      <c r="J197" s="527"/>
      <c r="K197" s="526"/>
    </row>
    <row r="198" spans="1:11" s="517" customFormat="1" ht="75" customHeight="1">
      <c r="A198" s="534"/>
      <c r="B198" s="543" t="s">
        <v>3158</v>
      </c>
      <c r="C198" s="533" t="s">
        <v>3157</v>
      </c>
      <c r="D198" s="532" t="s">
        <v>3156</v>
      </c>
      <c r="E198" s="531" t="s">
        <v>3139</v>
      </c>
      <c r="F198" s="876">
        <v>14995.711499999999</v>
      </c>
      <c r="G198" s="530">
        <f t="shared" si="5"/>
        <v>15745.497074999999</v>
      </c>
      <c r="H198" s="529">
        <f t="shared" si="4"/>
        <v>236114931.56079385</v>
      </c>
      <c r="I198" s="528" t="s">
        <v>2691</v>
      </c>
      <c r="J198" s="527"/>
      <c r="K198" s="526"/>
    </row>
    <row r="199" spans="1:11" s="517" customFormat="1" ht="75" customHeight="1">
      <c r="A199" s="534"/>
      <c r="B199" s="534" t="s">
        <v>3155</v>
      </c>
      <c r="C199" s="533" t="s">
        <v>3154</v>
      </c>
      <c r="D199" s="532" t="s">
        <v>3153</v>
      </c>
      <c r="E199" s="531" t="s">
        <v>3139</v>
      </c>
      <c r="F199" s="876">
        <v>9131.9969999999994</v>
      </c>
      <c r="G199" s="530">
        <f t="shared" si="5"/>
        <v>9588.5968499999999</v>
      </c>
      <c r="H199" s="529">
        <f t="shared" si="4"/>
        <v>87563037.668409437</v>
      </c>
      <c r="I199" s="528" t="s">
        <v>2691</v>
      </c>
      <c r="J199" s="527"/>
      <c r="K199" s="526"/>
    </row>
    <row r="200" spans="1:11" s="517" customFormat="1" ht="75" customHeight="1">
      <c r="A200" s="534"/>
      <c r="B200" s="543" t="s">
        <v>3152</v>
      </c>
      <c r="C200" s="533" t="s">
        <v>3151</v>
      </c>
      <c r="D200" s="532" t="s">
        <v>3150</v>
      </c>
      <c r="E200" s="531" t="s">
        <v>3139</v>
      </c>
      <c r="F200" s="876">
        <v>14995.711499999999</v>
      </c>
      <c r="G200" s="530">
        <f t="shared" si="5"/>
        <v>15745.497074999999</v>
      </c>
      <c r="H200" s="529">
        <f t="shared" si="4"/>
        <v>236114931.56079385</v>
      </c>
      <c r="I200" s="528" t="s">
        <v>2691</v>
      </c>
      <c r="J200" s="527"/>
      <c r="K200" s="526"/>
    </row>
    <row r="201" spans="1:11" s="517" customFormat="1" ht="75" customHeight="1">
      <c r="A201" s="534"/>
      <c r="B201" s="534" t="s">
        <v>3147</v>
      </c>
      <c r="C201" s="533" t="s">
        <v>3149</v>
      </c>
      <c r="D201" s="532" t="s">
        <v>3148</v>
      </c>
      <c r="E201" s="531" t="s">
        <v>3139</v>
      </c>
      <c r="F201" s="876">
        <v>9520.0035000000007</v>
      </c>
      <c r="G201" s="530">
        <f t="shared" si="5"/>
        <v>9996.0036750000017</v>
      </c>
      <c r="H201" s="529">
        <f t="shared" si="4"/>
        <v>95161989.972012892</v>
      </c>
      <c r="I201" s="528" t="s">
        <v>2691</v>
      </c>
      <c r="J201" s="527"/>
      <c r="K201" s="526"/>
    </row>
    <row r="202" spans="1:11" s="517" customFormat="1" ht="75" customHeight="1">
      <c r="A202" s="534"/>
      <c r="B202" s="534" t="s">
        <v>3147</v>
      </c>
      <c r="C202" s="533" t="s">
        <v>3146</v>
      </c>
      <c r="D202" s="532" t="s">
        <v>3145</v>
      </c>
      <c r="E202" s="531" t="s">
        <v>3139</v>
      </c>
      <c r="F202" s="876">
        <v>9520.0035000000007</v>
      </c>
      <c r="G202" s="530">
        <f t="shared" si="5"/>
        <v>9996.0036750000017</v>
      </c>
      <c r="H202" s="529">
        <f t="shared" si="4"/>
        <v>95161989.972012892</v>
      </c>
      <c r="I202" s="528" t="s">
        <v>2691</v>
      </c>
      <c r="J202" s="527"/>
      <c r="K202" s="526"/>
    </row>
    <row r="203" spans="1:11" s="517" customFormat="1" ht="75" customHeight="1">
      <c r="A203" s="534"/>
      <c r="B203" s="543" t="s">
        <v>3142</v>
      </c>
      <c r="C203" s="533" t="s">
        <v>3144</v>
      </c>
      <c r="D203" s="532" t="s">
        <v>3143</v>
      </c>
      <c r="E203" s="531" t="s">
        <v>3139</v>
      </c>
      <c r="F203" s="876">
        <v>15383.728500000001</v>
      </c>
      <c r="G203" s="530">
        <f t="shared" si="5"/>
        <v>16152.914925000001</v>
      </c>
      <c r="H203" s="529">
        <f t="shared" si="4"/>
        <v>248492057.68979791</v>
      </c>
      <c r="I203" s="528" t="s">
        <v>2691</v>
      </c>
      <c r="J203" s="527"/>
      <c r="K203" s="526"/>
    </row>
    <row r="204" spans="1:11" s="517" customFormat="1" ht="75" customHeight="1">
      <c r="A204" s="534"/>
      <c r="B204" s="543" t="s">
        <v>3142</v>
      </c>
      <c r="C204" s="533" t="s">
        <v>3141</v>
      </c>
      <c r="D204" s="532" t="s">
        <v>3140</v>
      </c>
      <c r="E204" s="531" t="s">
        <v>3139</v>
      </c>
      <c r="F204" s="876">
        <v>15383.728500000001</v>
      </c>
      <c r="G204" s="530">
        <f t="shared" si="5"/>
        <v>16152.914925000001</v>
      </c>
      <c r="H204" s="529">
        <f t="shared" si="4"/>
        <v>248492057.68979791</v>
      </c>
      <c r="I204" s="528" t="s">
        <v>2691</v>
      </c>
      <c r="J204" s="527"/>
      <c r="K204" s="526"/>
    </row>
    <row r="205" spans="1:11" s="517" customFormat="1" ht="75" customHeight="1">
      <c r="A205" s="534"/>
      <c r="B205" s="534" t="s">
        <v>3044</v>
      </c>
      <c r="C205" s="533" t="s">
        <v>3138</v>
      </c>
      <c r="D205" s="532" t="s">
        <v>3137</v>
      </c>
      <c r="E205" s="531" t="s">
        <v>3130</v>
      </c>
      <c r="F205" s="876">
        <v>11101.86</v>
      </c>
      <c r="G205" s="530">
        <f t="shared" si="5"/>
        <v>11656.953000000001</v>
      </c>
      <c r="H205" s="529">
        <f t="shared" si="4"/>
        <v>129413860.23258002</v>
      </c>
      <c r="I205" s="528" t="s">
        <v>2691</v>
      </c>
      <c r="J205" s="527"/>
      <c r="K205" s="526"/>
    </row>
    <row r="206" spans="1:11" s="517" customFormat="1" ht="75" customHeight="1">
      <c r="A206" s="534"/>
      <c r="B206" s="534" t="s">
        <v>3044</v>
      </c>
      <c r="C206" s="533" t="s">
        <v>3136</v>
      </c>
      <c r="D206" s="532" t="s">
        <v>3135</v>
      </c>
      <c r="E206" s="531" t="s">
        <v>3130</v>
      </c>
      <c r="F206" s="876">
        <v>11101.86</v>
      </c>
      <c r="G206" s="530">
        <f t="shared" si="5"/>
        <v>11656.953000000001</v>
      </c>
      <c r="H206" s="529">
        <f t="shared" si="4"/>
        <v>129413860.23258002</v>
      </c>
      <c r="I206" s="528" t="s">
        <v>2691</v>
      </c>
      <c r="J206" s="527"/>
      <c r="K206" s="526"/>
    </row>
    <row r="207" spans="1:11" s="517" customFormat="1" ht="75" customHeight="1">
      <c r="A207" s="534"/>
      <c r="B207" s="543" t="s">
        <v>3127</v>
      </c>
      <c r="C207" s="533" t="s">
        <v>3134</v>
      </c>
      <c r="D207" s="532" t="s">
        <v>3133</v>
      </c>
      <c r="E207" s="531" t="s">
        <v>3130</v>
      </c>
      <c r="F207" s="876">
        <v>16965.585000000003</v>
      </c>
      <c r="G207" s="530">
        <f t="shared" si="5"/>
        <v>17813.864250000002</v>
      </c>
      <c r="H207" s="529">
        <f t="shared" ref="H207:H270" si="6">F207*G207</f>
        <v>302222628.11183631</v>
      </c>
      <c r="I207" s="528" t="s">
        <v>2691</v>
      </c>
      <c r="J207" s="527"/>
      <c r="K207" s="526"/>
    </row>
    <row r="208" spans="1:11" s="517" customFormat="1" ht="75" customHeight="1">
      <c r="A208" s="534"/>
      <c r="B208" s="543" t="s">
        <v>3127</v>
      </c>
      <c r="C208" s="533" t="s">
        <v>3132</v>
      </c>
      <c r="D208" s="532" t="s">
        <v>3131</v>
      </c>
      <c r="E208" s="531" t="s">
        <v>3130</v>
      </c>
      <c r="F208" s="876">
        <v>16965.585000000003</v>
      </c>
      <c r="G208" s="530">
        <f t="shared" ref="G208:G271" si="7">F208*1.05</f>
        <v>17813.864250000002</v>
      </c>
      <c r="H208" s="529">
        <f t="shared" si="6"/>
        <v>302222628.11183631</v>
      </c>
      <c r="I208" s="528" t="s">
        <v>2691</v>
      </c>
      <c r="J208" s="527"/>
      <c r="K208" s="526"/>
    </row>
    <row r="209" spans="1:11" s="517" customFormat="1" ht="75" customHeight="1">
      <c r="A209" s="534"/>
      <c r="B209" s="534" t="s">
        <v>3044</v>
      </c>
      <c r="C209" s="533" t="s">
        <v>3129</v>
      </c>
      <c r="D209" s="532" t="s">
        <v>3128</v>
      </c>
      <c r="E209" s="531" t="s">
        <v>3124</v>
      </c>
      <c r="F209" s="876">
        <v>4923.45</v>
      </c>
      <c r="G209" s="530">
        <f t="shared" si="7"/>
        <v>5169.6225000000004</v>
      </c>
      <c r="H209" s="529">
        <f t="shared" si="6"/>
        <v>25452377.897624999</v>
      </c>
      <c r="I209" s="528" t="s">
        <v>2746</v>
      </c>
      <c r="J209" s="527"/>
      <c r="K209" s="526"/>
    </row>
    <row r="210" spans="1:11" s="517" customFormat="1" ht="75" customHeight="1">
      <c r="A210" s="534"/>
      <c r="B210" s="543" t="s">
        <v>3127</v>
      </c>
      <c r="C210" s="533" t="s">
        <v>3126</v>
      </c>
      <c r="D210" s="532" t="s">
        <v>3125</v>
      </c>
      <c r="E210" s="531" t="s">
        <v>3124</v>
      </c>
      <c r="F210" s="876">
        <v>10059.525</v>
      </c>
      <c r="G210" s="530">
        <f t="shared" si="7"/>
        <v>10562.501249999999</v>
      </c>
      <c r="H210" s="529">
        <f t="shared" si="6"/>
        <v>106253745.38690624</v>
      </c>
      <c r="I210" s="528" t="s">
        <v>2746</v>
      </c>
      <c r="J210" s="527"/>
      <c r="K210" s="526"/>
    </row>
    <row r="211" spans="1:11" s="517" customFormat="1" ht="75" customHeight="1">
      <c r="A211" s="534"/>
      <c r="B211" s="534" t="s">
        <v>3123</v>
      </c>
      <c r="C211" s="533" t="s">
        <v>3122</v>
      </c>
      <c r="D211" s="532" t="s">
        <v>3121</v>
      </c>
      <c r="E211" s="531" t="s">
        <v>3117</v>
      </c>
      <c r="F211" s="876">
        <v>2633.7150000000001</v>
      </c>
      <c r="G211" s="530">
        <f t="shared" si="7"/>
        <v>2765.4007500000002</v>
      </c>
      <c r="H211" s="529">
        <f t="shared" si="6"/>
        <v>7283277.4362862511</v>
      </c>
      <c r="I211" s="528" t="s">
        <v>2746</v>
      </c>
      <c r="J211" s="527"/>
      <c r="K211" s="526"/>
    </row>
    <row r="212" spans="1:11" s="517" customFormat="1" ht="75" customHeight="1">
      <c r="A212" s="534"/>
      <c r="B212" s="543" t="s">
        <v>3120</v>
      </c>
      <c r="C212" s="533" t="s">
        <v>3119</v>
      </c>
      <c r="D212" s="532" t="s">
        <v>3118</v>
      </c>
      <c r="E212" s="531" t="s">
        <v>3117</v>
      </c>
      <c r="F212" s="876">
        <v>7769.7900000000009</v>
      </c>
      <c r="G212" s="530">
        <f t="shared" si="7"/>
        <v>8158.2795000000015</v>
      </c>
      <c r="H212" s="529">
        <f t="shared" si="6"/>
        <v>63388118.476305015</v>
      </c>
      <c r="I212" s="528" t="s">
        <v>2746</v>
      </c>
      <c r="J212" s="527"/>
      <c r="K212" s="526"/>
    </row>
    <row r="213" spans="1:11" s="517" customFormat="1" ht="75" customHeight="1">
      <c r="A213" s="534"/>
      <c r="B213" s="534"/>
      <c r="C213" s="533" t="s">
        <v>3116</v>
      </c>
      <c r="D213" s="532">
        <v>1400140</v>
      </c>
      <c r="E213" s="531"/>
      <c r="F213" s="876">
        <v>917.59500000000003</v>
      </c>
      <c r="G213" s="530">
        <f t="shared" si="7"/>
        <v>963.47475000000009</v>
      </c>
      <c r="H213" s="529">
        <f t="shared" si="6"/>
        <v>884079.61322625005</v>
      </c>
      <c r="I213" s="528" t="s">
        <v>2691</v>
      </c>
      <c r="J213" s="527"/>
      <c r="K213" s="526"/>
    </row>
    <row r="214" spans="1:11" s="517" customFormat="1" ht="75" customHeight="1">
      <c r="A214" s="534"/>
      <c r="B214" s="534"/>
      <c r="C214" s="533" t="s">
        <v>3115</v>
      </c>
      <c r="D214" s="532" t="s">
        <v>3114</v>
      </c>
      <c r="E214" s="531" t="s">
        <v>3113</v>
      </c>
      <c r="F214" s="876">
        <v>38701.372499999998</v>
      </c>
      <c r="G214" s="530">
        <f t="shared" si="7"/>
        <v>40636.441124999998</v>
      </c>
      <c r="H214" s="529">
        <f t="shared" si="6"/>
        <v>1572686045.0529439</v>
      </c>
      <c r="I214" s="528" t="s">
        <v>2691</v>
      </c>
      <c r="J214" s="527"/>
      <c r="K214" s="526"/>
    </row>
    <row r="215" spans="1:11" s="517" customFormat="1" ht="75" customHeight="1">
      <c r="A215" s="534"/>
      <c r="B215" s="534" t="s">
        <v>3110</v>
      </c>
      <c r="C215" s="533" t="s">
        <v>3112</v>
      </c>
      <c r="D215" s="532" t="s">
        <v>3111</v>
      </c>
      <c r="E215" s="531" t="s">
        <v>3102</v>
      </c>
      <c r="F215" s="876">
        <v>25462.079999999998</v>
      </c>
      <c r="G215" s="530">
        <f t="shared" si="7"/>
        <v>26735.183999999997</v>
      </c>
      <c r="H215" s="529">
        <f t="shared" si="6"/>
        <v>680733393.82271993</v>
      </c>
      <c r="I215" s="528" t="s">
        <v>2691</v>
      </c>
      <c r="J215" s="527"/>
      <c r="K215" s="526"/>
    </row>
    <row r="216" spans="1:11" s="517" customFormat="1" ht="75" customHeight="1">
      <c r="A216" s="534"/>
      <c r="B216" s="534" t="s">
        <v>3110</v>
      </c>
      <c r="C216" s="533" t="s">
        <v>3109</v>
      </c>
      <c r="D216" s="532" t="s">
        <v>3108</v>
      </c>
      <c r="E216" s="531" t="s">
        <v>3102</v>
      </c>
      <c r="F216" s="876">
        <v>25462.079999999998</v>
      </c>
      <c r="G216" s="530">
        <f t="shared" si="7"/>
        <v>26735.183999999997</v>
      </c>
      <c r="H216" s="529">
        <f t="shared" si="6"/>
        <v>680733393.82271993</v>
      </c>
      <c r="I216" s="528" t="s">
        <v>2691</v>
      </c>
      <c r="J216" s="527"/>
      <c r="K216" s="526"/>
    </row>
    <row r="217" spans="1:11" s="517" customFormat="1" ht="75" customHeight="1">
      <c r="A217" s="534"/>
      <c r="B217" s="543" t="s">
        <v>3105</v>
      </c>
      <c r="C217" s="533" t="s">
        <v>3107</v>
      </c>
      <c r="D217" s="532" t="s">
        <v>3106</v>
      </c>
      <c r="E217" s="531" t="s">
        <v>3102</v>
      </c>
      <c r="F217" s="876">
        <v>30598.154999999999</v>
      </c>
      <c r="G217" s="530">
        <f t="shared" si="7"/>
        <v>32128.062750000001</v>
      </c>
      <c r="H217" s="529">
        <f t="shared" si="6"/>
        <v>983059443.87422621</v>
      </c>
      <c r="I217" s="528" t="s">
        <v>2691</v>
      </c>
      <c r="J217" s="527"/>
      <c r="K217" s="526"/>
    </row>
    <row r="218" spans="1:11" s="517" customFormat="1" ht="75" customHeight="1">
      <c r="A218" s="534"/>
      <c r="B218" s="543" t="s">
        <v>3105</v>
      </c>
      <c r="C218" s="533" t="s">
        <v>3104</v>
      </c>
      <c r="D218" s="532" t="s">
        <v>3103</v>
      </c>
      <c r="E218" s="531" t="s">
        <v>3102</v>
      </c>
      <c r="F218" s="876">
        <v>30598.154999999999</v>
      </c>
      <c r="G218" s="530">
        <f t="shared" si="7"/>
        <v>32128.062750000001</v>
      </c>
      <c r="H218" s="529">
        <f t="shared" si="6"/>
        <v>983059443.87422621</v>
      </c>
      <c r="I218" s="528" t="s">
        <v>2691</v>
      </c>
      <c r="J218" s="527"/>
      <c r="K218" s="526"/>
    </row>
    <row r="219" spans="1:11" s="517" customFormat="1" ht="75" customHeight="1">
      <c r="A219" s="534"/>
      <c r="B219" s="534" t="s">
        <v>3099</v>
      </c>
      <c r="C219" s="533" t="s">
        <v>3101</v>
      </c>
      <c r="D219" s="532" t="s">
        <v>3100</v>
      </c>
      <c r="E219" s="531" t="s">
        <v>3096</v>
      </c>
      <c r="F219" s="876">
        <v>35442.224999999999</v>
      </c>
      <c r="G219" s="530">
        <f t="shared" si="7"/>
        <v>37214.33625</v>
      </c>
      <c r="H219" s="529">
        <f t="shared" si="6"/>
        <v>1318958878.5981562</v>
      </c>
      <c r="I219" s="528" t="s">
        <v>2691</v>
      </c>
      <c r="J219" s="527"/>
      <c r="K219" s="526"/>
    </row>
    <row r="220" spans="1:11" s="517" customFormat="1" ht="75" customHeight="1">
      <c r="A220" s="534"/>
      <c r="B220" s="534" t="s">
        <v>3099</v>
      </c>
      <c r="C220" s="533" t="s">
        <v>3098</v>
      </c>
      <c r="D220" s="532" t="s">
        <v>3097</v>
      </c>
      <c r="E220" s="531" t="s">
        <v>3096</v>
      </c>
      <c r="F220" s="876">
        <v>35442.224999999999</v>
      </c>
      <c r="G220" s="530">
        <f t="shared" si="7"/>
        <v>37214.33625</v>
      </c>
      <c r="H220" s="529">
        <f t="shared" si="6"/>
        <v>1318958878.5981562</v>
      </c>
      <c r="I220" s="528" t="s">
        <v>2691</v>
      </c>
      <c r="J220" s="527"/>
      <c r="K220" s="526"/>
    </row>
    <row r="221" spans="1:11" s="517" customFormat="1" ht="75" customHeight="1">
      <c r="A221" s="534"/>
      <c r="B221" s="534" t="s">
        <v>3095</v>
      </c>
      <c r="C221" s="567" t="s">
        <v>3094</v>
      </c>
      <c r="D221" s="566" t="s">
        <v>3093</v>
      </c>
      <c r="E221" s="566" t="s">
        <v>3089</v>
      </c>
      <c r="F221" s="876">
        <v>11498.760000000002</v>
      </c>
      <c r="G221" s="530">
        <f t="shared" si="7"/>
        <v>12073.698000000002</v>
      </c>
      <c r="H221" s="529">
        <f t="shared" si="6"/>
        <v>138832555.61448005</v>
      </c>
      <c r="I221" s="528" t="s">
        <v>2691</v>
      </c>
      <c r="J221" s="544"/>
      <c r="K221" s="526"/>
    </row>
    <row r="222" spans="1:11" s="517" customFormat="1" ht="75" customHeight="1">
      <c r="A222" s="534"/>
      <c r="B222" s="543" t="s">
        <v>3092</v>
      </c>
      <c r="C222" s="567" t="s">
        <v>3091</v>
      </c>
      <c r="D222" s="566" t="s">
        <v>3090</v>
      </c>
      <c r="E222" s="566" t="s">
        <v>3089</v>
      </c>
      <c r="F222" s="876">
        <v>17362.485000000001</v>
      </c>
      <c r="G222" s="530">
        <f t="shared" si="7"/>
        <v>18230.609250000001</v>
      </c>
      <c r="H222" s="529">
        <f t="shared" si="6"/>
        <v>316528679.64398628</v>
      </c>
      <c r="I222" s="528" t="s">
        <v>2691</v>
      </c>
      <c r="J222" s="527"/>
      <c r="K222" s="526"/>
    </row>
    <row r="223" spans="1:11" s="517" customFormat="1" ht="75" customHeight="1">
      <c r="A223" s="534"/>
      <c r="B223" s="534" t="s">
        <v>2896</v>
      </c>
      <c r="C223" s="533" t="s">
        <v>3088</v>
      </c>
      <c r="D223" s="532" t="s">
        <v>3087</v>
      </c>
      <c r="E223" s="531">
        <v>1214</v>
      </c>
      <c r="F223" s="876">
        <v>18185.579999999998</v>
      </c>
      <c r="G223" s="530">
        <f t="shared" si="7"/>
        <v>19094.859</v>
      </c>
      <c r="H223" s="529">
        <f t="shared" si="6"/>
        <v>347251085.93321997</v>
      </c>
      <c r="I223" s="528" t="s">
        <v>2691</v>
      </c>
      <c r="J223" s="527"/>
      <c r="K223" s="526"/>
    </row>
    <row r="224" spans="1:11" s="517" customFormat="1" ht="75" customHeight="1">
      <c r="A224" s="534"/>
      <c r="B224" s="543" t="s">
        <v>3086</v>
      </c>
      <c r="C224" s="533" t="s">
        <v>3085</v>
      </c>
      <c r="D224" s="532" t="s">
        <v>3084</v>
      </c>
      <c r="E224" s="531">
        <v>1214</v>
      </c>
      <c r="F224" s="876">
        <v>24049.305</v>
      </c>
      <c r="G224" s="530">
        <f t="shared" si="7"/>
        <v>25251.770250000001</v>
      </c>
      <c r="H224" s="529">
        <f t="shared" si="6"/>
        <v>607287524.53217626</v>
      </c>
      <c r="I224" s="528" t="s">
        <v>2691</v>
      </c>
      <c r="J224" s="527"/>
      <c r="K224" s="526"/>
    </row>
    <row r="225" spans="1:11" s="517" customFormat="1" ht="75" customHeight="1">
      <c r="A225" s="534"/>
      <c r="B225" s="534" t="s">
        <v>3052</v>
      </c>
      <c r="C225" s="533" t="s">
        <v>3083</v>
      </c>
      <c r="D225" s="532" t="s">
        <v>3082</v>
      </c>
      <c r="E225" s="531">
        <v>2135</v>
      </c>
      <c r="F225" s="876">
        <v>31982.579999999998</v>
      </c>
      <c r="G225" s="530">
        <f t="shared" si="7"/>
        <v>33581.709000000003</v>
      </c>
      <c r="H225" s="529">
        <f t="shared" si="6"/>
        <v>1074029694.62922</v>
      </c>
      <c r="I225" s="528" t="s">
        <v>2691</v>
      </c>
      <c r="J225" s="527"/>
      <c r="K225" s="526"/>
    </row>
    <row r="226" spans="1:11" s="517" customFormat="1" ht="75" customHeight="1" thickBot="1">
      <c r="A226" s="534"/>
      <c r="B226" s="534" t="s">
        <v>3081</v>
      </c>
      <c r="C226" s="533" t="s">
        <v>3080</v>
      </c>
      <c r="D226" s="532" t="s">
        <v>3079</v>
      </c>
      <c r="E226" s="531">
        <v>2135</v>
      </c>
      <c r="F226" s="876">
        <v>35180.46</v>
      </c>
      <c r="G226" s="530">
        <f t="shared" si="7"/>
        <v>36939.483</v>
      </c>
      <c r="H226" s="529">
        <f t="shared" si="6"/>
        <v>1299548004.10218</v>
      </c>
      <c r="I226" s="528" t="s">
        <v>2691</v>
      </c>
      <c r="J226" s="527"/>
      <c r="K226" s="526"/>
    </row>
    <row r="227" spans="1:11" s="517" customFormat="1" ht="41.4">
      <c r="A227" s="565"/>
      <c r="B227" s="565"/>
      <c r="C227" s="564" t="s">
        <v>3078</v>
      </c>
      <c r="D227" s="563"/>
      <c r="E227" s="562"/>
      <c r="F227" s="876">
        <v>0</v>
      </c>
      <c r="G227" s="530">
        <f t="shared" si="7"/>
        <v>0</v>
      </c>
      <c r="H227" s="561">
        <f t="shared" si="6"/>
        <v>0</v>
      </c>
      <c r="I227" s="560" t="s">
        <v>2746</v>
      </c>
      <c r="J227" s="559"/>
      <c r="K227" s="558"/>
    </row>
    <row r="228" spans="1:11" s="517" customFormat="1" ht="75" customHeight="1">
      <c r="A228" s="534"/>
      <c r="B228" s="534"/>
      <c r="C228" s="533" t="s">
        <v>3077</v>
      </c>
      <c r="D228" s="532"/>
      <c r="E228" s="531">
        <v>1000</v>
      </c>
      <c r="F228" s="876">
        <v>1507.2750000000001</v>
      </c>
      <c r="G228" s="530">
        <f t="shared" si="7"/>
        <v>1582.6387500000001</v>
      </c>
      <c r="H228" s="529">
        <f t="shared" si="6"/>
        <v>2385471.8219062504</v>
      </c>
      <c r="I228" s="528" t="s">
        <v>2746</v>
      </c>
      <c r="J228" s="527"/>
      <c r="K228" s="526"/>
    </row>
    <row r="229" spans="1:11" s="517" customFormat="1" ht="75" customHeight="1">
      <c r="A229" s="534"/>
      <c r="B229" s="534"/>
      <c r="C229" s="533" t="s">
        <v>3076</v>
      </c>
      <c r="D229" s="532"/>
      <c r="E229" s="531">
        <v>2000</v>
      </c>
      <c r="F229" s="876">
        <v>3014.55</v>
      </c>
      <c r="G229" s="530">
        <f t="shared" si="7"/>
        <v>3165.2775000000001</v>
      </c>
      <c r="H229" s="529">
        <f t="shared" si="6"/>
        <v>9541887.2876250017</v>
      </c>
      <c r="I229" s="528" t="s">
        <v>2746</v>
      </c>
      <c r="J229" s="527"/>
      <c r="K229" s="526"/>
    </row>
    <row r="230" spans="1:11" s="517" customFormat="1" ht="75" customHeight="1">
      <c r="A230" s="534"/>
      <c r="B230" s="534"/>
      <c r="C230" s="533" t="s">
        <v>3075</v>
      </c>
      <c r="D230" s="532"/>
      <c r="E230" s="531">
        <v>3000</v>
      </c>
      <c r="F230" s="876">
        <v>4521.8249999999998</v>
      </c>
      <c r="G230" s="530">
        <f t="shared" si="7"/>
        <v>4747.9162500000002</v>
      </c>
      <c r="H230" s="529">
        <f t="shared" si="6"/>
        <v>21469246.39715625</v>
      </c>
      <c r="I230" s="528" t="s">
        <v>2746</v>
      </c>
      <c r="J230" s="527"/>
      <c r="K230" s="526"/>
    </row>
    <row r="231" spans="1:11" s="517" customFormat="1" ht="75" customHeight="1">
      <c r="A231" s="534"/>
      <c r="B231" s="534"/>
      <c r="C231" s="533" t="s">
        <v>3074</v>
      </c>
      <c r="D231" s="532"/>
      <c r="E231" s="531"/>
      <c r="F231" s="876">
        <v>388.39499999999998</v>
      </c>
      <c r="G231" s="530">
        <f t="shared" si="7"/>
        <v>407.81475</v>
      </c>
      <c r="H231" s="529">
        <f t="shared" si="6"/>
        <v>158393.20982625001</v>
      </c>
      <c r="I231" s="528" t="s">
        <v>2746</v>
      </c>
      <c r="J231" s="527"/>
      <c r="K231" s="526"/>
    </row>
    <row r="232" spans="1:11" s="517" customFormat="1" ht="75" customHeight="1">
      <c r="A232" s="534"/>
      <c r="B232" s="534"/>
      <c r="C232" s="533" t="s">
        <v>3073</v>
      </c>
      <c r="D232" s="532"/>
      <c r="E232" s="531"/>
      <c r="F232" s="876">
        <v>388.39499999999998</v>
      </c>
      <c r="G232" s="530">
        <f t="shared" si="7"/>
        <v>407.81475</v>
      </c>
      <c r="H232" s="529">
        <f t="shared" si="6"/>
        <v>158393.20982625001</v>
      </c>
      <c r="I232" s="528" t="s">
        <v>2746</v>
      </c>
      <c r="J232" s="527"/>
      <c r="K232" s="526"/>
    </row>
    <row r="233" spans="1:11" s="517" customFormat="1" ht="75" customHeight="1">
      <c r="A233" s="534"/>
      <c r="B233" s="534"/>
      <c r="C233" s="533" t="s">
        <v>3072</v>
      </c>
      <c r="D233" s="532"/>
      <c r="E233" s="531"/>
      <c r="F233" s="876">
        <v>40.635000000000005</v>
      </c>
      <c r="G233" s="530">
        <f t="shared" si="7"/>
        <v>42.666750000000008</v>
      </c>
      <c r="H233" s="529">
        <f t="shared" si="6"/>
        <v>1733.7633862500006</v>
      </c>
      <c r="I233" s="528" t="s">
        <v>2746</v>
      </c>
      <c r="J233" s="527"/>
      <c r="K233" s="526"/>
    </row>
    <row r="234" spans="1:11" s="517" customFormat="1" ht="75" customHeight="1">
      <c r="A234" s="534"/>
      <c r="B234" s="534"/>
      <c r="C234" s="533" t="s">
        <v>3071</v>
      </c>
      <c r="D234" s="532"/>
      <c r="E234" s="531"/>
      <c r="F234" s="876">
        <v>380.83499999999998</v>
      </c>
      <c r="G234" s="530">
        <f t="shared" si="7"/>
        <v>399.87675000000002</v>
      </c>
      <c r="H234" s="529">
        <f t="shared" si="6"/>
        <v>152287.06208624999</v>
      </c>
      <c r="I234" s="528" t="s">
        <v>2746</v>
      </c>
      <c r="J234" s="527"/>
      <c r="K234" s="526"/>
    </row>
    <row r="235" spans="1:11" s="517" customFormat="1" ht="75" customHeight="1">
      <c r="A235" s="534"/>
      <c r="B235" s="534"/>
      <c r="C235" s="533" t="s">
        <v>3070</v>
      </c>
      <c r="D235" s="532"/>
      <c r="E235" s="531"/>
      <c r="F235" s="876">
        <v>223.02</v>
      </c>
      <c r="G235" s="530">
        <f t="shared" si="7"/>
        <v>234.17100000000002</v>
      </c>
      <c r="H235" s="529">
        <f t="shared" si="6"/>
        <v>52224.81642000001</v>
      </c>
      <c r="I235" s="528" t="s">
        <v>2746</v>
      </c>
      <c r="J235" s="527"/>
      <c r="K235" s="526"/>
    </row>
    <row r="236" spans="1:11" s="517" customFormat="1" ht="75" customHeight="1">
      <c r="A236" s="534"/>
      <c r="B236" s="534"/>
      <c r="C236" s="533" t="s">
        <v>3069</v>
      </c>
      <c r="D236" s="532"/>
      <c r="E236" s="531"/>
      <c r="F236" s="876">
        <v>621.81000000000006</v>
      </c>
      <c r="G236" s="530">
        <f t="shared" si="7"/>
        <v>652.90050000000008</v>
      </c>
      <c r="H236" s="529">
        <f t="shared" si="6"/>
        <v>405980.05990500009</v>
      </c>
      <c r="I236" s="528" t="s">
        <v>2746</v>
      </c>
      <c r="J236" s="527"/>
      <c r="K236" s="526"/>
    </row>
    <row r="237" spans="1:11" s="517" customFormat="1" ht="75" customHeight="1">
      <c r="A237" s="534"/>
      <c r="B237" s="534"/>
      <c r="C237" s="533" t="s">
        <v>3068</v>
      </c>
      <c r="D237" s="532"/>
      <c r="E237" s="531"/>
      <c r="F237" s="876">
        <v>621.81000000000006</v>
      </c>
      <c r="G237" s="530">
        <f t="shared" si="7"/>
        <v>652.90050000000008</v>
      </c>
      <c r="H237" s="529">
        <f t="shared" si="6"/>
        <v>405980.05990500009</v>
      </c>
      <c r="I237" s="528" t="s">
        <v>2746</v>
      </c>
      <c r="J237" s="527"/>
      <c r="K237" s="526"/>
    </row>
    <row r="238" spans="1:11" s="517" customFormat="1" ht="75" customHeight="1">
      <c r="A238" s="534"/>
      <c r="B238" s="534"/>
      <c r="C238" s="533" t="s">
        <v>3067</v>
      </c>
      <c r="D238" s="532"/>
      <c r="E238" s="531"/>
      <c r="F238" s="876">
        <v>1034.7750000000001</v>
      </c>
      <c r="G238" s="530">
        <f t="shared" si="7"/>
        <v>1086.5137500000001</v>
      </c>
      <c r="H238" s="529">
        <f t="shared" si="6"/>
        <v>1124297.2656562501</v>
      </c>
      <c r="I238" s="528" t="s">
        <v>2746</v>
      </c>
      <c r="J238" s="527"/>
      <c r="K238" s="526"/>
    </row>
    <row r="239" spans="1:11" s="517" customFormat="1" ht="75" customHeight="1">
      <c r="A239" s="534"/>
      <c r="B239" s="534"/>
      <c r="C239" s="533" t="s">
        <v>3066</v>
      </c>
      <c r="D239" s="532"/>
      <c r="E239" s="531"/>
      <c r="F239" s="876">
        <v>1034.7750000000001</v>
      </c>
      <c r="G239" s="530">
        <f t="shared" si="7"/>
        <v>1086.5137500000001</v>
      </c>
      <c r="H239" s="529">
        <f t="shared" si="6"/>
        <v>1124297.2656562501</v>
      </c>
      <c r="I239" s="528" t="s">
        <v>2746</v>
      </c>
      <c r="J239" s="527"/>
      <c r="K239" s="526"/>
    </row>
    <row r="240" spans="1:11" s="517" customFormat="1" ht="75" customHeight="1">
      <c r="A240" s="534"/>
      <c r="B240" s="534"/>
      <c r="C240" s="533" t="s">
        <v>3065</v>
      </c>
      <c r="D240" s="532"/>
      <c r="E240" s="531"/>
      <c r="F240" s="876">
        <v>1034.7750000000001</v>
      </c>
      <c r="G240" s="530">
        <f t="shared" si="7"/>
        <v>1086.5137500000001</v>
      </c>
      <c r="H240" s="529">
        <f t="shared" si="6"/>
        <v>1124297.2656562501</v>
      </c>
      <c r="I240" s="528" t="s">
        <v>2746</v>
      </c>
      <c r="J240" s="527"/>
      <c r="K240" s="526"/>
    </row>
    <row r="241" spans="1:11" s="517" customFormat="1" ht="75" customHeight="1">
      <c r="A241" s="534"/>
      <c r="B241" s="534"/>
      <c r="C241" s="533" t="s">
        <v>3064</v>
      </c>
      <c r="D241" s="532"/>
      <c r="E241" s="531"/>
      <c r="F241" s="876">
        <v>1034.7750000000001</v>
      </c>
      <c r="G241" s="530">
        <f t="shared" si="7"/>
        <v>1086.5137500000001</v>
      </c>
      <c r="H241" s="529">
        <f t="shared" si="6"/>
        <v>1124297.2656562501</v>
      </c>
      <c r="I241" s="528" t="s">
        <v>2746</v>
      </c>
      <c r="J241" s="527"/>
      <c r="K241" s="526"/>
    </row>
    <row r="242" spans="1:11" s="517" customFormat="1" ht="75" customHeight="1">
      <c r="A242" s="534"/>
      <c r="B242" s="534"/>
      <c r="C242" s="572" t="s">
        <v>3063</v>
      </c>
      <c r="D242" s="532"/>
      <c r="E242" s="531"/>
      <c r="F242" s="876">
        <v>1552.1625000000001</v>
      </c>
      <c r="G242" s="530">
        <f t="shared" si="7"/>
        <v>1629.7706250000001</v>
      </c>
      <c r="H242" s="529">
        <f t="shared" si="6"/>
        <v>2529668.847726563</v>
      </c>
      <c r="I242" s="528" t="s">
        <v>2746</v>
      </c>
      <c r="J242" s="527"/>
      <c r="K242" s="526"/>
    </row>
    <row r="243" spans="1:11" s="517" customFormat="1" ht="75" customHeight="1" thickBot="1">
      <c r="A243" s="525"/>
      <c r="B243" s="525"/>
      <c r="C243" s="524" t="s">
        <v>3062</v>
      </c>
      <c r="D243" s="523"/>
      <c r="E243" s="522"/>
      <c r="F243" s="877">
        <v>469.66500000000002</v>
      </c>
      <c r="G243" s="530">
        <f t="shared" si="7"/>
        <v>493.14825000000002</v>
      </c>
      <c r="H243" s="521">
        <f t="shared" si="6"/>
        <v>231614.47283625003</v>
      </c>
      <c r="I243" s="520" t="s">
        <v>2746</v>
      </c>
      <c r="J243" s="519"/>
      <c r="K243" s="518"/>
    </row>
    <row r="244" spans="1:11" s="517" customFormat="1" ht="75" customHeight="1">
      <c r="A244" s="534"/>
      <c r="B244" s="534" t="s">
        <v>3061</v>
      </c>
      <c r="C244" s="533" t="s">
        <v>3060</v>
      </c>
      <c r="D244" s="532" t="s">
        <v>3059</v>
      </c>
      <c r="E244" s="552" t="s">
        <v>3058</v>
      </c>
      <c r="F244" s="878">
        <v>10312.785000000002</v>
      </c>
      <c r="G244" s="530">
        <f t="shared" si="7"/>
        <v>10828.424250000002</v>
      </c>
      <c r="H244" s="529">
        <f t="shared" si="6"/>
        <v>111671211.17903629</v>
      </c>
      <c r="I244" s="528" t="s">
        <v>2691</v>
      </c>
      <c r="J244" s="527"/>
      <c r="K244" s="526"/>
    </row>
    <row r="245" spans="1:11" s="517" customFormat="1" ht="75" customHeight="1">
      <c r="A245" s="534"/>
      <c r="B245" s="534" t="s">
        <v>2896</v>
      </c>
      <c r="C245" s="533" t="s">
        <v>3057</v>
      </c>
      <c r="D245" s="532" t="s">
        <v>3056</v>
      </c>
      <c r="E245" s="531" t="s">
        <v>3055</v>
      </c>
      <c r="F245" s="876">
        <v>7937.0550000000003</v>
      </c>
      <c r="G245" s="530">
        <f t="shared" si="7"/>
        <v>8333.9077500000003</v>
      </c>
      <c r="H245" s="529">
        <f t="shared" si="6"/>
        <v>66146684.176676258</v>
      </c>
      <c r="I245" s="528" t="s">
        <v>2691</v>
      </c>
      <c r="J245" s="527"/>
      <c r="K245" s="526"/>
    </row>
    <row r="246" spans="1:11" s="517" customFormat="1" ht="75" customHeight="1">
      <c r="A246" s="534"/>
      <c r="B246" s="534" t="s">
        <v>3052</v>
      </c>
      <c r="C246" s="533" t="s">
        <v>3054</v>
      </c>
      <c r="D246" s="532" t="s">
        <v>3053</v>
      </c>
      <c r="E246" s="552" t="s">
        <v>2904</v>
      </c>
      <c r="F246" s="876">
        <v>9734.4449999999997</v>
      </c>
      <c r="G246" s="530">
        <f t="shared" si="7"/>
        <v>10221.16725</v>
      </c>
      <c r="H246" s="529">
        <f t="shared" si="6"/>
        <v>99497390.430926248</v>
      </c>
      <c r="I246" s="528" t="s">
        <v>2691</v>
      </c>
      <c r="J246" s="527"/>
      <c r="K246" s="526"/>
    </row>
    <row r="247" spans="1:11" s="517" customFormat="1" ht="75" customHeight="1">
      <c r="A247" s="534"/>
      <c r="B247" s="534" t="s">
        <v>3052</v>
      </c>
      <c r="C247" s="533" t="s">
        <v>3051</v>
      </c>
      <c r="D247" s="532" t="s">
        <v>3050</v>
      </c>
      <c r="E247" s="531" t="s">
        <v>2904</v>
      </c>
      <c r="F247" s="876">
        <v>9710.82</v>
      </c>
      <c r="G247" s="530">
        <f t="shared" si="7"/>
        <v>10196.361000000001</v>
      </c>
      <c r="H247" s="529">
        <f t="shared" si="6"/>
        <v>99015026.326020002</v>
      </c>
      <c r="I247" s="528" t="s">
        <v>2691</v>
      </c>
      <c r="J247" s="527"/>
      <c r="K247" s="526"/>
    </row>
    <row r="248" spans="1:11" s="517" customFormat="1" ht="75" customHeight="1">
      <c r="A248" s="534"/>
      <c r="B248" s="534" t="s">
        <v>3022</v>
      </c>
      <c r="C248" s="533" t="s">
        <v>3049</v>
      </c>
      <c r="D248" s="532" t="s">
        <v>3048</v>
      </c>
      <c r="E248" s="531" t="s">
        <v>3047</v>
      </c>
      <c r="F248" s="876">
        <v>14921.0355</v>
      </c>
      <c r="G248" s="530">
        <f t="shared" si="7"/>
        <v>15667.087275</v>
      </c>
      <c r="H248" s="529">
        <f t="shared" si="6"/>
        <v>233769165.41187325</v>
      </c>
      <c r="I248" s="528" t="s">
        <v>2691</v>
      </c>
      <c r="J248" s="527"/>
      <c r="K248" s="526"/>
    </row>
    <row r="249" spans="1:11" s="517" customFormat="1" ht="75" customHeight="1">
      <c r="A249" s="534"/>
      <c r="B249" s="534" t="s">
        <v>3044</v>
      </c>
      <c r="C249" s="533" t="s">
        <v>3046</v>
      </c>
      <c r="D249" s="532" t="s">
        <v>3045</v>
      </c>
      <c r="E249" s="550">
        <v>1000</v>
      </c>
      <c r="F249" s="876">
        <v>11723.565000000001</v>
      </c>
      <c r="G249" s="530">
        <f t="shared" si="7"/>
        <v>12309.743250000001</v>
      </c>
      <c r="H249" s="529">
        <f t="shared" si="6"/>
        <v>144314075.12468627</v>
      </c>
      <c r="I249" s="528" t="s">
        <v>2691</v>
      </c>
      <c r="J249" s="527"/>
      <c r="K249" s="526"/>
    </row>
    <row r="250" spans="1:11" s="517" customFormat="1" ht="75" customHeight="1">
      <c r="A250" s="534"/>
      <c r="B250" s="534" t="s">
        <v>3044</v>
      </c>
      <c r="C250" s="533" t="s">
        <v>3043</v>
      </c>
      <c r="D250" s="532" t="s">
        <v>3042</v>
      </c>
      <c r="E250" s="550">
        <v>1000</v>
      </c>
      <c r="F250" s="876">
        <v>11723.565000000001</v>
      </c>
      <c r="G250" s="530">
        <f t="shared" si="7"/>
        <v>12309.743250000001</v>
      </c>
      <c r="H250" s="529">
        <f t="shared" si="6"/>
        <v>144314075.12468627</v>
      </c>
      <c r="I250" s="528" t="s">
        <v>2691</v>
      </c>
      <c r="J250" s="527"/>
      <c r="K250" s="526"/>
    </row>
    <row r="251" spans="1:11" s="517" customFormat="1" ht="75" customHeight="1">
      <c r="A251" s="534"/>
      <c r="B251" s="534" t="s">
        <v>2901</v>
      </c>
      <c r="C251" s="533" t="s">
        <v>3041</v>
      </c>
      <c r="D251" s="532" t="s">
        <v>3040</v>
      </c>
      <c r="E251" s="531">
        <v>1162</v>
      </c>
      <c r="F251" s="876">
        <v>13953.87</v>
      </c>
      <c r="G251" s="530">
        <f t="shared" si="7"/>
        <v>14651.563500000002</v>
      </c>
      <c r="H251" s="529">
        <f t="shared" si="6"/>
        <v>204446012.37574503</v>
      </c>
      <c r="I251" s="528" t="s">
        <v>2691</v>
      </c>
      <c r="J251" s="527"/>
      <c r="K251" s="526"/>
    </row>
    <row r="252" spans="1:11" s="517" customFormat="1" ht="75" customHeight="1">
      <c r="A252" s="534"/>
      <c r="B252" s="534" t="s">
        <v>2901</v>
      </c>
      <c r="C252" s="533" t="s">
        <v>3039</v>
      </c>
      <c r="D252" s="532" t="s">
        <v>3038</v>
      </c>
      <c r="E252" s="531">
        <v>1162</v>
      </c>
      <c r="F252" s="876">
        <v>13953.87</v>
      </c>
      <c r="G252" s="530">
        <f t="shared" si="7"/>
        <v>14651.563500000002</v>
      </c>
      <c r="H252" s="529">
        <f t="shared" si="6"/>
        <v>204446012.37574503</v>
      </c>
      <c r="I252" s="528" t="s">
        <v>2691</v>
      </c>
      <c r="J252" s="527"/>
      <c r="K252" s="526"/>
    </row>
    <row r="253" spans="1:11" s="517" customFormat="1" ht="75" customHeight="1">
      <c r="A253" s="534"/>
      <c r="B253" s="543" t="s">
        <v>3035</v>
      </c>
      <c r="C253" s="533" t="s">
        <v>3037</v>
      </c>
      <c r="D253" s="532" t="s">
        <v>3036</v>
      </c>
      <c r="E253" s="531">
        <v>1162</v>
      </c>
      <c r="F253" s="876">
        <v>19089.945000000003</v>
      </c>
      <c r="G253" s="530">
        <f t="shared" si="7"/>
        <v>20044.442250000004</v>
      </c>
      <c r="H253" s="529">
        <f t="shared" si="6"/>
        <v>382647300.10817641</v>
      </c>
      <c r="I253" s="528" t="s">
        <v>2691</v>
      </c>
      <c r="J253" s="527"/>
      <c r="K253" s="526"/>
    </row>
    <row r="254" spans="1:11" s="517" customFormat="1" ht="75" customHeight="1">
      <c r="A254" s="534"/>
      <c r="B254" s="543" t="s">
        <v>3035</v>
      </c>
      <c r="C254" s="533" t="s">
        <v>3034</v>
      </c>
      <c r="D254" s="532" t="s">
        <v>3033</v>
      </c>
      <c r="E254" s="531">
        <v>1162</v>
      </c>
      <c r="F254" s="876">
        <v>19089.945000000003</v>
      </c>
      <c r="G254" s="530">
        <f t="shared" si="7"/>
        <v>20044.442250000004</v>
      </c>
      <c r="H254" s="529">
        <f t="shared" si="6"/>
        <v>382647300.10817641</v>
      </c>
      <c r="I254" s="528" t="s">
        <v>2691</v>
      </c>
      <c r="J254" s="527"/>
      <c r="K254" s="526"/>
    </row>
    <row r="255" spans="1:11" s="517" customFormat="1" ht="75" customHeight="1">
      <c r="A255" s="534"/>
      <c r="B255" s="549" t="s">
        <v>3022</v>
      </c>
      <c r="C255" s="547" t="s">
        <v>3032</v>
      </c>
      <c r="D255" s="546" t="s">
        <v>3031</v>
      </c>
      <c r="E255" s="545">
        <v>1162</v>
      </c>
      <c r="F255" s="876">
        <v>18379.305</v>
      </c>
      <c r="G255" s="530">
        <f t="shared" si="7"/>
        <v>19298.270250000001</v>
      </c>
      <c r="H255" s="529">
        <f t="shared" si="6"/>
        <v>354688794.89717627</v>
      </c>
      <c r="I255" s="528" t="s">
        <v>2691</v>
      </c>
      <c r="J255" s="527"/>
      <c r="K255" s="526"/>
    </row>
    <row r="256" spans="1:11" s="517" customFormat="1" ht="75" customHeight="1">
      <c r="A256" s="534"/>
      <c r="B256" s="534" t="s">
        <v>3022</v>
      </c>
      <c r="C256" s="533" t="s">
        <v>3030</v>
      </c>
      <c r="D256" s="532" t="s">
        <v>3029</v>
      </c>
      <c r="E256" s="531">
        <v>1162</v>
      </c>
      <c r="F256" s="876">
        <v>18379.305</v>
      </c>
      <c r="G256" s="530">
        <f t="shared" si="7"/>
        <v>19298.270250000001</v>
      </c>
      <c r="H256" s="529">
        <f t="shared" si="6"/>
        <v>354688794.89717627</v>
      </c>
      <c r="I256" s="528" t="s">
        <v>2691</v>
      </c>
      <c r="J256" s="527"/>
      <c r="K256" s="526"/>
    </row>
    <row r="257" spans="1:11" s="517" customFormat="1" ht="75" customHeight="1">
      <c r="A257" s="534"/>
      <c r="B257" s="543" t="s">
        <v>3017</v>
      </c>
      <c r="C257" s="533" t="s">
        <v>3028</v>
      </c>
      <c r="D257" s="532" t="s">
        <v>3027</v>
      </c>
      <c r="E257" s="531">
        <v>1162</v>
      </c>
      <c r="F257" s="876">
        <v>22250.025000000001</v>
      </c>
      <c r="G257" s="530">
        <f t="shared" si="7"/>
        <v>23362.526250000003</v>
      </c>
      <c r="H257" s="529">
        <f t="shared" si="6"/>
        <v>519816793.12565637</v>
      </c>
      <c r="I257" s="528" t="s">
        <v>2691</v>
      </c>
      <c r="J257" s="527"/>
      <c r="K257" s="526"/>
    </row>
    <row r="258" spans="1:11" s="517" customFormat="1" ht="75" customHeight="1">
      <c r="A258" s="534"/>
      <c r="B258" s="543" t="s">
        <v>3017</v>
      </c>
      <c r="C258" s="533" t="s">
        <v>3026</v>
      </c>
      <c r="D258" s="532" t="s">
        <v>3025</v>
      </c>
      <c r="E258" s="531">
        <v>1162</v>
      </c>
      <c r="F258" s="876">
        <v>22250.025000000001</v>
      </c>
      <c r="G258" s="530">
        <f t="shared" si="7"/>
        <v>23362.526250000003</v>
      </c>
      <c r="H258" s="529">
        <f t="shared" si="6"/>
        <v>519816793.12565637</v>
      </c>
      <c r="I258" s="528" t="s">
        <v>2691</v>
      </c>
      <c r="J258" s="527"/>
      <c r="K258" s="526"/>
    </row>
    <row r="259" spans="1:11" s="517" customFormat="1" ht="75" customHeight="1">
      <c r="A259" s="534"/>
      <c r="B259" s="534" t="s">
        <v>3022</v>
      </c>
      <c r="C259" s="533" t="s">
        <v>3024</v>
      </c>
      <c r="D259" s="532" t="s">
        <v>3023</v>
      </c>
      <c r="E259" s="531">
        <v>1162</v>
      </c>
      <c r="F259" s="876">
        <v>13953.87</v>
      </c>
      <c r="G259" s="530">
        <f t="shared" si="7"/>
        <v>14651.563500000002</v>
      </c>
      <c r="H259" s="529">
        <f t="shared" si="6"/>
        <v>204446012.37574503</v>
      </c>
      <c r="I259" s="528" t="s">
        <v>2691</v>
      </c>
      <c r="J259" s="527"/>
      <c r="K259" s="526"/>
    </row>
    <row r="260" spans="1:11" s="517" customFormat="1" ht="75" customHeight="1">
      <c r="A260" s="534"/>
      <c r="B260" s="534" t="s">
        <v>3022</v>
      </c>
      <c r="C260" s="533" t="s">
        <v>3021</v>
      </c>
      <c r="D260" s="532" t="s">
        <v>3020</v>
      </c>
      <c r="E260" s="531">
        <v>1162</v>
      </c>
      <c r="F260" s="876">
        <v>13953.87</v>
      </c>
      <c r="G260" s="530">
        <f t="shared" si="7"/>
        <v>14651.563500000002</v>
      </c>
      <c r="H260" s="529">
        <f t="shared" si="6"/>
        <v>204446012.37574503</v>
      </c>
      <c r="I260" s="528" t="s">
        <v>2691</v>
      </c>
      <c r="J260" s="527"/>
      <c r="K260" s="526"/>
    </row>
    <row r="261" spans="1:11" s="517" customFormat="1" ht="75" customHeight="1">
      <c r="A261" s="534"/>
      <c r="B261" s="543" t="s">
        <v>3017</v>
      </c>
      <c r="C261" s="533" t="s">
        <v>3019</v>
      </c>
      <c r="D261" s="532" t="s">
        <v>3018</v>
      </c>
      <c r="E261" s="531">
        <v>1162</v>
      </c>
      <c r="F261" s="876">
        <v>19089.945000000003</v>
      </c>
      <c r="G261" s="530">
        <f t="shared" si="7"/>
        <v>20044.442250000004</v>
      </c>
      <c r="H261" s="529">
        <f t="shared" si="6"/>
        <v>382647300.10817641</v>
      </c>
      <c r="I261" s="528" t="s">
        <v>2691</v>
      </c>
      <c r="J261" s="527"/>
      <c r="K261" s="526"/>
    </row>
    <row r="262" spans="1:11" s="517" customFormat="1" ht="75" customHeight="1">
      <c r="A262" s="534"/>
      <c r="B262" s="543" t="s">
        <v>3017</v>
      </c>
      <c r="C262" s="533" t="s">
        <v>3016</v>
      </c>
      <c r="D262" s="532" t="s">
        <v>3015</v>
      </c>
      <c r="E262" s="531">
        <v>1162</v>
      </c>
      <c r="F262" s="876">
        <v>19089.945000000003</v>
      </c>
      <c r="G262" s="530">
        <f t="shared" si="7"/>
        <v>20044.442250000004</v>
      </c>
      <c r="H262" s="529">
        <f t="shared" si="6"/>
        <v>382647300.10817641</v>
      </c>
      <c r="I262" s="528" t="s">
        <v>2691</v>
      </c>
      <c r="J262" s="527"/>
      <c r="K262" s="526"/>
    </row>
    <row r="263" spans="1:11" s="517" customFormat="1" ht="75" customHeight="1">
      <c r="A263" s="534"/>
      <c r="B263" s="534" t="s">
        <v>2966</v>
      </c>
      <c r="C263" s="533" t="s">
        <v>3014</v>
      </c>
      <c r="D263" s="532" t="s">
        <v>3013</v>
      </c>
      <c r="E263" s="531">
        <v>1162</v>
      </c>
      <c r="F263" s="876">
        <v>13953.87</v>
      </c>
      <c r="G263" s="530">
        <f t="shared" si="7"/>
        <v>14651.563500000002</v>
      </c>
      <c r="H263" s="529">
        <f t="shared" si="6"/>
        <v>204446012.37574503</v>
      </c>
      <c r="I263" s="528" t="s">
        <v>2691</v>
      </c>
      <c r="J263" s="527"/>
      <c r="K263" s="526"/>
    </row>
    <row r="264" spans="1:11" s="517" customFormat="1" ht="75" customHeight="1">
      <c r="A264" s="534"/>
      <c r="B264" s="534" t="s">
        <v>2966</v>
      </c>
      <c r="C264" s="533" t="s">
        <v>3012</v>
      </c>
      <c r="D264" s="532" t="s">
        <v>3011</v>
      </c>
      <c r="E264" s="531">
        <v>1162</v>
      </c>
      <c r="F264" s="876">
        <v>13953.87</v>
      </c>
      <c r="G264" s="530">
        <f t="shared" si="7"/>
        <v>14651.563500000002</v>
      </c>
      <c r="H264" s="529">
        <f t="shared" si="6"/>
        <v>204446012.37574503</v>
      </c>
      <c r="I264" s="528" t="s">
        <v>2691</v>
      </c>
      <c r="J264" s="527"/>
      <c r="K264" s="526"/>
    </row>
    <row r="265" spans="1:11" s="517" customFormat="1" ht="75" customHeight="1">
      <c r="A265" s="534"/>
      <c r="B265" s="534" t="s">
        <v>3008</v>
      </c>
      <c r="C265" s="533" t="s">
        <v>3010</v>
      </c>
      <c r="D265" s="532" t="s">
        <v>3009</v>
      </c>
      <c r="E265" s="531">
        <v>1162</v>
      </c>
      <c r="F265" s="876">
        <v>13953.87</v>
      </c>
      <c r="G265" s="530">
        <f t="shared" si="7"/>
        <v>14651.563500000002</v>
      </c>
      <c r="H265" s="529">
        <f t="shared" si="6"/>
        <v>204446012.37574503</v>
      </c>
      <c r="I265" s="528" t="s">
        <v>2691</v>
      </c>
      <c r="J265" s="527"/>
      <c r="K265" s="526"/>
    </row>
    <row r="266" spans="1:11" s="517" customFormat="1" ht="75" customHeight="1">
      <c r="A266" s="534"/>
      <c r="B266" s="534" t="s">
        <v>3008</v>
      </c>
      <c r="C266" s="533" t="s">
        <v>3007</v>
      </c>
      <c r="D266" s="532" t="s">
        <v>3006</v>
      </c>
      <c r="E266" s="531">
        <v>1162</v>
      </c>
      <c r="F266" s="876">
        <v>13953.87</v>
      </c>
      <c r="G266" s="530">
        <f t="shared" si="7"/>
        <v>14651.563500000002</v>
      </c>
      <c r="H266" s="529">
        <f t="shared" si="6"/>
        <v>204446012.37574503</v>
      </c>
      <c r="I266" s="528" t="s">
        <v>2691</v>
      </c>
      <c r="J266" s="527"/>
      <c r="K266" s="526"/>
    </row>
    <row r="267" spans="1:11" s="517" customFormat="1" ht="75" customHeight="1">
      <c r="A267" s="534"/>
      <c r="B267" s="534" t="s">
        <v>2948</v>
      </c>
      <c r="C267" s="533" t="s">
        <v>3005</v>
      </c>
      <c r="D267" s="532" t="s">
        <v>3004</v>
      </c>
      <c r="E267" s="531" t="s">
        <v>3001</v>
      </c>
      <c r="F267" s="876">
        <v>51398.55</v>
      </c>
      <c r="G267" s="530">
        <f t="shared" si="7"/>
        <v>53968.477500000008</v>
      </c>
      <c r="H267" s="529">
        <f t="shared" si="6"/>
        <v>2773901489.2076254</v>
      </c>
      <c r="I267" s="528" t="s">
        <v>2691</v>
      </c>
      <c r="J267" s="527"/>
      <c r="K267" s="526"/>
    </row>
    <row r="268" spans="1:11" s="517" customFormat="1" ht="75" customHeight="1">
      <c r="A268" s="534"/>
      <c r="B268" s="534" t="s">
        <v>2948</v>
      </c>
      <c r="C268" s="533" t="s">
        <v>3003</v>
      </c>
      <c r="D268" s="532" t="s">
        <v>3002</v>
      </c>
      <c r="E268" s="531" t="s">
        <v>3001</v>
      </c>
      <c r="F268" s="876">
        <v>51398.55</v>
      </c>
      <c r="G268" s="530">
        <f t="shared" si="7"/>
        <v>53968.477500000008</v>
      </c>
      <c r="H268" s="529">
        <f t="shared" si="6"/>
        <v>2773901489.2076254</v>
      </c>
      <c r="I268" s="528" t="s">
        <v>2691</v>
      </c>
      <c r="J268" s="527"/>
      <c r="K268" s="526"/>
    </row>
    <row r="269" spans="1:11" s="517" customFormat="1" ht="75" customHeight="1">
      <c r="A269" s="534"/>
      <c r="B269" s="534" t="s">
        <v>2998</v>
      </c>
      <c r="C269" s="547" t="s">
        <v>3000</v>
      </c>
      <c r="D269" s="546" t="s">
        <v>2999</v>
      </c>
      <c r="E269" s="552">
        <v>1162</v>
      </c>
      <c r="F269" s="876">
        <v>9201.4650000000001</v>
      </c>
      <c r="G269" s="530">
        <f t="shared" si="7"/>
        <v>9661.5382500000014</v>
      </c>
      <c r="H269" s="529">
        <f t="shared" si="6"/>
        <v>88900306.053536266</v>
      </c>
      <c r="I269" s="528" t="s">
        <v>2691</v>
      </c>
      <c r="J269" s="527"/>
      <c r="K269" s="526"/>
    </row>
    <row r="270" spans="1:11" s="517" customFormat="1" ht="75" customHeight="1">
      <c r="A270" s="534"/>
      <c r="B270" s="534"/>
      <c r="C270" s="533" t="s">
        <v>2995</v>
      </c>
      <c r="D270" s="532" t="s">
        <v>2994</v>
      </c>
      <c r="E270" s="531"/>
      <c r="F270" s="876">
        <v>660.55500000000006</v>
      </c>
      <c r="G270" s="530">
        <f t="shared" si="7"/>
        <v>693.58275000000015</v>
      </c>
      <c r="H270" s="529">
        <f t="shared" si="6"/>
        <v>458149.55342625012</v>
      </c>
      <c r="I270" s="528" t="s">
        <v>2691</v>
      </c>
      <c r="J270" s="527"/>
      <c r="K270" s="526"/>
    </row>
    <row r="271" spans="1:11" s="517" customFormat="1" ht="75" customHeight="1">
      <c r="A271" s="534"/>
      <c r="B271" s="534" t="s">
        <v>2998</v>
      </c>
      <c r="C271" s="547" t="s">
        <v>2997</v>
      </c>
      <c r="D271" s="546" t="s">
        <v>2996</v>
      </c>
      <c r="E271" s="550">
        <v>1000</v>
      </c>
      <c r="F271" s="876">
        <v>7918.375500000001</v>
      </c>
      <c r="G271" s="530">
        <f t="shared" si="7"/>
        <v>8314.294275000002</v>
      </c>
      <c r="H271" s="529">
        <f t="shared" ref="H271:H334" si="8">F271*G271</f>
        <v>65835704.086950287</v>
      </c>
      <c r="I271" s="528" t="s">
        <v>2691</v>
      </c>
      <c r="J271" s="527"/>
      <c r="K271" s="526"/>
    </row>
    <row r="272" spans="1:11" s="517" customFormat="1" ht="75" customHeight="1">
      <c r="A272" s="534"/>
      <c r="B272" s="534"/>
      <c r="C272" s="533" t="s">
        <v>2995</v>
      </c>
      <c r="D272" s="532" t="s">
        <v>2994</v>
      </c>
      <c r="E272" s="531"/>
      <c r="F272" s="876">
        <v>660.55500000000006</v>
      </c>
      <c r="G272" s="530">
        <f t="shared" ref="G272:G335" si="9">F272*1.05</f>
        <v>693.58275000000015</v>
      </c>
      <c r="H272" s="529">
        <f t="shared" si="8"/>
        <v>458149.55342625012</v>
      </c>
      <c r="I272" s="528" t="s">
        <v>2691</v>
      </c>
      <c r="J272" s="527"/>
      <c r="K272" s="526"/>
    </row>
    <row r="273" spans="1:11" s="517" customFormat="1" ht="75" customHeight="1">
      <c r="A273" s="534"/>
      <c r="B273" s="549" t="s">
        <v>2991</v>
      </c>
      <c r="C273" s="547" t="s">
        <v>2993</v>
      </c>
      <c r="D273" s="546" t="s">
        <v>2992</v>
      </c>
      <c r="E273" s="531">
        <v>701</v>
      </c>
      <c r="F273" s="876">
        <v>6774.8940000000002</v>
      </c>
      <c r="G273" s="530">
        <f t="shared" si="9"/>
        <v>7113.6387000000004</v>
      </c>
      <c r="H273" s="529">
        <f t="shared" si="8"/>
        <v>48194148.146797806</v>
      </c>
      <c r="I273" s="528" t="s">
        <v>2691</v>
      </c>
      <c r="J273" s="527"/>
      <c r="K273" s="526"/>
    </row>
    <row r="274" spans="1:11" s="517" customFormat="1" ht="75" customHeight="1">
      <c r="A274" s="534"/>
      <c r="B274" s="549" t="s">
        <v>2991</v>
      </c>
      <c r="C274" s="547" t="s">
        <v>2990</v>
      </c>
      <c r="D274" s="546" t="s">
        <v>2989</v>
      </c>
      <c r="E274" s="531">
        <v>701</v>
      </c>
      <c r="F274" s="876">
        <v>6774.8940000000002</v>
      </c>
      <c r="G274" s="530">
        <f t="shared" si="9"/>
        <v>7113.6387000000004</v>
      </c>
      <c r="H274" s="529">
        <f t="shared" si="8"/>
        <v>48194148.146797806</v>
      </c>
      <c r="I274" s="528" t="s">
        <v>2691</v>
      </c>
      <c r="J274" s="527"/>
      <c r="K274" s="526"/>
    </row>
    <row r="275" spans="1:11" s="517" customFormat="1" ht="75" customHeight="1">
      <c r="A275" s="534"/>
      <c r="B275" s="549" t="s">
        <v>2986</v>
      </c>
      <c r="C275" s="547" t="s">
        <v>2988</v>
      </c>
      <c r="D275" s="546" t="s">
        <v>2987</v>
      </c>
      <c r="E275" s="531">
        <v>931</v>
      </c>
      <c r="F275" s="876">
        <v>8997.7649999999994</v>
      </c>
      <c r="G275" s="530">
        <f t="shared" si="9"/>
        <v>9447.6532499999994</v>
      </c>
      <c r="H275" s="529">
        <f t="shared" si="8"/>
        <v>85007763.744986236</v>
      </c>
      <c r="I275" s="528" t="s">
        <v>2691</v>
      </c>
      <c r="J275" s="527"/>
      <c r="K275" s="526"/>
    </row>
    <row r="276" spans="1:11" s="517" customFormat="1" ht="75" customHeight="1">
      <c r="A276" s="534"/>
      <c r="B276" s="549" t="s">
        <v>2986</v>
      </c>
      <c r="C276" s="547" t="s">
        <v>2985</v>
      </c>
      <c r="D276" s="546" t="s">
        <v>2984</v>
      </c>
      <c r="E276" s="531">
        <v>931</v>
      </c>
      <c r="F276" s="876">
        <v>8997.7649999999994</v>
      </c>
      <c r="G276" s="530">
        <f t="shared" si="9"/>
        <v>9447.6532499999994</v>
      </c>
      <c r="H276" s="529">
        <f t="shared" si="8"/>
        <v>85007763.744986236</v>
      </c>
      <c r="I276" s="528" t="s">
        <v>2691</v>
      </c>
      <c r="J276" s="527"/>
      <c r="K276" s="526"/>
    </row>
    <row r="277" spans="1:11" s="517" customFormat="1" ht="75" customHeight="1">
      <c r="A277" s="534"/>
      <c r="B277" s="534" t="s">
        <v>2981</v>
      </c>
      <c r="C277" s="547" t="s">
        <v>2983</v>
      </c>
      <c r="D277" s="546" t="s">
        <v>2982</v>
      </c>
      <c r="E277" s="531">
        <v>1392</v>
      </c>
      <c r="F277" s="876">
        <v>13453.146000000001</v>
      </c>
      <c r="G277" s="530">
        <f t="shared" si="9"/>
        <v>14125.803300000001</v>
      </c>
      <c r="H277" s="529">
        <f t="shared" si="8"/>
        <v>190036494.16218182</v>
      </c>
      <c r="I277" s="528" t="s">
        <v>2691</v>
      </c>
      <c r="J277" s="527"/>
      <c r="K277" s="526"/>
    </row>
    <row r="278" spans="1:11" s="517" customFormat="1" ht="75" customHeight="1">
      <c r="A278" s="534"/>
      <c r="B278" s="534" t="s">
        <v>2981</v>
      </c>
      <c r="C278" s="547" t="s">
        <v>2980</v>
      </c>
      <c r="D278" s="546" t="s">
        <v>2979</v>
      </c>
      <c r="E278" s="531">
        <v>1392</v>
      </c>
      <c r="F278" s="876">
        <v>13453.146000000001</v>
      </c>
      <c r="G278" s="530">
        <f t="shared" si="9"/>
        <v>14125.803300000001</v>
      </c>
      <c r="H278" s="529">
        <f t="shared" si="8"/>
        <v>190036494.16218182</v>
      </c>
      <c r="I278" s="528" t="s">
        <v>2691</v>
      </c>
      <c r="J278" s="527"/>
      <c r="K278" s="526"/>
    </row>
    <row r="279" spans="1:11" s="517" customFormat="1" ht="75" customHeight="1">
      <c r="A279" s="534"/>
      <c r="B279" s="534" t="s">
        <v>2860</v>
      </c>
      <c r="C279" s="533" t="s">
        <v>2978</v>
      </c>
      <c r="D279" s="532" t="s">
        <v>2977</v>
      </c>
      <c r="E279" s="531">
        <v>1162</v>
      </c>
      <c r="F279" s="876">
        <v>10784.34</v>
      </c>
      <c r="G279" s="530">
        <f t="shared" si="9"/>
        <v>11323.557000000001</v>
      </c>
      <c r="H279" s="529">
        <f t="shared" si="8"/>
        <v>122117088.69738001</v>
      </c>
      <c r="I279" s="528" t="s">
        <v>2691</v>
      </c>
      <c r="J279" s="527"/>
      <c r="K279" s="526"/>
    </row>
    <row r="280" spans="1:11" s="517" customFormat="1" ht="75" customHeight="1">
      <c r="A280" s="534"/>
      <c r="B280" s="534" t="s">
        <v>2860</v>
      </c>
      <c r="C280" s="533" t="s">
        <v>2976</v>
      </c>
      <c r="D280" s="532" t="s">
        <v>2975</v>
      </c>
      <c r="E280" s="531">
        <v>1162</v>
      </c>
      <c r="F280" s="876">
        <v>10784.34</v>
      </c>
      <c r="G280" s="530">
        <f t="shared" si="9"/>
        <v>11323.557000000001</v>
      </c>
      <c r="H280" s="529">
        <f t="shared" si="8"/>
        <v>122117088.69738001</v>
      </c>
      <c r="I280" s="528" t="s">
        <v>2691</v>
      </c>
      <c r="J280" s="527"/>
      <c r="K280" s="526"/>
    </row>
    <row r="281" spans="1:11" s="517" customFormat="1" ht="75" customHeight="1">
      <c r="A281" s="534"/>
      <c r="B281" s="534" t="s">
        <v>2948</v>
      </c>
      <c r="C281" s="533" t="s">
        <v>2972</v>
      </c>
      <c r="D281" s="532" t="s">
        <v>2974</v>
      </c>
      <c r="E281" s="550">
        <v>1000</v>
      </c>
      <c r="F281" s="876">
        <v>9664.6200000000008</v>
      </c>
      <c r="G281" s="530">
        <f t="shared" si="9"/>
        <v>10147.851000000001</v>
      </c>
      <c r="H281" s="529">
        <f t="shared" si="8"/>
        <v>98075123.731620014</v>
      </c>
      <c r="I281" s="528" t="s">
        <v>2691</v>
      </c>
      <c r="J281" s="527"/>
      <c r="K281" s="526"/>
    </row>
    <row r="282" spans="1:11" s="517" customFormat="1" ht="75" customHeight="1">
      <c r="A282" s="534"/>
      <c r="B282" s="534" t="s">
        <v>2948</v>
      </c>
      <c r="C282" s="533" t="s">
        <v>2970</v>
      </c>
      <c r="D282" s="532" t="s">
        <v>2973</v>
      </c>
      <c r="E282" s="550">
        <v>1000</v>
      </c>
      <c r="F282" s="876">
        <v>9664.6200000000008</v>
      </c>
      <c r="G282" s="530">
        <f t="shared" si="9"/>
        <v>10147.851000000001</v>
      </c>
      <c r="H282" s="529">
        <f t="shared" si="8"/>
        <v>98075123.731620014</v>
      </c>
      <c r="I282" s="528" t="s">
        <v>2691</v>
      </c>
      <c r="J282" s="527"/>
      <c r="K282" s="526"/>
    </row>
    <row r="283" spans="1:11" s="517" customFormat="1" ht="75" customHeight="1">
      <c r="A283" s="534"/>
      <c r="B283" s="534" t="s">
        <v>2948</v>
      </c>
      <c r="C283" s="533" t="s">
        <v>2972</v>
      </c>
      <c r="D283" s="532" t="s">
        <v>2971</v>
      </c>
      <c r="E283" s="550">
        <v>1000</v>
      </c>
      <c r="F283" s="876">
        <v>9664.6200000000008</v>
      </c>
      <c r="G283" s="530">
        <f t="shared" si="9"/>
        <v>10147.851000000001</v>
      </c>
      <c r="H283" s="529">
        <f t="shared" si="8"/>
        <v>98075123.731620014</v>
      </c>
      <c r="I283" s="528" t="s">
        <v>2691</v>
      </c>
      <c r="J283" s="527"/>
      <c r="K283" s="526"/>
    </row>
    <row r="284" spans="1:11" s="517" customFormat="1" ht="75" customHeight="1">
      <c r="A284" s="534"/>
      <c r="B284" s="534" t="s">
        <v>2948</v>
      </c>
      <c r="C284" s="533" t="s">
        <v>2970</v>
      </c>
      <c r="D284" s="532" t="s">
        <v>2969</v>
      </c>
      <c r="E284" s="550">
        <v>1000</v>
      </c>
      <c r="F284" s="876">
        <v>9664.6200000000008</v>
      </c>
      <c r="G284" s="530">
        <f t="shared" si="9"/>
        <v>10147.851000000001</v>
      </c>
      <c r="H284" s="529">
        <f t="shared" si="8"/>
        <v>98075123.731620014</v>
      </c>
      <c r="I284" s="528" t="s">
        <v>2691</v>
      </c>
      <c r="J284" s="527"/>
      <c r="K284" s="526"/>
    </row>
    <row r="285" spans="1:11" s="517" customFormat="1" ht="75" customHeight="1">
      <c r="A285" s="534"/>
      <c r="B285" s="534" t="s">
        <v>2966</v>
      </c>
      <c r="C285" s="533" t="s">
        <v>2968</v>
      </c>
      <c r="D285" s="532" t="s">
        <v>2967</v>
      </c>
      <c r="E285" s="550">
        <v>1000</v>
      </c>
      <c r="F285" s="876">
        <v>9664.6200000000008</v>
      </c>
      <c r="G285" s="530">
        <f t="shared" si="9"/>
        <v>10147.851000000001</v>
      </c>
      <c r="H285" s="529">
        <f t="shared" si="8"/>
        <v>98075123.731620014</v>
      </c>
      <c r="I285" s="528" t="s">
        <v>2691</v>
      </c>
      <c r="J285" s="527"/>
      <c r="K285" s="526"/>
    </row>
    <row r="286" spans="1:11" s="517" customFormat="1" ht="75" customHeight="1">
      <c r="A286" s="534"/>
      <c r="B286" s="534" t="s">
        <v>2966</v>
      </c>
      <c r="C286" s="533" t="s">
        <v>2965</v>
      </c>
      <c r="D286" s="532" t="s">
        <v>2964</v>
      </c>
      <c r="E286" s="550">
        <v>1000</v>
      </c>
      <c r="F286" s="876">
        <v>9664.6200000000008</v>
      </c>
      <c r="G286" s="530">
        <f t="shared" si="9"/>
        <v>10147.851000000001</v>
      </c>
      <c r="H286" s="529">
        <f t="shared" si="8"/>
        <v>98075123.731620014</v>
      </c>
      <c r="I286" s="528" t="s">
        <v>2691</v>
      </c>
      <c r="J286" s="527"/>
      <c r="K286" s="526"/>
    </row>
    <row r="287" spans="1:11" s="517" customFormat="1" ht="75" customHeight="1">
      <c r="A287" s="534"/>
      <c r="B287" s="534"/>
      <c r="C287" s="572" t="s">
        <v>2963</v>
      </c>
      <c r="D287" s="553" t="s">
        <v>2962</v>
      </c>
      <c r="E287" s="531"/>
      <c r="F287" s="876">
        <v>1437.3450000000003</v>
      </c>
      <c r="G287" s="530">
        <f t="shared" si="9"/>
        <v>1509.2122500000003</v>
      </c>
      <c r="H287" s="529">
        <f t="shared" si="8"/>
        <v>2169258.6814762508</v>
      </c>
      <c r="I287" s="528" t="s">
        <v>2691</v>
      </c>
      <c r="J287" s="527"/>
      <c r="K287" s="526"/>
    </row>
    <row r="288" spans="1:11" s="517" customFormat="1" ht="75" customHeight="1">
      <c r="A288" s="534"/>
      <c r="B288" s="534" t="s">
        <v>2870</v>
      </c>
      <c r="C288" s="547" t="s">
        <v>2961</v>
      </c>
      <c r="D288" s="546" t="s">
        <v>2960</v>
      </c>
      <c r="E288" s="531" t="s">
        <v>2959</v>
      </c>
      <c r="F288" s="876">
        <v>41035.68</v>
      </c>
      <c r="G288" s="530">
        <f t="shared" si="9"/>
        <v>43087.464</v>
      </c>
      <c r="H288" s="529">
        <f t="shared" si="8"/>
        <v>1768123384.7155199</v>
      </c>
      <c r="I288" s="528" t="s">
        <v>2691</v>
      </c>
      <c r="J288" s="527"/>
      <c r="K288" s="526"/>
    </row>
    <row r="289" spans="1:11" s="517" customFormat="1" ht="75" customHeight="1">
      <c r="A289" s="534"/>
      <c r="B289" s="534" t="s">
        <v>2896</v>
      </c>
      <c r="C289" s="533" t="s">
        <v>2958</v>
      </c>
      <c r="D289" s="532" t="s">
        <v>2957</v>
      </c>
      <c r="E289" s="531" t="s">
        <v>2954</v>
      </c>
      <c r="F289" s="876">
        <v>18872.595000000001</v>
      </c>
      <c r="G289" s="530">
        <f t="shared" si="9"/>
        <v>19816.224750000001</v>
      </c>
      <c r="H289" s="529">
        <f t="shared" si="8"/>
        <v>373983584.13572627</v>
      </c>
      <c r="I289" s="528" t="s">
        <v>2691</v>
      </c>
      <c r="J289" s="527"/>
      <c r="K289" s="526"/>
    </row>
    <row r="290" spans="1:11" s="517" customFormat="1" ht="75" customHeight="1">
      <c r="A290" s="534"/>
      <c r="B290" s="534" t="s">
        <v>2896</v>
      </c>
      <c r="C290" s="533" t="s">
        <v>2956</v>
      </c>
      <c r="D290" s="532" t="s">
        <v>2955</v>
      </c>
      <c r="E290" s="531" t="s">
        <v>2954</v>
      </c>
      <c r="F290" s="876">
        <v>18872.595000000001</v>
      </c>
      <c r="G290" s="530">
        <f t="shared" si="9"/>
        <v>19816.224750000001</v>
      </c>
      <c r="H290" s="529">
        <f t="shared" si="8"/>
        <v>373983584.13572627</v>
      </c>
      <c r="I290" s="528" t="s">
        <v>2691</v>
      </c>
      <c r="J290" s="527"/>
      <c r="K290" s="526"/>
    </row>
    <row r="291" spans="1:11" s="517" customFormat="1" ht="75" customHeight="1">
      <c r="A291" s="534"/>
      <c r="B291" s="534" t="s">
        <v>2870</v>
      </c>
      <c r="C291" s="533" t="s">
        <v>2953</v>
      </c>
      <c r="D291" s="532" t="s">
        <v>2952</v>
      </c>
      <c r="E291" s="531" t="s">
        <v>2949</v>
      </c>
      <c r="F291" s="876">
        <v>19389.510000000002</v>
      </c>
      <c r="G291" s="530">
        <f t="shared" si="9"/>
        <v>20358.985500000003</v>
      </c>
      <c r="H291" s="529">
        <f t="shared" si="8"/>
        <v>394750752.94210511</v>
      </c>
      <c r="I291" s="528" t="s">
        <v>2691</v>
      </c>
      <c r="J291" s="527"/>
      <c r="K291" s="526"/>
    </row>
    <row r="292" spans="1:11" s="517" customFormat="1" ht="75" customHeight="1">
      <c r="A292" s="534"/>
      <c r="B292" s="571" t="s">
        <v>2759</v>
      </c>
      <c r="C292" s="570" t="s">
        <v>2951</v>
      </c>
      <c r="D292" s="569" t="s">
        <v>2950</v>
      </c>
      <c r="E292" s="568" t="s">
        <v>2949</v>
      </c>
      <c r="F292" s="876">
        <v>19389.510000000002</v>
      </c>
      <c r="G292" s="530">
        <f t="shared" si="9"/>
        <v>20358.985500000003</v>
      </c>
      <c r="H292" s="529">
        <f t="shared" si="8"/>
        <v>394750752.94210511</v>
      </c>
      <c r="I292" s="528" t="s">
        <v>2691</v>
      </c>
      <c r="J292" s="527"/>
      <c r="K292" s="526"/>
    </row>
    <row r="293" spans="1:11" s="517" customFormat="1" ht="75" customHeight="1">
      <c r="A293" s="534"/>
      <c r="B293" s="534" t="s">
        <v>2948</v>
      </c>
      <c r="C293" s="533" t="s">
        <v>2947</v>
      </c>
      <c r="D293" s="532" t="s">
        <v>2946</v>
      </c>
      <c r="E293" s="531" t="s">
        <v>2943</v>
      </c>
      <c r="F293" s="876">
        <v>22991.850000000002</v>
      </c>
      <c r="G293" s="530">
        <f t="shared" si="9"/>
        <v>24141.442500000005</v>
      </c>
      <c r="H293" s="529">
        <f t="shared" si="8"/>
        <v>555056424.74362516</v>
      </c>
      <c r="I293" s="528" t="s">
        <v>2691</v>
      </c>
      <c r="J293" s="527"/>
      <c r="K293" s="526"/>
    </row>
    <row r="294" spans="1:11" s="517" customFormat="1" ht="75" customHeight="1">
      <c r="A294" s="534"/>
      <c r="B294" s="534" t="s">
        <v>2769</v>
      </c>
      <c r="C294" s="533" t="s">
        <v>2945</v>
      </c>
      <c r="D294" s="532" t="s">
        <v>2944</v>
      </c>
      <c r="E294" s="531" t="s">
        <v>2943</v>
      </c>
      <c r="F294" s="876">
        <v>22991.850000000002</v>
      </c>
      <c r="G294" s="530">
        <f t="shared" si="9"/>
        <v>24141.442500000005</v>
      </c>
      <c r="H294" s="529">
        <f t="shared" si="8"/>
        <v>555056424.74362516</v>
      </c>
      <c r="I294" s="528" t="s">
        <v>2691</v>
      </c>
      <c r="J294" s="527"/>
      <c r="K294" s="526"/>
    </row>
    <row r="295" spans="1:11" s="517" customFormat="1" ht="75" customHeight="1">
      <c r="A295" s="534"/>
      <c r="B295" s="534" t="s">
        <v>2800</v>
      </c>
      <c r="C295" s="533" t="s">
        <v>2942</v>
      </c>
      <c r="D295" s="532" t="s">
        <v>2941</v>
      </c>
      <c r="E295" s="531" t="s">
        <v>2940</v>
      </c>
      <c r="F295" s="876">
        <v>28961.415000000001</v>
      </c>
      <c r="G295" s="530">
        <f t="shared" si="9"/>
        <v>30409.485750000003</v>
      </c>
      <c r="H295" s="529">
        <f t="shared" si="8"/>
        <v>880701736.74233639</v>
      </c>
      <c r="I295" s="528" t="s">
        <v>2691</v>
      </c>
      <c r="J295" s="527"/>
      <c r="K295" s="526"/>
    </row>
    <row r="296" spans="1:11" s="517" customFormat="1" ht="75" customHeight="1">
      <c r="A296" s="534"/>
      <c r="B296" s="534" t="s">
        <v>2939</v>
      </c>
      <c r="C296" s="533" t="s">
        <v>2938</v>
      </c>
      <c r="D296" s="532" t="s">
        <v>2937</v>
      </c>
      <c r="E296" s="531" t="s">
        <v>2936</v>
      </c>
      <c r="F296" s="876">
        <v>12093.164999999999</v>
      </c>
      <c r="G296" s="530">
        <f t="shared" si="9"/>
        <v>12697.823249999999</v>
      </c>
      <c r="H296" s="529">
        <f t="shared" si="8"/>
        <v>153556871.70308623</v>
      </c>
      <c r="I296" s="528" t="s">
        <v>2691</v>
      </c>
      <c r="J296" s="527"/>
      <c r="K296" s="526"/>
    </row>
    <row r="297" spans="1:11" s="517" customFormat="1" ht="75" customHeight="1" thickBot="1">
      <c r="A297" s="534"/>
      <c r="B297" s="534" t="s">
        <v>2935</v>
      </c>
      <c r="C297" s="533" t="s">
        <v>2934</v>
      </c>
      <c r="D297" s="532" t="s">
        <v>2933</v>
      </c>
      <c r="E297" s="531" t="s">
        <v>2932</v>
      </c>
      <c r="F297" s="877">
        <v>23427.495000000003</v>
      </c>
      <c r="G297" s="530">
        <f t="shared" si="9"/>
        <v>24598.869750000005</v>
      </c>
      <c r="H297" s="529">
        <f t="shared" si="8"/>
        <v>576289898.07377648</v>
      </c>
      <c r="I297" s="528" t="s">
        <v>2691</v>
      </c>
      <c r="J297" s="527"/>
      <c r="K297" s="526"/>
    </row>
    <row r="298" spans="1:11" s="517" customFormat="1" ht="41.4">
      <c r="A298" s="565"/>
      <c r="B298" s="565" t="s">
        <v>2917</v>
      </c>
      <c r="C298" s="564" t="s">
        <v>2931</v>
      </c>
      <c r="D298" s="563"/>
      <c r="E298" s="562"/>
      <c r="F298" s="878">
        <v>0</v>
      </c>
      <c r="G298" s="530">
        <f t="shared" si="9"/>
        <v>0</v>
      </c>
      <c r="H298" s="561">
        <f t="shared" si="8"/>
        <v>0</v>
      </c>
      <c r="I298" s="560" t="s">
        <v>2691</v>
      </c>
      <c r="J298" s="559"/>
      <c r="K298" s="558"/>
    </row>
    <row r="299" spans="1:11" s="517" customFormat="1" ht="75" customHeight="1">
      <c r="A299" s="534"/>
      <c r="B299" s="534"/>
      <c r="C299" s="567" t="s">
        <v>2930</v>
      </c>
      <c r="D299" s="566" t="s">
        <v>2929</v>
      </c>
      <c r="E299" s="550">
        <v>1000</v>
      </c>
      <c r="F299" s="876">
        <v>6967.8</v>
      </c>
      <c r="G299" s="530">
        <f t="shared" si="9"/>
        <v>7316.1900000000005</v>
      </c>
      <c r="H299" s="529">
        <f t="shared" si="8"/>
        <v>50977748.682000004</v>
      </c>
      <c r="I299" s="551" t="s">
        <v>2691</v>
      </c>
      <c r="J299" s="527"/>
      <c r="K299" s="526"/>
    </row>
    <row r="300" spans="1:11" s="517" customFormat="1" ht="75" customHeight="1">
      <c r="A300" s="534"/>
      <c r="B300" s="534"/>
      <c r="C300" s="567" t="s">
        <v>2928</v>
      </c>
      <c r="D300" s="566">
        <v>1401895</v>
      </c>
      <c r="E300" s="566"/>
      <c r="F300" s="876">
        <v>616.14</v>
      </c>
      <c r="G300" s="530">
        <f t="shared" si="9"/>
        <v>646.947</v>
      </c>
      <c r="H300" s="529">
        <f t="shared" si="8"/>
        <v>398609.92457999999</v>
      </c>
      <c r="I300" s="551" t="s">
        <v>2691</v>
      </c>
      <c r="J300" s="527"/>
      <c r="K300" s="526"/>
    </row>
    <row r="301" spans="1:11" s="517" customFormat="1" ht="75" customHeight="1" thickBot="1">
      <c r="A301" s="534"/>
      <c r="B301" s="534"/>
      <c r="C301" s="567" t="s">
        <v>2927</v>
      </c>
      <c r="D301" s="566">
        <v>2503189</v>
      </c>
      <c r="E301" s="531">
        <v>240</v>
      </c>
      <c r="F301" s="877">
        <v>7830.2699999999995</v>
      </c>
      <c r="G301" s="530">
        <f t="shared" si="9"/>
        <v>8221.7834999999995</v>
      </c>
      <c r="H301" s="529">
        <f t="shared" si="8"/>
        <v>64378784.686544992</v>
      </c>
      <c r="I301" s="551" t="s">
        <v>2691</v>
      </c>
      <c r="J301" s="527"/>
      <c r="K301" s="526"/>
    </row>
    <row r="302" spans="1:11" s="517" customFormat="1" ht="41.4">
      <c r="A302" s="565"/>
      <c r="B302" s="565" t="s">
        <v>2917</v>
      </c>
      <c r="C302" s="564" t="s">
        <v>2926</v>
      </c>
      <c r="D302" s="563"/>
      <c r="E302" s="562"/>
      <c r="F302" s="878">
        <v>0</v>
      </c>
      <c r="G302" s="530">
        <f t="shared" si="9"/>
        <v>0</v>
      </c>
      <c r="H302" s="561">
        <f t="shared" si="8"/>
        <v>0</v>
      </c>
      <c r="I302" s="560" t="s">
        <v>2691</v>
      </c>
      <c r="J302" s="559"/>
      <c r="K302" s="558"/>
    </row>
    <row r="303" spans="1:11" s="517" customFormat="1" ht="75" customHeight="1">
      <c r="A303" s="534"/>
      <c r="B303" s="534"/>
      <c r="C303" s="533" t="s">
        <v>2925</v>
      </c>
      <c r="D303" s="532" t="s">
        <v>2924</v>
      </c>
      <c r="E303" s="550">
        <v>1000</v>
      </c>
      <c r="F303" s="876">
        <v>6709.5</v>
      </c>
      <c r="G303" s="530">
        <f t="shared" si="9"/>
        <v>7044.9750000000004</v>
      </c>
      <c r="H303" s="529">
        <f t="shared" si="8"/>
        <v>47268259.762500003</v>
      </c>
      <c r="I303" s="551" t="s">
        <v>2691</v>
      </c>
      <c r="J303" s="527"/>
      <c r="K303" s="526"/>
    </row>
    <row r="304" spans="1:11" s="517" customFormat="1" ht="75" customHeight="1">
      <c r="A304" s="534"/>
      <c r="B304" s="534"/>
      <c r="C304" s="533" t="s">
        <v>2913</v>
      </c>
      <c r="D304" s="531">
        <v>1403334</v>
      </c>
      <c r="E304" s="531"/>
      <c r="F304" s="876">
        <v>660.55500000000006</v>
      </c>
      <c r="G304" s="530">
        <f t="shared" si="9"/>
        <v>693.58275000000015</v>
      </c>
      <c r="H304" s="529">
        <f t="shared" si="8"/>
        <v>458149.55342625012</v>
      </c>
      <c r="I304" s="551" t="s">
        <v>2691</v>
      </c>
      <c r="J304" s="527"/>
      <c r="K304" s="526"/>
    </row>
    <row r="305" spans="1:11" s="517" customFormat="1" ht="75" customHeight="1">
      <c r="A305" s="534"/>
      <c r="B305" s="534"/>
      <c r="C305" s="533" t="s">
        <v>2923</v>
      </c>
      <c r="D305" s="532" t="s">
        <v>2922</v>
      </c>
      <c r="E305" s="531"/>
      <c r="F305" s="876">
        <v>887.35500000000002</v>
      </c>
      <c r="G305" s="530">
        <f t="shared" si="9"/>
        <v>931.72275000000002</v>
      </c>
      <c r="H305" s="529">
        <f t="shared" si="8"/>
        <v>826768.84082625003</v>
      </c>
      <c r="I305" s="551" t="s">
        <v>2691</v>
      </c>
      <c r="J305" s="527"/>
      <c r="K305" s="526"/>
    </row>
    <row r="306" spans="1:11" s="517" customFormat="1" ht="75" customHeight="1">
      <c r="A306" s="534"/>
      <c r="B306" s="534" t="s">
        <v>2860</v>
      </c>
      <c r="C306" s="533" t="s">
        <v>2921</v>
      </c>
      <c r="D306" s="532" t="s">
        <v>2920</v>
      </c>
      <c r="E306" s="531">
        <v>470</v>
      </c>
      <c r="F306" s="876">
        <v>3043.8450000000003</v>
      </c>
      <c r="G306" s="530">
        <f t="shared" si="9"/>
        <v>3196.0372500000003</v>
      </c>
      <c r="H306" s="529">
        <f t="shared" si="8"/>
        <v>9728242.0032262523</v>
      </c>
      <c r="I306" s="551" t="s">
        <v>2691</v>
      </c>
      <c r="J306" s="527"/>
      <c r="K306" s="526"/>
    </row>
    <row r="307" spans="1:11" s="517" customFormat="1" ht="75" customHeight="1" thickBot="1">
      <c r="A307" s="525"/>
      <c r="B307" s="525" t="s">
        <v>2889</v>
      </c>
      <c r="C307" s="524" t="s">
        <v>2919</v>
      </c>
      <c r="D307" s="523" t="s">
        <v>2918</v>
      </c>
      <c r="E307" s="522" t="s">
        <v>2904</v>
      </c>
      <c r="F307" s="877">
        <v>8377.4250000000011</v>
      </c>
      <c r="G307" s="530">
        <f t="shared" si="9"/>
        <v>8796.2962500000012</v>
      </c>
      <c r="H307" s="521">
        <f t="shared" si="8"/>
        <v>73690312.112156272</v>
      </c>
      <c r="I307" s="556" t="s">
        <v>2691</v>
      </c>
      <c r="J307" s="519"/>
      <c r="K307" s="518"/>
    </row>
    <row r="308" spans="1:11" s="517" customFormat="1" ht="41.4">
      <c r="A308" s="549"/>
      <c r="B308" s="549" t="s">
        <v>2917</v>
      </c>
      <c r="C308" s="557" t="s">
        <v>2916</v>
      </c>
      <c r="D308" s="546"/>
      <c r="E308" s="545"/>
      <c r="F308" s="878">
        <v>0</v>
      </c>
      <c r="G308" s="530">
        <f t="shared" si="9"/>
        <v>0</v>
      </c>
      <c r="H308" s="529">
        <f t="shared" si="8"/>
        <v>0</v>
      </c>
      <c r="I308" s="528" t="s">
        <v>2691</v>
      </c>
      <c r="J308" s="544"/>
      <c r="K308" s="526"/>
    </row>
    <row r="309" spans="1:11" s="517" customFormat="1" ht="75" customHeight="1">
      <c r="A309" s="534"/>
      <c r="B309" s="534"/>
      <c r="C309" s="533" t="s">
        <v>2915</v>
      </c>
      <c r="D309" s="532" t="s">
        <v>2914</v>
      </c>
      <c r="E309" s="550">
        <v>1000</v>
      </c>
      <c r="F309" s="876">
        <v>6709.5</v>
      </c>
      <c r="G309" s="530">
        <f t="shared" si="9"/>
        <v>7044.9750000000004</v>
      </c>
      <c r="H309" s="529">
        <f t="shared" si="8"/>
        <v>47268259.762500003</v>
      </c>
      <c r="I309" s="551" t="s">
        <v>2691</v>
      </c>
      <c r="J309" s="527"/>
      <c r="K309" s="526"/>
    </row>
    <row r="310" spans="1:11" s="517" customFormat="1" ht="75" customHeight="1">
      <c r="A310" s="534"/>
      <c r="B310" s="534"/>
      <c r="C310" s="533" t="s">
        <v>2913</v>
      </c>
      <c r="D310" s="531">
        <v>1403334</v>
      </c>
      <c r="E310" s="531"/>
      <c r="F310" s="876">
        <v>660.55500000000006</v>
      </c>
      <c r="G310" s="530">
        <f t="shared" si="9"/>
        <v>693.58275000000015</v>
      </c>
      <c r="H310" s="529">
        <f t="shared" si="8"/>
        <v>458149.55342625012</v>
      </c>
      <c r="I310" s="551" t="s">
        <v>2691</v>
      </c>
      <c r="J310" s="527"/>
      <c r="K310" s="526"/>
    </row>
    <row r="311" spans="1:11" s="517" customFormat="1" ht="75" customHeight="1">
      <c r="A311" s="534"/>
      <c r="B311" s="534"/>
      <c r="C311" s="533" t="s">
        <v>2912</v>
      </c>
      <c r="D311" s="532" t="s">
        <v>2911</v>
      </c>
      <c r="E311" s="531"/>
      <c r="F311" s="876">
        <v>1507.1490000000001</v>
      </c>
      <c r="G311" s="530">
        <f t="shared" si="9"/>
        <v>1582.5064500000001</v>
      </c>
      <c r="H311" s="529">
        <f t="shared" si="8"/>
        <v>2385073.0136110503</v>
      </c>
      <c r="I311" s="551" t="s">
        <v>2691</v>
      </c>
      <c r="J311" s="527"/>
      <c r="K311" s="526"/>
    </row>
    <row r="312" spans="1:11" s="517" customFormat="1" ht="75" customHeight="1">
      <c r="A312" s="534"/>
      <c r="B312" s="534"/>
      <c r="C312" s="533" t="s">
        <v>2910</v>
      </c>
      <c r="D312" s="532" t="s">
        <v>2909</v>
      </c>
      <c r="E312" s="531"/>
      <c r="F312" s="876">
        <v>2410.317</v>
      </c>
      <c r="G312" s="530">
        <f t="shared" si="9"/>
        <v>2530.8328500000002</v>
      </c>
      <c r="H312" s="529">
        <f t="shared" si="8"/>
        <v>6100109.442513451</v>
      </c>
      <c r="I312" s="551" t="s">
        <v>2691</v>
      </c>
      <c r="J312" s="527"/>
      <c r="K312" s="526"/>
    </row>
    <row r="313" spans="1:11" s="517" customFormat="1" ht="75" customHeight="1">
      <c r="A313" s="534"/>
      <c r="B313" s="534" t="s">
        <v>2860</v>
      </c>
      <c r="C313" s="533" t="s">
        <v>2908</v>
      </c>
      <c r="D313" s="532" t="s">
        <v>2907</v>
      </c>
      <c r="E313" s="531">
        <v>470</v>
      </c>
      <c r="F313" s="876">
        <v>3043.8450000000003</v>
      </c>
      <c r="G313" s="530">
        <f t="shared" si="9"/>
        <v>3196.0372500000003</v>
      </c>
      <c r="H313" s="529">
        <f t="shared" si="8"/>
        <v>9728242.0032262523</v>
      </c>
      <c r="I313" s="551" t="s">
        <v>2691</v>
      </c>
      <c r="J313" s="527"/>
      <c r="K313" s="526"/>
    </row>
    <row r="314" spans="1:11" s="517" customFormat="1" ht="75" customHeight="1" thickBot="1">
      <c r="A314" s="525"/>
      <c r="B314" s="525" t="s">
        <v>2889</v>
      </c>
      <c r="C314" s="524" t="s">
        <v>2906</v>
      </c>
      <c r="D314" s="523" t="s">
        <v>2905</v>
      </c>
      <c r="E314" s="522" t="s">
        <v>2904</v>
      </c>
      <c r="F314" s="877">
        <v>8377.4250000000011</v>
      </c>
      <c r="G314" s="530">
        <f t="shared" si="9"/>
        <v>8796.2962500000012</v>
      </c>
      <c r="H314" s="521">
        <f t="shared" si="8"/>
        <v>73690312.112156272</v>
      </c>
      <c r="I314" s="556" t="s">
        <v>2691</v>
      </c>
      <c r="J314" s="519"/>
      <c r="K314" s="518"/>
    </row>
    <row r="315" spans="1:11" s="517" customFormat="1" ht="75" customHeight="1">
      <c r="A315" s="534"/>
      <c r="B315" s="534" t="s">
        <v>2901</v>
      </c>
      <c r="C315" s="533" t="s">
        <v>2903</v>
      </c>
      <c r="D315" s="532" t="s">
        <v>2902</v>
      </c>
      <c r="E315" s="550">
        <v>1000</v>
      </c>
      <c r="F315" s="878">
        <v>8931.9195</v>
      </c>
      <c r="G315" s="530">
        <f t="shared" si="9"/>
        <v>9378.5154750000002</v>
      </c>
      <c r="H315" s="529">
        <f t="shared" si="8"/>
        <v>83768145.252204269</v>
      </c>
      <c r="I315" s="528" t="s">
        <v>2691</v>
      </c>
      <c r="J315" s="527"/>
      <c r="K315" s="526"/>
    </row>
    <row r="316" spans="1:11" s="517" customFormat="1" ht="75" customHeight="1">
      <c r="A316" s="534"/>
      <c r="B316" s="534" t="s">
        <v>2901</v>
      </c>
      <c r="C316" s="533" t="s">
        <v>2900</v>
      </c>
      <c r="D316" s="532" t="s">
        <v>2899</v>
      </c>
      <c r="E316" s="550">
        <v>1000</v>
      </c>
      <c r="F316" s="876">
        <v>8931.9195</v>
      </c>
      <c r="G316" s="530">
        <f t="shared" si="9"/>
        <v>9378.5154750000002</v>
      </c>
      <c r="H316" s="529">
        <f t="shared" si="8"/>
        <v>83768145.252204269</v>
      </c>
      <c r="I316" s="528" t="s">
        <v>2691</v>
      </c>
      <c r="J316" s="527"/>
      <c r="K316" s="526"/>
    </row>
    <row r="317" spans="1:11" s="517" customFormat="1" ht="75" customHeight="1">
      <c r="A317" s="534"/>
      <c r="B317" s="534" t="s">
        <v>2896</v>
      </c>
      <c r="C317" s="533" t="s">
        <v>2898</v>
      </c>
      <c r="D317" s="532" t="s">
        <v>2897</v>
      </c>
      <c r="E317" s="550">
        <v>1000</v>
      </c>
      <c r="F317" s="876">
        <v>12109.398000000001</v>
      </c>
      <c r="G317" s="530">
        <f t="shared" si="9"/>
        <v>12714.867900000001</v>
      </c>
      <c r="H317" s="529">
        <f t="shared" si="8"/>
        <v>153969395.91852424</v>
      </c>
      <c r="I317" s="528" t="s">
        <v>2691</v>
      </c>
      <c r="J317" s="527"/>
      <c r="K317" s="526"/>
    </row>
    <row r="318" spans="1:11" s="517" customFormat="1" ht="75" customHeight="1">
      <c r="A318" s="534"/>
      <c r="B318" s="534" t="s">
        <v>2896</v>
      </c>
      <c r="C318" s="533" t="s">
        <v>2895</v>
      </c>
      <c r="D318" s="532" t="s">
        <v>2894</v>
      </c>
      <c r="E318" s="550">
        <v>1000</v>
      </c>
      <c r="F318" s="876">
        <v>12109.398000000001</v>
      </c>
      <c r="G318" s="530">
        <f t="shared" si="9"/>
        <v>12714.867900000001</v>
      </c>
      <c r="H318" s="529">
        <f t="shared" si="8"/>
        <v>153969395.91852424</v>
      </c>
      <c r="I318" s="528" t="s">
        <v>2691</v>
      </c>
      <c r="J318" s="527"/>
      <c r="K318" s="526"/>
    </row>
    <row r="319" spans="1:11" s="517" customFormat="1" ht="75" customHeight="1">
      <c r="A319" s="534"/>
      <c r="B319" s="534" t="s">
        <v>2889</v>
      </c>
      <c r="C319" s="547" t="s">
        <v>2893</v>
      </c>
      <c r="D319" s="546" t="s">
        <v>2892</v>
      </c>
      <c r="E319" s="552">
        <v>2314</v>
      </c>
      <c r="F319" s="876">
        <v>20668.462500000001</v>
      </c>
      <c r="G319" s="530">
        <f t="shared" si="9"/>
        <v>21701.885625000003</v>
      </c>
      <c r="H319" s="529">
        <f t="shared" si="8"/>
        <v>448544609.21960163</v>
      </c>
      <c r="I319" s="528" t="s">
        <v>2691</v>
      </c>
      <c r="J319" s="527"/>
      <c r="K319" s="526"/>
    </row>
    <row r="320" spans="1:11" s="517" customFormat="1" ht="75" customHeight="1">
      <c r="A320" s="534"/>
      <c r="B320" s="543" t="s">
        <v>2886</v>
      </c>
      <c r="C320" s="547" t="s">
        <v>2891</v>
      </c>
      <c r="D320" s="546" t="s">
        <v>2890</v>
      </c>
      <c r="E320" s="552">
        <v>2314</v>
      </c>
      <c r="F320" s="876">
        <v>25803.225000000002</v>
      </c>
      <c r="G320" s="530">
        <f t="shared" si="9"/>
        <v>27093.386250000003</v>
      </c>
      <c r="H320" s="529">
        <f t="shared" si="8"/>
        <v>699096741.42065644</v>
      </c>
      <c r="I320" s="528" t="s">
        <v>2691</v>
      </c>
      <c r="J320" s="527"/>
      <c r="K320" s="526"/>
    </row>
    <row r="321" spans="1:11" s="517" customFormat="1" ht="75" customHeight="1">
      <c r="A321" s="534"/>
      <c r="B321" s="534" t="s">
        <v>2889</v>
      </c>
      <c r="C321" s="547" t="s">
        <v>2888</v>
      </c>
      <c r="D321" s="546" t="s">
        <v>2887</v>
      </c>
      <c r="E321" s="552">
        <v>2314</v>
      </c>
      <c r="F321" s="876">
        <v>20668.462500000001</v>
      </c>
      <c r="G321" s="530">
        <f t="shared" si="9"/>
        <v>21701.885625000003</v>
      </c>
      <c r="H321" s="529">
        <f t="shared" si="8"/>
        <v>448544609.21960163</v>
      </c>
      <c r="I321" s="528" t="s">
        <v>2691</v>
      </c>
      <c r="J321" s="527"/>
      <c r="K321" s="526"/>
    </row>
    <row r="322" spans="1:11" s="517" customFormat="1" ht="75" customHeight="1">
      <c r="A322" s="534"/>
      <c r="B322" s="543" t="s">
        <v>2886</v>
      </c>
      <c r="C322" s="547" t="s">
        <v>2885</v>
      </c>
      <c r="D322" s="546" t="s">
        <v>2884</v>
      </c>
      <c r="E322" s="552">
        <v>2314</v>
      </c>
      <c r="F322" s="876">
        <v>25803.225000000002</v>
      </c>
      <c r="G322" s="530">
        <f t="shared" si="9"/>
        <v>27093.386250000003</v>
      </c>
      <c r="H322" s="529">
        <f t="shared" si="8"/>
        <v>699096741.42065644</v>
      </c>
      <c r="I322" s="528" t="s">
        <v>2691</v>
      </c>
      <c r="J322" s="527"/>
      <c r="K322" s="526"/>
    </row>
    <row r="323" spans="1:11" s="517" customFormat="1" ht="75" customHeight="1">
      <c r="A323" s="534"/>
      <c r="B323" s="534" t="s">
        <v>2883</v>
      </c>
      <c r="C323" s="533" t="s">
        <v>2882</v>
      </c>
      <c r="D323" s="532" t="s">
        <v>2881</v>
      </c>
      <c r="E323" s="531">
        <v>2775</v>
      </c>
      <c r="F323" s="876">
        <v>24786.079500000003</v>
      </c>
      <c r="G323" s="530">
        <f t="shared" si="9"/>
        <v>26025.383475000006</v>
      </c>
      <c r="H323" s="529">
        <f t="shared" si="8"/>
        <v>645067223.82933652</v>
      </c>
      <c r="I323" s="528" t="s">
        <v>2691</v>
      </c>
      <c r="J323" s="527"/>
      <c r="K323" s="526"/>
    </row>
    <row r="324" spans="1:11" s="517" customFormat="1" ht="75" customHeight="1">
      <c r="A324" s="534"/>
      <c r="B324" s="534" t="s">
        <v>2870</v>
      </c>
      <c r="C324" s="554" t="s">
        <v>2880</v>
      </c>
      <c r="D324" s="553" t="s">
        <v>2879</v>
      </c>
      <c r="E324" s="552">
        <v>1162</v>
      </c>
      <c r="F324" s="876">
        <v>14234.535000000002</v>
      </c>
      <c r="G324" s="530">
        <f t="shared" si="9"/>
        <v>14946.261750000001</v>
      </c>
      <c r="H324" s="529">
        <f t="shared" si="8"/>
        <v>212753085.99953631</v>
      </c>
      <c r="I324" s="528" t="s">
        <v>2691</v>
      </c>
      <c r="J324" s="527"/>
      <c r="K324" s="526"/>
    </row>
    <row r="325" spans="1:11" s="517" customFormat="1" ht="75" customHeight="1">
      <c r="A325" s="534"/>
      <c r="B325" s="534" t="s">
        <v>2870</v>
      </c>
      <c r="C325" s="554" t="s">
        <v>2878</v>
      </c>
      <c r="D325" s="553" t="s">
        <v>2877</v>
      </c>
      <c r="E325" s="552">
        <v>1162</v>
      </c>
      <c r="F325" s="876">
        <v>14234.535000000002</v>
      </c>
      <c r="G325" s="530">
        <f t="shared" si="9"/>
        <v>14946.261750000001</v>
      </c>
      <c r="H325" s="529">
        <f t="shared" si="8"/>
        <v>212753085.99953631</v>
      </c>
      <c r="I325" s="528" t="s">
        <v>2691</v>
      </c>
      <c r="J325" s="527"/>
      <c r="K325" s="526"/>
    </row>
    <row r="326" spans="1:11" s="517" customFormat="1" ht="75" customHeight="1">
      <c r="A326" s="534"/>
      <c r="B326" s="543" t="s">
        <v>2865</v>
      </c>
      <c r="C326" s="554" t="s">
        <v>2876</v>
      </c>
      <c r="D326" s="553" t="s">
        <v>2875</v>
      </c>
      <c r="E326" s="552">
        <v>1162</v>
      </c>
      <c r="F326" s="876">
        <v>19370.61</v>
      </c>
      <c r="G326" s="530">
        <f t="shared" si="9"/>
        <v>20339.140500000001</v>
      </c>
      <c r="H326" s="529">
        <f t="shared" si="8"/>
        <v>393981558.36070502</v>
      </c>
      <c r="I326" s="528" t="s">
        <v>2691</v>
      </c>
      <c r="J326" s="527"/>
      <c r="K326" s="526"/>
    </row>
    <row r="327" spans="1:11" s="517" customFormat="1" ht="75" customHeight="1">
      <c r="A327" s="534"/>
      <c r="B327" s="543" t="s">
        <v>2865</v>
      </c>
      <c r="C327" s="554" t="s">
        <v>2874</v>
      </c>
      <c r="D327" s="553" t="s">
        <v>2873</v>
      </c>
      <c r="E327" s="552">
        <v>1162</v>
      </c>
      <c r="F327" s="876">
        <v>19370.61</v>
      </c>
      <c r="G327" s="530">
        <f t="shared" si="9"/>
        <v>20339.140500000001</v>
      </c>
      <c r="H327" s="529">
        <f t="shared" si="8"/>
        <v>393981558.36070502</v>
      </c>
      <c r="I327" s="528" t="s">
        <v>2691</v>
      </c>
      <c r="J327" s="527"/>
      <c r="K327" s="526"/>
    </row>
    <row r="328" spans="1:11" s="517" customFormat="1" ht="75" customHeight="1">
      <c r="A328" s="534"/>
      <c r="B328" s="534" t="s">
        <v>2870</v>
      </c>
      <c r="C328" s="554" t="s">
        <v>2872</v>
      </c>
      <c r="D328" s="553" t="s">
        <v>2871</v>
      </c>
      <c r="E328" s="552">
        <v>1162</v>
      </c>
      <c r="F328" s="876">
        <v>15465.87</v>
      </c>
      <c r="G328" s="530">
        <f t="shared" si="9"/>
        <v>16239.163500000002</v>
      </c>
      <c r="H328" s="529">
        <f t="shared" si="8"/>
        <v>251152791.59974504</v>
      </c>
      <c r="I328" s="528" t="s">
        <v>2691</v>
      </c>
      <c r="J328" s="527"/>
      <c r="K328" s="526"/>
    </row>
    <row r="329" spans="1:11" s="517" customFormat="1" ht="75" customHeight="1">
      <c r="A329" s="534"/>
      <c r="B329" s="534" t="s">
        <v>2870</v>
      </c>
      <c r="C329" s="554" t="s">
        <v>2869</v>
      </c>
      <c r="D329" s="553" t="s">
        <v>2868</v>
      </c>
      <c r="E329" s="552">
        <v>1162</v>
      </c>
      <c r="F329" s="876">
        <v>15465.87</v>
      </c>
      <c r="G329" s="530">
        <f t="shared" si="9"/>
        <v>16239.163500000002</v>
      </c>
      <c r="H329" s="529">
        <f t="shared" si="8"/>
        <v>251152791.59974504</v>
      </c>
      <c r="I329" s="528" t="s">
        <v>2691</v>
      </c>
      <c r="J329" s="527"/>
      <c r="K329" s="526"/>
    </row>
    <row r="330" spans="1:11" s="517" customFormat="1" ht="75" customHeight="1">
      <c r="A330" s="534"/>
      <c r="B330" s="543" t="s">
        <v>2865</v>
      </c>
      <c r="C330" s="554" t="s">
        <v>2867</v>
      </c>
      <c r="D330" s="553" t="s">
        <v>2866</v>
      </c>
      <c r="E330" s="552">
        <v>1162</v>
      </c>
      <c r="F330" s="876">
        <v>20601.945000000003</v>
      </c>
      <c r="G330" s="530">
        <f t="shared" si="9"/>
        <v>21632.042250000006</v>
      </c>
      <c r="H330" s="529">
        <f t="shared" si="8"/>
        <v>445662144.67217642</v>
      </c>
      <c r="I330" s="528" t="s">
        <v>2691</v>
      </c>
      <c r="J330" s="527"/>
      <c r="K330" s="526"/>
    </row>
    <row r="331" spans="1:11" s="517" customFormat="1" ht="75" customHeight="1">
      <c r="A331" s="534"/>
      <c r="B331" s="543" t="s">
        <v>2865</v>
      </c>
      <c r="C331" s="554" t="s">
        <v>2864</v>
      </c>
      <c r="D331" s="553" t="s">
        <v>2863</v>
      </c>
      <c r="E331" s="552">
        <v>1162</v>
      </c>
      <c r="F331" s="876">
        <v>20601.945000000003</v>
      </c>
      <c r="G331" s="530">
        <f t="shared" si="9"/>
        <v>21632.042250000006</v>
      </c>
      <c r="H331" s="529">
        <f t="shared" si="8"/>
        <v>445662144.67217642</v>
      </c>
      <c r="I331" s="528" t="s">
        <v>2691</v>
      </c>
      <c r="J331" s="527"/>
      <c r="K331" s="526"/>
    </row>
    <row r="332" spans="1:11" s="517" customFormat="1" ht="75" customHeight="1">
      <c r="A332" s="534"/>
      <c r="B332" s="534" t="s">
        <v>2860</v>
      </c>
      <c r="C332" s="554" t="s">
        <v>2862</v>
      </c>
      <c r="D332" s="553" t="s">
        <v>2861</v>
      </c>
      <c r="E332" s="555">
        <v>1162</v>
      </c>
      <c r="F332" s="876">
        <v>14234.535000000002</v>
      </c>
      <c r="G332" s="530">
        <f t="shared" si="9"/>
        <v>14946.261750000001</v>
      </c>
      <c r="H332" s="529">
        <f t="shared" si="8"/>
        <v>212753085.99953631</v>
      </c>
      <c r="I332" s="528" t="s">
        <v>2691</v>
      </c>
      <c r="J332" s="527"/>
      <c r="K332" s="526"/>
    </row>
    <row r="333" spans="1:11" s="517" customFormat="1" ht="75" customHeight="1">
      <c r="A333" s="534"/>
      <c r="B333" s="534" t="s">
        <v>2860</v>
      </c>
      <c r="C333" s="554" t="s">
        <v>2859</v>
      </c>
      <c r="D333" s="553" t="s">
        <v>2858</v>
      </c>
      <c r="E333" s="555">
        <v>1162</v>
      </c>
      <c r="F333" s="876">
        <v>14234.535000000002</v>
      </c>
      <c r="G333" s="530">
        <f t="shared" si="9"/>
        <v>14946.261750000001</v>
      </c>
      <c r="H333" s="529">
        <f t="shared" si="8"/>
        <v>212753085.99953631</v>
      </c>
      <c r="I333" s="528" t="s">
        <v>2691</v>
      </c>
      <c r="J333" s="527"/>
      <c r="K333" s="526"/>
    </row>
    <row r="334" spans="1:11" s="517" customFormat="1" ht="75" customHeight="1">
      <c r="A334" s="534"/>
      <c r="B334" s="534" t="s">
        <v>2855</v>
      </c>
      <c r="C334" s="533" t="s">
        <v>2857</v>
      </c>
      <c r="D334" s="532" t="s">
        <v>2856</v>
      </c>
      <c r="E334" s="531">
        <v>931</v>
      </c>
      <c r="F334" s="876">
        <v>12010.005000000001</v>
      </c>
      <c r="G334" s="530">
        <f t="shared" si="9"/>
        <v>12610.505250000002</v>
      </c>
      <c r="H334" s="529">
        <f t="shared" si="8"/>
        <v>151452231.10502627</v>
      </c>
      <c r="I334" s="551" t="s">
        <v>2691</v>
      </c>
      <c r="J334" s="527"/>
      <c r="K334" s="526"/>
    </row>
    <row r="335" spans="1:11" s="517" customFormat="1" ht="75" customHeight="1">
      <c r="A335" s="534"/>
      <c r="B335" s="534" t="s">
        <v>2855</v>
      </c>
      <c r="C335" s="533" t="s">
        <v>2854</v>
      </c>
      <c r="D335" s="532" t="s">
        <v>2853</v>
      </c>
      <c r="E335" s="531">
        <v>931</v>
      </c>
      <c r="F335" s="876">
        <v>12010.005000000001</v>
      </c>
      <c r="G335" s="530">
        <f t="shared" si="9"/>
        <v>12610.505250000002</v>
      </c>
      <c r="H335" s="529">
        <f t="shared" ref="H335:H398" si="10">F335*G335</f>
        <v>151452231.10502627</v>
      </c>
      <c r="I335" s="551" t="s">
        <v>2691</v>
      </c>
      <c r="J335" s="527"/>
      <c r="K335" s="526"/>
    </row>
    <row r="336" spans="1:11" s="517" customFormat="1" ht="75" customHeight="1">
      <c r="A336" s="534"/>
      <c r="B336" s="534" t="s">
        <v>2850</v>
      </c>
      <c r="C336" s="554" t="s">
        <v>2852</v>
      </c>
      <c r="D336" s="553" t="s">
        <v>2851</v>
      </c>
      <c r="E336" s="552">
        <v>1392</v>
      </c>
      <c r="F336" s="876">
        <v>17052.525000000001</v>
      </c>
      <c r="G336" s="530">
        <f t="shared" ref="G336:G399" si="11">F336*1.05</f>
        <v>17905.151250000003</v>
      </c>
      <c r="H336" s="529">
        <f t="shared" si="10"/>
        <v>305328039.31940633</v>
      </c>
      <c r="I336" s="551" t="s">
        <v>2691</v>
      </c>
      <c r="J336" s="527"/>
      <c r="K336" s="526"/>
    </row>
    <row r="337" spans="1:11" s="517" customFormat="1" ht="75" customHeight="1">
      <c r="A337" s="534"/>
      <c r="B337" s="534" t="s">
        <v>2850</v>
      </c>
      <c r="C337" s="554" t="s">
        <v>2849</v>
      </c>
      <c r="D337" s="553" t="s">
        <v>2848</v>
      </c>
      <c r="E337" s="552">
        <v>1392</v>
      </c>
      <c r="F337" s="876">
        <v>17052.525000000001</v>
      </c>
      <c r="G337" s="530">
        <f t="shared" si="11"/>
        <v>17905.151250000003</v>
      </c>
      <c r="H337" s="529">
        <f t="shared" si="10"/>
        <v>305328039.31940633</v>
      </c>
      <c r="I337" s="551" t="s">
        <v>2691</v>
      </c>
      <c r="J337" s="527"/>
      <c r="K337" s="526"/>
    </row>
    <row r="338" spans="1:11" s="517" customFormat="1" ht="75" customHeight="1">
      <c r="A338" s="534"/>
      <c r="B338" s="534" t="s">
        <v>2831</v>
      </c>
      <c r="C338" s="533" t="s">
        <v>2847</v>
      </c>
      <c r="D338" s="532" t="s">
        <v>2846</v>
      </c>
      <c r="E338" s="550">
        <v>1000</v>
      </c>
      <c r="F338" s="876">
        <v>12249.8145</v>
      </c>
      <c r="G338" s="530">
        <f t="shared" si="11"/>
        <v>12862.305225</v>
      </c>
      <c r="H338" s="529">
        <f t="shared" si="10"/>
        <v>157560853.04863077</v>
      </c>
      <c r="I338" s="528" t="s">
        <v>2691</v>
      </c>
      <c r="J338" s="527"/>
      <c r="K338" s="526"/>
    </row>
    <row r="339" spans="1:11" s="517" customFormat="1" ht="75" customHeight="1">
      <c r="A339" s="534"/>
      <c r="B339" s="534" t="s">
        <v>2831</v>
      </c>
      <c r="C339" s="533" t="s">
        <v>2845</v>
      </c>
      <c r="D339" s="532" t="s">
        <v>2844</v>
      </c>
      <c r="E339" s="550">
        <v>1000</v>
      </c>
      <c r="F339" s="876">
        <v>12249.8145</v>
      </c>
      <c r="G339" s="530">
        <f t="shared" si="11"/>
        <v>12862.305225</v>
      </c>
      <c r="H339" s="529">
        <f t="shared" si="10"/>
        <v>157560853.04863077</v>
      </c>
      <c r="I339" s="528" t="s">
        <v>2691</v>
      </c>
      <c r="J339" s="527"/>
      <c r="K339" s="526"/>
    </row>
    <row r="340" spans="1:11" s="517" customFormat="1" ht="75" customHeight="1">
      <c r="A340" s="534"/>
      <c r="B340" s="534" t="s">
        <v>2831</v>
      </c>
      <c r="C340" s="533" t="s">
        <v>2843</v>
      </c>
      <c r="D340" s="532" t="s">
        <v>2842</v>
      </c>
      <c r="E340" s="550">
        <v>1000</v>
      </c>
      <c r="F340" s="876">
        <v>12249.636</v>
      </c>
      <c r="G340" s="530">
        <f t="shared" si="11"/>
        <v>12862.117800000002</v>
      </c>
      <c r="H340" s="529">
        <f t="shared" si="10"/>
        <v>157556261.23912084</v>
      </c>
      <c r="I340" s="528" t="s">
        <v>2691</v>
      </c>
      <c r="J340" s="527"/>
      <c r="K340" s="526"/>
    </row>
    <row r="341" spans="1:11" s="517" customFormat="1" ht="75" customHeight="1">
      <c r="A341" s="534"/>
      <c r="B341" s="534" t="s">
        <v>2831</v>
      </c>
      <c r="C341" s="533" t="s">
        <v>2841</v>
      </c>
      <c r="D341" s="532" t="s">
        <v>2840</v>
      </c>
      <c r="E341" s="550">
        <v>1000</v>
      </c>
      <c r="F341" s="876">
        <v>12249.636</v>
      </c>
      <c r="G341" s="530">
        <f t="shared" si="11"/>
        <v>12862.117800000002</v>
      </c>
      <c r="H341" s="529">
        <f t="shared" si="10"/>
        <v>157556261.23912084</v>
      </c>
      <c r="I341" s="528" t="s">
        <v>2691</v>
      </c>
      <c r="J341" s="527"/>
      <c r="K341" s="526"/>
    </row>
    <row r="342" spans="1:11" s="517" customFormat="1" ht="75" customHeight="1">
      <c r="A342" s="534"/>
      <c r="B342" s="543" t="s">
        <v>2824</v>
      </c>
      <c r="C342" s="533" t="s">
        <v>2839</v>
      </c>
      <c r="D342" s="532" t="s">
        <v>2838</v>
      </c>
      <c r="E342" s="550">
        <v>1000</v>
      </c>
      <c r="F342" s="876">
        <v>17385.889500000001</v>
      </c>
      <c r="G342" s="530">
        <f t="shared" si="11"/>
        <v>18255.183975000004</v>
      </c>
      <c r="H342" s="529">
        <f t="shared" si="10"/>
        <v>317382611.39152086</v>
      </c>
      <c r="I342" s="528" t="s">
        <v>2691</v>
      </c>
      <c r="J342" s="527"/>
      <c r="K342" s="526"/>
    </row>
    <row r="343" spans="1:11" s="517" customFormat="1" ht="75" customHeight="1">
      <c r="A343" s="534"/>
      <c r="B343" s="543" t="s">
        <v>2824</v>
      </c>
      <c r="C343" s="533" t="s">
        <v>2837</v>
      </c>
      <c r="D343" s="532" t="s">
        <v>2836</v>
      </c>
      <c r="E343" s="550">
        <v>1000</v>
      </c>
      <c r="F343" s="876">
        <v>17385.889500000001</v>
      </c>
      <c r="G343" s="530">
        <f t="shared" si="11"/>
        <v>18255.183975000004</v>
      </c>
      <c r="H343" s="529">
        <f t="shared" si="10"/>
        <v>317382611.39152086</v>
      </c>
      <c r="I343" s="528" t="s">
        <v>2691</v>
      </c>
      <c r="J343" s="527"/>
      <c r="K343" s="526"/>
    </row>
    <row r="344" spans="1:11" s="517" customFormat="1" ht="75" customHeight="1">
      <c r="A344" s="534"/>
      <c r="B344" s="534" t="s">
        <v>2831</v>
      </c>
      <c r="C344" s="533" t="s">
        <v>2835</v>
      </c>
      <c r="D344" s="532" t="s">
        <v>2834</v>
      </c>
      <c r="E344" s="550">
        <v>1000</v>
      </c>
      <c r="F344" s="876">
        <v>12249.8145</v>
      </c>
      <c r="G344" s="530">
        <f t="shared" si="11"/>
        <v>12862.305225</v>
      </c>
      <c r="H344" s="529">
        <f t="shared" si="10"/>
        <v>157560853.04863077</v>
      </c>
      <c r="I344" s="528" t="s">
        <v>2691</v>
      </c>
      <c r="J344" s="527"/>
      <c r="K344" s="526"/>
    </row>
    <row r="345" spans="1:11" s="517" customFormat="1" ht="75" customHeight="1">
      <c r="A345" s="534"/>
      <c r="B345" s="534" t="s">
        <v>2831</v>
      </c>
      <c r="C345" s="533" t="s">
        <v>2833</v>
      </c>
      <c r="D345" s="532" t="s">
        <v>2832</v>
      </c>
      <c r="E345" s="550">
        <v>1000</v>
      </c>
      <c r="F345" s="876">
        <v>12249.8145</v>
      </c>
      <c r="G345" s="530">
        <f t="shared" si="11"/>
        <v>12862.305225</v>
      </c>
      <c r="H345" s="529">
        <f t="shared" si="10"/>
        <v>157560853.04863077</v>
      </c>
      <c r="I345" s="528" t="s">
        <v>2691</v>
      </c>
      <c r="J345" s="527"/>
      <c r="K345" s="526"/>
    </row>
    <row r="346" spans="1:11" s="517" customFormat="1" ht="75" customHeight="1">
      <c r="A346" s="534"/>
      <c r="B346" s="534" t="s">
        <v>2831</v>
      </c>
      <c r="C346" s="533" t="s">
        <v>2830</v>
      </c>
      <c r="D346" s="532" t="s">
        <v>2829</v>
      </c>
      <c r="E346" s="550">
        <v>1000</v>
      </c>
      <c r="F346" s="876">
        <v>12249.8145</v>
      </c>
      <c r="G346" s="530">
        <f t="shared" si="11"/>
        <v>12862.305225</v>
      </c>
      <c r="H346" s="529">
        <f t="shared" si="10"/>
        <v>157560853.04863077</v>
      </c>
      <c r="I346" s="528" t="s">
        <v>2691</v>
      </c>
      <c r="J346" s="527"/>
      <c r="K346" s="526"/>
    </row>
    <row r="347" spans="1:11" s="517" customFormat="1" ht="75" customHeight="1">
      <c r="A347" s="534"/>
      <c r="B347" s="543" t="s">
        <v>2824</v>
      </c>
      <c r="C347" s="533" t="s">
        <v>2828</v>
      </c>
      <c r="D347" s="532" t="s">
        <v>2827</v>
      </c>
      <c r="E347" s="550">
        <v>1000</v>
      </c>
      <c r="F347" s="876">
        <v>17385.889500000001</v>
      </c>
      <c r="G347" s="530">
        <f t="shared" si="11"/>
        <v>18255.183975000004</v>
      </c>
      <c r="H347" s="529">
        <f t="shared" si="10"/>
        <v>317382611.39152086</v>
      </c>
      <c r="I347" s="528" t="s">
        <v>2691</v>
      </c>
      <c r="J347" s="527"/>
      <c r="K347" s="526"/>
    </row>
    <row r="348" spans="1:11" s="517" customFormat="1" ht="75" customHeight="1">
      <c r="A348" s="534"/>
      <c r="B348" s="543" t="s">
        <v>2824</v>
      </c>
      <c r="C348" s="533" t="s">
        <v>2826</v>
      </c>
      <c r="D348" s="532" t="s">
        <v>2825</v>
      </c>
      <c r="E348" s="550">
        <v>1000</v>
      </c>
      <c r="F348" s="876">
        <v>17385.889500000001</v>
      </c>
      <c r="G348" s="530">
        <f t="shared" si="11"/>
        <v>18255.183975000004</v>
      </c>
      <c r="H348" s="529">
        <f t="shared" si="10"/>
        <v>317382611.39152086</v>
      </c>
      <c r="I348" s="528" t="s">
        <v>2691</v>
      </c>
      <c r="J348" s="527"/>
      <c r="K348" s="526"/>
    </row>
    <row r="349" spans="1:11" s="517" customFormat="1" ht="75" customHeight="1">
      <c r="A349" s="534"/>
      <c r="B349" s="543" t="s">
        <v>2824</v>
      </c>
      <c r="C349" s="533" t="s">
        <v>2823</v>
      </c>
      <c r="D349" s="532" t="s">
        <v>2822</v>
      </c>
      <c r="E349" s="550">
        <v>1000</v>
      </c>
      <c r="F349" s="876">
        <v>17385.889500000001</v>
      </c>
      <c r="G349" s="530">
        <f t="shared" si="11"/>
        <v>18255.183975000004</v>
      </c>
      <c r="H349" s="529">
        <f t="shared" si="10"/>
        <v>317382611.39152086</v>
      </c>
      <c r="I349" s="528" t="s">
        <v>2691</v>
      </c>
      <c r="J349" s="527"/>
      <c r="K349" s="526"/>
    </row>
    <row r="350" spans="1:11" s="517" customFormat="1" ht="75" customHeight="1">
      <c r="A350" s="534"/>
      <c r="B350" s="534"/>
      <c r="C350" s="533" t="s">
        <v>2821</v>
      </c>
      <c r="D350" s="532">
        <v>1401627</v>
      </c>
      <c r="E350" s="531"/>
      <c r="F350" s="876">
        <v>1257.7950000000001</v>
      </c>
      <c r="G350" s="530">
        <f t="shared" si="11"/>
        <v>1320.6847500000001</v>
      </c>
      <c r="H350" s="529">
        <f t="shared" si="10"/>
        <v>1661150.6751262501</v>
      </c>
      <c r="I350" s="528" t="s">
        <v>2691</v>
      </c>
      <c r="J350" s="527"/>
      <c r="K350" s="526"/>
    </row>
    <row r="351" spans="1:11" s="517" customFormat="1" ht="75" customHeight="1">
      <c r="A351" s="534"/>
      <c r="B351" s="534"/>
      <c r="C351" s="533" t="s">
        <v>2820</v>
      </c>
      <c r="D351" s="532">
        <v>1401701</v>
      </c>
      <c r="E351" s="531"/>
      <c r="F351" s="876">
        <v>2580.48</v>
      </c>
      <c r="G351" s="530">
        <f t="shared" si="11"/>
        <v>2709.5040000000004</v>
      </c>
      <c r="H351" s="529">
        <f t="shared" si="10"/>
        <v>6991820.8819200005</v>
      </c>
      <c r="I351" s="528" t="s">
        <v>2691</v>
      </c>
      <c r="J351" s="527"/>
      <c r="K351" s="526"/>
    </row>
    <row r="352" spans="1:11" s="517" customFormat="1" ht="75" customHeight="1">
      <c r="A352" s="534"/>
      <c r="B352" s="534"/>
      <c r="C352" s="533" t="s">
        <v>2819</v>
      </c>
      <c r="D352" s="532">
        <v>1400388</v>
      </c>
      <c r="E352" s="531"/>
      <c r="F352" s="876">
        <v>4515.84</v>
      </c>
      <c r="G352" s="530">
        <f t="shared" si="11"/>
        <v>4741.6320000000005</v>
      </c>
      <c r="H352" s="529">
        <f t="shared" si="10"/>
        <v>21412451.450880002</v>
      </c>
      <c r="I352" s="528" t="s">
        <v>2691</v>
      </c>
      <c r="J352" s="527"/>
      <c r="K352" s="526"/>
    </row>
    <row r="353" spans="1:11" s="517" customFormat="1" ht="75" customHeight="1">
      <c r="A353" s="534"/>
      <c r="B353" s="534" t="s">
        <v>2815</v>
      </c>
      <c r="C353" s="533" t="s">
        <v>2818</v>
      </c>
      <c r="D353" s="532" t="s">
        <v>2817</v>
      </c>
      <c r="E353" s="531" t="s">
        <v>2816</v>
      </c>
      <c r="F353" s="876">
        <v>13244.175000000001</v>
      </c>
      <c r="G353" s="530">
        <f t="shared" si="11"/>
        <v>13906.383750000001</v>
      </c>
      <c r="H353" s="529">
        <f t="shared" si="10"/>
        <v>184178580.00215629</v>
      </c>
      <c r="I353" s="528" t="s">
        <v>2691</v>
      </c>
      <c r="J353" s="527"/>
      <c r="K353" s="526"/>
    </row>
    <row r="354" spans="1:11" s="517" customFormat="1" ht="75" customHeight="1">
      <c r="A354" s="534"/>
      <c r="B354" s="534" t="s">
        <v>2815</v>
      </c>
      <c r="C354" s="533" t="s">
        <v>2814</v>
      </c>
      <c r="D354" s="532">
        <v>2409716</v>
      </c>
      <c r="E354" s="531">
        <v>495</v>
      </c>
      <c r="F354" s="876">
        <v>3433.1849999999999</v>
      </c>
      <c r="G354" s="530">
        <f t="shared" si="11"/>
        <v>3604.8442500000001</v>
      </c>
      <c r="H354" s="529">
        <f t="shared" si="10"/>
        <v>12376097.20643625</v>
      </c>
      <c r="I354" s="528" t="s">
        <v>2691</v>
      </c>
      <c r="J354" s="527"/>
      <c r="K354" s="526"/>
    </row>
    <row r="355" spans="1:11" s="517" customFormat="1" ht="75" customHeight="1">
      <c r="A355" s="534"/>
      <c r="B355" s="534" t="s">
        <v>2813</v>
      </c>
      <c r="C355" s="533" t="s">
        <v>2812</v>
      </c>
      <c r="D355" s="532" t="s">
        <v>2811</v>
      </c>
      <c r="E355" s="531" t="s">
        <v>2810</v>
      </c>
      <c r="F355" s="876">
        <v>11499.032999999999</v>
      </c>
      <c r="G355" s="530">
        <f t="shared" si="11"/>
        <v>12073.98465</v>
      </c>
      <c r="H355" s="529">
        <f t="shared" si="10"/>
        <v>138839147.93184346</v>
      </c>
      <c r="I355" s="528" t="s">
        <v>2691</v>
      </c>
      <c r="J355" s="527"/>
      <c r="K355" s="526"/>
    </row>
    <row r="356" spans="1:11" s="517" customFormat="1" ht="75" customHeight="1">
      <c r="A356" s="534"/>
      <c r="B356" s="534" t="s">
        <v>2800</v>
      </c>
      <c r="C356" s="533" t="s">
        <v>2809</v>
      </c>
      <c r="D356" s="532" t="s">
        <v>2808</v>
      </c>
      <c r="E356" s="531" t="s">
        <v>2807</v>
      </c>
      <c r="F356" s="876">
        <v>7396.389000000001</v>
      </c>
      <c r="G356" s="530">
        <f t="shared" si="11"/>
        <v>7766.208450000001</v>
      </c>
      <c r="H356" s="529">
        <f t="shared" si="10"/>
        <v>57441898.751287065</v>
      </c>
      <c r="I356" s="528" t="s">
        <v>2691</v>
      </c>
      <c r="J356" s="527"/>
      <c r="K356" s="526"/>
    </row>
    <row r="357" spans="1:11" s="517" customFormat="1" ht="75" customHeight="1">
      <c r="A357" s="534"/>
      <c r="B357" s="534" t="s">
        <v>2806</v>
      </c>
      <c r="C357" s="533" t="s">
        <v>2805</v>
      </c>
      <c r="D357" s="532" t="s">
        <v>2804</v>
      </c>
      <c r="E357" s="531" t="s">
        <v>2803</v>
      </c>
      <c r="F357" s="876">
        <v>8124.5640000000003</v>
      </c>
      <c r="G357" s="530">
        <f t="shared" si="11"/>
        <v>8530.7921999999999</v>
      </c>
      <c r="H357" s="529">
        <f t="shared" si="10"/>
        <v>69308967.199600801</v>
      </c>
      <c r="I357" s="528" t="s">
        <v>2691</v>
      </c>
      <c r="J357" s="527"/>
      <c r="K357" s="526"/>
    </row>
    <row r="358" spans="1:11" s="517" customFormat="1" ht="75" customHeight="1">
      <c r="A358" s="534"/>
      <c r="B358" s="534" t="s">
        <v>2800</v>
      </c>
      <c r="C358" s="533" t="s">
        <v>2802</v>
      </c>
      <c r="D358" s="532" t="s">
        <v>2801</v>
      </c>
      <c r="E358" s="531">
        <v>1392</v>
      </c>
      <c r="F358" s="876">
        <v>15962.94</v>
      </c>
      <c r="G358" s="530">
        <f t="shared" si="11"/>
        <v>16761.087</v>
      </c>
      <c r="H358" s="529">
        <f t="shared" si="10"/>
        <v>267556226.11578</v>
      </c>
      <c r="I358" s="528" t="s">
        <v>2691</v>
      </c>
      <c r="J358" s="527"/>
      <c r="K358" s="526"/>
    </row>
    <row r="359" spans="1:11" s="517" customFormat="1" ht="75" customHeight="1">
      <c r="A359" s="534"/>
      <c r="B359" s="534"/>
      <c r="C359" s="533" t="s">
        <v>2797</v>
      </c>
      <c r="D359" s="532" t="s">
        <v>2796</v>
      </c>
      <c r="E359" s="531"/>
      <c r="F359" s="876">
        <v>660.55500000000006</v>
      </c>
      <c r="G359" s="530">
        <f t="shared" si="11"/>
        <v>693.58275000000015</v>
      </c>
      <c r="H359" s="529">
        <f t="shared" si="10"/>
        <v>458149.55342625012</v>
      </c>
      <c r="I359" s="528" t="s">
        <v>2691</v>
      </c>
      <c r="J359" s="527"/>
      <c r="K359" s="526"/>
    </row>
    <row r="360" spans="1:11" s="517" customFormat="1" ht="75" customHeight="1">
      <c r="A360" s="534"/>
      <c r="B360" s="534" t="s">
        <v>2800</v>
      </c>
      <c r="C360" s="533" t="s">
        <v>2799</v>
      </c>
      <c r="D360" s="532" t="s">
        <v>2798</v>
      </c>
      <c r="E360" s="550">
        <v>1000</v>
      </c>
      <c r="F360" s="876">
        <v>11467.512000000001</v>
      </c>
      <c r="G360" s="530">
        <f t="shared" si="11"/>
        <v>12040.887600000002</v>
      </c>
      <c r="H360" s="529">
        <f t="shared" si="10"/>
        <v>138079023.04365122</v>
      </c>
      <c r="I360" s="528" t="s">
        <v>2691</v>
      </c>
      <c r="J360" s="527"/>
      <c r="K360" s="526"/>
    </row>
    <row r="361" spans="1:11" s="517" customFormat="1" ht="75" customHeight="1">
      <c r="A361" s="534"/>
      <c r="B361" s="534"/>
      <c r="C361" s="533" t="s">
        <v>2797</v>
      </c>
      <c r="D361" s="532" t="s">
        <v>2796</v>
      </c>
      <c r="E361" s="531"/>
      <c r="F361" s="876">
        <v>660.55500000000006</v>
      </c>
      <c r="G361" s="530">
        <f t="shared" si="11"/>
        <v>693.58275000000015</v>
      </c>
      <c r="H361" s="529">
        <f t="shared" si="10"/>
        <v>458149.55342625012</v>
      </c>
      <c r="I361" s="528" t="s">
        <v>2691</v>
      </c>
      <c r="J361" s="527"/>
      <c r="K361" s="526"/>
    </row>
    <row r="362" spans="1:11" s="517" customFormat="1" ht="75" customHeight="1">
      <c r="A362" s="534"/>
      <c r="B362" s="534" t="s">
        <v>2759</v>
      </c>
      <c r="C362" s="533" t="s">
        <v>2795</v>
      </c>
      <c r="D362" s="532" t="s">
        <v>2794</v>
      </c>
      <c r="E362" s="531" t="s">
        <v>2783</v>
      </c>
      <c r="F362" s="876">
        <v>35535.78</v>
      </c>
      <c r="G362" s="530">
        <f t="shared" si="11"/>
        <v>37312.569000000003</v>
      </c>
      <c r="H362" s="529">
        <f t="shared" si="10"/>
        <v>1325931243.2188201</v>
      </c>
      <c r="I362" s="528" t="s">
        <v>2691</v>
      </c>
      <c r="J362" s="527"/>
      <c r="K362" s="526"/>
    </row>
    <row r="363" spans="1:11" s="517" customFormat="1" ht="75" customHeight="1">
      <c r="A363" s="534"/>
      <c r="B363" s="534" t="s">
        <v>2759</v>
      </c>
      <c r="C363" s="533" t="s">
        <v>2793</v>
      </c>
      <c r="D363" s="532" t="s">
        <v>2792</v>
      </c>
      <c r="E363" s="531" t="s">
        <v>2783</v>
      </c>
      <c r="F363" s="876">
        <v>35535.78</v>
      </c>
      <c r="G363" s="530">
        <f t="shared" si="11"/>
        <v>37312.569000000003</v>
      </c>
      <c r="H363" s="529">
        <f t="shared" si="10"/>
        <v>1325931243.2188201</v>
      </c>
      <c r="I363" s="528" t="s">
        <v>2691</v>
      </c>
      <c r="J363" s="527"/>
      <c r="K363" s="526"/>
    </row>
    <row r="364" spans="1:11" s="517" customFormat="1" ht="75" customHeight="1">
      <c r="A364" s="534"/>
      <c r="B364" s="543" t="s">
        <v>2756</v>
      </c>
      <c r="C364" s="533" t="s">
        <v>2791</v>
      </c>
      <c r="D364" s="532" t="s">
        <v>2790</v>
      </c>
      <c r="E364" s="531" t="s">
        <v>2783</v>
      </c>
      <c r="F364" s="876">
        <v>40671.855000000003</v>
      </c>
      <c r="G364" s="530">
        <f t="shared" si="11"/>
        <v>42705.447750000007</v>
      </c>
      <c r="H364" s="529">
        <f t="shared" si="10"/>
        <v>1736909778.5980766</v>
      </c>
      <c r="I364" s="528" t="s">
        <v>2691</v>
      </c>
      <c r="J364" s="527"/>
      <c r="K364" s="526"/>
    </row>
    <row r="365" spans="1:11" s="517" customFormat="1" ht="75" customHeight="1">
      <c r="A365" s="534"/>
      <c r="B365" s="543" t="s">
        <v>2756</v>
      </c>
      <c r="C365" s="533" t="s">
        <v>2789</v>
      </c>
      <c r="D365" s="532" t="s">
        <v>2788</v>
      </c>
      <c r="E365" s="531" t="s">
        <v>2783</v>
      </c>
      <c r="F365" s="876">
        <v>40671.855000000003</v>
      </c>
      <c r="G365" s="530">
        <f t="shared" si="11"/>
        <v>42705.447750000007</v>
      </c>
      <c r="H365" s="529">
        <f t="shared" si="10"/>
        <v>1736909778.5980766</v>
      </c>
      <c r="I365" s="528" t="s">
        <v>2691</v>
      </c>
      <c r="J365" s="527"/>
      <c r="K365" s="526"/>
    </row>
    <row r="366" spans="1:11" s="517" customFormat="1" ht="75" customHeight="1">
      <c r="A366" s="534"/>
      <c r="B366" s="534" t="s">
        <v>2775</v>
      </c>
      <c r="C366" s="533" t="s">
        <v>2787</v>
      </c>
      <c r="D366" s="532" t="s">
        <v>2786</v>
      </c>
      <c r="E366" s="531" t="s">
        <v>2783</v>
      </c>
      <c r="F366" s="876">
        <v>35535.78</v>
      </c>
      <c r="G366" s="530">
        <f t="shared" si="11"/>
        <v>37312.569000000003</v>
      </c>
      <c r="H366" s="529">
        <f t="shared" si="10"/>
        <v>1325931243.2188201</v>
      </c>
      <c r="I366" s="528" t="s">
        <v>2691</v>
      </c>
      <c r="J366" s="527"/>
      <c r="K366" s="526"/>
    </row>
    <row r="367" spans="1:11" s="517" customFormat="1" ht="75" customHeight="1">
      <c r="A367" s="534"/>
      <c r="B367" s="534" t="s">
        <v>2775</v>
      </c>
      <c r="C367" s="533" t="s">
        <v>2785</v>
      </c>
      <c r="D367" s="532" t="s">
        <v>2784</v>
      </c>
      <c r="E367" s="531" t="s">
        <v>2783</v>
      </c>
      <c r="F367" s="876">
        <v>35535.78</v>
      </c>
      <c r="G367" s="530">
        <f t="shared" si="11"/>
        <v>37312.569000000003</v>
      </c>
      <c r="H367" s="529">
        <f t="shared" si="10"/>
        <v>1325931243.2188201</v>
      </c>
      <c r="I367" s="528" t="s">
        <v>2691</v>
      </c>
      <c r="J367" s="527"/>
      <c r="K367" s="526"/>
    </row>
    <row r="368" spans="1:11" s="517" customFormat="1" ht="75" customHeight="1">
      <c r="A368" s="534"/>
      <c r="B368" s="534" t="s">
        <v>2780</v>
      </c>
      <c r="C368" s="533" t="s">
        <v>2782</v>
      </c>
      <c r="D368" s="532" t="s">
        <v>2781</v>
      </c>
      <c r="E368" s="531" t="s">
        <v>2772</v>
      </c>
      <c r="F368" s="876">
        <v>39398.94</v>
      </c>
      <c r="G368" s="530">
        <f t="shared" si="11"/>
        <v>41368.887000000002</v>
      </c>
      <c r="H368" s="529">
        <f t="shared" si="10"/>
        <v>1629890296.7797801</v>
      </c>
      <c r="I368" s="528" t="s">
        <v>2691</v>
      </c>
      <c r="J368" s="527"/>
      <c r="K368" s="526"/>
    </row>
    <row r="369" spans="1:11" s="517" customFormat="1" ht="75" customHeight="1">
      <c r="A369" s="534"/>
      <c r="B369" s="534" t="s">
        <v>2780</v>
      </c>
      <c r="C369" s="533" t="s">
        <v>2779</v>
      </c>
      <c r="D369" s="532" t="s">
        <v>2778</v>
      </c>
      <c r="E369" s="531" t="s">
        <v>2772</v>
      </c>
      <c r="F369" s="876">
        <v>39398.94</v>
      </c>
      <c r="G369" s="530">
        <f t="shared" si="11"/>
        <v>41368.887000000002</v>
      </c>
      <c r="H369" s="529">
        <f t="shared" si="10"/>
        <v>1629890296.7797801</v>
      </c>
      <c r="I369" s="528" t="s">
        <v>2691</v>
      </c>
      <c r="J369" s="527"/>
      <c r="K369" s="526"/>
    </row>
    <row r="370" spans="1:11" s="517" customFormat="1" ht="75" customHeight="1">
      <c r="A370" s="534"/>
      <c r="B370" s="534" t="s">
        <v>2775</v>
      </c>
      <c r="C370" s="533" t="s">
        <v>2777</v>
      </c>
      <c r="D370" s="532" t="s">
        <v>2776</v>
      </c>
      <c r="E370" s="531" t="s">
        <v>2772</v>
      </c>
      <c r="F370" s="876">
        <v>39398.94</v>
      </c>
      <c r="G370" s="530">
        <f t="shared" si="11"/>
        <v>41368.887000000002</v>
      </c>
      <c r="H370" s="529">
        <f t="shared" si="10"/>
        <v>1629890296.7797801</v>
      </c>
      <c r="I370" s="528" t="s">
        <v>2691</v>
      </c>
      <c r="J370" s="527"/>
      <c r="K370" s="526"/>
    </row>
    <row r="371" spans="1:11" s="517" customFormat="1" ht="75" customHeight="1">
      <c r="A371" s="534"/>
      <c r="B371" s="534" t="s">
        <v>2775</v>
      </c>
      <c r="C371" s="533" t="s">
        <v>2774</v>
      </c>
      <c r="D371" s="532" t="s">
        <v>2773</v>
      </c>
      <c r="E371" s="531" t="s">
        <v>2772</v>
      </c>
      <c r="F371" s="876">
        <v>39398.94</v>
      </c>
      <c r="G371" s="530">
        <f t="shared" si="11"/>
        <v>41368.887000000002</v>
      </c>
      <c r="H371" s="529">
        <f t="shared" si="10"/>
        <v>1629890296.7797801</v>
      </c>
      <c r="I371" s="528" t="s">
        <v>2691</v>
      </c>
      <c r="J371" s="527"/>
      <c r="K371" s="526"/>
    </row>
    <row r="372" spans="1:11" s="517" customFormat="1" ht="75" customHeight="1">
      <c r="A372" s="534"/>
      <c r="B372" s="534" t="s">
        <v>2769</v>
      </c>
      <c r="C372" s="533" t="s">
        <v>2771</v>
      </c>
      <c r="D372" s="532" t="s">
        <v>2770</v>
      </c>
      <c r="E372" s="531" t="s">
        <v>2766</v>
      </c>
      <c r="F372" s="876">
        <v>2808.5400000000004</v>
      </c>
      <c r="G372" s="530">
        <f t="shared" si="11"/>
        <v>2948.9670000000006</v>
      </c>
      <c r="H372" s="529">
        <f t="shared" si="10"/>
        <v>8282291.7781800032</v>
      </c>
      <c r="I372" s="528" t="s">
        <v>2691</v>
      </c>
      <c r="J372" s="527"/>
      <c r="K372" s="526"/>
    </row>
    <row r="373" spans="1:11" s="517" customFormat="1" ht="75" customHeight="1">
      <c r="A373" s="534"/>
      <c r="B373" s="534" t="s">
        <v>2769</v>
      </c>
      <c r="C373" s="533" t="s">
        <v>2768</v>
      </c>
      <c r="D373" s="532" t="s">
        <v>2767</v>
      </c>
      <c r="E373" s="531" t="s">
        <v>2766</v>
      </c>
      <c r="F373" s="876">
        <v>2808.5400000000004</v>
      </c>
      <c r="G373" s="530">
        <f t="shared" si="11"/>
        <v>2948.9670000000006</v>
      </c>
      <c r="H373" s="529">
        <f t="shared" si="10"/>
        <v>8282291.7781800032</v>
      </c>
      <c r="I373" s="528" t="s">
        <v>2691</v>
      </c>
      <c r="J373" s="527"/>
      <c r="K373" s="526"/>
    </row>
    <row r="374" spans="1:11" s="517" customFormat="1" ht="75" customHeight="1">
      <c r="A374" s="534"/>
      <c r="B374" s="534" t="s">
        <v>2765</v>
      </c>
      <c r="C374" s="533" t="s">
        <v>2764</v>
      </c>
      <c r="D374" s="532" t="s">
        <v>2763</v>
      </c>
      <c r="E374" s="531" t="s">
        <v>2753</v>
      </c>
      <c r="F374" s="876">
        <v>17393.670000000002</v>
      </c>
      <c r="G374" s="530">
        <f t="shared" si="11"/>
        <v>18263.353500000001</v>
      </c>
      <c r="H374" s="529">
        <f t="shared" si="10"/>
        <v>317666743.87234503</v>
      </c>
      <c r="I374" s="528" t="s">
        <v>2691</v>
      </c>
      <c r="J374" s="527"/>
      <c r="K374" s="526"/>
    </row>
    <row r="375" spans="1:11" s="517" customFormat="1" ht="75" customHeight="1">
      <c r="A375" s="534"/>
      <c r="B375" s="534" t="s">
        <v>2762</v>
      </c>
      <c r="C375" s="533" t="s">
        <v>2761</v>
      </c>
      <c r="D375" s="532" t="s">
        <v>2760</v>
      </c>
      <c r="E375" s="531" t="s">
        <v>2753</v>
      </c>
      <c r="F375" s="876">
        <v>17393.670000000002</v>
      </c>
      <c r="G375" s="530">
        <f t="shared" si="11"/>
        <v>18263.353500000001</v>
      </c>
      <c r="H375" s="529">
        <f t="shared" si="10"/>
        <v>317666743.87234503</v>
      </c>
      <c r="I375" s="528" t="s">
        <v>2691</v>
      </c>
      <c r="J375" s="527"/>
      <c r="K375" s="526"/>
    </row>
    <row r="376" spans="1:11" s="517" customFormat="1" ht="75" customHeight="1">
      <c r="A376" s="534"/>
      <c r="B376" s="534" t="s">
        <v>2759</v>
      </c>
      <c r="C376" s="533" t="s">
        <v>2758</v>
      </c>
      <c r="D376" s="532" t="s">
        <v>2757</v>
      </c>
      <c r="E376" s="531" t="s">
        <v>2753</v>
      </c>
      <c r="F376" s="876">
        <v>17393.670000000002</v>
      </c>
      <c r="G376" s="530">
        <f t="shared" si="11"/>
        <v>18263.353500000001</v>
      </c>
      <c r="H376" s="529">
        <f t="shared" si="10"/>
        <v>317666743.87234503</v>
      </c>
      <c r="I376" s="528" t="s">
        <v>2691</v>
      </c>
      <c r="J376" s="527"/>
      <c r="K376" s="526"/>
    </row>
    <row r="377" spans="1:11" s="517" customFormat="1" ht="75" customHeight="1">
      <c r="A377" s="534"/>
      <c r="B377" s="543" t="s">
        <v>2756</v>
      </c>
      <c r="C377" s="533" t="s">
        <v>2755</v>
      </c>
      <c r="D377" s="532" t="s">
        <v>2754</v>
      </c>
      <c r="E377" s="531" t="s">
        <v>2753</v>
      </c>
      <c r="F377" s="876">
        <v>22529.745000000003</v>
      </c>
      <c r="G377" s="530">
        <f t="shared" si="11"/>
        <v>23656.232250000005</v>
      </c>
      <c r="H377" s="529">
        <f t="shared" si="10"/>
        <v>532968880.25327641</v>
      </c>
      <c r="I377" s="528" t="s">
        <v>2691</v>
      </c>
      <c r="J377" s="527"/>
      <c r="K377" s="526"/>
    </row>
    <row r="378" spans="1:11" s="517" customFormat="1" ht="75" customHeight="1">
      <c r="A378" s="534"/>
      <c r="B378" s="534" t="s">
        <v>2752</v>
      </c>
      <c r="C378" s="533" t="s">
        <v>2751</v>
      </c>
      <c r="D378" s="532" t="s">
        <v>2750</v>
      </c>
      <c r="E378" s="531">
        <v>5000</v>
      </c>
      <c r="F378" s="876">
        <v>3898.125</v>
      </c>
      <c r="G378" s="530">
        <f t="shared" si="11"/>
        <v>4093.03125</v>
      </c>
      <c r="H378" s="529">
        <f t="shared" si="10"/>
        <v>15955147.44140625</v>
      </c>
      <c r="I378" s="528" t="s">
        <v>2746</v>
      </c>
      <c r="J378" s="527"/>
      <c r="K378" s="526"/>
    </row>
    <row r="379" spans="1:11" s="517" customFormat="1" ht="27.6">
      <c r="A379" s="534"/>
      <c r="B379" s="534"/>
      <c r="C379" s="533" t="s">
        <v>2749</v>
      </c>
      <c r="D379" s="532">
        <v>2200202</v>
      </c>
      <c r="E379" s="531"/>
      <c r="F379" s="876">
        <v>2393.6849999999999</v>
      </c>
      <c r="G379" s="530">
        <f t="shared" si="11"/>
        <v>2513.3692500000002</v>
      </c>
      <c r="H379" s="529">
        <f t="shared" si="10"/>
        <v>6016214.2731862506</v>
      </c>
      <c r="I379" s="528" t="s">
        <v>2746</v>
      </c>
      <c r="J379" s="527"/>
      <c r="K379" s="526"/>
    </row>
    <row r="380" spans="1:11" s="517" customFormat="1" ht="27.6">
      <c r="A380" s="534"/>
      <c r="B380" s="534"/>
      <c r="C380" s="533" t="s">
        <v>2748</v>
      </c>
      <c r="D380" s="532" t="s">
        <v>2747</v>
      </c>
      <c r="E380" s="531"/>
      <c r="F380" s="876">
        <v>3092.9850000000001</v>
      </c>
      <c r="G380" s="530">
        <f t="shared" si="11"/>
        <v>3247.6342500000001</v>
      </c>
      <c r="H380" s="529">
        <f t="shared" si="10"/>
        <v>10044884.020736251</v>
      </c>
      <c r="I380" s="528" t="s">
        <v>2746</v>
      </c>
      <c r="J380" s="527"/>
      <c r="K380" s="526"/>
    </row>
    <row r="381" spans="1:11" s="517" customFormat="1" ht="27.6">
      <c r="A381" s="534"/>
      <c r="B381" s="534"/>
      <c r="C381" s="533" t="s">
        <v>2745</v>
      </c>
      <c r="D381" s="532" t="s">
        <v>2744</v>
      </c>
      <c r="E381" s="531">
        <v>2000</v>
      </c>
      <c r="F381" s="876">
        <v>1253.0700000000002</v>
      </c>
      <c r="G381" s="530">
        <f t="shared" si="11"/>
        <v>1315.7235000000003</v>
      </c>
      <c r="H381" s="529">
        <f t="shared" si="10"/>
        <v>1648693.6461450006</v>
      </c>
      <c r="I381" s="528" t="s">
        <v>2691</v>
      </c>
      <c r="J381" s="527"/>
      <c r="K381" s="526"/>
    </row>
    <row r="382" spans="1:11" s="517" customFormat="1" ht="28.2" thickBot="1">
      <c r="A382" s="525"/>
      <c r="B382" s="525"/>
      <c r="C382" s="524" t="s">
        <v>2743</v>
      </c>
      <c r="D382" s="523" t="s">
        <v>2742</v>
      </c>
      <c r="E382" s="522">
        <v>2000</v>
      </c>
      <c r="F382" s="876">
        <v>243.81</v>
      </c>
      <c r="G382" s="530">
        <f t="shared" si="11"/>
        <v>256.00049999999999</v>
      </c>
      <c r="H382" s="521">
        <f t="shared" si="10"/>
        <v>62415.481905000001</v>
      </c>
      <c r="I382" s="520" t="s">
        <v>2691</v>
      </c>
      <c r="J382" s="519"/>
      <c r="K382" s="518"/>
    </row>
    <row r="383" spans="1:11" s="517" customFormat="1" ht="75" customHeight="1">
      <c r="A383" s="549"/>
      <c r="B383" s="548" t="s">
        <v>2735</v>
      </c>
      <c r="C383" s="547" t="s">
        <v>2741</v>
      </c>
      <c r="D383" s="546" t="s">
        <v>2740</v>
      </c>
      <c r="E383" s="545" t="s">
        <v>2737</v>
      </c>
      <c r="F383" s="876">
        <v>19274.22</v>
      </c>
      <c r="G383" s="530">
        <f t="shared" si="11"/>
        <v>20237.931</v>
      </c>
      <c r="H383" s="529">
        <f t="shared" si="10"/>
        <v>390070334.43882</v>
      </c>
      <c r="I383" s="528" t="s">
        <v>2691</v>
      </c>
      <c r="J383" s="544"/>
      <c r="K383" s="542" t="s">
        <v>2736</v>
      </c>
    </row>
    <row r="384" spans="1:11" s="517" customFormat="1" ht="75" customHeight="1">
      <c r="A384" s="534"/>
      <c r="B384" s="543" t="s">
        <v>2735</v>
      </c>
      <c r="C384" s="533" t="s">
        <v>2739</v>
      </c>
      <c r="D384" s="532" t="s">
        <v>2738</v>
      </c>
      <c r="E384" s="531" t="s">
        <v>2737</v>
      </c>
      <c r="F384" s="876">
        <v>19274.22</v>
      </c>
      <c r="G384" s="530">
        <f t="shared" si="11"/>
        <v>20237.931</v>
      </c>
      <c r="H384" s="529">
        <f t="shared" si="10"/>
        <v>390070334.43882</v>
      </c>
      <c r="I384" s="528" t="s">
        <v>2691</v>
      </c>
      <c r="J384" s="527"/>
      <c r="K384" s="542" t="s">
        <v>2736</v>
      </c>
    </row>
    <row r="385" spans="1:11" s="517" customFormat="1" ht="75" customHeight="1">
      <c r="A385" s="534"/>
      <c r="B385" s="543" t="s">
        <v>2735</v>
      </c>
      <c r="C385" s="533" t="s">
        <v>2734</v>
      </c>
      <c r="D385" s="532" t="s">
        <v>2733</v>
      </c>
      <c r="E385" s="531" t="s">
        <v>2732</v>
      </c>
      <c r="F385" s="876">
        <v>13833.855000000001</v>
      </c>
      <c r="G385" s="530">
        <f t="shared" si="11"/>
        <v>14525.547750000002</v>
      </c>
      <c r="H385" s="529">
        <f t="shared" si="10"/>
        <v>200944321.36907628</v>
      </c>
      <c r="I385" s="528" t="s">
        <v>2691</v>
      </c>
      <c r="J385" s="527"/>
      <c r="K385" s="542" t="s">
        <v>2731</v>
      </c>
    </row>
    <row r="386" spans="1:11" s="517" customFormat="1" ht="75" customHeight="1">
      <c r="A386" s="541"/>
      <c r="B386" s="541" t="s">
        <v>2730</v>
      </c>
      <c r="C386" s="540" t="s">
        <v>2729</v>
      </c>
      <c r="D386" s="539" t="s">
        <v>2728</v>
      </c>
      <c r="E386" s="538" t="s">
        <v>2727</v>
      </c>
      <c r="F386" s="876">
        <v>8924.58</v>
      </c>
      <c r="G386" s="530">
        <f t="shared" si="11"/>
        <v>9370.8090000000011</v>
      </c>
      <c r="H386" s="537">
        <f t="shared" si="10"/>
        <v>83630534.585220009</v>
      </c>
      <c r="I386" s="536" t="s">
        <v>2691</v>
      </c>
      <c r="J386" s="535"/>
      <c r="K386" s="526"/>
    </row>
    <row r="387" spans="1:11" s="517" customFormat="1" ht="75" customHeight="1">
      <c r="A387" s="534"/>
      <c r="B387" s="534" t="s">
        <v>2711</v>
      </c>
      <c r="C387" s="533" t="s">
        <v>2726</v>
      </c>
      <c r="D387" s="531" t="s">
        <v>2725</v>
      </c>
      <c r="E387" s="531" t="s">
        <v>2692</v>
      </c>
      <c r="F387" s="876">
        <v>10189.935000000001</v>
      </c>
      <c r="G387" s="530">
        <f t="shared" si="11"/>
        <v>10699.431750000002</v>
      </c>
      <c r="H387" s="529">
        <f t="shared" si="10"/>
        <v>109026514.06943628</v>
      </c>
      <c r="I387" s="528" t="s">
        <v>2691</v>
      </c>
      <c r="J387" s="527"/>
      <c r="K387" s="526"/>
    </row>
    <row r="388" spans="1:11" s="517" customFormat="1" ht="75" customHeight="1">
      <c r="A388" s="534"/>
      <c r="B388" s="534" t="s">
        <v>2711</v>
      </c>
      <c r="C388" s="533" t="s">
        <v>2724</v>
      </c>
      <c r="D388" s="531" t="s">
        <v>2723</v>
      </c>
      <c r="E388" s="531" t="s">
        <v>2692</v>
      </c>
      <c r="F388" s="876">
        <v>10189.935000000001</v>
      </c>
      <c r="G388" s="530">
        <f t="shared" si="11"/>
        <v>10699.431750000002</v>
      </c>
      <c r="H388" s="529">
        <f t="shared" si="10"/>
        <v>109026514.06943628</v>
      </c>
      <c r="I388" s="528" t="s">
        <v>2691</v>
      </c>
      <c r="J388" s="527"/>
      <c r="K388" s="526"/>
    </row>
    <row r="389" spans="1:11" s="517" customFormat="1" ht="75" customHeight="1">
      <c r="A389" s="534"/>
      <c r="B389" s="534" t="s">
        <v>2706</v>
      </c>
      <c r="C389" s="533" t="s">
        <v>2722</v>
      </c>
      <c r="D389" s="532" t="s">
        <v>2721</v>
      </c>
      <c r="E389" s="531" t="s">
        <v>2692</v>
      </c>
      <c r="F389" s="876">
        <v>10189.935000000001</v>
      </c>
      <c r="G389" s="530">
        <f t="shared" si="11"/>
        <v>10699.431750000002</v>
      </c>
      <c r="H389" s="529">
        <f t="shared" si="10"/>
        <v>109026514.06943628</v>
      </c>
      <c r="I389" s="528" t="s">
        <v>2691</v>
      </c>
      <c r="J389" s="527"/>
      <c r="K389" s="526"/>
    </row>
    <row r="390" spans="1:11" s="517" customFormat="1" ht="75" customHeight="1">
      <c r="A390" s="534"/>
      <c r="B390" s="534" t="s">
        <v>2706</v>
      </c>
      <c r="C390" s="533" t="s">
        <v>2720</v>
      </c>
      <c r="D390" s="532" t="s">
        <v>2719</v>
      </c>
      <c r="E390" s="531" t="s">
        <v>2692</v>
      </c>
      <c r="F390" s="876">
        <v>10189.935000000001</v>
      </c>
      <c r="G390" s="530">
        <f t="shared" si="11"/>
        <v>10699.431750000002</v>
      </c>
      <c r="H390" s="529">
        <f t="shared" si="10"/>
        <v>109026514.06943628</v>
      </c>
      <c r="I390" s="528" t="s">
        <v>2691</v>
      </c>
      <c r="J390" s="527"/>
      <c r="K390" s="526"/>
    </row>
    <row r="391" spans="1:11" s="517" customFormat="1" ht="75" customHeight="1">
      <c r="A391" s="534"/>
      <c r="B391" s="534" t="s">
        <v>2716</v>
      </c>
      <c r="C391" s="533" t="s">
        <v>2718</v>
      </c>
      <c r="D391" s="532" t="s">
        <v>2717</v>
      </c>
      <c r="E391" s="531" t="s">
        <v>2692</v>
      </c>
      <c r="F391" s="876">
        <v>10189.935000000001</v>
      </c>
      <c r="G391" s="530">
        <f t="shared" si="11"/>
        <v>10699.431750000002</v>
      </c>
      <c r="H391" s="529">
        <f t="shared" si="10"/>
        <v>109026514.06943628</v>
      </c>
      <c r="I391" s="528" t="s">
        <v>2691</v>
      </c>
      <c r="J391" s="527"/>
      <c r="K391" s="526"/>
    </row>
    <row r="392" spans="1:11" s="517" customFormat="1" ht="75" customHeight="1">
      <c r="A392" s="534"/>
      <c r="B392" s="534" t="s">
        <v>2716</v>
      </c>
      <c r="C392" s="533" t="s">
        <v>2715</v>
      </c>
      <c r="D392" s="532" t="s">
        <v>2714</v>
      </c>
      <c r="E392" s="531" t="s">
        <v>2692</v>
      </c>
      <c r="F392" s="876">
        <v>10189.935000000001</v>
      </c>
      <c r="G392" s="530">
        <f t="shared" si="11"/>
        <v>10699.431750000002</v>
      </c>
      <c r="H392" s="529">
        <f t="shared" si="10"/>
        <v>109026514.06943628</v>
      </c>
      <c r="I392" s="528" t="s">
        <v>2691</v>
      </c>
      <c r="J392" s="527"/>
      <c r="K392" s="526"/>
    </row>
    <row r="393" spans="1:11" s="517" customFormat="1" ht="75" customHeight="1">
      <c r="A393" s="534"/>
      <c r="B393" s="534" t="s">
        <v>2711</v>
      </c>
      <c r="C393" s="533" t="s">
        <v>2713</v>
      </c>
      <c r="D393" s="532" t="s">
        <v>2712</v>
      </c>
      <c r="E393" s="531" t="s">
        <v>2692</v>
      </c>
      <c r="F393" s="876">
        <v>10911.914999999999</v>
      </c>
      <c r="G393" s="530">
        <f t="shared" si="11"/>
        <v>11457.510749999999</v>
      </c>
      <c r="H393" s="529">
        <f t="shared" si="10"/>
        <v>125023383.41558623</v>
      </c>
      <c r="I393" s="528" t="s">
        <v>2691</v>
      </c>
      <c r="J393" s="527"/>
      <c r="K393" s="526"/>
    </row>
    <row r="394" spans="1:11" s="517" customFormat="1" ht="75" customHeight="1">
      <c r="A394" s="534"/>
      <c r="B394" s="534" t="s">
        <v>2711</v>
      </c>
      <c r="C394" s="533" t="s">
        <v>2710</v>
      </c>
      <c r="D394" s="532" t="s">
        <v>2709</v>
      </c>
      <c r="E394" s="531" t="s">
        <v>2692</v>
      </c>
      <c r="F394" s="876">
        <v>10911.914999999999</v>
      </c>
      <c r="G394" s="530">
        <f t="shared" si="11"/>
        <v>11457.510749999999</v>
      </c>
      <c r="H394" s="529">
        <f t="shared" si="10"/>
        <v>125023383.41558623</v>
      </c>
      <c r="I394" s="528" t="s">
        <v>2691</v>
      </c>
      <c r="J394" s="527"/>
      <c r="K394" s="526"/>
    </row>
    <row r="395" spans="1:11" s="517" customFormat="1" ht="75" customHeight="1">
      <c r="A395" s="534"/>
      <c r="B395" s="534" t="s">
        <v>2706</v>
      </c>
      <c r="C395" s="533" t="s">
        <v>2708</v>
      </c>
      <c r="D395" s="532" t="s">
        <v>2707</v>
      </c>
      <c r="E395" s="531" t="s">
        <v>2692</v>
      </c>
      <c r="F395" s="876">
        <v>10911.914999999999</v>
      </c>
      <c r="G395" s="530">
        <f t="shared" si="11"/>
        <v>11457.510749999999</v>
      </c>
      <c r="H395" s="529">
        <f t="shared" si="10"/>
        <v>125023383.41558623</v>
      </c>
      <c r="I395" s="528" t="s">
        <v>2691</v>
      </c>
      <c r="J395" s="527"/>
      <c r="K395" s="526"/>
    </row>
    <row r="396" spans="1:11" s="517" customFormat="1" ht="75" customHeight="1">
      <c r="A396" s="534"/>
      <c r="B396" s="534" t="s">
        <v>2706</v>
      </c>
      <c r="C396" s="533" t="s">
        <v>2705</v>
      </c>
      <c r="D396" s="532" t="s">
        <v>2704</v>
      </c>
      <c r="E396" s="531" t="s">
        <v>2692</v>
      </c>
      <c r="F396" s="876">
        <v>10911.914999999999</v>
      </c>
      <c r="G396" s="530">
        <f t="shared" si="11"/>
        <v>11457.510749999999</v>
      </c>
      <c r="H396" s="529">
        <f t="shared" si="10"/>
        <v>125023383.41558623</v>
      </c>
      <c r="I396" s="528" t="s">
        <v>2691</v>
      </c>
      <c r="J396" s="527"/>
      <c r="K396" s="526"/>
    </row>
    <row r="397" spans="1:11" s="517" customFormat="1" ht="75" customHeight="1">
      <c r="A397" s="534"/>
      <c r="B397" s="534" t="s">
        <v>2702</v>
      </c>
      <c r="C397" s="533" t="s">
        <v>2687</v>
      </c>
      <c r="D397" s="532" t="s">
        <v>2703</v>
      </c>
      <c r="E397" s="531" t="s">
        <v>2692</v>
      </c>
      <c r="F397" s="876">
        <v>11016.810000000001</v>
      </c>
      <c r="G397" s="530">
        <f t="shared" si="11"/>
        <v>11567.650500000002</v>
      </c>
      <c r="H397" s="529">
        <f t="shared" si="10"/>
        <v>127438607.70490503</v>
      </c>
      <c r="I397" s="528" t="s">
        <v>2691</v>
      </c>
      <c r="J397" s="527"/>
      <c r="K397" s="526"/>
    </row>
    <row r="398" spans="1:11" s="517" customFormat="1" ht="75" customHeight="1">
      <c r="A398" s="534"/>
      <c r="B398" s="534" t="s">
        <v>2702</v>
      </c>
      <c r="C398" s="533" t="s">
        <v>2701</v>
      </c>
      <c r="D398" s="532" t="s">
        <v>2700</v>
      </c>
      <c r="E398" s="531" t="s">
        <v>2692</v>
      </c>
      <c r="F398" s="876">
        <v>11016.810000000001</v>
      </c>
      <c r="G398" s="530">
        <f t="shared" si="11"/>
        <v>11567.650500000002</v>
      </c>
      <c r="H398" s="529">
        <f t="shared" si="10"/>
        <v>127438607.70490503</v>
      </c>
      <c r="I398" s="528" t="s">
        <v>2691</v>
      </c>
      <c r="J398" s="527"/>
      <c r="K398" s="526"/>
    </row>
    <row r="399" spans="1:11" s="517" customFormat="1" ht="75" customHeight="1">
      <c r="A399" s="534"/>
      <c r="B399" s="534" t="s">
        <v>2697</v>
      </c>
      <c r="C399" s="533" t="s">
        <v>2699</v>
      </c>
      <c r="D399" s="532" t="s">
        <v>2698</v>
      </c>
      <c r="E399" s="531" t="s">
        <v>2692</v>
      </c>
      <c r="F399" s="876">
        <v>10911.914999999999</v>
      </c>
      <c r="G399" s="530">
        <f t="shared" si="11"/>
        <v>11457.510749999999</v>
      </c>
      <c r="H399" s="529">
        <f t="shared" ref="H399:H402" si="12">F399*G399</f>
        <v>125023383.41558623</v>
      </c>
      <c r="I399" s="528" t="s">
        <v>2691</v>
      </c>
      <c r="J399" s="527"/>
      <c r="K399" s="526"/>
    </row>
    <row r="400" spans="1:11" s="517" customFormat="1" ht="75" customHeight="1">
      <c r="A400" s="534"/>
      <c r="B400" s="534" t="s">
        <v>2697</v>
      </c>
      <c r="C400" s="533" t="s">
        <v>2696</v>
      </c>
      <c r="D400" s="532" t="s">
        <v>2695</v>
      </c>
      <c r="E400" s="531" t="s">
        <v>2692</v>
      </c>
      <c r="F400" s="876">
        <v>10911.914999999999</v>
      </c>
      <c r="G400" s="530">
        <f t="shared" ref="G400:G402" si="13">F400*1.05</f>
        <v>11457.510749999999</v>
      </c>
      <c r="H400" s="529">
        <f t="shared" si="12"/>
        <v>125023383.41558623</v>
      </c>
      <c r="I400" s="528" t="s">
        <v>2691</v>
      </c>
      <c r="J400" s="527"/>
      <c r="K400" s="526"/>
    </row>
    <row r="401" spans="1:11" s="517" customFormat="1" ht="75" customHeight="1">
      <c r="A401" s="534"/>
      <c r="B401" s="534" t="s">
        <v>2694</v>
      </c>
      <c r="C401" s="533" t="s">
        <v>2693</v>
      </c>
      <c r="D401" s="532">
        <v>2103226</v>
      </c>
      <c r="E401" s="531" t="s">
        <v>2692</v>
      </c>
      <c r="F401" s="876">
        <v>10911.914999999999</v>
      </c>
      <c r="G401" s="530">
        <f t="shared" si="13"/>
        <v>11457.510749999999</v>
      </c>
      <c r="H401" s="529">
        <f t="shared" si="12"/>
        <v>125023383.41558623</v>
      </c>
      <c r="I401" s="528" t="s">
        <v>2691</v>
      </c>
      <c r="J401" s="527"/>
      <c r="K401" s="526"/>
    </row>
    <row r="402" spans="1:11" s="517" customFormat="1" ht="75" customHeight="1" thickBot="1">
      <c r="A402" s="525"/>
      <c r="B402" s="525" t="s">
        <v>2694</v>
      </c>
      <c r="C402" s="524" t="s">
        <v>2693</v>
      </c>
      <c r="D402" s="523">
        <v>2103226</v>
      </c>
      <c r="E402" s="522" t="s">
        <v>2692</v>
      </c>
      <c r="F402" s="877">
        <v>10911.914999999999</v>
      </c>
      <c r="G402" s="530">
        <f t="shared" si="13"/>
        <v>11457.510749999999</v>
      </c>
      <c r="H402" s="521">
        <f t="shared" si="12"/>
        <v>125023383.41558623</v>
      </c>
      <c r="I402" s="520" t="s">
        <v>2691</v>
      </c>
      <c r="J402" s="519"/>
      <c r="K402" s="518"/>
    </row>
    <row r="403" spans="1:11" s="511" customFormat="1" ht="13.8">
      <c r="A403" s="516"/>
      <c r="B403" s="516"/>
      <c r="C403" s="512"/>
      <c r="D403" s="514"/>
      <c r="E403" s="513"/>
      <c r="F403" s="879"/>
      <c r="G403" s="512"/>
      <c r="H403" s="512"/>
      <c r="I403" s="515"/>
    </row>
    <row r="404" spans="1:11" s="511" customFormat="1" ht="13.8">
      <c r="A404" s="509" t="s">
        <v>2690</v>
      </c>
      <c r="B404" s="509"/>
      <c r="C404" s="512"/>
      <c r="D404" s="514"/>
      <c r="E404" s="513"/>
      <c r="F404" s="880"/>
      <c r="G404" s="512"/>
      <c r="H404" s="512"/>
      <c r="I404" s="509"/>
    </row>
    <row r="405" spans="1:11">
      <c r="A405" s="510"/>
      <c r="B405" s="510"/>
      <c r="C405" s="503"/>
      <c r="D405" s="508"/>
      <c r="E405" s="507"/>
      <c r="F405" s="881"/>
      <c r="I405" s="506"/>
    </row>
    <row r="406" spans="1:11" ht="13.8">
      <c r="A406" s="509" t="s">
        <v>2689</v>
      </c>
      <c r="B406" s="509"/>
      <c r="C406" s="503"/>
      <c r="D406" s="508"/>
      <c r="E406" s="507"/>
      <c r="F406" s="881"/>
      <c r="I406" s="506"/>
    </row>
  </sheetData>
  <autoFilter ref="A14:K402" xr:uid="{00000000-0009-0000-0000-000007000000}"/>
  <mergeCells count="1">
    <mergeCell ref="A8:C8"/>
  </mergeCells>
  <pageMargins left="0.7" right="0.7" top="0.54" bottom="0.26" header="0.3" footer="0.3"/>
  <pageSetup paperSize="9" scale="60" fitToHeight="0" orientation="landscape" r:id="rId1"/>
  <drawing r:id="rId2"/>
  <legacyDrawing r:id="rId3"/>
  <controls>
    <mc:AlternateContent xmlns:mc="http://schemas.openxmlformats.org/markup-compatibility/2006">
      <mc:Choice Requires="x14">
        <control shapeId="87041" r:id="rId4" name="Image1">
          <controlPr defaultSize="0" autoLine="0" r:id="rId5">
            <anchor moveWithCells="1">
              <from>
                <xdr:col>0</xdr:col>
                <xdr:colOff>403860</xdr:colOff>
                <xdr:row>1</xdr:row>
                <xdr:rowOff>30480</xdr:rowOff>
              </from>
              <to>
                <xdr:col>0</xdr:col>
                <xdr:colOff>975360</xdr:colOff>
                <xdr:row>4</xdr:row>
                <xdr:rowOff>53340</xdr:rowOff>
              </to>
            </anchor>
          </controlPr>
        </control>
      </mc:Choice>
      <mc:Fallback>
        <control shapeId="87041" r:id="rId4" name="Image1"/>
      </mc:Fallback>
    </mc:AlternateContent>
    <mc:AlternateContent xmlns:mc="http://schemas.openxmlformats.org/markup-compatibility/2006">
      <mc:Choice Requires="x14">
        <control shapeId="87042" r:id="rId6" name="Image2">
          <controlPr defaultSize="0" autoLine="0" r:id="rId7">
            <anchor moveWithCells="1">
              <from>
                <xdr:col>10</xdr:col>
                <xdr:colOff>304800</xdr:colOff>
                <xdr:row>0</xdr:row>
                <xdr:rowOff>38100</xdr:rowOff>
              </from>
              <to>
                <xdr:col>10</xdr:col>
                <xdr:colOff>1988820</xdr:colOff>
                <xdr:row>5</xdr:row>
                <xdr:rowOff>7620</xdr:rowOff>
              </to>
            </anchor>
          </controlPr>
        </control>
      </mc:Choice>
      <mc:Fallback>
        <control shapeId="87042" r:id="rId6" name="Image2"/>
      </mc:Fallback>
    </mc:AlternateContent>
  </controls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100-000000000000}">
          <x14:formula1>
            <xm:f>'C:\Users\u_m0euv\AppData\Local\Microsoft\Windows\INetCache\Content.Outlook\ZS5IENTD\[194_Цены для Альфа номенклатура для Меморандума_01.07.2025.xlsx]Лист1'!#REF!</xm:f>
          </x14:formula1>
          <xm:sqref>I15:I73 I179:I192 I77:I83 I205:I220 I223:I322 I324:I402 I88:I174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A1:L29"/>
  <sheetViews>
    <sheetView topLeftCell="G1" zoomScale="80" zoomScaleNormal="80" workbookViewId="0">
      <selection activeCell="K10" sqref="K10"/>
    </sheetView>
  </sheetViews>
  <sheetFormatPr defaultColWidth="9.109375" defaultRowHeight="14.4"/>
  <cols>
    <col min="1" max="1" width="51" style="38" hidden="1" customWidth="1"/>
    <col min="2" max="2" width="40.44140625" hidden="1" customWidth="1"/>
    <col min="3" max="5" width="14" hidden="1" customWidth="1"/>
    <col min="6" max="6" width="12.5546875" hidden="1" customWidth="1"/>
    <col min="7" max="7" width="60.33203125" customWidth="1"/>
    <col min="8" max="8" width="17.6640625" customWidth="1"/>
    <col min="9" max="9" width="13.5546875" customWidth="1"/>
    <col min="10" max="10" width="0.109375" customWidth="1"/>
    <col min="11" max="11" width="16.88671875" customWidth="1"/>
    <col min="12" max="12" width="13.109375" customWidth="1"/>
    <col min="13" max="16" width="9.109375" customWidth="1"/>
    <col min="17" max="17" width="7.5546875" customWidth="1"/>
  </cols>
  <sheetData>
    <row r="1" spans="1:12" s="1" customFormat="1" ht="15.6">
      <c r="A1" s="1" t="s">
        <v>1880</v>
      </c>
      <c r="B1" s="1408" t="s">
        <v>1975</v>
      </c>
      <c r="C1" s="1408"/>
      <c r="D1" s="1408"/>
      <c r="E1" s="1408"/>
      <c r="G1" s="1401" t="s">
        <v>2147</v>
      </c>
      <c r="H1" s="1401"/>
      <c r="I1" s="1401"/>
      <c r="J1" s="1401"/>
    </row>
    <row r="2" spans="1:12" s="1" customFormat="1">
      <c r="A2" s="288" t="s">
        <v>1976</v>
      </c>
      <c r="B2" s="1409" t="s">
        <v>1977</v>
      </c>
      <c r="C2" s="1410"/>
      <c r="D2" s="1410"/>
      <c r="E2" s="1411"/>
      <c r="G2" s="1402" t="s">
        <v>2146</v>
      </c>
      <c r="H2" s="1402"/>
      <c r="I2" s="1402"/>
      <c r="J2" s="1402"/>
    </row>
    <row r="3" spans="1:12" s="1" customFormat="1">
      <c r="A3" s="288" t="s">
        <v>1978</v>
      </c>
      <c r="B3" s="1412" t="s">
        <v>1979</v>
      </c>
      <c r="C3" s="1410"/>
      <c r="D3" s="1410"/>
      <c r="E3" s="1411"/>
      <c r="G3" s="1403" t="s">
        <v>2145</v>
      </c>
      <c r="H3" s="1403"/>
      <c r="I3" s="1403"/>
      <c r="J3" s="1403"/>
    </row>
    <row r="4" spans="1:12" s="1" customFormat="1">
      <c r="A4" s="288" t="s">
        <v>1798</v>
      </c>
      <c r="B4" s="1409" t="s">
        <v>1980</v>
      </c>
      <c r="C4" s="1410"/>
      <c r="D4" s="1410"/>
      <c r="E4" s="1411"/>
      <c r="G4" s="1404" t="s">
        <v>2144</v>
      </c>
      <c r="H4" s="1404"/>
      <c r="I4" s="1404"/>
      <c r="J4" s="1404"/>
    </row>
    <row r="5" spans="1:12">
      <c r="B5" s="1413" t="s">
        <v>1990</v>
      </c>
      <c r="C5" s="1414"/>
      <c r="D5" s="1414"/>
      <c r="E5" s="1414"/>
    </row>
    <row r="6" spans="1:12" ht="204">
      <c r="A6" s="280" t="s">
        <v>1955</v>
      </c>
      <c r="B6" s="87" t="s">
        <v>1974</v>
      </c>
      <c r="C6" s="247" t="s">
        <v>5</v>
      </c>
      <c r="D6" s="248" t="s">
        <v>1956</v>
      </c>
      <c r="E6" s="248" t="s">
        <v>1957</v>
      </c>
      <c r="F6" s="89" t="s">
        <v>2142</v>
      </c>
      <c r="G6" s="319" t="s">
        <v>2143</v>
      </c>
      <c r="H6" s="319" t="s">
        <v>1245</v>
      </c>
      <c r="I6" s="247" t="s">
        <v>5</v>
      </c>
      <c r="J6" s="248" t="s">
        <v>1956</v>
      </c>
      <c r="K6" s="318" t="s">
        <v>1957</v>
      </c>
      <c r="L6" s="89" t="s">
        <v>2142</v>
      </c>
    </row>
    <row r="7" spans="1:12" ht="41.4">
      <c r="A7" s="285" t="s">
        <v>1958</v>
      </c>
      <c r="B7" s="267" t="s">
        <v>1889</v>
      </c>
      <c r="C7" s="91" t="s">
        <v>13</v>
      </c>
      <c r="D7" s="266">
        <v>176</v>
      </c>
      <c r="E7" s="281">
        <v>490</v>
      </c>
      <c r="F7" s="282">
        <f t="shared" ref="F7:F22" si="0">ROUND(E7*1.09,2)</f>
        <v>534.1</v>
      </c>
      <c r="G7" s="317" t="s">
        <v>2141</v>
      </c>
      <c r="H7" s="313" t="s">
        <v>2140</v>
      </c>
      <c r="I7" s="91" t="s">
        <v>13</v>
      </c>
      <c r="J7" s="266">
        <v>176</v>
      </c>
      <c r="K7" s="320">
        <v>343.82</v>
      </c>
      <c r="L7" s="282">
        <f>ROUND(K7*1.05,2)</f>
        <v>361.01</v>
      </c>
    </row>
    <row r="8" spans="1:12" ht="27.6">
      <c r="A8" s="285" t="s">
        <v>1959</v>
      </c>
      <c r="B8" s="316" t="s">
        <v>1799</v>
      </c>
      <c r="C8" s="91" t="s">
        <v>13</v>
      </c>
      <c r="D8" s="266">
        <v>24</v>
      </c>
      <c r="E8" s="281">
        <v>279</v>
      </c>
      <c r="F8" s="282">
        <f t="shared" si="0"/>
        <v>304.11</v>
      </c>
      <c r="G8" s="313" t="s">
        <v>2139</v>
      </c>
      <c r="H8" s="313" t="s">
        <v>2138</v>
      </c>
      <c r="I8" s="91" t="s">
        <v>13</v>
      </c>
      <c r="J8" s="266">
        <v>24</v>
      </c>
      <c r="K8" s="321">
        <v>585.1</v>
      </c>
      <c r="L8" s="282">
        <f t="shared" ref="L8:L22" si="1">ROUND(K8*1.05,2)</f>
        <v>614.36</v>
      </c>
    </row>
    <row r="9" spans="1:12" ht="41.4">
      <c r="A9" s="285" t="s">
        <v>1960</v>
      </c>
      <c r="B9" s="316" t="s">
        <v>1890</v>
      </c>
      <c r="C9" s="91" t="s">
        <v>13</v>
      </c>
      <c r="D9" s="266">
        <v>140</v>
      </c>
      <c r="E9" s="281">
        <v>3728</v>
      </c>
      <c r="F9" s="282">
        <f t="shared" si="0"/>
        <v>4063.52</v>
      </c>
      <c r="G9" s="313" t="s">
        <v>2137</v>
      </c>
      <c r="H9" s="313" t="s">
        <v>2136</v>
      </c>
      <c r="I9" s="91" t="s">
        <v>13</v>
      </c>
      <c r="J9" s="266">
        <v>140</v>
      </c>
      <c r="K9" s="321">
        <v>3504.6</v>
      </c>
      <c r="L9" s="282">
        <f t="shared" si="1"/>
        <v>3679.83</v>
      </c>
    </row>
    <row r="10" spans="1:12" ht="27.6">
      <c r="A10" s="286" t="s">
        <v>1961</v>
      </c>
      <c r="B10" s="315" t="s">
        <v>1800</v>
      </c>
      <c r="C10" s="91" t="s">
        <v>13</v>
      </c>
      <c r="D10" s="266">
        <v>32</v>
      </c>
      <c r="E10" s="281">
        <v>4680</v>
      </c>
      <c r="F10" s="282">
        <f t="shared" si="0"/>
        <v>5101.2</v>
      </c>
      <c r="G10" s="313" t="s">
        <v>2133</v>
      </c>
      <c r="H10" s="313" t="s">
        <v>2132</v>
      </c>
      <c r="I10" s="91" t="s">
        <v>13</v>
      </c>
      <c r="J10" s="266">
        <v>32</v>
      </c>
      <c r="K10" s="312">
        <v>5386.6</v>
      </c>
      <c r="L10" s="282">
        <f t="shared" si="1"/>
        <v>5655.93</v>
      </c>
    </row>
    <row r="11" spans="1:12" ht="27.6">
      <c r="A11" s="286" t="s">
        <v>1962</v>
      </c>
      <c r="B11" s="315" t="s">
        <v>1801</v>
      </c>
      <c r="C11" s="91" t="s">
        <v>13</v>
      </c>
      <c r="D11" s="266">
        <v>12</v>
      </c>
      <c r="E11" s="281">
        <v>3120</v>
      </c>
      <c r="F11" s="282">
        <f t="shared" si="0"/>
        <v>3400.8</v>
      </c>
      <c r="G11" s="313" t="s">
        <v>2131</v>
      </c>
      <c r="H11" s="313" t="s">
        <v>2130</v>
      </c>
      <c r="I11" s="91" t="s">
        <v>13</v>
      </c>
      <c r="J11" s="266">
        <v>12</v>
      </c>
      <c r="K11" s="312">
        <v>3709.68</v>
      </c>
      <c r="L11" s="282">
        <f t="shared" si="1"/>
        <v>3895.16</v>
      </c>
    </row>
    <row r="12" spans="1:12" ht="27.6">
      <c r="A12" s="286" t="s">
        <v>1963</v>
      </c>
      <c r="B12" s="315" t="s">
        <v>1802</v>
      </c>
      <c r="C12" s="91" t="s">
        <v>13</v>
      </c>
      <c r="D12" s="266">
        <v>24</v>
      </c>
      <c r="E12" s="281">
        <v>1560</v>
      </c>
      <c r="F12" s="282">
        <f t="shared" si="0"/>
        <v>1700.4</v>
      </c>
      <c r="G12" s="313" t="s">
        <v>2135</v>
      </c>
      <c r="H12" s="313" t="s">
        <v>2134</v>
      </c>
      <c r="I12" s="91" t="s">
        <v>13</v>
      </c>
      <c r="J12" s="266">
        <v>24</v>
      </c>
      <c r="K12" s="312">
        <v>1806.92</v>
      </c>
      <c r="L12" s="282">
        <f t="shared" si="1"/>
        <v>1897.27</v>
      </c>
    </row>
    <row r="13" spans="1:12" ht="27.6">
      <c r="A13" s="286" t="s">
        <v>1964</v>
      </c>
      <c r="B13" s="315" t="s">
        <v>1803</v>
      </c>
      <c r="C13" s="91" t="s">
        <v>13</v>
      </c>
      <c r="D13" s="266">
        <v>4</v>
      </c>
      <c r="E13" s="281">
        <v>3900</v>
      </c>
      <c r="F13" s="282">
        <f t="shared" si="0"/>
        <v>4251</v>
      </c>
      <c r="G13" s="313" t="s">
        <v>2133</v>
      </c>
      <c r="H13" s="313" t="s">
        <v>2132</v>
      </c>
      <c r="I13" s="91" t="s">
        <v>13</v>
      </c>
      <c r="J13" s="266">
        <v>4</v>
      </c>
      <c r="K13" s="314">
        <v>5386.6</v>
      </c>
      <c r="L13" s="282">
        <f t="shared" si="1"/>
        <v>5655.93</v>
      </c>
    </row>
    <row r="14" spans="1:12" ht="27.6">
      <c r="A14" s="286" t="s">
        <v>1965</v>
      </c>
      <c r="B14" s="315" t="s">
        <v>1804</v>
      </c>
      <c r="C14" s="91" t="s">
        <v>13</v>
      </c>
      <c r="D14" s="266">
        <v>4</v>
      </c>
      <c r="E14" s="281">
        <v>2340</v>
      </c>
      <c r="F14" s="282">
        <f t="shared" si="0"/>
        <v>2550.6</v>
      </c>
      <c r="G14" s="313" t="s">
        <v>2131</v>
      </c>
      <c r="H14" s="313" t="s">
        <v>2130</v>
      </c>
      <c r="I14" s="91" t="s">
        <v>13</v>
      </c>
      <c r="J14" s="266">
        <v>4</v>
      </c>
      <c r="K14" s="314">
        <v>3709.68</v>
      </c>
      <c r="L14" s="282">
        <f t="shared" si="1"/>
        <v>3895.16</v>
      </c>
    </row>
    <row r="15" spans="1:12" ht="41.4">
      <c r="A15" s="285" t="s">
        <v>1966</v>
      </c>
      <c r="B15" s="268" t="s">
        <v>1891</v>
      </c>
      <c r="C15" s="91" t="s">
        <v>13</v>
      </c>
      <c r="D15" s="266">
        <v>48</v>
      </c>
      <c r="E15" s="281">
        <v>465</v>
      </c>
      <c r="F15" s="282">
        <f t="shared" si="0"/>
        <v>506.85</v>
      </c>
      <c r="G15" s="313" t="s">
        <v>2129</v>
      </c>
      <c r="H15" s="313" t="s">
        <v>2128</v>
      </c>
      <c r="I15" s="91" t="s">
        <v>13</v>
      </c>
      <c r="J15" s="266">
        <v>48</v>
      </c>
      <c r="K15" s="312">
        <v>398.12</v>
      </c>
      <c r="L15" s="282">
        <f t="shared" si="1"/>
        <v>418.03</v>
      </c>
    </row>
    <row r="16" spans="1:12" ht="41.4">
      <c r="A16" s="287" t="s">
        <v>1967</v>
      </c>
      <c r="B16" s="268" t="s">
        <v>1892</v>
      </c>
      <c r="C16" s="91" t="s">
        <v>13</v>
      </c>
      <c r="D16" s="266">
        <v>48</v>
      </c>
      <c r="E16" s="281">
        <v>89</v>
      </c>
      <c r="F16" s="282">
        <f t="shared" si="0"/>
        <v>97.01</v>
      </c>
      <c r="G16" s="313" t="s">
        <v>2127</v>
      </c>
      <c r="H16" s="313" t="s">
        <v>2126</v>
      </c>
      <c r="I16" s="91" t="s">
        <v>13</v>
      </c>
      <c r="J16" s="266">
        <v>48</v>
      </c>
      <c r="K16" s="312">
        <v>126.68</v>
      </c>
      <c r="L16" s="282">
        <f t="shared" si="1"/>
        <v>133.01</v>
      </c>
    </row>
    <row r="17" spans="1:12" ht="41.4">
      <c r="A17" s="285" t="s">
        <v>1968</v>
      </c>
      <c r="B17" s="268" t="s">
        <v>1893</v>
      </c>
      <c r="C17" s="91" t="s">
        <v>13</v>
      </c>
      <c r="D17" s="266">
        <v>24</v>
      </c>
      <c r="E17" s="281">
        <v>465</v>
      </c>
      <c r="F17" s="282">
        <f t="shared" si="0"/>
        <v>506.85</v>
      </c>
      <c r="G17" s="313" t="s">
        <v>2125</v>
      </c>
      <c r="H17" s="313" t="s">
        <v>2124</v>
      </c>
      <c r="I17" s="91" t="s">
        <v>13</v>
      </c>
      <c r="J17" s="266">
        <v>24</v>
      </c>
      <c r="K17" s="314">
        <v>343.46</v>
      </c>
      <c r="L17" s="282">
        <f t="shared" si="1"/>
        <v>360.63</v>
      </c>
    </row>
    <row r="18" spans="1:12" ht="41.4">
      <c r="A18" s="285" t="s">
        <v>1969</v>
      </c>
      <c r="B18" s="268" t="s">
        <v>1894</v>
      </c>
      <c r="C18" s="91" t="s">
        <v>13</v>
      </c>
      <c r="D18" s="266">
        <v>24</v>
      </c>
      <c r="E18" s="281">
        <v>348</v>
      </c>
      <c r="F18" s="282">
        <f t="shared" si="0"/>
        <v>379.32</v>
      </c>
      <c r="G18" s="313" t="s">
        <v>2123</v>
      </c>
      <c r="H18" s="313" t="s">
        <v>2122</v>
      </c>
      <c r="I18" s="91" t="s">
        <v>13</v>
      </c>
      <c r="J18" s="266">
        <v>24</v>
      </c>
      <c r="K18" s="312">
        <v>343.82</v>
      </c>
      <c r="L18" s="282">
        <f t="shared" si="1"/>
        <v>361.01</v>
      </c>
    </row>
    <row r="19" spans="1:12" ht="41.4">
      <c r="A19" s="285" t="s">
        <v>1970</v>
      </c>
      <c r="B19" s="249" t="s">
        <v>1895</v>
      </c>
      <c r="C19" s="79" t="s">
        <v>13</v>
      </c>
      <c r="D19" s="266">
        <v>528</v>
      </c>
      <c r="E19" s="281">
        <v>2975</v>
      </c>
      <c r="F19" s="282">
        <f t="shared" si="0"/>
        <v>3242.75</v>
      </c>
      <c r="G19" s="311" t="s">
        <v>2121</v>
      </c>
      <c r="H19" s="310"/>
      <c r="I19" s="79" t="s">
        <v>13</v>
      </c>
      <c r="J19" s="266">
        <v>528</v>
      </c>
      <c r="K19" s="309">
        <v>2543.92</v>
      </c>
      <c r="L19" s="282">
        <f t="shared" si="1"/>
        <v>2671.12</v>
      </c>
    </row>
    <row r="20" spans="1:12" ht="41.4">
      <c r="A20" s="285" t="s">
        <v>1971</v>
      </c>
      <c r="B20" s="249" t="s">
        <v>1896</v>
      </c>
      <c r="C20" s="79" t="s">
        <v>13</v>
      </c>
      <c r="D20" s="266">
        <v>2713</v>
      </c>
      <c r="E20" s="281">
        <v>4240</v>
      </c>
      <c r="F20" s="282">
        <f t="shared" si="0"/>
        <v>4621.6000000000004</v>
      </c>
      <c r="G20" s="311" t="s">
        <v>2120</v>
      </c>
      <c r="H20" s="310"/>
      <c r="I20" s="79" t="s">
        <v>13</v>
      </c>
      <c r="J20" s="266">
        <v>2713</v>
      </c>
      <c r="K20" s="309">
        <v>3258.9</v>
      </c>
      <c r="L20" s="282">
        <f t="shared" si="1"/>
        <v>3421.85</v>
      </c>
    </row>
    <row r="21" spans="1:12" ht="41.4">
      <c r="A21" s="285" t="s">
        <v>1972</v>
      </c>
      <c r="B21" s="249" t="s">
        <v>1897</v>
      </c>
      <c r="C21" s="79" t="s">
        <v>13</v>
      </c>
      <c r="D21" s="266">
        <v>1129</v>
      </c>
      <c r="E21" s="281">
        <v>5685</v>
      </c>
      <c r="F21" s="282">
        <f t="shared" si="0"/>
        <v>6196.65</v>
      </c>
      <c r="G21" s="311" t="s">
        <v>2119</v>
      </c>
      <c r="H21" s="310"/>
      <c r="I21" s="79" t="s">
        <v>13</v>
      </c>
      <c r="J21" s="266">
        <v>1129</v>
      </c>
      <c r="K21" s="309">
        <v>5031.45</v>
      </c>
      <c r="L21" s="282">
        <f t="shared" si="1"/>
        <v>5283.02</v>
      </c>
    </row>
    <row r="22" spans="1:12" ht="41.4">
      <c r="A22" s="285" t="s">
        <v>1973</v>
      </c>
      <c r="B22" s="265" t="s">
        <v>1898</v>
      </c>
      <c r="C22" s="79" t="s">
        <v>13</v>
      </c>
      <c r="D22" s="266">
        <v>165</v>
      </c>
      <c r="E22" s="283">
        <v>8395</v>
      </c>
      <c r="F22" s="282">
        <f t="shared" si="0"/>
        <v>9150.5499999999993</v>
      </c>
      <c r="G22" s="311" t="s">
        <v>2118</v>
      </c>
      <c r="H22" s="310"/>
      <c r="I22" s="79" t="s">
        <v>13</v>
      </c>
      <c r="J22" s="266">
        <v>165</v>
      </c>
      <c r="K22" s="309">
        <v>6573.6</v>
      </c>
      <c r="L22" s="282">
        <f t="shared" si="1"/>
        <v>6902.28</v>
      </c>
    </row>
    <row r="23" spans="1:12">
      <c r="A23" s="308"/>
      <c r="B23" s="1405"/>
      <c r="C23" s="1406"/>
      <c r="D23" s="1406"/>
      <c r="E23" s="1407"/>
      <c r="F23" s="284"/>
    </row>
    <row r="24" spans="1:12">
      <c r="G24" s="306" t="s">
        <v>2117</v>
      </c>
      <c r="H24" s="307" t="s">
        <v>2116</v>
      </c>
    </row>
    <row r="25" spans="1:12">
      <c r="G25" s="306" t="s">
        <v>2115</v>
      </c>
      <c r="H25" s="307" t="s">
        <v>2111</v>
      </c>
    </row>
    <row r="26" spans="1:12">
      <c r="G26" s="306" t="s">
        <v>2114</v>
      </c>
      <c r="H26" s="307" t="s">
        <v>2111</v>
      </c>
    </row>
    <row r="27" spans="1:12">
      <c r="G27" s="306" t="s">
        <v>2113</v>
      </c>
      <c r="H27" s="307" t="s">
        <v>2111</v>
      </c>
    </row>
    <row r="28" spans="1:12">
      <c r="G28" s="306" t="s">
        <v>2112</v>
      </c>
      <c r="H28" s="307" t="s">
        <v>2111</v>
      </c>
    </row>
    <row r="29" spans="1:12" ht="41.4">
      <c r="G29" s="306" t="s">
        <v>2110</v>
      </c>
      <c r="H29" s="306" t="s">
        <v>2109</v>
      </c>
    </row>
  </sheetData>
  <mergeCells count="10">
    <mergeCell ref="G1:J1"/>
    <mergeCell ref="G2:J2"/>
    <mergeCell ref="G3:J3"/>
    <mergeCell ref="G4:J4"/>
    <mergeCell ref="B23:E23"/>
    <mergeCell ref="B1:E1"/>
    <mergeCell ref="B2:E2"/>
    <mergeCell ref="B3:E3"/>
    <mergeCell ref="B4:E4"/>
    <mergeCell ref="B5:E5"/>
  </mergeCells>
  <hyperlinks>
    <hyperlink ref="B2" r:id="rId1" xr:uid="{00000000-0004-0000-0800-000000000000}"/>
    <hyperlink ref="B4" r:id="rId2" xr:uid="{00000000-0004-0000-0800-000001000000}"/>
  </hyperlinks>
  <pageMargins left="0.7" right="0.7" top="0.75" bottom="0.75" header="0.3" footer="0.3"/>
  <pageSetup orientation="portrait" r:id="rId3"/>
  <drawing r:id="rId4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50"/>
  </sheetPr>
  <dimension ref="A1:N49"/>
  <sheetViews>
    <sheetView zoomScale="55" zoomScaleNormal="55" workbookViewId="0">
      <pane xSplit="4" ySplit="1" topLeftCell="F5" activePane="bottomRight" state="frozen"/>
      <selection pane="topRight" activeCell="E1" sqref="E1"/>
      <selection pane="bottomLeft" activeCell="A2" sqref="A2"/>
      <selection pane="bottomRight" activeCell="R8" sqref="R8"/>
    </sheetView>
  </sheetViews>
  <sheetFormatPr defaultColWidth="9.109375" defaultRowHeight="13.2"/>
  <cols>
    <col min="1" max="1" width="6" style="359" customWidth="1"/>
    <col min="2" max="2" width="51.44140625" style="360" customWidth="1"/>
    <col min="3" max="3" width="18.5546875" style="360" customWidth="1"/>
    <col min="4" max="4" width="22.109375" style="360" customWidth="1"/>
    <col min="5" max="5" width="20.5546875" style="359" hidden="1" customWidth="1"/>
    <col min="6" max="6" width="42.109375" style="359" customWidth="1"/>
    <col min="7" max="7" width="11.6640625" style="359" customWidth="1"/>
    <col min="8" max="8" width="20.88671875" style="1250" customWidth="1"/>
    <col min="9" max="9" width="66.33203125" style="1250" customWidth="1"/>
    <col min="10" max="10" width="20.88671875" style="1250" customWidth="1"/>
    <col min="11" max="11" width="40" style="1252" customWidth="1"/>
    <col min="12" max="12" width="25.44140625" style="1252" hidden="1" customWidth="1"/>
    <col min="13" max="13" width="18" style="1250" bestFit="1" customWidth="1"/>
    <col min="14" max="16384" width="9.109375" style="359"/>
  </cols>
  <sheetData>
    <row r="1" spans="1:14" s="355" customFormat="1" ht="49.5" customHeight="1">
      <c r="A1" s="1210"/>
      <c r="B1" s="1211" t="s">
        <v>1505</v>
      </c>
      <c r="C1" s="1211" t="s">
        <v>1512</v>
      </c>
      <c r="D1" s="1211" t="s">
        <v>1245</v>
      </c>
      <c r="E1" s="1211" t="s">
        <v>1816</v>
      </c>
      <c r="F1" s="1211"/>
      <c r="G1" s="1211" t="s">
        <v>1513</v>
      </c>
      <c r="H1" s="1212" t="s">
        <v>1815</v>
      </c>
      <c r="I1" s="1213" t="s">
        <v>1514</v>
      </c>
      <c r="J1" s="1212" t="s">
        <v>2217</v>
      </c>
      <c r="K1" s="1214" t="s">
        <v>6158</v>
      </c>
      <c r="L1" s="1214" t="s">
        <v>1816</v>
      </c>
      <c r="M1" s="1254">
        <v>46206</v>
      </c>
      <c r="N1" s="355" t="s">
        <v>6218</v>
      </c>
    </row>
    <row r="2" spans="1:14" s="355" customFormat="1" ht="204.75" customHeight="1">
      <c r="A2" s="1210">
        <v>1</v>
      </c>
      <c r="B2" s="1215" t="s">
        <v>1814</v>
      </c>
      <c r="C2" s="1211" t="s">
        <v>1813</v>
      </c>
      <c r="D2" s="1216" t="s">
        <v>1812</v>
      </c>
      <c r="E2" s="1217">
        <v>13750</v>
      </c>
      <c r="F2" s="1210"/>
      <c r="G2" s="1210">
        <v>1</v>
      </c>
      <c r="H2" s="1218">
        <v>12180</v>
      </c>
      <c r="I2" s="1219"/>
      <c r="J2" s="1218">
        <f>ROUNDUP(H2*1.05,2)</f>
        <v>12789</v>
      </c>
      <c r="K2" s="1214"/>
      <c r="L2" s="1214">
        <v>12180</v>
      </c>
      <c r="M2" s="1249"/>
    </row>
    <row r="3" spans="1:14" s="355" customFormat="1" ht="198" customHeight="1">
      <c r="A3" s="1210">
        <v>3</v>
      </c>
      <c r="B3" s="1215" t="s">
        <v>2218</v>
      </c>
      <c r="C3" s="1211" t="s">
        <v>1813</v>
      </c>
      <c r="D3" s="356" t="s">
        <v>2219</v>
      </c>
      <c r="E3" s="1217">
        <v>5168</v>
      </c>
      <c r="F3" s="1210"/>
      <c r="G3" s="1210">
        <v>1</v>
      </c>
      <c r="H3" s="1218">
        <v>6900</v>
      </c>
      <c r="I3" s="1220"/>
      <c r="J3" s="1218">
        <f t="shared" ref="J3:J35" si="0">ROUNDUP(H3*1.05,2)</f>
        <v>7245</v>
      </c>
      <c r="K3" s="1214"/>
      <c r="L3" s="1214">
        <v>7200</v>
      </c>
      <c r="M3" s="1248"/>
    </row>
    <row r="4" spans="1:14" s="355" customFormat="1" ht="198" customHeight="1">
      <c r="A4" s="1210"/>
      <c r="B4" s="1221" t="s">
        <v>6159</v>
      </c>
      <c r="C4" s="1211" t="s">
        <v>6160</v>
      </c>
      <c r="D4" s="356" t="s">
        <v>6161</v>
      </c>
      <c r="E4" s="1217"/>
      <c r="F4" s="1210"/>
      <c r="G4" s="1210">
        <v>1</v>
      </c>
      <c r="H4" s="1218">
        <v>7890</v>
      </c>
      <c r="I4" s="1220"/>
      <c r="J4" s="1218">
        <f t="shared" si="0"/>
        <v>8284.5</v>
      </c>
      <c r="K4" s="1214"/>
      <c r="L4" s="1214">
        <v>6409</v>
      </c>
      <c r="M4" s="1248"/>
    </row>
    <row r="5" spans="1:14" s="355" customFormat="1" ht="173.25" customHeight="1">
      <c r="A5" s="1210">
        <v>5</v>
      </c>
      <c r="B5" s="1210" t="s">
        <v>2018</v>
      </c>
      <c r="C5" s="1211" t="s">
        <v>1515</v>
      </c>
      <c r="D5" s="1210"/>
      <c r="E5" s="1222">
        <v>7550</v>
      </c>
      <c r="F5" s="1210"/>
      <c r="G5" s="1210">
        <v>1</v>
      </c>
      <c r="H5" s="1218">
        <v>10900</v>
      </c>
      <c r="I5" s="1223"/>
      <c r="J5" s="1218">
        <f t="shared" si="0"/>
        <v>11445</v>
      </c>
      <c r="K5" s="1214"/>
      <c r="L5" s="1214">
        <v>9290</v>
      </c>
      <c r="M5" s="1248"/>
    </row>
    <row r="6" spans="1:14" s="355" customFormat="1" ht="186" customHeight="1">
      <c r="A6" s="1210">
        <v>6</v>
      </c>
      <c r="B6" s="356" t="s">
        <v>2220</v>
      </c>
      <c r="C6" s="1210" t="s">
        <v>2221</v>
      </c>
      <c r="D6" s="1210">
        <v>100674</v>
      </c>
      <c r="E6" s="1217">
        <v>3392</v>
      </c>
      <c r="F6" s="1224"/>
      <c r="G6" s="1210">
        <v>1</v>
      </c>
      <c r="H6" s="1218">
        <v>3070</v>
      </c>
      <c r="I6" s="1223"/>
      <c r="J6" s="1218">
        <f t="shared" si="0"/>
        <v>3223.5</v>
      </c>
      <c r="K6" s="1214" t="s">
        <v>2222</v>
      </c>
      <c r="L6" s="1225">
        <v>2800</v>
      </c>
      <c r="M6" s="1248"/>
    </row>
    <row r="7" spans="1:14" s="355" customFormat="1" ht="258.75" customHeight="1">
      <c r="A7" s="1210">
        <v>7</v>
      </c>
      <c r="B7" s="1226" t="s">
        <v>2223</v>
      </c>
      <c r="C7" s="1211" t="s">
        <v>2224</v>
      </c>
      <c r="D7" s="1226">
        <v>366527</v>
      </c>
      <c r="E7" s="1217">
        <v>14342</v>
      </c>
      <c r="F7" s="1224"/>
      <c r="G7" s="1210">
        <v>1</v>
      </c>
      <c r="H7" s="1218">
        <v>13126</v>
      </c>
      <c r="I7" s="1223"/>
      <c r="J7" s="1218">
        <f t="shared" si="0"/>
        <v>13782.3</v>
      </c>
      <c r="K7" s="1214"/>
      <c r="L7" s="1214"/>
      <c r="M7" s="1248"/>
    </row>
    <row r="8" spans="1:14" s="355" customFormat="1" ht="165" customHeight="1">
      <c r="A8" s="1210">
        <v>8</v>
      </c>
      <c r="B8" s="1227" t="s">
        <v>2010</v>
      </c>
      <c r="C8" s="1211" t="s">
        <v>1515</v>
      </c>
      <c r="D8" s="357" t="s">
        <v>2011</v>
      </c>
      <c r="E8" s="1217">
        <v>15400</v>
      </c>
      <c r="F8" s="1210"/>
      <c r="G8" s="1210">
        <v>1</v>
      </c>
      <c r="H8" s="1218">
        <v>11540</v>
      </c>
      <c r="I8" s="1228"/>
      <c r="J8" s="1218">
        <f t="shared" si="0"/>
        <v>12117</v>
      </c>
      <c r="K8" s="1214"/>
      <c r="L8" s="1214">
        <v>10990</v>
      </c>
      <c r="M8" s="1248"/>
    </row>
    <row r="9" spans="1:14" s="355" customFormat="1" ht="187.5" customHeight="1">
      <c r="A9" s="1210"/>
      <c r="B9" s="1210" t="s">
        <v>1811</v>
      </c>
      <c r="C9" s="1210" t="s">
        <v>1587</v>
      </c>
      <c r="D9" s="1210" t="s">
        <v>1588</v>
      </c>
      <c r="E9" s="1217">
        <v>8300</v>
      </c>
      <c r="F9" s="1210"/>
      <c r="G9" s="1210">
        <v>1</v>
      </c>
      <c r="H9" s="1218">
        <v>8900</v>
      </c>
      <c r="I9" s="1228"/>
      <c r="J9" s="1218">
        <f t="shared" si="0"/>
        <v>9345</v>
      </c>
      <c r="K9" s="1214"/>
      <c r="L9" s="1214">
        <v>8300</v>
      </c>
      <c r="M9" s="1248"/>
    </row>
    <row r="10" spans="1:14" s="355" customFormat="1" ht="187.5" customHeight="1">
      <c r="A10" s="358"/>
      <c r="B10" s="1215" t="s">
        <v>3640</v>
      </c>
      <c r="C10" s="1229"/>
      <c r="D10" s="1230" t="s">
        <v>3641</v>
      </c>
      <c r="E10" s="1231">
        <f>SUM(E2:E9)</f>
        <v>67902</v>
      </c>
      <c r="F10" s="1232"/>
      <c r="G10" s="1210">
        <v>1</v>
      </c>
      <c r="H10" s="1233">
        <v>19390</v>
      </c>
      <c r="I10" s="1234"/>
      <c r="J10" s="1218">
        <f t="shared" si="0"/>
        <v>20359.5</v>
      </c>
      <c r="K10" s="1214"/>
      <c r="L10" s="1214"/>
      <c r="M10" s="1248"/>
    </row>
    <row r="11" spans="1:14" ht="40.5" customHeight="1">
      <c r="B11" s="1215" t="s">
        <v>3642</v>
      </c>
      <c r="C11" s="1235" t="s">
        <v>6162</v>
      </c>
      <c r="D11" s="1236" t="s">
        <v>3643</v>
      </c>
      <c r="E11" s="1237"/>
      <c r="F11" s="1237"/>
      <c r="G11" s="1210">
        <v>1</v>
      </c>
      <c r="H11" s="1233">
        <v>14890</v>
      </c>
      <c r="I11" s="1238"/>
      <c r="J11" s="1218">
        <f t="shared" si="0"/>
        <v>15634.5</v>
      </c>
      <c r="K11" s="1239"/>
      <c r="L11" s="1239"/>
    </row>
    <row r="12" spans="1:14" ht="171.75" customHeight="1">
      <c r="B12" s="1240" t="s">
        <v>6163</v>
      </c>
      <c r="C12" s="1235" t="s">
        <v>6164</v>
      </c>
      <c r="D12" s="1236">
        <v>10000000740</v>
      </c>
      <c r="E12" s="1237"/>
      <c r="F12" s="1241"/>
      <c r="G12" s="1210">
        <v>1</v>
      </c>
      <c r="H12" s="1233">
        <v>11520</v>
      </c>
      <c r="I12" s="1238"/>
      <c r="J12" s="1218">
        <f t="shared" si="0"/>
        <v>12096</v>
      </c>
      <c r="K12" s="1239"/>
      <c r="L12" s="1239"/>
    </row>
    <row r="13" spans="1:14" ht="177" customHeight="1">
      <c r="B13" s="1240" t="s">
        <v>6165</v>
      </c>
      <c r="C13" s="1235" t="s">
        <v>6166</v>
      </c>
      <c r="D13" s="1236" t="s">
        <v>6167</v>
      </c>
      <c r="E13" s="1237"/>
      <c r="F13" s="1242"/>
      <c r="G13" s="1210">
        <v>1</v>
      </c>
      <c r="H13" s="1233">
        <v>26300</v>
      </c>
      <c r="I13" s="1238"/>
      <c r="J13" s="1218">
        <f t="shared" si="0"/>
        <v>27615</v>
      </c>
      <c r="K13" s="1239"/>
      <c r="L13" s="1239"/>
    </row>
    <row r="14" spans="1:14" ht="160.5" customHeight="1">
      <c r="B14" s="1240" t="s">
        <v>6168</v>
      </c>
      <c r="C14" s="1235" t="s">
        <v>6169</v>
      </c>
      <c r="D14" s="1236" t="s">
        <v>6170</v>
      </c>
      <c r="E14" s="1237"/>
      <c r="F14" s="1241"/>
      <c r="G14" s="1210">
        <v>1</v>
      </c>
      <c r="H14" s="1233">
        <v>19600</v>
      </c>
      <c r="I14" s="1238"/>
      <c r="J14" s="1218">
        <f t="shared" si="0"/>
        <v>20580</v>
      </c>
      <c r="K14" s="1239"/>
      <c r="L14" s="1239"/>
    </row>
    <row r="15" spans="1:14" ht="409.5" customHeight="1">
      <c r="B15" s="1240" t="s">
        <v>6171</v>
      </c>
      <c r="C15" s="1235" t="s">
        <v>6172</v>
      </c>
      <c r="D15" s="1236">
        <v>15103079</v>
      </c>
      <c r="E15" s="1237"/>
      <c r="F15" s="1241"/>
      <c r="G15" s="1210">
        <v>1</v>
      </c>
      <c r="H15" s="1233">
        <v>26190</v>
      </c>
      <c r="I15" s="1238"/>
      <c r="J15" s="1218">
        <f t="shared" si="0"/>
        <v>27499.5</v>
      </c>
      <c r="K15" s="1239"/>
      <c r="L15" s="1239"/>
    </row>
    <row r="16" spans="1:14" ht="147.75" customHeight="1">
      <c r="B16" s="1240" t="s">
        <v>6173</v>
      </c>
      <c r="C16" s="1235" t="s">
        <v>6174</v>
      </c>
      <c r="D16" s="1236" t="s">
        <v>6175</v>
      </c>
      <c r="E16" s="1237"/>
      <c r="F16" s="1241"/>
      <c r="G16" s="1210">
        <v>1</v>
      </c>
      <c r="H16" s="1233">
        <v>16730</v>
      </c>
      <c r="I16" s="1238"/>
      <c r="J16" s="1218">
        <f t="shared" si="0"/>
        <v>17566.5</v>
      </c>
      <c r="K16" s="1239"/>
      <c r="L16" s="1239"/>
    </row>
    <row r="17" spans="2:12" ht="167.25" customHeight="1">
      <c r="B17" s="1240" t="s">
        <v>6176</v>
      </c>
      <c r="C17" s="1235" t="s">
        <v>6177</v>
      </c>
      <c r="D17" s="1236" t="s">
        <v>6178</v>
      </c>
      <c r="E17" s="1237"/>
      <c r="F17" s="1241"/>
      <c r="G17" s="1210">
        <v>1</v>
      </c>
      <c r="H17" s="1233">
        <v>5900</v>
      </c>
      <c r="I17" s="1238"/>
      <c r="J17" s="1218">
        <f t="shared" si="0"/>
        <v>6195</v>
      </c>
      <c r="K17" s="1239"/>
      <c r="L17" s="1214"/>
    </row>
    <row r="18" spans="2:12" ht="164.25" customHeight="1">
      <c r="B18" s="1240" t="s">
        <v>6179</v>
      </c>
      <c r="C18" s="1235" t="s">
        <v>6180</v>
      </c>
      <c r="D18" s="1236" t="s">
        <v>6181</v>
      </c>
      <c r="E18" s="1237"/>
      <c r="F18" s="1241"/>
      <c r="G18" s="1210">
        <v>1</v>
      </c>
      <c r="H18" s="1233">
        <v>410</v>
      </c>
      <c r="I18" s="1238"/>
      <c r="J18" s="1218">
        <f t="shared" si="0"/>
        <v>430.5</v>
      </c>
      <c r="K18" s="1239"/>
      <c r="L18" s="1239"/>
    </row>
    <row r="19" spans="2:12" ht="197.25" customHeight="1">
      <c r="B19" s="1240" t="s">
        <v>6182</v>
      </c>
      <c r="C19" s="1235" t="s">
        <v>6183</v>
      </c>
      <c r="D19" s="1236" t="s">
        <v>6184</v>
      </c>
      <c r="E19" s="1237"/>
      <c r="F19" s="1241"/>
      <c r="G19" s="1210">
        <v>1</v>
      </c>
      <c r="H19" s="1233">
        <v>13200</v>
      </c>
      <c r="I19" s="1238"/>
      <c r="J19" s="1218">
        <f t="shared" si="0"/>
        <v>13860</v>
      </c>
      <c r="K19" s="1239"/>
      <c r="L19" s="1239"/>
    </row>
    <row r="20" spans="2:12" ht="131.25" customHeight="1">
      <c r="B20" s="1240" t="s">
        <v>6185</v>
      </c>
      <c r="C20" s="1235" t="s">
        <v>6183</v>
      </c>
      <c r="D20" s="1236" t="s">
        <v>6186</v>
      </c>
      <c r="E20" s="1237"/>
      <c r="F20" s="1241"/>
      <c r="G20" s="1210">
        <v>1</v>
      </c>
      <c r="H20" s="1233">
        <v>4300</v>
      </c>
      <c r="I20" s="1238"/>
      <c r="J20" s="1218">
        <f t="shared" si="0"/>
        <v>4515</v>
      </c>
      <c r="K20" s="1239"/>
      <c r="L20" s="1239"/>
    </row>
    <row r="21" spans="2:12" ht="153.75" customHeight="1">
      <c r="B21" s="1240" t="s">
        <v>6187</v>
      </c>
      <c r="C21" s="1235" t="s">
        <v>6183</v>
      </c>
      <c r="D21" s="1236" t="s">
        <v>6188</v>
      </c>
      <c r="E21" s="1237"/>
      <c r="F21" s="1241"/>
      <c r="G21" s="1210">
        <v>1</v>
      </c>
      <c r="H21" s="1233">
        <v>30600</v>
      </c>
      <c r="I21" s="1238"/>
      <c r="J21" s="1218">
        <f t="shared" si="0"/>
        <v>32130</v>
      </c>
      <c r="K21" s="1239"/>
      <c r="L21" s="1239"/>
    </row>
    <row r="22" spans="2:12" ht="148.5" customHeight="1">
      <c r="B22" s="1240" t="s">
        <v>6189</v>
      </c>
      <c r="C22" s="1235" t="s">
        <v>6190</v>
      </c>
      <c r="D22" s="1236" t="s">
        <v>6190</v>
      </c>
      <c r="E22" s="1237"/>
      <c r="F22" s="1241"/>
      <c r="G22" s="1210">
        <v>1</v>
      </c>
      <c r="H22" s="1233">
        <v>21870</v>
      </c>
      <c r="I22" s="1238"/>
      <c r="J22" s="1218">
        <f t="shared" si="0"/>
        <v>22963.5</v>
      </c>
      <c r="K22" s="1239"/>
      <c r="L22" s="1239"/>
    </row>
    <row r="23" spans="2:12" ht="163.5" customHeight="1">
      <c r="B23" s="1240" t="s">
        <v>6191</v>
      </c>
      <c r="C23" s="1235" t="s">
        <v>6192</v>
      </c>
      <c r="D23" s="1236" t="s">
        <v>6193</v>
      </c>
      <c r="E23" s="1237"/>
      <c r="F23" s="1241"/>
      <c r="G23" s="1210">
        <v>1</v>
      </c>
      <c r="H23" s="1233">
        <v>39960</v>
      </c>
      <c r="I23" s="1238"/>
      <c r="J23" s="1218">
        <f t="shared" si="0"/>
        <v>41958</v>
      </c>
      <c r="K23" s="1239"/>
      <c r="L23" s="1239"/>
    </row>
    <row r="24" spans="2:12" ht="148.5" customHeight="1">
      <c r="B24" s="1240" t="s">
        <v>6194</v>
      </c>
      <c r="C24" s="1235" t="s">
        <v>2224</v>
      </c>
      <c r="D24" s="1236" t="s">
        <v>6195</v>
      </c>
      <c r="E24" s="1237"/>
      <c r="F24" s="1241"/>
      <c r="G24" s="1210">
        <v>1</v>
      </c>
      <c r="H24" s="1233">
        <v>7930</v>
      </c>
      <c r="I24" s="1238"/>
      <c r="J24" s="1218">
        <f t="shared" si="0"/>
        <v>8326.5</v>
      </c>
      <c r="K24" s="1239"/>
      <c r="L24" s="1239"/>
    </row>
    <row r="25" spans="2:12" ht="122.25" customHeight="1">
      <c r="B25" s="1240" t="s">
        <v>6196</v>
      </c>
      <c r="C25" s="1235" t="s">
        <v>6197</v>
      </c>
      <c r="D25" s="1236" t="s">
        <v>6198</v>
      </c>
      <c r="E25" s="1237"/>
      <c r="F25" s="1243"/>
      <c r="G25" s="1210">
        <v>1</v>
      </c>
      <c r="H25" s="1233">
        <v>4150</v>
      </c>
      <c r="I25" s="1238"/>
      <c r="J25" s="1218">
        <f t="shared" si="0"/>
        <v>4357.5</v>
      </c>
      <c r="K25" s="1239"/>
      <c r="L25" s="1239"/>
    </row>
    <row r="26" spans="2:12" ht="235.5" customHeight="1">
      <c r="B26" s="1240" t="s">
        <v>6199</v>
      </c>
      <c r="C26" s="1235" t="s">
        <v>6197</v>
      </c>
      <c r="D26" s="1244"/>
      <c r="E26" s="1237"/>
      <c r="F26" s="1245"/>
      <c r="G26" s="1210">
        <v>1</v>
      </c>
      <c r="H26" s="1233">
        <v>28160</v>
      </c>
      <c r="I26" s="1238"/>
      <c r="J26" s="1218">
        <f t="shared" si="0"/>
        <v>29568</v>
      </c>
      <c r="K26" s="1239"/>
      <c r="L26" s="1239"/>
    </row>
    <row r="27" spans="2:12" ht="159" customHeight="1">
      <c r="B27" s="1240" t="s">
        <v>6200</v>
      </c>
      <c r="C27" s="1235" t="s">
        <v>6166</v>
      </c>
      <c r="D27" s="1236" t="s">
        <v>6201</v>
      </c>
      <c r="E27" s="1237"/>
      <c r="F27" s="1245"/>
      <c r="G27" s="1210">
        <v>1</v>
      </c>
      <c r="H27" s="1233">
        <v>13080</v>
      </c>
      <c r="I27" s="1238"/>
      <c r="J27" s="1218">
        <f t="shared" si="0"/>
        <v>13734</v>
      </c>
      <c r="K27" s="1239"/>
      <c r="L27" s="1239"/>
    </row>
    <row r="28" spans="2:12" ht="179.25" customHeight="1">
      <c r="B28" s="1240" t="s">
        <v>6202</v>
      </c>
      <c r="C28" s="1235" t="s">
        <v>6166</v>
      </c>
      <c r="D28" s="1236" t="s">
        <v>6203</v>
      </c>
      <c r="E28" s="1237"/>
      <c r="F28" s="1245"/>
      <c r="G28" s="1210">
        <v>1</v>
      </c>
      <c r="H28" s="1233">
        <v>11880</v>
      </c>
      <c r="I28" s="1238"/>
      <c r="J28" s="1218">
        <f t="shared" si="0"/>
        <v>12474</v>
      </c>
      <c r="K28" s="1239"/>
      <c r="L28" s="1239"/>
    </row>
    <row r="29" spans="2:12" ht="170.25" customHeight="1">
      <c r="B29" s="1240" t="s">
        <v>6204</v>
      </c>
      <c r="C29" s="1235" t="s">
        <v>6183</v>
      </c>
      <c r="D29" s="1244" t="s">
        <v>6205</v>
      </c>
      <c r="E29" s="1237"/>
      <c r="F29" s="1245"/>
      <c r="G29" s="1210">
        <v>1</v>
      </c>
      <c r="H29" s="1233">
        <v>1820</v>
      </c>
      <c r="I29" s="1238"/>
      <c r="J29" s="1218">
        <f t="shared" si="0"/>
        <v>1911</v>
      </c>
      <c r="K29" s="1239"/>
      <c r="L29" s="1239"/>
    </row>
    <row r="30" spans="2:12" ht="162.75" customHeight="1">
      <c r="B30" s="1246" t="s">
        <v>6206</v>
      </c>
      <c r="C30" s="1235" t="s">
        <v>6207</v>
      </c>
      <c r="D30" s="1244" t="s">
        <v>6208</v>
      </c>
      <c r="E30" s="1237"/>
      <c r="F30" s="1245"/>
      <c r="G30" s="1210">
        <v>1</v>
      </c>
      <c r="H30" s="1233">
        <v>14760</v>
      </c>
      <c r="I30" s="1238"/>
      <c r="J30" s="1218">
        <f t="shared" si="0"/>
        <v>15498</v>
      </c>
      <c r="K30" s="1239"/>
      <c r="L30" s="1247">
        <v>14064</v>
      </c>
    </row>
    <row r="31" spans="2:12" ht="150.75" customHeight="1">
      <c r="B31" s="1246" t="s">
        <v>4089</v>
      </c>
      <c r="C31" s="1235" t="s">
        <v>6209</v>
      </c>
      <c r="D31" s="1244" t="s">
        <v>6210</v>
      </c>
      <c r="E31" s="1237"/>
      <c r="F31" s="1245"/>
      <c r="G31" s="1210"/>
      <c r="H31" s="1233">
        <v>28030</v>
      </c>
      <c r="I31" s="1238"/>
      <c r="J31" s="1218">
        <f t="shared" si="0"/>
        <v>29431.5</v>
      </c>
      <c r="K31" s="1239"/>
      <c r="L31" s="1247">
        <v>27571</v>
      </c>
    </row>
    <row r="32" spans="2:12" ht="141.75" customHeight="1">
      <c r="B32" s="1246" t="s">
        <v>2318</v>
      </c>
      <c r="C32" s="1235" t="s">
        <v>6211</v>
      </c>
      <c r="D32" s="1244" t="s">
        <v>6212</v>
      </c>
      <c r="E32" s="1237"/>
      <c r="F32" s="1245"/>
      <c r="G32" s="1210"/>
      <c r="H32" s="1233">
        <v>10390</v>
      </c>
      <c r="I32" s="1238"/>
      <c r="J32" s="1218">
        <f t="shared" si="0"/>
        <v>10909.5</v>
      </c>
      <c r="K32" s="1239"/>
      <c r="L32" s="1247">
        <v>9460</v>
      </c>
    </row>
    <row r="33" spans="2:12" ht="111.75" customHeight="1">
      <c r="B33" s="1246" t="s">
        <v>4091</v>
      </c>
      <c r="C33" s="1235" t="s">
        <v>6213</v>
      </c>
      <c r="D33" s="1244" t="s">
        <v>6214</v>
      </c>
      <c r="E33" s="1237"/>
      <c r="F33" s="1245"/>
      <c r="G33" s="1210"/>
      <c r="H33" s="1233">
        <v>980</v>
      </c>
      <c r="I33" s="1238"/>
      <c r="J33" s="1218">
        <f t="shared" si="0"/>
        <v>1029</v>
      </c>
      <c r="K33" s="1239"/>
      <c r="L33" s="1247">
        <v>660</v>
      </c>
    </row>
    <row r="34" spans="2:12" ht="135" customHeight="1">
      <c r="B34" s="1246" t="s">
        <v>4092</v>
      </c>
      <c r="C34" s="1235" t="s">
        <v>6213</v>
      </c>
      <c r="D34" s="1244" t="s">
        <v>6215</v>
      </c>
      <c r="E34" s="1237"/>
      <c r="F34" s="1245"/>
      <c r="G34" s="1210"/>
      <c r="H34" s="1233">
        <v>1290</v>
      </c>
      <c r="I34" s="1238"/>
      <c r="J34" s="1218">
        <f t="shared" si="0"/>
        <v>1354.5</v>
      </c>
      <c r="K34" s="1239"/>
      <c r="L34" s="1247">
        <v>1085</v>
      </c>
    </row>
    <row r="35" spans="2:12" ht="144.75" customHeight="1">
      <c r="B35" s="1246" t="s">
        <v>6216</v>
      </c>
      <c r="C35" s="1235" t="s">
        <v>1515</v>
      </c>
      <c r="D35" s="1244" t="s">
        <v>6217</v>
      </c>
      <c r="E35" s="1237"/>
      <c r="F35" s="1245"/>
      <c r="G35" s="1210"/>
      <c r="H35" s="1233">
        <v>22360</v>
      </c>
      <c r="I35" s="1238"/>
      <c r="J35" s="1218">
        <f t="shared" si="0"/>
        <v>23478</v>
      </c>
      <c r="K35" s="1239"/>
      <c r="L35" s="1247">
        <v>20370</v>
      </c>
    </row>
    <row r="36" spans="2:12" ht="21">
      <c r="B36" s="1251"/>
      <c r="C36" s="1235"/>
      <c r="D36" s="1244"/>
      <c r="E36" s="1237"/>
      <c r="F36" s="1245"/>
      <c r="G36" s="1210"/>
      <c r="H36" s="1233"/>
      <c r="I36" s="1238"/>
      <c r="J36" s="1218"/>
      <c r="K36" s="1239"/>
    </row>
    <row r="37" spans="2:12" ht="21">
      <c r="B37" s="1251"/>
      <c r="C37" s="1235"/>
      <c r="D37" s="1244"/>
      <c r="E37" s="1237"/>
      <c r="F37" s="1245"/>
      <c r="G37" s="1210"/>
      <c r="H37" s="1233"/>
      <c r="I37" s="1238"/>
      <c r="J37" s="1218"/>
      <c r="K37" s="1239"/>
    </row>
    <row r="38" spans="2:12" ht="21">
      <c r="B38" s="1251"/>
      <c r="C38" s="1235"/>
      <c r="D38" s="1244"/>
      <c r="E38" s="1237"/>
      <c r="F38" s="1245"/>
      <c r="G38" s="1210"/>
      <c r="H38" s="1233"/>
      <c r="I38" s="1238"/>
      <c r="J38" s="1218"/>
      <c r="K38" s="1239"/>
    </row>
    <row r="39" spans="2:12" ht="21">
      <c r="B39" s="1251"/>
      <c r="C39" s="1235"/>
      <c r="D39" s="1244"/>
      <c r="E39" s="1237"/>
      <c r="F39" s="1245"/>
      <c r="G39" s="1210"/>
      <c r="H39" s="1233"/>
      <c r="I39" s="1238"/>
      <c r="J39" s="1218"/>
      <c r="K39" s="1239"/>
    </row>
    <row r="40" spans="2:12" ht="21">
      <c r="B40" s="1251"/>
      <c r="C40" s="1235"/>
      <c r="D40" s="1244"/>
      <c r="E40" s="1237"/>
      <c r="F40" s="1245"/>
      <c r="G40" s="1210"/>
      <c r="H40" s="1233"/>
      <c r="I40" s="1238"/>
      <c r="J40" s="1218"/>
      <c r="K40" s="1239"/>
    </row>
    <row r="49" spans="2:2" ht="66" customHeight="1">
      <c r="B49" s="1253" t="s">
        <v>1542</v>
      </c>
    </row>
  </sheetData>
  <autoFilter ref="A1:N35" xr:uid="{00000000-0009-0000-0000-000009000000}"/>
  <pageMargins left="0.31" right="0.36" top="0.52" bottom="1" header="0.5" footer="0.5"/>
  <pageSetup paperSize="9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N11"/>
  <sheetViews>
    <sheetView topLeftCell="E1" workbookViewId="0">
      <selection activeCell="I1" sqref="I1:I1048576"/>
    </sheetView>
  </sheetViews>
  <sheetFormatPr defaultRowHeight="14.4"/>
  <cols>
    <col min="1" max="1" width="0" hidden="1" customWidth="1"/>
    <col min="2" max="2" width="5" hidden="1" customWidth="1"/>
    <col min="3" max="3" width="0" hidden="1" customWidth="1"/>
    <col min="4" max="4" width="11.5546875" style="38" hidden="1" customWidth="1"/>
    <col min="5" max="5" width="51" style="38" customWidth="1"/>
    <col min="7" max="7" width="0" hidden="1" customWidth="1"/>
    <col min="8" max="8" width="13" customWidth="1"/>
    <col min="9" max="9" width="14.5546875" customWidth="1"/>
    <col min="10" max="10" width="13.44140625" customWidth="1"/>
    <col min="12" max="12" width="18.33203125" customWidth="1"/>
    <col min="13" max="13" width="22.88671875" customWidth="1"/>
  </cols>
  <sheetData>
    <row r="2" spans="2:14" ht="60">
      <c r="B2" s="207" t="s">
        <v>639</v>
      </c>
      <c r="C2" s="207" t="s">
        <v>1555</v>
      </c>
      <c r="D2" s="208" t="s">
        <v>1556</v>
      </c>
      <c r="E2" s="208" t="s">
        <v>1547</v>
      </c>
      <c r="F2" s="209" t="s">
        <v>5</v>
      </c>
      <c r="G2" s="95" t="s">
        <v>6</v>
      </c>
      <c r="H2" s="210" t="s">
        <v>1552</v>
      </c>
      <c r="I2" s="210" t="s">
        <v>2200</v>
      </c>
      <c r="J2" s="25"/>
      <c r="K2" s="206" t="s">
        <v>1548</v>
      </c>
      <c r="L2" s="200" t="s">
        <v>1549</v>
      </c>
      <c r="M2" s="200" t="s">
        <v>1550</v>
      </c>
      <c r="N2" s="200" t="s">
        <v>1551</v>
      </c>
    </row>
    <row r="3" spans="2:14" ht="36" hidden="1">
      <c r="E3" s="290" t="s">
        <v>1981</v>
      </c>
      <c r="F3" s="290" t="s">
        <v>1957</v>
      </c>
      <c r="H3" s="290" t="s">
        <v>1957</v>
      </c>
      <c r="I3" s="210" t="s">
        <v>2024</v>
      </c>
    </row>
    <row r="4" spans="2:14" ht="24.6">
      <c r="E4" s="291" t="s">
        <v>1982</v>
      </c>
      <c r="F4" s="289" t="s">
        <v>336</v>
      </c>
      <c r="G4" s="58"/>
      <c r="H4" s="289">
        <v>17459.189999999999</v>
      </c>
      <c r="I4" s="305">
        <f>ROUND(H4*1.05,2)</f>
        <v>18332.150000000001</v>
      </c>
    </row>
    <row r="5" spans="2:14" ht="24.6">
      <c r="E5" s="291" t="s">
        <v>1983</v>
      </c>
      <c r="F5" s="289" t="s">
        <v>336</v>
      </c>
      <c r="G5" s="58"/>
      <c r="H5" s="289">
        <v>17459.189999999999</v>
      </c>
      <c r="I5" s="305">
        <f t="shared" ref="I5:I11" si="0">ROUND(H5*1.05,2)</f>
        <v>18332.150000000001</v>
      </c>
    </row>
    <row r="6" spans="2:14" ht="24.6">
      <c r="E6" s="291" t="s">
        <v>1984</v>
      </c>
      <c r="F6" s="289" t="s">
        <v>336</v>
      </c>
      <c r="G6" s="58"/>
      <c r="H6" s="289">
        <v>26623.74</v>
      </c>
      <c r="I6" s="305">
        <f t="shared" si="0"/>
        <v>27954.93</v>
      </c>
    </row>
    <row r="7" spans="2:14" ht="24.6">
      <c r="E7" s="291" t="s">
        <v>1985</v>
      </c>
      <c r="F7" s="289" t="s">
        <v>336</v>
      </c>
      <c r="G7" s="58"/>
      <c r="H7" s="289">
        <v>30223.22</v>
      </c>
      <c r="I7" s="305">
        <f t="shared" si="0"/>
        <v>31734.38</v>
      </c>
    </row>
    <row r="8" spans="2:14" ht="24.6">
      <c r="E8" s="291" t="s">
        <v>1986</v>
      </c>
      <c r="F8" s="289" t="s">
        <v>336</v>
      </c>
      <c r="G8" s="58"/>
      <c r="H8" s="289">
        <v>59375.91</v>
      </c>
      <c r="I8" s="305">
        <f t="shared" si="0"/>
        <v>62344.71</v>
      </c>
    </row>
    <row r="9" spans="2:14" ht="24.6">
      <c r="E9" s="291" t="s">
        <v>1987</v>
      </c>
      <c r="F9" s="289" t="s">
        <v>336</v>
      </c>
      <c r="G9" s="58"/>
      <c r="H9" s="289">
        <v>79321.990000000005</v>
      </c>
      <c r="I9" s="305">
        <f t="shared" si="0"/>
        <v>83288.09</v>
      </c>
    </row>
    <row r="10" spans="2:14" ht="24.6">
      <c r="E10" s="291" t="s">
        <v>1988</v>
      </c>
      <c r="F10" s="289" t="s">
        <v>336</v>
      </c>
      <c r="G10" s="58"/>
      <c r="H10" s="289">
        <v>95957.6</v>
      </c>
      <c r="I10" s="305">
        <f t="shared" si="0"/>
        <v>100755.48</v>
      </c>
    </row>
    <row r="11" spans="2:14">
      <c r="E11" s="291" t="s">
        <v>1601</v>
      </c>
      <c r="F11" s="289" t="s">
        <v>336</v>
      </c>
      <c r="G11" s="58"/>
      <c r="H11" s="289">
        <v>2876.27</v>
      </c>
      <c r="I11" s="305">
        <f t="shared" si="0"/>
        <v>3020.08</v>
      </c>
    </row>
  </sheetData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L30"/>
  <sheetViews>
    <sheetView zoomScale="90" zoomScaleNormal="90" workbookViewId="0">
      <selection activeCell="E12" sqref="E12"/>
    </sheetView>
  </sheetViews>
  <sheetFormatPr defaultRowHeight="14.4"/>
  <cols>
    <col min="2" max="2" width="62.33203125" customWidth="1"/>
    <col min="3" max="3" width="11.5546875" customWidth="1"/>
    <col min="4" max="4" width="33.33203125" customWidth="1"/>
    <col min="5" max="5" width="13.5546875" customWidth="1"/>
    <col min="6" max="6" width="34.88671875" customWidth="1"/>
    <col min="8" max="8" width="60.5546875" customWidth="1"/>
    <col min="31" max="31" width="11.109375" customWidth="1"/>
    <col min="37" max="37" width="14.109375" customWidth="1"/>
  </cols>
  <sheetData>
    <row r="1" spans="1:38">
      <c r="AB1" t="s">
        <v>1822</v>
      </c>
      <c r="AH1" t="s">
        <v>1828</v>
      </c>
    </row>
    <row r="2" spans="1:38">
      <c r="B2" s="202" t="s">
        <v>1505</v>
      </c>
      <c r="C2" s="202" t="s">
        <v>336</v>
      </c>
      <c r="D2" s="202" t="s">
        <v>1522</v>
      </c>
      <c r="E2" s="202" t="s">
        <v>1523</v>
      </c>
      <c r="J2" t="s">
        <v>1529</v>
      </c>
      <c r="Z2" s="71">
        <v>23960</v>
      </c>
      <c r="AB2" s="202" t="s">
        <v>1505</v>
      </c>
      <c r="AC2" s="202" t="s">
        <v>336</v>
      </c>
      <c r="AD2" s="202" t="s">
        <v>1522</v>
      </c>
      <c r="AE2" s="202" t="s">
        <v>1523</v>
      </c>
      <c r="AH2" s="202" t="s">
        <v>1505</v>
      </c>
      <c r="AI2" s="202" t="s">
        <v>336</v>
      </c>
      <c r="AJ2" s="202" t="s">
        <v>1522</v>
      </c>
      <c r="AK2" s="202" t="s">
        <v>1523</v>
      </c>
    </row>
    <row r="3" spans="1:38">
      <c r="B3" t="s">
        <v>1517</v>
      </c>
      <c r="C3" s="203">
        <v>1</v>
      </c>
      <c r="D3" s="203">
        <f>D17</f>
        <v>11655</v>
      </c>
      <c r="E3" s="203">
        <f>C3*D3</f>
        <v>11655</v>
      </c>
      <c r="F3" s="203"/>
      <c r="G3" s="203"/>
      <c r="J3" t="s">
        <v>1530</v>
      </c>
      <c r="AB3" t="s">
        <v>1517</v>
      </c>
      <c r="AC3" s="203">
        <v>1</v>
      </c>
      <c r="AD3" s="203">
        <v>11340</v>
      </c>
      <c r="AE3" s="203">
        <f>AC3*AD3</f>
        <v>11340</v>
      </c>
      <c r="AF3" s="203"/>
      <c r="AH3" t="s">
        <v>1517</v>
      </c>
      <c r="AI3" s="203">
        <v>1</v>
      </c>
      <c r="AJ3" s="203">
        <v>10080</v>
      </c>
      <c r="AK3" s="203">
        <f>AI3*AJ3</f>
        <v>10080</v>
      </c>
      <c r="AL3" s="203"/>
    </row>
    <row r="4" spans="1:38">
      <c r="B4" t="s">
        <v>1518</v>
      </c>
      <c r="C4" s="203">
        <v>5</v>
      </c>
      <c r="D4" s="203">
        <v>510</v>
      </c>
      <c r="E4" s="203">
        <f t="shared" ref="E4:E10" si="0">C4*D4</f>
        <v>2550</v>
      </c>
      <c r="F4" s="203"/>
      <c r="G4" s="203"/>
      <c r="J4" t="s">
        <v>1531</v>
      </c>
      <c r="AB4" t="s">
        <v>1518</v>
      </c>
      <c r="AC4" s="203">
        <v>5</v>
      </c>
      <c r="AD4" s="203">
        <v>590</v>
      </c>
      <c r="AE4" s="203">
        <f t="shared" ref="AE4:AE10" si="1">AC4*AD4</f>
        <v>2950</v>
      </c>
      <c r="AF4" s="203"/>
      <c r="AH4" t="s">
        <v>1518</v>
      </c>
      <c r="AI4" s="203">
        <v>5</v>
      </c>
      <c r="AJ4" s="203">
        <v>500</v>
      </c>
      <c r="AK4" s="203">
        <f t="shared" ref="AK4:AK10" si="2">AI4*AJ4</f>
        <v>2500</v>
      </c>
      <c r="AL4" s="203"/>
    </row>
    <row r="5" spans="1:38">
      <c r="B5" t="s">
        <v>1519</v>
      </c>
      <c r="C5" s="203">
        <v>2.5</v>
      </c>
      <c r="D5" s="203">
        <v>690</v>
      </c>
      <c r="E5" s="203">
        <f t="shared" si="0"/>
        <v>1725</v>
      </c>
      <c r="F5" s="203"/>
      <c r="G5" s="203"/>
      <c r="J5" t="s">
        <v>1532</v>
      </c>
      <c r="AB5" t="s">
        <v>1519</v>
      </c>
      <c r="AC5" s="203">
        <v>2.5</v>
      </c>
      <c r="AD5" s="203">
        <v>680</v>
      </c>
      <c r="AE5" s="203">
        <f t="shared" si="1"/>
        <v>1700</v>
      </c>
      <c r="AF5" s="203"/>
      <c r="AH5" t="s">
        <v>1519</v>
      </c>
      <c r="AI5" s="203">
        <v>2.5</v>
      </c>
      <c r="AJ5" s="203">
        <v>590</v>
      </c>
      <c r="AK5" s="203">
        <f t="shared" si="2"/>
        <v>1475</v>
      </c>
      <c r="AL5" s="203"/>
    </row>
    <row r="6" spans="1:38">
      <c r="B6" t="s">
        <v>1524</v>
      </c>
      <c r="C6" s="203">
        <v>1</v>
      </c>
      <c r="D6" s="250">
        <v>1500</v>
      </c>
      <c r="E6" s="203">
        <f t="shared" si="0"/>
        <v>1500</v>
      </c>
      <c r="F6" s="203" t="s">
        <v>1810</v>
      </c>
      <c r="G6" s="203"/>
      <c r="J6" t="s">
        <v>1533</v>
      </c>
      <c r="AB6" t="s">
        <v>1524</v>
      </c>
      <c r="AC6" s="203">
        <v>1</v>
      </c>
      <c r="AD6" s="250">
        <v>1500</v>
      </c>
      <c r="AE6" s="203">
        <f t="shared" si="1"/>
        <v>1500</v>
      </c>
      <c r="AF6" s="203" t="s">
        <v>1810</v>
      </c>
      <c r="AH6" t="s">
        <v>1524</v>
      </c>
      <c r="AI6" s="203">
        <v>1</v>
      </c>
      <c r="AJ6" s="250">
        <v>1500</v>
      </c>
      <c r="AK6" s="203">
        <f t="shared" si="2"/>
        <v>1500</v>
      </c>
      <c r="AL6" s="203" t="s">
        <v>1810</v>
      </c>
    </row>
    <row r="7" spans="1:38">
      <c r="B7" t="s">
        <v>1520</v>
      </c>
      <c r="C7" s="203">
        <v>1</v>
      </c>
      <c r="D7" s="203">
        <f>D24</f>
        <v>390</v>
      </c>
      <c r="E7" s="203">
        <f t="shared" si="0"/>
        <v>390</v>
      </c>
      <c r="F7" s="203"/>
      <c r="G7" s="203"/>
      <c r="J7" t="s">
        <v>1534</v>
      </c>
      <c r="AB7" t="s">
        <v>1520</v>
      </c>
      <c r="AC7" s="203">
        <v>1</v>
      </c>
      <c r="AD7" s="203">
        <v>650</v>
      </c>
      <c r="AE7" s="203">
        <f t="shared" si="1"/>
        <v>650</v>
      </c>
      <c r="AF7" s="203"/>
      <c r="AH7" t="s">
        <v>1520</v>
      </c>
      <c r="AI7" s="203">
        <v>1</v>
      </c>
      <c r="AJ7" s="203">
        <v>650</v>
      </c>
      <c r="AK7" s="203">
        <f t="shared" si="2"/>
        <v>650</v>
      </c>
      <c r="AL7" s="203"/>
    </row>
    <row r="8" spans="1:38">
      <c r="B8" t="s">
        <v>1521</v>
      </c>
      <c r="C8" s="203">
        <v>2</v>
      </c>
      <c r="D8" s="203">
        <f>D30</f>
        <v>75</v>
      </c>
      <c r="E8" s="203">
        <f t="shared" si="0"/>
        <v>150</v>
      </c>
      <c r="F8" s="203"/>
      <c r="G8" s="203"/>
      <c r="J8" t="s">
        <v>1535</v>
      </c>
      <c r="AB8" t="s">
        <v>1521</v>
      </c>
      <c r="AC8" s="203">
        <v>2</v>
      </c>
      <c r="AD8" s="203">
        <v>168</v>
      </c>
      <c r="AE8" s="203">
        <f t="shared" si="1"/>
        <v>336</v>
      </c>
      <c r="AF8" s="203"/>
      <c r="AH8" t="s">
        <v>1521</v>
      </c>
      <c r="AI8" s="203">
        <v>2</v>
      </c>
      <c r="AJ8" s="203">
        <v>168</v>
      </c>
      <c r="AK8" s="203">
        <f t="shared" si="2"/>
        <v>336</v>
      </c>
      <c r="AL8" s="203"/>
    </row>
    <row r="9" spans="1:38">
      <c r="B9" t="s">
        <v>1527</v>
      </c>
      <c r="C9" s="203">
        <v>1</v>
      </c>
      <c r="D9" s="203">
        <f>D29</f>
        <v>270</v>
      </c>
      <c r="E9" s="203">
        <f t="shared" si="0"/>
        <v>270</v>
      </c>
      <c r="F9" s="203"/>
      <c r="G9" s="203"/>
      <c r="J9" t="s">
        <v>1536</v>
      </c>
      <c r="AB9" t="s">
        <v>1527</v>
      </c>
      <c r="AC9" s="203">
        <v>1</v>
      </c>
      <c r="AD9" s="203">
        <v>402</v>
      </c>
      <c r="AE9" s="203">
        <f t="shared" si="1"/>
        <v>402</v>
      </c>
      <c r="AF9" s="203"/>
      <c r="AH9" t="s">
        <v>1527</v>
      </c>
      <c r="AI9" s="203">
        <v>1</v>
      </c>
      <c r="AJ9" s="203">
        <v>402</v>
      </c>
      <c r="AK9" s="203">
        <f t="shared" si="2"/>
        <v>402</v>
      </c>
      <c r="AL9" s="203"/>
    </row>
    <row r="10" spans="1:38">
      <c r="B10" t="s">
        <v>1526</v>
      </c>
      <c r="C10" s="203">
        <v>1</v>
      </c>
      <c r="D10" s="203">
        <f>D27</f>
        <v>276</v>
      </c>
      <c r="E10" s="203">
        <f t="shared" si="0"/>
        <v>276</v>
      </c>
      <c r="F10" s="203"/>
      <c r="G10" s="203"/>
      <c r="J10" t="s">
        <v>1525</v>
      </c>
      <c r="AB10" t="s">
        <v>1526</v>
      </c>
      <c r="AC10" s="203">
        <v>1</v>
      </c>
      <c r="AD10" s="203">
        <v>458</v>
      </c>
      <c r="AE10" s="203">
        <f t="shared" si="1"/>
        <v>458</v>
      </c>
      <c r="AF10" s="203"/>
      <c r="AH10" t="s">
        <v>1526</v>
      </c>
      <c r="AI10" s="203">
        <v>1</v>
      </c>
      <c r="AJ10" s="203">
        <v>458</v>
      </c>
      <c r="AK10" s="203">
        <f t="shared" si="2"/>
        <v>458</v>
      </c>
      <c r="AL10" s="203"/>
    </row>
    <row r="11" spans="1:38">
      <c r="B11" t="s">
        <v>1528</v>
      </c>
      <c r="C11" s="203"/>
      <c r="D11" s="203"/>
      <c r="E11" s="204">
        <f>SUM(E3:E10)</f>
        <v>18516</v>
      </c>
      <c r="F11" s="203"/>
      <c r="G11" s="203"/>
      <c r="J11" t="s">
        <v>1537</v>
      </c>
      <c r="AB11" t="s">
        <v>1528</v>
      </c>
      <c r="AC11" s="203"/>
      <c r="AD11" s="203"/>
      <c r="AE11" s="204">
        <f>SUM(AE3:AE10)</f>
        <v>19336</v>
      </c>
      <c r="AF11" s="203"/>
      <c r="AH11" t="s">
        <v>1528</v>
      </c>
      <c r="AI11" s="203"/>
      <c r="AJ11" s="203"/>
      <c r="AK11" s="204">
        <f>SUM(AK3:AK10)</f>
        <v>17401</v>
      </c>
      <c r="AL11" s="203"/>
    </row>
    <row r="12" spans="1:38">
      <c r="B12" t="s">
        <v>2037</v>
      </c>
      <c r="C12" s="203"/>
      <c r="D12" s="203"/>
      <c r="E12" s="204">
        <f>ROUNDUP(E11*1.05,2)</f>
        <v>19441.8</v>
      </c>
      <c r="F12" s="203"/>
      <c r="G12" s="203"/>
      <c r="AB12" t="s">
        <v>2037</v>
      </c>
      <c r="AC12" s="203"/>
      <c r="AD12" s="203"/>
      <c r="AE12" s="204">
        <f>AE11*1.09</f>
        <v>21076.240000000002</v>
      </c>
      <c r="AF12" s="203"/>
      <c r="AH12" t="s">
        <v>2037</v>
      </c>
      <c r="AI12" s="203"/>
      <c r="AJ12" s="203"/>
      <c r="AK12" s="204">
        <f>AK11*1.09</f>
        <v>18967.09</v>
      </c>
      <c r="AL12" s="203"/>
    </row>
    <row r="13" spans="1:38">
      <c r="C13" s="203"/>
      <c r="D13" s="203"/>
      <c r="E13" s="203"/>
      <c r="F13" s="203"/>
      <c r="G13" s="203"/>
    </row>
    <row r="14" spans="1:38">
      <c r="C14" s="203"/>
      <c r="D14" s="203"/>
      <c r="E14" s="203"/>
      <c r="F14" s="203"/>
      <c r="G14" s="203"/>
    </row>
    <row r="15" spans="1:38" ht="15" thickBot="1">
      <c r="C15" s="203"/>
      <c r="D15" s="203"/>
      <c r="E15" s="203"/>
      <c r="F15" s="203"/>
      <c r="G15" s="203"/>
    </row>
    <row r="16" spans="1:38" ht="23.4" thickBot="1">
      <c r="A16" s="271" t="s">
        <v>639</v>
      </c>
      <c r="B16" s="272" t="s">
        <v>1244</v>
      </c>
      <c r="C16" s="272" t="s">
        <v>1246</v>
      </c>
      <c r="D16" s="273" t="s">
        <v>1844</v>
      </c>
      <c r="E16" s="203"/>
      <c r="F16" s="203" t="s">
        <v>2560</v>
      </c>
      <c r="G16" s="203"/>
      <c r="H16" s="203" t="s">
        <v>2561</v>
      </c>
    </row>
    <row r="17" spans="1:7" ht="31.8" thickBot="1">
      <c r="A17" s="274">
        <v>1</v>
      </c>
      <c r="B17" s="274" t="s">
        <v>1908</v>
      </c>
      <c r="C17" s="275" t="s">
        <v>970</v>
      </c>
      <c r="D17" s="276">
        <v>11655</v>
      </c>
      <c r="E17" s="203"/>
      <c r="F17" s="203"/>
      <c r="G17" s="203"/>
    </row>
    <row r="18" spans="1:7" ht="31.8" thickBot="1">
      <c r="A18" s="274">
        <v>2</v>
      </c>
      <c r="B18" s="274" t="s">
        <v>1909</v>
      </c>
      <c r="C18" s="275" t="s">
        <v>970</v>
      </c>
      <c r="D18" s="276">
        <v>11655</v>
      </c>
      <c r="E18" s="203"/>
      <c r="F18" s="203"/>
      <c r="G18" s="203"/>
    </row>
    <row r="19" spans="1:7" ht="31.8" thickBot="1">
      <c r="A19" s="274">
        <v>3</v>
      </c>
      <c r="B19" s="274" t="s">
        <v>1910</v>
      </c>
      <c r="C19" s="275" t="s">
        <v>970</v>
      </c>
      <c r="D19" s="276">
        <v>11655</v>
      </c>
      <c r="E19" s="203"/>
      <c r="F19" s="203"/>
      <c r="G19" s="203"/>
    </row>
    <row r="20" spans="1:7" ht="31.8" thickBot="1">
      <c r="A20" s="274">
        <v>4</v>
      </c>
      <c r="B20" s="274" t="s">
        <v>1911</v>
      </c>
      <c r="C20" s="275" t="s">
        <v>970</v>
      </c>
      <c r="D20" s="276">
        <v>11655</v>
      </c>
    </row>
    <row r="21" spans="1:7" ht="16.2" thickBot="1">
      <c r="A21" s="274">
        <v>5</v>
      </c>
      <c r="B21" s="274" t="s">
        <v>1912</v>
      </c>
      <c r="C21" s="275" t="s">
        <v>13</v>
      </c>
      <c r="D21" s="276">
        <v>510</v>
      </c>
    </row>
    <row r="22" spans="1:7" ht="16.2" thickBot="1">
      <c r="A22" s="274">
        <v>6</v>
      </c>
      <c r="B22" s="274" t="s">
        <v>1913</v>
      </c>
      <c r="C22" s="275" t="s">
        <v>13</v>
      </c>
      <c r="D22" s="276">
        <v>460</v>
      </c>
    </row>
    <row r="23" spans="1:7" ht="16.2" thickBot="1">
      <c r="A23" s="274">
        <v>7</v>
      </c>
      <c r="B23" s="274" t="s">
        <v>1914</v>
      </c>
      <c r="C23" s="275" t="s">
        <v>13</v>
      </c>
      <c r="D23" s="276">
        <v>690</v>
      </c>
    </row>
    <row r="24" spans="1:7" ht="16.2" thickBot="1">
      <c r="A24" s="274">
        <v>8</v>
      </c>
      <c r="B24" s="274" t="s">
        <v>1915</v>
      </c>
      <c r="C24" s="275" t="s">
        <v>13</v>
      </c>
      <c r="D24" s="304">
        <v>390</v>
      </c>
    </row>
    <row r="25" spans="1:7" ht="16.2" thickBot="1">
      <c r="A25" s="274">
        <v>9</v>
      </c>
      <c r="B25" s="274" t="s">
        <v>1916</v>
      </c>
      <c r="C25" s="275" t="s">
        <v>13</v>
      </c>
      <c r="D25" s="304">
        <v>410</v>
      </c>
    </row>
    <row r="26" spans="1:7" ht="16.2" thickBot="1">
      <c r="A26" s="274">
        <v>10</v>
      </c>
      <c r="B26" s="274" t="s">
        <v>1917</v>
      </c>
      <c r="C26" s="275" t="s">
        <v>13</v>
      </c>
      <c r="D26" s="304">
        <v>245</v>
      </c>
    </row>
    <row r="27" spans="1:7" ht="16.2" thickBot="1">
      <c r="A27" s="274">
        <v>11</v>
      </c>
      <c r="B27" s="274" t="s">
        <v>1918</v>
      </c>
      <c r="C27" s="275" t="s">
        <v>13</v>
      </c>
      <c r="D27" s="304">
        <v>276</v>
      </c>
    </row>
    <row r="28" spans="1:7" ht="16.2" thickBot="1">
      <c r="A28" s="274">
        <v>12</v>
      </c>
      <c r="B28" s="274" t="s">
        <v>1919</v>
      </c>
      <c r="C28" s="275" t="s">
        <v>13</v>
      </c>
      <c r="D28" s="304">
        <v>121</v>
      </c>
    </row>
    <row r="29" spans="1:7" ht="16.2" thickBot="1">
      <c r="A29" s="274">
        <v>13</v>
      </c>
      <c r="B29" s="274" t="s">
        <v>1920</v>
      </c>
      <c r="C29" s="275" t="s">
        <v>13</v>
      </c>
      <c r="D29" s="304">
        <v>270</v>
      </c>
    </row>
    <row r="30" spans="1:7" ht="16.2" thickBot="1">
      <c r="A30" s="274">
        <v>14</v>
      </c>
      <c r="B30" s="274" t="s">
        <v>1921</v>
      </c>
      <c r="C30" s="275" t="s">
        <v>13</v>
      </c>
      <c r="D30" s="304">
        <v>75</v>
      </c>
    </row>
  </sheetData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B050"/>
  </sheetPr>
  <dimension ref="A1:J41"/>
  <sheetViews>
    <sheetView zoomScale="80" zoomScaleNormal="80" workbookViewId="0"/>
  </sheetViews>
  <sheetFormatPr defaultColWidth="9.109375" defaultRowHeight="12"/>
  <cols>
    <col min="1" max="1" width="5.88671875" style="322" customWidth="1"/>
    <col min="2" max="2" width="105.5546875" style="322" customWidth="1"/>
    <col min="3" max="3" width="9.109375" style="322"/>
    <col min="4" max="4" width="0" style="322" hidden="1" customWidth="1"/>
    <col min="5" max="5" width="13.6640625" style="323" customWidth="1"/>
    <col min="6" max="6" width="25.6640625" style="323" customWidth="1"/>
    <col min="7" max="7" width="27.109375" style="322" customWidth="1"/>
    <col min="8" max="8" width="27.33203125" style="322" customWidth="1"/>
    <col min="9" max="9" width="9.109375" style="322"/>
    <col min="10" max="10" width="14" style="322" customWidth="1"/>
    <col min="11" max="16384" width="9.109375" style="322"/>
  </cols>
  <sheetData>
    <row r="1" spans="1:10">
      <c r="B1" s="353" t="s">
        <v>2199</v>
      </c>
      <c r="C1" s="1416" t="s">
        <v>2198</v>
      </c>
      <c r="D1" s="1416"/>
      <c r="E1" s="1416"/>
      <c r="F1" s="1416"/>
      <c r="G1" s="1416"/>
      <c r="H1" s="324"/>
    </row>
    <row r="2" spans="1:10">
      <c r="B2" s="353" t="s">
        <v>2197</v>
      </c>
      <c r="C2" s="1416" t="s">
        <v>2196</v>
      </c>
      <c r="D2" s="1416"/>
      <c r="E2" s="1416"/>
      <c r="F2" s="1416"/>
      <c r="G2" s="1416"/>
      <c r="H2" s="324"/>
    </row>
    <row r="3" spans="1:10">
      <c r="B3" s="353" t="s">
        <v>1504</v>
      </c>
      <c r="C3" s="1416" t="s">
        <v>2195</v>
      </c>
      <c r="D3" s="1416"/>
      <c r="E3" s="1416"/>
      <c r="F3" s="1416"/>
      <c r="G3" s="1416"/>
      <c r="H3" s="324"/>
    </row>
    <row r="4" spans="1:10">
      <c r="B4" s="353" t="s">
        <v>2194</v>
      </c>
      <c r="C4" s="1417" t="s">
        <v>2193</v>
      </c>
      <c r="D4" s="1416"/>
      <c r="E4" s="1416"/>
      <c r="F4" s="1416"/>
      <c r="G4" s="1416"/>
      <c r="H4" s="324"/>
    </row>
    <row r="5" spans="1:10">
      <c r="B5" s="353" t="s">
        <v>843</v>
      </c>
      <c r="C5" s="1416" t="s">
        <v>2192</v>
      </c>
      <c r="D5" s="1416"/>
      <c r="E5" s="1416"/>
      <c r="F5" s="1416"/>
      <c r="G5" s="1416"/>
      <c r="H5" s="324"/>
    </row>
    <row r="6" spans="1:10" ht="40.5" customHeight="1">
      <c r="A6" s="352" t="s">
        <v>1545</v>
      </c>
      <c r="B6" s="351" t="s">
        <v>1505</v>
      </c>
      <c r="C6" s="349" t="s">
        <v>2191</v>
      </c>
      <c r="D6" s="349" t="s">
        <v>2190</v>
      </c>
      <c r="E6" s="350" t="s">
        <v>2189</v>
      </c>
      <c r="F6" s="350" t="s">
        <v>2188</v>
      </c>
      <c r="G6" s="349" t="s">
        <v>1254</v>
      </c>
      <c r="H6" s="324"/>
    </row>
    <row r="7" spans="1:10" ht="27" customHeight="1">
      <c r="A7" s="338">
        <v>1</v>
      </c>
      <c r="B7" s="348" t="s">
        <v>2187</v>
      </c>
      <c r="C7" s="347" t="s">
        <v>336</v>
      </c>
      <c r="D7" s="347">
        <v>100</v>
      </c>
      <c r="E7" s="859">
        <v>50000</v>
      </c>
      <c r="F7" s="334">
        <f>E7*1.05</f>
        <v>52500</v>
      </c>
      <c r="G7" s="346"/>
      <c r="H7" s="324" t="s">
        <v>2186</v>
      </c>
      <c r="J7" s="861">
        <v>46176</v>
      </c>
    </row>
    <row r="8" spans="1:10" ht="36">
      <c r="A8" s="338">
        <v>2</v>
      </c>
      <c r="B8" s="342" t="s">
        <v>2185</v>
      </c>
      <c r="C8" s="344" t="s">
        <v>336</v>
      </c>
      <c r="D8" s="344">
        <v>100</v>
      </c>
      <c r="E8" s="859">
        <v>38000</v>
      </c>
      <c r="F8" s="334">
        <f t="shared" ref="F8:F31" si="0">E8*1.05</f>
        <v>39900</v>
      </c>
      <c r="G8" s="338"/>
      <c r="H8" s="324" t="s">
        <v>2184</v>
      </c>
    </row>
    <row r="9" spans="1:10" ht="27" customHeight="1">
      <c r="A9" s="338">
        <v>1</v>
      </c>
      <c r="B9" s="348" t="s">
        <v>2183</v>
      </c>
      <c r="C9" s="347" t="s">
        <v>336</v>
      </c>
      <c r="D9" s="347">
        <v>100</v>
      </c>
      <c r="E9" s="860">
        <v>100000</v>
      </c>
      <c r="F9" s="334">
        <f t="shared" si="0"/>
        <v>105000</v>
      </c>
      <c r="G9" s="346"/>
      <c r="H9" s="324" t="s">
        <v>2182</v>
      </c>
    </row>
    <row r="10" spans="1:10" ht="24">
      <c r="A10" s="338">
        <v>3</v>
      </c>
      <c r="B10" s="342" t="s">
        <v>2181</v>
      </c>
      <c r="C10" s="344" t="s">
        <v>336</v>
      </c>
      <c r="D10" s="344">
        <v>50</v>
      </c>
      <c r="E10" s="859">
        <v>95000</v>
      </c>
      <c r="F10" s="334">
        <f t="shared" si="0"/>
        <v>99750</v>
      </c>
      <c r="G10" s="338"/>
      <c r="H10" s="324" t="s">
        <v>2180</v>
      </c>
    </row>
    <row r="11" spans="1:10" ht="24">
      <c r="A11" s="338">
        <v>4</v>
      </c>
      <c r="B11" s="342" t="s">
        <v>2179</v>
      </c>
      <c r="C11" s="344" t="s">
        <v>336</v>
      </c>
      <c r="D11" s="344">
        <v>5</v>
      </c>
      <c r="E11" s="859">
        <v>107000</v>
      </c>
      <c r="F11" s="334">
        <f t="shared" si="0"/>
        <v>112350</v>
      </c>
      <c r="G11" s="338"/>
      <c r="H11" s="324"/>
    </row>
    <row r="12" spans="1:10" ht="24">
      <c r="A12" s="338">
        <v>5</v>
      </c>
      <c r="B12" s="342" t="s">
        <v>2178</v>
      </c>
      <c r="C12" s="344" t="s">
        <v>336</v>
      </c>
      <c r="D12" s="344">
        <v>5</v>
      </c>
      <c r="E12" s="859">
        <v>97700</v>
      </c>
      <c r="F12" s="334">
        <f t="shared" si="0"/>
        <v>102585</v>
      </c>
      <c r="G12" s="338"/>
      <c r="H12" s="324"/>
    </row>
    <row r="13" spans="1:10" ht="36">
      <c r="A13" s="338">
        <v>6</v>
      </c>
      <c r="B13" s="342" t="s">
        <v>2177</v>
      </c>
      <c r="C13" s="344" t="s">
        <v>336</v>
      </c>
      <c r="D13" s="344">
        <v>30</v>
      </c>
      <c r="E13" s="859">
        <v>75000</v>
      </c>
      <c r="F13" s="334">
        <f t="shared" si="0"/>
        <v>78750</v>
      </c>
      <c r="G13" s="338"/>
      <c r="H13" s="324"/>
    </row>
    <row r="14" spans="1:10" ht="36">
      <c r="A14" s="338">
        <v>7</v>
      </c>
      <c r="B14" s="342" t="s">
        <v>2176</v>
      </c>
      <c r="C14" s="344" t="s">
        <v>336</v>
      </c>
      <c r="D14" s="344">
        <v>5</v>
      </c>
      <c r="E14" s="859">
        <v>89000</v>
      </c>
      <c r="F14" s="334">
        <f t="shared" si="0"/>
        <v>93450</v>
      </c>
      <c r="G14" s="338"/>
      <c r="H14" s="324"/>
    </row>
    <row r="15" spans="1:10" ht="36">
      <c r="A15" s="338">
        <v>8</v>
      </c>
      <c r="B15" s="342" t="s">
        <v>2175</v>
      </c>
      <c r="C15" s="344" t="s">
        <v>336</v>
      </c>
      <c r="D15" s="344">
        <v>5</v>
      </c>
      <c r="E15" s="859">
        <v>74400</v>
      </c>
      <c r="F15" s="334">
        <f t="shared" si="0"/>
        <v>78120</v>
      </c>
      <c r="G15" s="338"/>
      <c r="H15" s="324"/>
    </row>
    <row r="16" spans="1:10">
      <c r="A16" s="338">
        <v>9</v>
      </c>
      <c r="B16" s="342" t="s">
        <v>1677</v>
      </c>
      <c r="C16" s="344" t="s">
        <v>15</v>
      </c>
      <c r="D16" s="344">
        <v>1750</v>
      </c>
      <c r="E16" s="859">
        <v>14000</v>
      </c>
      <c r="F16" s="334">
        <f t="shared" si="0"/>
        <v>14700</v>
      </c>
      <c r="G16" s="338"/>
      <c r="H16" s="324"/>
    </row>
    <row r="17" spans="1:8">
      <c r="A17" s="338">
        <v>10</v>
      </c>
      <c r="B17" s="345" t="s">
        <v>1678</v>
      </c>
      <c r="C17" s="339" t="s">
        <v>15</v>
      </c>
      <c r="D17" s="339">
        <v>100</v>
      </c>
      <c r="E17" s="859">
        <v>14500</v>
      </c>
      <c r="F17" s="334">
        <f t="shared" si="0"/>
        <v>15225</v>
      </c>
      <c r="G17" s="338"/>
      <c r="H17" s="324"/>
    </row>
    <row r="18" spans="1:8">
      <c r="A18" s="338">
        <v>11</v>
      </c>
      <c r="B18" s="342" t="s">
        <v>1679</v>
      </c>
      <c r="C18" s="344" t="s">
        <v>15</v>
      </c>
      <c r="D18" s="344">
        <v>1000</v>
      </c>
      <c r="E18" s="859">
        <v>16700</v>
      </c>
      <c r="F18" s="334">
        <f t="shared" si="0"/>
        <v>17535</v>
      </c>
      <c r="G18" s="338"/>
      <c r="H18" s="324"/>
    </row>
    <row r="19" spans="1:8">
      <c r="A19" s="338">
        <v>12</v>
      </c>
      <c r="B19" s="342" t="s">
        <v>1680</v>
      </c>
      <c r="C19" s="344" t="s">
        <v>15</v>
      </c>
      <c r="D19" s="344">
        <v>10</v>
      </c>
      <c r="E19" s="859">
        <v>17200</v>
      </c>
      <c r="F19" s="334">
        <f t="shared" si="0"/>
        <v>18060</v>
      </c>
      <c r="G19" s="338"/>
      <c r="H19" s="324"/>
    </row>
    <row r="20" spans="1:8">
      <c r="A20" s="338">
        <v>13</v>
      </c>
      <c r="B20" s="342" t="s">
        <v>2174</v>
      </c>
      <c r="C20" s="339" t="s">
        <v>15</v>
      </c>
      <c r="D20" s="339">
        <v>500</v>
      </c>
      <c r="E20" s="859">
        <v>15000</v>
      </c>
      <c r="F20" s="334">
        <f t="shared" si="0"/>
        <v>15750</v>
      </c>
      <c r="G20" s="338"/>
      <c r="H20" s="324"/>
    </row>
    <row r="21" spans="1:8" ht="36">
      <c r="A21" s="338">
        <v>14</v>
      </c>
      <c r="B21" s="857" t="s">
        <v>3907</v>
      </c>
      <c r="C21" s="339" t="s">
        <v>336</v>
      </c>
      <c r="D21" s="339">
        <v>50</v>
      </c>
      <c r="E21" s="859">
        <v>84500</v>
      </c>
      <c r="F21" s="334">
        <f t="shared" si="0"/>
        <v>88725</v>
      </c>
      <c r="G21" s="338" t="s">
        <v>2173</v>
      </c>
      <c r="H21" s="792" t="s">
        <v>3909</v>
      </c>
    </row>
    <row r="22" spans="1:8" ht="36">
      <c r="A22" s="338">
        <v>14</v>
      </c>
      <c r="B22" s="857" t="s">
        <v>3908</v>
      </c>
      <c r="C22" s="339" t="s">
        <v>336</v>
      </c>
      <c r="D22" s="339">
        <v>50</v>
      </c>
      <c r="E22" s="859">
        <v>83000</v>
      </c>
      <c r="F22" s="334">
        <f t="shared" si="0"/>
        <v>87150</v>
      </c>
      <c r="G22" s="338" t="s">
        <v>2173</v>
      </c>
      <c r="H22" s="792" t="s">
        <v>3909</v>
      </c>
    </row>
    <row r="23" spans="1:8" ht="36">
      <c r="A23" s="338">
        <v>15</v>
      </c>
      <c r="B23" s="858" t="s">
        <v>3606</v>
      </c>
      <c r="C23" s="339" t="s">
        <v>336</v>
      </c>
      <c r="D23" s="339">
        <v>20</v>
      </c>
      <c r="E23" s="859">
        <v>141500</v>
      </c>
      <c r="F23" s="334">
        <f t="shared" si="0"/>
        <v>148575</v>
      </c>
      <c r="G23" s="338" t="s">
        <v>2172</v>
      </c>
      <c r="H23" s="792" t="s">
        <v>3644</v>
      </c>
    </row>
    <row r="24" spans="1:8" ht="24">
      <c r="A24" s="338">
        <v>16</v>
      </c>
      <c r="B24" s="343" t="s">
        <v>2171</v>
      </c>
      <c r="C24" s="339" t="s">
        <v>336</v>
      </c>
      <c r="D24" s="339">
        <v>10</v>
      </c>
      <c r="E24" s="859">
        <v>213000</v>
      </c>
      <c r="F24" s="334">
        <f t="shared" si="0"/>
        <v>223650</v>
      </c>
      <c r="G24" s="338" t="s">
        <v>2170</v>
      </c>
      <c r="H24" s="324"/>
    </row>
    <row r="25" spans="1:8" hidden="1">
      <c r="A25" s="338">
        <v>17</v>
      </c>
      <c r="B25" s="342" t="s">
        <v>2169</v>
      </c>
      <c r="C25" s="339" t="s">
        <v>336</v>
      </c>
      <c r="D25" s="339">
        <v>200</v>
      </c>
      <c r="E25" s="859">
        <v>105000</v>
      </c>
      <c r="F25" s="334">
        <f t="shared" si="0"/>
        <v>110250</v>
      </c>
      <c r="G25" s="338"/>
      <c r="H25" s="324" t="s">
        <v>2168</v>
      </c>
    </row>
    <row r="26" spans="1:8" hidden="1">
      <c r="A26" s="338"/>
      <c r="B26" s="90" t="s">
        <v>1102</v>
      </c>
      <c r="C26" s="339"/>
      <c r="D26" s="339"/>
      <c r="E26" s="859">
        <v>8000</v>
      </c>
      <c r="F26" s="334"/>
      <c r="G26" s="338"/>
      <c r="H26" s="324" t="s">
        <v>2168</v>
      </c>
    </row>
    <row r="27" spans="1:8" hidden="1">
      <c r="A27" s="338"/>
      <c r="B27" s="93" t="s">
        <v>1103</v>
      </c>
      <c r="C27" s="339"/>
      <c r="D27" s="339"/>
      <c r="E27" s="322"/>
      <c r="F27" s="334"/>
      <c r="G27" s="338"/>
      <c r="H27" s="324" t="s">
        <v>2168</v>
      </c>
    </row>
    <row r="28" spans="1:8" hidden="1">
      <c r="A28" s="338"/>
      <c r="B28" s="93" t="s">
        <v>1546</v>
      </c>
      <c r="C28" s="339"/>
      <c r="D28" s="339"/>
      <c r="E28" s="322"/>
      <c r="F28" s="334"/>
      <c r="G28" s="338"/>
      <c r="H28" s="324" t="s">
        <v>2168</v>
      </c>
    </row>
    <row r="29" spans="1:8" hidden="1">
      <c r="A29" s="338">
        <v>18</v>
      </c>
      <c r="B29" s="342" t="s">
        <v>2167</v>
      </c>
      <c r="C29" s="340" t="s">
        <v>336</v>
      </c>
      <c r="D29" s="339">
        <v>100</v>
      </c>
      <c r="E29" s="322"/>
      <c r="F29" s="334">
        <f t="shared" si="0"/>
        <v>0</v>
      </c>
      <c r="G29" s="338"/>
      <c r="H29" s="324" t="s">
        <v>2168</v>
      </c>
    </row>
    <row r="30" spans="1:8" ht="72">
      <c r="A30" s="338">
        <v>19</v>
      </c>
      <c r="B30" s="341" t="s">
        <v>2166</v>
      </c>
      <c r="C30" s="340" t="s">
        <v>336</v>
      </c>
      <c r="D30" s="339">
        <v>80</v>
      </c>
      <c r="E30" s="859">
        <v>105000</v>
      </c>
      <c r="F30" s="334">
        <f t="shared" si="0"/>
        <v>110250</v>
      </c>
      <c r="G30" s="338" t="s">
        <v>2165</v>
      </c>
      <c r="H30" s="324"/>
    </row>
    <row r="31" spans="1:8" ht="12.6" thickBot="1">
      <c r="A31" s="338">
        <v>20</v>
      </c>
      <c r="B31" s="337" t="s">
        <v>2164</v>
      </c>
      <c r="C31" s="336" t="s">
        <v>336</v>
      </c>
      <c r="D31" s="335">
        <v>80</v>
      </c>
      <c r="E31" s="859">
        <v>8000</v>
      </c>
      <c r="F31" s="334">
        <f t="shared" si="0"/>
        <v>8400</v>
      </c>
      <c r="G31" s="333"/>
      <c r="H31" s="324" t="s">
        <v>3645</v>
      </c>
    </row>
    <row r="32" spans="1:8" s="326" customFormat="1" ht="25.5" customHeight="1" thickBot="1">
      <c r="B32" s="332"/>
      <c r="C32" s="331"/>
      <c r="D32" s="331"/>
      <c r="E32" s="330"/>
      <c r="F32" s="329"/>
      <c r="G32" s="328"/>
      <c r="H32" s="327"/>
    </row>
    <row r="33" spans="2:8">
      <c r="B33" s="324"/>
      <c r="C33" s="324"/>
      <c r="D33" s="324"/>
      <c r="E33" s="325"/>
      <c r="F33" s="325"/>
      <c r="G33" s="324"/>
      <c r="H33" s="324"/>
    </row>
    <row r="34" spans="2:8">
      <c r="B34" s="1415" t="s">
        <v>2163</v>
      </c>
      <c r="C34" s="324"/>
      <c r="D34" s="324"/>
      <c r="E34" s="325"/>
      <c r="F34" s="325"/>
      <c r="G34" s="324"/>
      <c r="H34" s="324"/>
    </row>
    <row r="35" spans="2:8">
      <c r="B35" s="1415"/>
      <c r="C35" s="324"/>
      <c r="D35" s="324"/>
      <c r="E35" s="325"/>
      <c r="F35" s="325"/>
      <c r="G35" s="324"/>
      <c r="H35" s="324"/>
    </row>
    <row r="36" spans="2:8">
      <c r="B36" s="1415"/>
      <c r="C36" s="324"/>
      <c r="D36" s="324"/>
      <c r="E36" s="325"/>
      <c r="F36" s="325"/>
      <c r="G36" s="324"/>
      <c r="H36" s="324"/>
    </row>
    <row r="37" spans="2:8">
      <c r="B37" s="1415"/>
      <c r="C37" s="324"/>
      <c r="D37" s="324"/>
      <c r="E37" s="325"/>
      <c r="F37" s="325"/>
      <c r="G37" s="324"/>
      <c r="H37" s="324"/>
    </row>
    <row r="38" spans="2:8">
      <c r="B38" s="1415"/>
      <c r="C38" s="324"/>
      <c r="D38" s="324"/>
      <c r="E38" s="325"/>
      <c r="F38" s="325"/>
      <c r="G38" s="324"/>
      <c r="H38" s="324"/>
    </row>
    <row r="39" spans="2:8">
      <c r="B39" s="1415"/>
      <c r="C39" s="324"/>
      <c r="D39" s="324"/>
      <c r="E39" s="325"/>
      <c r="F39" s="325"/>
      <c r="G39" s="324"/>
      <c r="H39" s="324"/>
    </row>
    <row r="40" spans="2:8">
      <c r="B40" s="324"/>
      <c r="C40" s="324"/>
      <c r="D40" s="324"/>
      <c r="E40" s="325"/>
      <c r="F40" s="325"/>
      <c r="G40" s="324"/>
      <c r="H40" s="324"/>
    </row>
    <row r="41" spans="2:8">
      <c r="B41" s="324"/>
      <c r="C41" s="324"/>
      <c r="D41" s="324"/>
      <c r="E41" s="325"/>
      <c r="F41" s="325"/>
      <c r="G41" s="324"/>
      <c r="H41" s="324"/>
    </row>
  </sheetData>
  <mergeCells count="6">
    <mergeCell ref="B34:B39"/>
    <mergeCell ref="C1:G1"/>
    <mergeCell ref="C2:G2"/>
    <mergeCell ref="C3:G3"/>
    <mergeCell ref="C4:G4"/>
    <mergeCell ref="C5:G5"/>
  </mergeCells>
  <hyperlinks>
    <hyperlink ref="C4" r:id="rId1" xr:uid="{00000000-0004-0000-0C00-000000000000}"/>
  </hyperlinks>
  <pageMargins left="0.7" right="0.7" top="0.75" bottom="0.75" header="0.3" footer="0.3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Q30"/>
  <sheetViews>
    <sheetView workbookViewId="0"/>
  </sheetViews>
  <sheetFormatPr defaultRowHeight="14.4"/>
  <cols>
    <col min="1" max="1" width="31.6640625" customWidth="1"/>
    <col min="2" max="2" width="31.88671875" customWidth="1"/>
    <col min="3" max="3" width="24.33203125" customWidth="1"/>
    <col min="4" max="4" width="25.44140625" customWidth="1"/>
    <col min="5" max="5" width="23.5546875" customWidth="1"/>
    <col min="6" max="6" width="10.44140625" bestFit="1" customWidth="1"/>
    <col min="11" max="11" width="13.44140625" customWidth="1"/>
  </cols>
  <sheetData>
    <row r="1" spans="1:17">
      <c r="A1" s="269" t="s">
        <v>1901</v>
      </c>
    </row>
    <row r="2" spans="1:17">
      <c r="A2" s="58" t="s">
        <v>1244</v>
      </c>
      <c r="B2" s="58" t="s">
        <v>1245</v>
      </c>
      <c r="C2" s="58" t="s">
        <v>1246</v>
      </c>
      <c r="D2" s="58" t="s">
        <v>1844</v>
      </c>
      <c r="E2" s="58" t="s">
        <v>2025</v>
      </c>
      <c r="F2" s="73">
        <v>1524</v>
      </c>
      <c r="G2" s="43" t="s">
        <v>1214</v>
      </c>
      <c r="H2" s="43"/>
      <c r="I2" s="74"/>
      <c r="K2" s="255">
        <v>46175</v>
      </c>
      <c r="N2" s="73"/>
      <c r="O2" s="43"/>
      <c r="P2" s="43"/>
      <c r="Q2" s="74"/>
    </row>
    <row r="3" spans="1:17" ht="43.2">
      <c r="A3" s="266" t="s">
        <v>1931</v>
      </c>
      <c r="B3" s="211"/>
      <c r="C3" s="58" t="s">
        <v>1906</v>
      </c>
      <c r="D3" s="58">
        <v>1524</v>
      </c>
      <c r="E3" s="361">
        <f>F9</f>
        <v>2338.6755000000007</v>
      </c>
      <c r="F3" s="73">
        <f>F2*0.1</f>
        <v>152.4</v>
      </c>
      <c r="G3" s="43" t="s">
        <v>1220</v>
      </c>
      <c r="H3" s="43"/>
      <c r="I3" s="75" t="s">
        <v>1215</v>
      </c>
      <c r="N3" s="73"/>
      <c r="O3" s="43"/>
      <c r="P3" s="43"/>
      <c r="Q3" s="75"/>
    </row>
    <row r="4" spans="1:17">
      <c r="A4" s="58"/>
      <c r="B4" s="58"/>
      <c r="C4" s="58"/>
      <c r="D4" s="58"/>
      <c r="E4" s="58"/>
      <c r="F4" s="73">
        <f>I4*5</f>
        <v>315.59999999999997</v>
      </c>
      <c r="G4" s="43" t="s">
        <v>1222</v>
      </c>
      <c r="H4" s="43" t="s">
        <v>1221</v>
      </c>
      <c r="I4" s="76">
        <v>63.12</v>
      </c>
      <c r="J4" s="78"/>
      <c r="N4" s="73"/>
      <c r="O4" s="43"/>
      <c r="P4" s="43"/>
      <c r="Q4" s="76"/>
    </row>
    <row r="5" spans="1:17">
      <c r="A5" s="58"/>
      <c r="B5" s="58"/>
      <c r="C5" s="58"/>
      <c r="D5" s="58"/>
      <c r="E5" s="259"/>
      <c r="F5" s="73">
        <f>0.33*I5</f>
        <v>100.65</v>
      </c>
      <c r="G5" s="43" t="s">
        <v>1222</v>
      </c>
      <c r="H5" s="74" t="s">
        <v>1216</v>
      </c>
      <c r="I5" s="76">
        <v>305</v>
      </c>
      <c r="J5" s="78"/>
      <c r="N5" s="73"/>
      <c r="O5" s="43"/>
      <c r="P5" s="74"/>
      <c r="Q5" s="76"/>
    </row>
    <row r="6" spans="1:17">
      <c r="F6" s="73">
        <f>I6*0.3</f>
        <v>43.26</v>
      </c>
      <c r="G6" s="43" t="s">
        <v>1217</v>
      </c>
      <c r="H6" s="43" t="s">
        <v>1218</v>
      </c>
      <c r="I6" s="76">
        <v>144.19999999999999</v>
      </c>
      <c r="N6" s="73"/>
      <c r="O6" s="43"/>
      <c r="P6" s="43"/>
      <c r="Q6" s="76"/>
    </row>
    <row r="7" spans="1:17" ht="15.6">
      <c r="A7" s="1424" t="s">
        <v>1645</v>
      </c>
      <c r="B7" s="1424"/>
      <c r="C7" s="1424"/>
      <c r="D7" s="1424"/>
      <c r="F7" s="73">
        <v>91.4</v>
      </c>
      <c r="G7" s="43" t="s">
        <v>1219</v>
      </c>
      <c r="H7" s="43"/>
      <c r="I7" s="76"/>
      <c r="N7" s="73"/>
      <c r="O7" s="43"/>
      <c r="P7" s="43"/>
      <c r="Q7" s="76"/>
    </row>
    <row r="8" spans="1:17" ht="16.2" thickBot="1">
      <c r="A8" s="256"/>
      <c r="F8" s="73">
        <f>SUBTOTAL(9,F2:F7)</f>
        <v>2227.3100000000004</v>
      </c>
      <c r="G8" s="43"/>
      <c r="H8" s="43"/>
      <c r="I8" s="43"/>
      <c r="N8" s="73"/>
      <c r="O8" s="43"/>
      <c r="P8" s="43"/>
      <c r="Q8" s="43"/>
    </row>
    <row r="9" spans="1:17" ht="15" thickBot="1">
      <c r="A9" s="212" t="s">
        <v>1625</v>
      </c>
      <c r="B9" s="213" t="s">
        <v>1626</v>
      </c>
      <c r="C9" s="213" t="s">
        <v>1627</v>
      </c>
      <c r="D9" s="213" t="s">
        <v>1628</v>
      </c>
      <c r="F9" s="73">
        <f>F8*1.05</f>
        <v>2338.6755000000007</v>
      </c>
      <c r="G9" s="43" t="s">
        <v>2229</v>
      </c>
      <c r="H9" s="43"/>
      <c r="I9" s="43"/>
      <c r="K9" s="2"/>
      <c r="N9" s="73"/>
      <c r="O9" s="43"/>
      <c r="P9" s="43"/>
      <c r="Q9" s="43"/>
    </row>
    <row r="10" spans="1:17">
      <c r="A10" s="1418"/>
      <c r="B10" s="1418"/>
      <c r="C10" s="1421"/>
      <c r="D10" s="257" t="s">
        <v>1904</v>
      </c>
    </row>
    <row r="11" spans="1:17">
      <c r="A11" s="1419"/>
      <c r="B11" s="1419"/>
      <c r="C11" s="1422"/>
      <c r="D11" s="258" t="s">
        <v>1903</v>
      </c>
    </row>
    <row r="12" spans="1:17" ht="15" thickBot="1">
      <c r="A12" s="1420"/>
      <c r="B12" s="1420"/>
      <c r="C12" s="1423"/>
      <c r="D12" s="270" t="s">
        <v>1905</v>
      </c>
    </row>
    <row r="19" spans="1:11">
      <c r="A19" s="269" t="s">
        <v>1902</v>
      </c>
    </row>
    <row r="20" spans="1:11">
      <c r="A20" s="58" t="s">
        <v>1244</v>
      </c>
      <c r="B20" s="58" t="s">
        <v>1245</v>
      </c>
      <c r="C20" s="58" t="s">
        <v>1246</v>
      </c>
      <c r="D20" s="58" t="s">
        <v>1844</v>
      </c>
      <c r="E20" s="58" t="s">
        <v>2025</v>
      </c>
      <c r="F20" s="73"/>
      <c r="G20" s="43" t="s">
        <v>1214</v>
      </c>
      <c r="H20" s="43"/>
      <c r="I20" s="74"/>
    </row>
    <row r="21" spans="1:11">
      <c r="A21" s="58" t="s">
        <v>1845</v>
      </c>
      <c r="B21" s="264" t="s">
        <v>1874</v>
      </c>
      <c r="C21" s="58"/>
      <c r="D21" s="58"/>
      <c r="E21" s="58"/>
      <c r="F21" s="73">
        <f>D22</f>
        <v>1054</v>
      </c>
      <c r="G21" s="43" t="s">
        <v>1220</v>
      </c>
      <c r="H21" s="43"/>
      <c r="I21" s="75" t="s">
        <v>1215</v>
      </c>
    </row>
    <row r="22" spans="1:11">
      <c r="A22" s="58" t="s">
        <v>1846</v>
      </c>
      <c r="B22" s="58" t="s">
        <v>1847</v>
      </c>
      <c r="C22" s="58" t="s">
        <v>1848</v>
      </c>
      <c r="D22" s="58">
        <v>1054</v>
      </c>
      <c r="E22" s="361">
        <v>1685.1555000000001</v>
      </c>
      <c r="F22" s="73">
        <f>I22*5</f>
        <v>315.59999999999997</v>
      </c>
      <c r="G22" s="43" t="s">
        <v>1222</v>
      </c>
      <c r="H22" s="43" t="s">
        <v>1221</v>
      </c>
      <c r="I22" s="76">
        <v>63.12</v>
      </c>
      <c r="J22" s="78"/>
    </row>
    <row r="23" spans="1:11">
      <c r="A23" s="58" t="s">
        <v>1849</v>
      </c>
      <c r="B23" s="58" t="s">
        <v>1850</v>
      </c>
      <c r="C23" s="58" t="s">
        <v>1851</v>
      </c>
      <c r="D23" s="58">
        <v>994</v>
      </c>
      <c r="E23" s="259">
        <v>1622.1555000000001</v>
      </c>
      <c r="F23" s="73">
        <f>0.33*I23</f>
        <v>100.65</v>
      </c>
      <c r="G23" s="43" t="s">
        <v>1222</v>
      </c>
      <c r="H23" s="74" t="s">
        <v>1216</v>
      </c>
      <c r="I23" s="76">
        <v>305</v>
      </c>
      <c r="J23" s="78"/>
    </row>
    <row r="24" spans="1:11">
      <c r="F24" s="73">
        <f>I24*0.3</f>
        <v>43.26</v>
      </c>
      <c r="G24" s="43" t="s">
        <v>1217</v>
      </c>
      <c r="H24" s="43" t="s">
        <v>1218</v>
      </c>
      <c r="I24" s="76">
        <v>144.19999999999999</v>
      </c>
    </row>
    <row r="25" spans="1:11" ht="15.6">
      <c r="A25" s="1424" t="s">
        <v>1645</v>
      </c>
      <c r="B25" s="1424"/>
      <c r="C25" s="1424"/>
      <c r="D25" s="1424"/>
      <c r="F25" s="73">
        <v>91.4</v>
      </c>
      <c r="G25" s="43" t="s">
        <v>1219</v>
      </c>
      <c r="H25" s="43"/>
      <c r="I25" s="76"/>
    </row>
    <row r="26" spans="1:11" ht="16.2" thickBot="1">
      <c r="A26" s="256"/>
      <c r="F26" s="73">
        <f>SUBTOTAL(9,F20:F25)</f>
        <v>1604.91</v>
      </c>
      <c r="G26" s="43"/>
      <c r="H26" s="43"/>
      <c r="I26" s="43"/>
    </row>
    <row r="27" spans="1:11" ht="15" thickBot="1">
      <c r="A27" s="212" t="s">
        <v>1625</v>
      </c>
      <c r="B27" s="213" t="s">
        <v>1626</v>
      </c>
      <c r="C27" s="213" t="s">
        <v>1627</v>
      </c>
      <c r="D27" s="213" t="s">
        <v>1628</v>
      </c>
      <c r="F27" s="73">
        <f>F26*1.05</f>
        <v>1685.1555000000001</v>
      </c>
      <c r="G27" s="43" t="s">
        <v>2229</v>
      </c>
      <c r="H27" s="43"/>
      <c r="I27" s="43"/>
      <c r="K27" s="2"/>
    </row>
    <row r="28" spans="1:11" ht="43.2">
      <c r="A28" s="1418"/>
      <c r="B28" s="1418" t="s">
        <v>1852</v>
      </c>
      <c r="C28" s="1421" t="s">
        <v>1853</v>
      </c>
      <c r="D28" s="257" t="s">
        <v>1854</v>
      </c>
    </row>
    <row r="29" spans="1:11">
      <c r="A29" s="1419"/>
      <c r="B29" s="1419"/>
      <c r="C29" s="1422"/>
      <c r="D29" s="258" t="s">
        <v>1855</v>
      </c>
    </row>
    <row r="30" spans="1:11" ht="15" thickBot="1">
      <c r="A30" s="1420"/>
      <c r="B30" s="1420"/>
      <c r="C30" s="1423"/>
      <c r="D30" s="215"/>
    </row>
  </sheetData>
  <mergeCells count="8">
    <mergeCell ref="A28:A30"/>
    <mergeCell ref="B28:B30"/>
    <mergeCell ref="C28:C30"/>
    <mergeCell ref="A25:D25"/>
    <mergeCell ref="A7:D7"/>
    <mergeCell ref="A10:A12"/>
    <mergeCell ref="B10:B12"/>
    <mergeCell ref="C10:C12"/>
  </mergeCells>
  <hyperlinks>
    <hyperlink ref="D28" r:id="rId1" display="mailto:kovalenko_gn@mosplitka.ru" xr:uid="{00000000-0004-0000-0D00-000000000000}"/>
    <hyperlink ref="D12" r:id="rId2" xr:uid="{00000000-0004-0000-0D00-000001000000}"/>
  </hyperlinks>
  <pageMargins left="0.7" right="0.7" top="0.75" bottom="0.75" header="0.3" footer="0.3"/>
  <pageSetup paperSize="9" orientation="portrait" r:id="rId3"/>
  <drawing r:id="rId4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12"/>
  <sheetViews>
    <sheetView workbookViewId="0">
      <selection activeCell="E8" sqref="E8"/>
    </sheetView>
  </sheetViews>
  <sheetFormatPr defaultColWidth="9.109375" defaultRowHeight="14.4"/>
  <cols>
    <col min="1" max="1" width="58.5546875" customWidth="1"/>
    <col min="3" max="3" width="0" hidden="1" customWidth="1"/>
    <col min="4" max="4" width="16.33203125" customWidth="1"/>
    <col min="5" max="5" width="15.33203125" customWidth="1"/>
    <col min="7" max="7" width="37.109375" customWidth="1"/>
  </cols>
  <sheetData>
    <row r="1" spans="1:7">
      <c r="A1" s="386" t="s">
        <v>838</v>
      </c>
      <c r="B1" s="1428" t="s">
        <v>4102</v>
      </c>
      <c r="C1" s="1429"/>
      <c r="D1" s="1429"/>
      <c r="E1" s="1429"/>
      <c r="F1" s="1430"/>
    </row>
    <row r="2" spans="1:7">
      <c r="A2" s="386" t="s">
        <v>839</v>
      </c>
      <c r="B2" s="1428"/>
      <c r="C2" s="1429"/>
      <c r="D2" s="1429"/>
      <c r="E2" s="1429"/>
      <c r="F2" s="1430"/>
    </row>
    <row r="3" spans="1:7">
      <c r="A3" s="386" t="s">
        <v>843</v>
      </c>
      <c r="B3" s="1428"/>
      <c r="C3" s="1429"/>
      <c r="D3" s="1429"/>
      <c r="E3" s="1429"/>
      <c r="F3" s="1430"/>
    </row>
    <row r="4" spans="1:7">
      <c r="A4" s="386" t="s">
        <v>841</v>
      </c>
      <c r="B4" s="1428" t="s">
        <v>4100</v>
      </c>
      <c r="C4" s="1429"/>
      <c r="D4" s="1429"/>
      <c r="E4" s="1429"/>
      <c r="F4" s="1430"/>
    </row>
    <row r="5" spans="1:7" ht="15" thickBot="1">
      <c r="A5" s="386" t="s">
        <v>2258</v>
      </c>
      <c r="B5" s="1431" t="s">
        <v>4103</v>
      </c>
      <c r="C5" s="1432"/>
      <c r="D5" s="1432"/>
      <c r="E5" s="1432"/>
      <c r="F5" s="1433"/>
      <c r="G5" s="372"/>
    </row>
    <row r="6" spans="1:7" ht="72">
      <c r="A6" s="373" t="s">
        <v>2249</v>
      </c>
      <c r="B6" s="374" t="s">
        <v>336</v>
      </c>
      <c r="C6" s="375">
        <v>40</v>
      </c>
      <c r="D6" s="376">
        <v>44296</v>
      </c>
      <c r="E6" s="377">
        <f>ROUNDUP(D6*1.05,2)</f>
        <v>46510.8</v>
      </c>
      <c r="F6" s="378" t="s">
        <v>2242</v>
      </c>
      <c r="G6" s="1425" t="s">
        <v>2243</v>
      </c>
    </row>
    <row r="7" spans="1:7" ht="72">
      <c r="A7" s="373" t="s">
        <v>2244</v>
      </c>
      <c r="B7" s="374" t="s">
        <v>336</v>
      </c>
      <c r="C7" s="375">
        <v>5</v>
      </c>
      <c r="D7" s="376">
        <v>68905</v>
      </c>
      <c r="E7" s="377">
        <f t="shared" ref="E7:E8" si="0">ROUNDUP(D7*1.05,2)</f>
        <v>72350.25</v>
      </c>
      <c r="F7" s="378" t="s">
        <v>2242</v>
      </c>
      <c r="G7" s="1426"/>
    </row>
    <row r="8" spans="1:7" ht="139.5" customHeight="1">
      <c r="A8" s="373" t="s">
        <v>2245</v>
      </c>
      <c r="B8" s="374" t="s">
        <v>336</v>
      </c>
      <c r="C8" s="375">
        <v>5</v>
      </c>
      <c r="D8" s="376">
        <v>101248</v>
      </c>
      <c r="E8" s="377">
        <f t="shared" si="0"/>
        <v>106310.39999999999</v>
      </c>
      <c r="F8" s="378" t="s">
        <v>2242</v>
      </c>
    </row>
    <row r="9" spans="1:7">
      <c r="A9" s="1427" t="s">
        <v>2246</v>
      </c>
      <c r="B9" s="1427"/>
      <c r="C9" s="1427"/>
      <c r="D9" s="1427"/>
      <c r="E9" s="1427"/>
      <c r="F9" s="1427"/>
      <c r="G9" s="372"/>
    </row>
    <row r="10" spans="1:7" ht="24">
      <c r="A10" s="373" t="s">
        <v>2247</v>
      </c>
      <c r="B10" s="379" t="s">
        <v>15</v>
      </c>
      <c r="C10" s="375">
        <v>400</v>
      </c>
      <c r="D10" s="376">
        <v>7800</v>
      </c>
      <c r="E10" s="377">
        <f>ROUNDUP(D10*1.05,2)</f>
        <v>8190</v>
      </c>
      <c r="F10" s="378" t="s">
        <v>2242</v>
      </c>
      <c r="G10" s="380"/>
    </row>
    <row r="11" spans="1:7" ht="24">
      <c r="A11" s="373" t="s">
        <v>1105</v>
      </c>
      <c r="B11" s="374" t="s">
        <v>15</v>
      </c>
      <c r="C11" s="375">
        <v>400</v>
      </c>
      <c r="D11" s="376">
        <v>7500</v>
      </c>
      <c r="E11" s="377">
        <f>ROUNDUP(D11*1.05,2)</f>
        <v>7875</v>
      </c>
      <c r="F11" s="378" t="s">
        <v>2242</v>
      </c>
      <c r="G11" s="381"/>
    </row>
    <row r="12" spans="1:7" hidden="1">
      <c r="A12" s="382" t="s">
        <v>2248</v>
      </c>
      <c r="B12" s="382"/>
      <c r="C12" s="382"/>
      <c r="D12" s="383"/>
      <c r="E12" s="383">
        <f>E6+E7+E8+E10+E11</f>
        <v>241236.45</v>
      </c>
      <c r="F12" s="384"/>
      <c r="G12" s="385"/>
    </row>
  </sheetData>
  <mergeCells count="7">
    <mergeCell ref="G6:G7"/>
    <mergeCell ref="A9:F9"/>
    <mergeCell ref="B1:F1"/>
    <mergeCell ref="B2:F2"/>
    <mergeCell ref="B3:F3"/>
    <mergeCell ref="B4:F4"/>
    <mergeCell ref="B5:F5"/>
  </mergeCells>
  <conditionalFormatting sqref="D6:E8">
    <cfRule type="containsText" dxfId="8" priority="5" operator="containsText" text="!">
      <formula>NOT(ISERROR(SEARCH("!",D6)))</formula>
    </cfRule>
  </conditionalFormatting>
  <conditionalFormatting sqref="D10:E11">
    <cfRule type="containsText" dxfId="7" priority="4" operator="containsText" text="!">
      <formula>NOT(ISERROR(SEARCH("!",D10)))</formula>
    </cfRule>
  </conditionalFormatting>
  <conditionalFormatting sqref="D12:E12">
    <cfRule type="containsText" dxfId="6" priority="3" stopIfTrue="1" operator="containsText" text="!">
      <formula>NOT(ISERROR(FIND(UPPER("!"),UPPER(D12))))</formula>
      <formula>"!"</formula>
    </cfRule>
  </conditionalFormatting>
  <conditionalFormatting sqref="F6:F8">
    <cfRule type="containsText" dxfId="5" priority="2" stopIfTrue="1" operator="containsText" text="!">
      <formula>NOT(ISERROR(FIND(UPPER("!"),UPPER(F6))))</formula>
      <formula>"!"</formula>
    </cfRule>
  </conditionalFormatting>
  <conditionalFormatting sqref="F10:F11">
    <cfRule type="containsText" dxfId="4" priority="1" stopIfTrue="1" operator="containsText" text="!">
      <formula>NOT(ISERROR(FIND(UPPER("!"),UPPER(F10))))</formula>
      <formula>"!"</formula>
    </cfRule>
  </conditionalFormatting>
  <hyperlinks>
    <hyperlink ref="B3" r:id="rId1" display="korostelev.str@gmail.com" xr:uid="{00000000-0004-0000-0E00-000000000000}"/>
  </hyperlinks>
  <pageMargins left="0.7" right="0.7" top="0.75" bottom="0.75" header="0.3" footer="0.3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2:H103"/>
  <sheetViews>
    <sheetView workbookViewId="0"/>
  </sheetViews>
  <sheetFormatPr defaultRowHeight="14.4"/>
  <cols>
    <col min="2" max="2" width="18.5546875" customWidth="1"/>
    <col min="3" max="3" width="36.109375" customWidth="1"/>
    <col min="4" max="4" width="19.88671875" customWidth="1"/>
    <col min="5" max="5" width="21.5546875" customWidth="1"/>
    <col min="6" max="6" width="20.109375" customWidth="1"/>
    <col min="7" max="7" width="10.109375" bestFit="1" customWidth="1"/>
    <col min="8" max="8" width="9.5546875" bestFit="1" customWidth="1"/>
  </cols>
  <sheetData>
    <row r="2" spans="2:8">
      <c r="B2" s="43"/>
      <c r="C2" s="73">
        <f>E23</f>
        <v>1269.5</v>
      </c>
      <c r="D2" s="43" t="s">
        <v>1214</v>
      </c>
      <c r="E2" s="43"/>
      <c r="F2" s="74"/>
      <c r="G2" s="255">
        <v>46175</v>
      </c>
    </row>
    <row r="3" spans="2:8">
      <c r="B3" s="43"/>
      <c r="C3" s="73">
        <f>C2*0.1</f>
        <v>126.95</v>
      </c>
      <c r="D3" s="43" t="s">
        <v>1220</v>
      </c>
      <c r="E3" s="43"/>
      <c r="F3" s="75" t="s">
        <v>1215</v>
      </c>
    </row>
    <row r="4" spans="2:8">
      <c r="B4" s="43"/>
      <c r="C4" s="73">
        <f>F4*5</f>
        <v>315.59999999999997</v>
      </c>
      <c r="D4" s="43" t="s">
        <v>1222</v>
      </c>
      <c r="E4" s="43" t="s">
        <v>1221</v>
      </c>
      <c r="F4" s="76">
        <v>63.12</v>
      </c>
      <c r="G4" s="78"/>
    </row>
    <row r="5" spans="2:8">
      <c r="B5" s="43"/>
      <c r="C5" s="73">
        <f>0.33*F5</f>
        <v>100.65</v>
      </c>
      <c r="D5" s="43" t="s">
        <v>1222</v>
      </c>
      <c r="E5" s="74" t="s">
        <v>1216</v>
      </c>
      <c r="F5" s="76">
        <v>305</v>
      </c>
      <c r="G5" s="78"/>
    </row>
    <row r="6" spans="2:8">
      <c r="B6" s="43"/>
      <c r="C6" s="73">
        <f>F6*0.3</f>
        <v>43.26</v>
      </c>
      <c r="D6" s="43" t="s">
        <v>1217</v>
      </c>
      <c r="E6" s="43" t="s">
        <v>1218</v>
      </c>
      <c r="F6" s="76">
        <v>144.19999999999999</v>
      </c>
    </row>
    <row r="7" spans="2:8">
      <c r="B7" s="43"/>
      <c r="C7" s="73">
        <v>91.4</v>
      </c>
      <c r="D7" s="43" t="s">
        <v>1219</v>
      </c>
      <c r="E7" s="43"/>
      <c r="F7" s="76"/>
    </row>
    <row r="8" spans="2:8">
      <c r="B8" s="43" t="s">
        <v>688</v>
      </c>
      <c r="C8" s="73">
        <f>SUBTOTAL(9,C2:C7)</f>
        <v>1947.3600000000001</v>
      </c>
      <c r="D8" s="43"/>
      <c r="E8" s="43"/>
      <c r="F8" s="43"/>
    </row>
    <row r="9" spans="2:8">
      <c r="B9" s="43"/>
      <c r="C9" s="73">
        <f>C8*1.05</f>
        <v>2044.7280000000003</v>
      </c>
      <c r="D9" s="43" t="s">
        <v>2229</v>
      </c>
      <c r="E9" s="43"/>
      <c r="F9" s="43"/>
      <c r="H9" s="2"/>
    </row>
    <row r="11" spans="2:8">
      <c r="C11" s="2"/>
      <c r="D11" s="2"/>
    </row>
    <row r="14" spans="2:8">
      <c r="B14" t="s">
        <v>1248</v>
      </c>
      <c r="C14" t="s">
        <v>1223</v>
      </c>
    </row>
    <row r="17" spans="2:5">
      <c r="B17" t="s">
        <v>2033</v>
      </c>
    </row>
    <row r="19" spans="2:5">
      <c r="B19" t="s">
        <v>1611</v>
      </c>
    </row>
    <row r="22" spans="2:5" ht="43.2">
      <c r="B22" s="201" t="s">
        <v>1243</v>
      </c>
      <c r="C22" s="201" t="s">
        <v>1505</v>
      </c>
      <c r="D22" s="201" t="s">
        <v>1506</v>
      </c>
      <c r="E22" s="201" t="s">
        <v>1511</v>
      </c>
    </row>
    <row r="23" spans="2:5" ht="28.8">
      <c r="B23" s="201" t="s">
        <v>1507</v>
      </c>
      <c r="C23" s="201" t="s">
        <v>1508</v>
      </c>
      <c r="D23" s="201" t="s">
        <v>15</v>
      </c>
      <c r="E23" s="201">
        <v>1269.5</v>
      </c>
    </row>
    <row r="25" spans="2:5">
      <c r="B25" t="s">
        <v>1509</v>
      </c>
    </row>
    <row r="26" spans="2:5">
      <c r="B26" t="s">
        <v>1510</v>
      </c>
    </row>
    <row r="102" spans="2:4">
      <c r="B102" s="2" t="s">
        <v>1224</v>
      </c>
      <c r="C102" t="s">
        <v>1225</v>
      </c>
      <c r="D102" s="2" t="s">
        <v>1226</v>
      </c>
    </row>
    <row r="103" spans="2:4">
      <c r="B103">
        <v>1390</v>
      </c>
      <c r="C103" s="70">
        <v>1982.5</v>
      </c>
      <c r="D103" s="72">
        <f>C103-B103</f>
        <v>592.5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1:K50"/>
  <sheetViews>
    <sheetView workbookViewId="0"/>
  </sheetViews>
  <sheetFormatPr defaultRowHeight="14.4"/>
  <cols>
    <col min="2" max="2" width="58.5546875" customWidth="1"/>
    <col min="3" max="3" width="14.5546875" customWidth="1"/>
    <col min="4" max="4" width="14.88671875" customWidth="1"/>
    <col min="5" max="5" width="12" style="203" customWidth="1"/>
    <col min="6" max="6" width="17.33203125" customWidth="1"/>
    <col min="7" max="7" width="47.6640625" customWidth="1"/>
    <col min="9" max="9" width="10" bestFit="1" customWidth="1"/>
    <col min="10" max="10" width="14.44140625" customWidth="1"/>
  </cols>
  <sheetData>
    <row r="1" spans="2:11" ht="15" thickBot="1"/>
    <row r="2" spans="2:11" ht="66" customHeight="1" thickBot="1">
      <c r="B2" s="212" t="s">
        <v>1244</v>
      </c>
      <c r="C2" s="213" t="s">
        <v>1245</v>
      </c>
      <c r="D2" s="213" t="s">
        <v>1246</v>
      </c>
      <c r="E2" s="213" t="s">
        <v>1788</v>
      </c>
      <c r="F2" s="212" t="s">
        <v>2026</v>
      </c>
      <c r="G2" s="245" t="s">
        <v>1796</v>
      </c>
      <c r="H2" s="78"/>
      <c r="I2">
        <v>1.89</v>
      </c>
      <c r="J2">
        <v>2.7</v>
      </c>
      <c r="K2">
        <f>I2*J2</f>
        <v>5.1029999999999998</v>
      </c>
    </row>
    <row r="3" spans="2:11" ht="39" customHeight="1" thickBot="1">
      <c r="B3" s="242" t="s">
        <v>1789</v>
      </c>
      <c r="C3" s="243"/>
      <c r="D3" s="243" t="s">
        <v>15</v>
      </c>
      <c r="E3" s="244">
        <v>35400</v>
      </c>
      <c r="F3" s="218">
        <f>ROUND(E3*1.05,2)</f>
        <v>37170</v>
      </c>
      <c r="G3" s="77" t="s">
        <v>1795</v>
      </c>
      <c r="I3" s="72">
        <f>C3*E3</f>
        <v>0</v>
      </c>
      <c r="J3">
        <f>C3*F3</f>
        <v>0</v>
      </c>
    </row>
    <row r="4" spans="2:11" ht="39" customHeight="1" thickBot="1">
      <c r="B4" s="242" t="s">
        <v>1790</v>
      </c>
      <c r="C4" s="243">
        <v>7.59</v>
      </c>
      <c r="D4" s="243" t="s">
        <v>15</v>
      </c>
      <c r="E4" s="244">
        <v>32600</v>
      </c>
      <c r="F4" s="218">
        <f t="shared" ref="F4:F12" si="0">ROUND(E4*1.05,2)</f>
        <v>34230</v>
      </c>
      <c r="I4" s="72">
        <f t="shared" ref="I4:I7" si="1">C4*E4</f>
        <v>247434</v>
      </c>
      <c r="J4">
        <f t="shared" ref="J4:J8" si="2">C4*F4</f>
        <v>259805.69999999998</v>
      </c>
    </row>
    <row r="5" spans="2:11" ht="39" customHeight="1" thickBot="1">
      <c r="B5" s="242" t="s">
        <v>1791</v>
      </c>
      <c r="C5" s="243"/>
      <c r="D5" s="243" t="s">
        <v>15</v>
      </c>
      <c r="E5" s="244">
        <v>31710</v>
      </c>
      <c r="F5" s="218">
        <f t="shared" si="0"/>
        <v>33295.5</v>
      </c>
      <c r="I5" s="72">
        <f t="shared" si="1"/>
        <v>0</v>
      </c>
      <c r="J5">
        <f t="shared" si="2"/>
        <v>0</v>
      </c>
    </row>
    <row r="6" spans="2:11" ht="39" customHeight="1" thickBot="1">
      <c r="B6" s="242" t="s">
        <v>1792</v>
      </c>
      <c r="C6" s="243"/>
      <c r="D6" s="243" t="s">
        <v>15</v>
      </c>
      <c r="E6" s="244">
        <v>30700</v>
      </c>
      <c r="F6" s="218">
        <f t="shared" si="0"/>
        <v>32235</v>
      </c>
      <c r="I6" s="72">
        <f t="shared" si="1"/>
        <v>0</v>
      </c>
      <c r="J6">
        <f t="shared" si="2"/>
        <v>0</v>
      </c>
    </row>
    <row r="7" spans="2:11" ht="39" customHeight="1" thickBot="1">
      <c r="B7" s="242" t="s">
        <v>1247</v>
      </c>
      <c r="C7" s="243"/>
      <c r="D7" s="243" t="s">
        <v>15</v>
      </c>
      <c r="E7" s="244">
        <v>7150</v>
      </c>
      <c r="F7" s="218">
        <f t="shared" si="0"/>
        <v>7507.5</v>
      </c>
      <c r="I7" s="72">
        <f t="shared" si="1"/>
        <v>0</v>
      </c>
      <c r="J7">
        <f t="shared" si="2"/>
        <v>0</v>
      </c>
    </row>
    <row r="8" spans="2:11" ht="39" customHeight="1" thickBot="1">
      <c r="B8" s="242" t="s">
        <v>1610</v>
      </c>
      <c r="C8" s="243">
        <v>7.59</v>
      </c>
      <c r="D8" s="243" t="s">
        <v>15</v>
      </c>
      <c r="E8" s="244">
        <v>4950</v>
      </c>
      <c r="F8" s="218">
        <f t="shared" si="0"/>
        <v>5197.5</v>
      </c>
      <c r="I8" s="72">
        <f>C8*E8</f>
        <v>37570.5</v>
      </c>
      <c r="J8">
        <f t="shared" si="2"/>
        <v>39449.025000000001</v>
      </c>
    </row>
    <row r="9" spans="2:11" ht="39" customHeight="1" thickBot="1">
      <c r="B9" s="242" t="s">
        <v>1793</v>
      </c>
      <c r="C9" s="242"/>
      <c r="D9" s="242" t="s">
        <v>13</v>
      </c>
      <c r="E9" s="279">
        <v>16800</v>
      </c>
      <c r="F9" s="218">
        <f t="shared" si="0"/>
        <v>17640</v>
      </c>
      <c r="I9" s="72">
        <f>SUM(I3:I8)</f>
        <v>285004.5</v>
      </c>
      <c r="J9" s="72">
        <f>SUM(J3:J8)</f>
        <v>299254.72499999998</v>
      </c>
    </row>
    <row r="10" spans="2:11" ht="39" customHeight="1" thickBot="1">
      <c r="B10" s="242" t="s">
        <v>1794</v>
      </c>
      <c r="C10" s="242"/>
      <c r="D10" s="242" t="s">
        <v>13</v>
      </c>
      <c r="E10" s="279">
        <v>17550</v>
      </c>
      <c r="F10" s="218">
        <f t="shared" si="0"/>
        <v>18427.5</v>
      </c>
    </row>
    <row r="11" spans="2:11" ht="39" customHeight="1" thickBot="1">
      <c r="B11" s="242" t="s">
        <v>1817</v>
      </c>
      <c r="C11" s="242"/>
      <c r="D11" s="242" t="s">
        <v>13</v>
      </c>
      <c r="E11" s="242">
        <v>1260</v>
      </c>
      <c r="F11" s="218">
        <f t="shared" si="0"/>
        <v>1323</v>
      </c>
    </row>
    <row r="12" spans="2:11" ht="39" customHeight="1" thickBot="1">
      <c r="B12" s="242" t="s">
        <v>1818</v>
      </c>
      <c r="C12" s="242"/>
      <c r="D12" s="242" t="s">
        <v>13</v>
      </c>
      <c r="E12" s="242">
        <v>1580</v>
      </c>
      <c r="F12" s="218">
        <f t="shared" si="0"/>
        <v>1659</v>
      </c>
    </row>
    <row r="13" spans="2:11" ht="39" customHeight="1">
      <c r="E13"/>
    </row>
    <row r="14" spans="2:11" ht="39" customHeight="1">
      <c r="E14"/>
    </row>
    <row r="15" spans="2:11" ht="39" customHeight="1">
      <c r="E15"/>
    </row>
    <row r="16" spans="2:11" ht="39" customHeight="1">
      <c r="E16"/>
    </row>
    <row r="17" spans="5:5" ht="39" customHeight="1">
      <c r="E17"/>
    </row>
    <row r="18" spans="5:5" ht="39" customHeight="1">
      <c r="E18"/>
    </row>
    <row r="19" spans="5:5" ht="39" customHeight="1">
      <c r="E19"/>
    </row>
    <row r="20" spans="5:5" ht="39" customHeight="1">
      <c r="E20"/>
    </row>
    <row r="21" spans="5:5" ht="39" customHeight="1">
      <c r="E21"/>
    </row>
    <row r="22" spans="5:5" ht="39" customHeight="1">
      <c r="E22"/>
    </row>
    <row r="23" spans="5:5" ht="39" customHeight="1">
      <c r="E23"/>
    </row>
    <row r="24" spans="5:5" ht="39" customHeight="1">
      <c r="E24"/>
    </row>
    <row r="25" spans="5:5" ht="39" customHeight="1">
      <c r="E25"/>
    </row>
    <row r="26" spans="5:5" ht="39" customHeight="1">
      <c r="E26"/>
    </row>
    <row r="27" spans="5:5" ht="39" customHeight="1">
      <c r="E27"/>
    </row>
    <row r="28" spans="5:5" ht="39" customHeight="1">
      <c r="E28"/>
    </row>
    <row r="29" spans="5:5" ht="39" customHeight="1">
      <c r="E29"/>
    </row>
    <row r="30" spans="5:5" ht="39" customHeight="1">
      <c r="E30"/>
    </row>
    <row r="31" spans="5:5" ht="39" customHeight="1">
      <c r="E31"/>
    </row>
    <row r="32" spans="5:5" ht="39" customHeight="1">
      <c r="E32"/>
    </row>
    <row r="33" spans="5:5" ht="39" customHeight="1">
      <c r="E33"/>
    </row>
    <row r="34" spans="5:5" ht="39" customHeight="1">
      <c r="E34"/>
    </row>
    <row r="35" spans="5:5" ht="39" customHeight="1">
      <c r="E35"/>
    </row>
    <row r="36" spans="5:5" ht="39" customHeight="1">
      <c r="E36"/>
    </row>
    <row r="37" spans="5:5" ht="39" customHeight="1">
      <c r="E37"/>
    </row>
    <row r="38" spans="5:5" ht="39" customHeight="1">
      <c r="E38"/>
    </row>
    <row r="39" spans="5:5" ht="39" customHeight="1">
      <c r="E39"/>
    </row>
    <row r="40" spans="5:5">
      <c r="E40"/>
    </row>
    <row r="41" spans="5:5">
      <c r="E41"/>
    </row>
    <row r="42" spans="5:5">
      <c r="E42"/>
    </row>
    <row r="43" spans="5:5">
      <c r="E43"/>
    </row>
    <row r="44" spans="5:5">
      <c r="E44"/>
    </row>
    <row r="45" spans="5:5">
      <c r="E45"/>
    </row>
    <row r="46" spans="5:5">
      <c r="E46"/>
    </row>
    <row r="47" spans="5:5">
      <c r="E47"/>
    </row>
    <row r="48" spans="5:5">
      <c r="E48"/>
    </row>
    <row r="49" spans="5:5" ht="31.5" customHeight="1">
      <c r="E49"/>
    </row>
    <row r="50" spans="5:5" ht="30" customHeight="1">
      <c r="E50"/>
    </row>
  </sheetData>
  <pageMargins left="0.7" right="0.7" top="0.75" bottom="0.75" header="0.3" footer="0.3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14"/>
  <sheetViews>
    <sheetView workbookViewId="0">
      <selection activeCell="B1" sqref="B1:D4"/>
    </sheetView>
  </sheetViews>
  <sheetFormatPr defaultColWidth="9.109375" defaultRowHeight="14.4"/>
  <cols>
    <col min="1" max="1" width="71.5546875" customWidth="1"/>
    <col min="2" max="2" width="25.33203125" customWidth="1"/>
    <col min="3" max="3" width="28.5546875" customWidth="1"/>
    <col min="4" max="4" width="28.6640625" customWidth="1"/>
  </cols>
  <sheetData>
    <row r="1" spans="1:4" ht="15" customHeight="1">
      <c r="A1" s="362" t="s">
        <v>2230</v>
      </c>
      <c r="B1" s="1434" t="s">
        <v>2231</v>
      </c>
      <c r="C1" s="1435"/>
      <c r="D1" s="1436"/>
    </row>
    <row r="2" spans="1:4">
      <c r="A2" s="362" t="s">
        <v>1881</v>
      </c>
      <c r="B2" s="1434" t="s">
        <v>2232</v>
      </c>
      <c r="C2" s="1435"/>
      <c r="D2" s="1436"/>
    </row>
    <row r="3" spans="1:4">
      <c r="A3" s="362" t="s">
        <v>1882</v>
      </c>
      <c r="B3" s="1437" t="s">
        <v>2233</v>
      </c>
      <c r="C3" s="1438"/>
      <c r="D3" s="1439"/>
    </row>
    <row r="4" spans="1:4">
      <c r="A4" s="362" t="s">
        <v>1883</v>
      </c>
      <c r="B4" s="1434">
        <v>79155597559</v>
      </c>
      <c r="C4" s="1435"/>
      <c r="D4" s="1436"/>
    </row>
    <row r="5" spans="1:4">
      <c r="A5" s="363" t="s">
        <v>696</v>
      </c>
      <c r="B5" s="363" t="s">
        <v>1506</v>
      </c>
      <c r="C5" s="363" t="s">
        <v>2234</v>
      </c>
      <c r="D5" s="364" t="s">
        <v>2235</v>
      </c>
    </row>
    <row r="6" spans="1:4" ht="60">
      <c r="A6" s="365" t="s">
        <v>2236</v>
      </c>
      <c r="B6" s="366" t="s">
        <v>336</v>
      </c>
      <c r="C6" s="367">
        <v>48780</v>
      </c>
      <c r="D6" s="368">
        <f>ROUNDUP(C6*1.05,2)</f>
        <v>51219</v>
      </c>
    </row>
    <row r="7" spans="1:4" ht="60">
      <c r="A7" s="369" t="s">
        <v>2237</v>
      </c>
      <c r="B7" s="366" t="s">
        <v>336</v>
      </c>
      <c r="C7" s="367">
        <v>70069</v>
      </c>
      <c r="D7" s="368">
        <f t="shared" ref="D7:D9" si="0">ROUNDUP(C7*1.05,2)</f>
        <v>73572.45</v>
      </c>
    </row>
    <row r="8" spans="1:4" ht="60">
      <c r="A8" s="369" t="s">
        <v>2238</v>
      </c>
      <c r="B8" s="366" t="s">
        <v>336</v>
      </c>
      <c r="C8" s="367">
        <v>84954</v>
      </c>
      <c r="D8" s="368">
        <f t="shared" si="0"/>
        <v>89201.7</v>
      </c>
    </row>
    <row r="9" spans="1:4">
      <c r="A9" s="365" t="s">
        <v>30</v>
      </c>
      <c r="B9" s="366" t="s">
        <v>336</v>
      </c>
      <c r="C9" s="367">
        <v>5500</v>
      </c>
      <c r="D9" s="368">
        <f t="shared" si="0"/>
        <v>5775</v>
      </c>
    </row>
    <row r="10" spans="1:4" ht="15" customHeight="1">
      <c r="A10" s="1440" t="s">
        <v>699</v>
      </c>
      <c r="B10" s="1440"/>
      <c r="C10" s="1440"/>
      <c r="D10" s="370"/>
    </row>
    <row r="11" spans="1:4" ht="60">
      <c r="A11" s="365" t="s">
        <v>2239</v>
      </c>
      <c r="B11" s="366" t="s">
        <v>336</v>
      </c>
      <c r="C11" s="367">
        <v>41720</v>
      </c>
      <c r="D11" s="368">
        <f>ROUNDUP(C11*1.05,2)</f>
        <v>43806</v>
      </c>
    </row>
    <row r="12" spans="1:4" ht="60">
      <c r="A12" s="365" t="s">
        <v>2240</v>
      </c>
      <c r="B12" s="366" t="s">
        <v>336</v>
      </c>
      <c r="C12" s="367">
        <v>60333</v>
      </c>
      <c r="D12" s="368">
        <f t="shared" ref="D12:D13" si="1">ROUNDUP(C12*1.05,2)</f>
        <v>63349.65</v>
      </c>
    </row>
    <row r="13" spans="1:4" ht="60">
      <c r="A13" s="365" t="s">
        <v>2241</v>
      </c>
      <c r="B13" s="366" t="s">
        <v>336</v>
      </c>
      <c r="C13" s="367">
        <v>72800</v>
      </c>
      <c r="D13" s="368">
        <f t="shared" si="1"/>
        <v>76440</v>
      </c>
    </row>
    <row r="14" spans="1:4" ht="15.6">
      <c r="A14" s="371"/>
      <c r="B14" s="366"/>
      <c r="C14" s="368"/>
    </row>
  </sheetData>
  <mergeCells count="5">
    <mergeCell ref="B1:D1"/>
    <mergeCell ref="B2:D2"/>
    <mergeCell ref="B3:D3"/>
    <mergeCell ref="B4:D4"/>
    <mergeCell ref="A10:C10"/>
  </mergeCells>
  <conditionalFormatting sqref="C11:C14">
    <cfRule type="containsText" dxfId="3" priority="2" stopIfTrue="1" operator="containsText" text="!">
      <formula>NOT(ISERROR(FIND(UPPER("!"),UPPER(C11))))</formula>
      <formula>"!"</formula>
    </cfRule>
  </conditionalFormatting>
  <conditionalFormatting sqref="C6:D9">
    <cfRule type="containsText" dxfId="2" priority="1" stopIfTrue="1" operator="containsText" text="!">
      <formula>NOT(ISERROR(FIND(UPPER("!"),UPPER(C6))))</formula>
      <formula>"!"</formula>
    </cfRule>
  </conditionalFormatting>
  <conditionalFormatting sqref="D11:D13">
    <cfRule type="containsText" dxfId="1" priority="4" stopIfTrue="1" operator="containsText" text="!">
      <formula>NOT(ISERROR(FIND(UPPER("!"),UPPER(D11))))</formula>
      <formula>"!"</formula>
    </cfRule>
  </conditionalFormatting>
  <hyperlinks>
    <hyperlink ref="B3" r:id="rId1" xr:uid="{00000000-0004-0000-1100-000000000000}"/>
  </hyperlinks>
  <pageMargins left="0.7" right="0.7" top="0.75" bottom="0.75" header="0.3" footer="0.3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B050"/>
  </sheetPr>
  <dimension ref="A13:U227"/>
  <sheetViews>
    <sheetView workbookViewId="0"/>
  </sheetViews>
  <sheetFormatPr defaultRowHeight="14.4" outlineLevelRow="2"/>
  <cols>
    <col min="1" max="2" width="9" customWidth="1"/>
    <col min="3" max="3" width="11" customWidth="1"/>
    <col min="4" max="9" width="9" customWidth="1"/>
    <col min="10" max="10" width="14.88671875" customWidth="1"/>
    <col min="11" max="12" width="9" customWidth="1"/>
    <col min="13" max="13" width="16.6640625" customWidth="1"/>
    <col min="16" max="16" width="18" customWidth="1"/>
    <col min="17" max="17" width="20.6640625" customWidth="1"/>
    <col min="257" max="258" width="9" customWidth="1"/>
    <col min="259" max="259" width="11" customWidth="1"/>
    <col min="260" max="265" width="9" customWidth="1"/>
    <col min="266" max="266" width="11" customWidth="1"/>
    <col min="267" max="268" width="9" customWidth="1"/>
    <col min="513" max="514" width="9" customWidth="1"/>
    <col min="515" max="515" width="11" customWidth="1"/>
    <col min="516" max="521" width="9" customWidth="1"/>
    <col min="522" max="522" width="11" customWidth="1"/>
    <col min="523" max="524" width="9" customWidth="1"/>
    <col min="769" max="770" width="9" customWidth="1"/>
    <col min="771" max="771" width="11" customWidth="1"/>
    <col min="772" max="777" width="9" customWidth="1"/>
    <col min="778" max="778" width="11" customWidth="1"/>
    <col min="779" max="780" width="9" customWidth="1"/>
    <col min="1025" max="1026" width="9" customWidth="1"/>
    <col min="1027" max="1027" width="11" customWidth="1"/>
    <col min="1028" max="1033" width="9" customWidth="1"/>
    <col min="1034" max="1034" width="11" customWidth="1"/>
    <col min="1035" max="1036" width="9" customWidth="1"/>
    <col min="1281" max="1282" width="9" customWidth="1"/>
    <col min="1283" max="1283" width="11" customWidth="1"/>
    <col min="1284" max="1289" width="9" customWidth="1"/>
    <col min="1290" max="1290" width="11" customWidth="1"/>
    <col min="1291" max="1292" width="9" customWidth="1"/>
    <col min="1537" max="1538" width="9" customWidth="1"/>
    <col min="1539" max="1539" width="11" customWidth="1"/>
    <col min="1540" max="1545" width="9" customWidth="1"/>
    <col min="1546" max="1546" width="11" customWidth="1"/>
    <col min="1547" max="1548" width="9" customWidth="1"/>
    <col min="1793" max="1794" width="9" customWidth="1"/>
    <col min="1795" max="1795" width="11" customWidth="1"/>
    <col min="1796" max="1801" width="9" customWidth="1"/>
    <col min="1802" max="1802" width="11" customWidth="1"/>
    <col min="1803" max="1804" width="9" customWidth="1"/>
    <col min="2049" max="2050" width="9" customWidth="1"/>
    <col min="2051" max="2051" width="11" customWidth="1"/>
    <col min="2052" max="2057" width="9" customWidth="1"/>
    <col min="2058" max="2058" width="11" customWidth="1"/>
    <col min="2059" max="2060" width="9" customWidth="1"/>
    <col min="2305" max="2306" width="9" customWidth="1"/>
    <col min="2307" max="2307" width="11" customWidth="1"/>
    <col min="2308" max="2313" width="9" customWidth="1"/>
    <col min="2314" max="2314" width="11" customWidth="1"/>
    <col min="2315" max="2316" width="9" customWidth="1"/>
    <col min="2561" max="2562" width="9" customWidth="1"/>
    <col min="2563" max="2563" width="11" customWidth="1"/>
    <col min="2564" max="2569" width="9" customWidth="1"/>
    <col min="2570" max="2570" width="11" customWidth="1"/>
    <col min="2571" max="2572" width="9" customWidth="1"/>
    <col min="2817" max="2818" width="9" customWidth="1"/>
    <col min="2819" max="2819" width="11" customWidth="1"/>
    <col min="2820" max="2825" width="9" customWidth="1"/>
    <col min="2826" max="2826" width="11" customWidth="1"/>
    <col min="2827" max="2828" width="9" customWidth="1"/>
    <col min="3073" max="3074" width="9" customWidth="1"/>
    <col min="3075" max="3075" width="11" customWidth="1"/>
    <col min="3076" max="3081" width="9" customWidth="1"/>
    <col min="3082" max="3082" width="11" customWidth="1"/>
    <col min="3083" max="3084" width="9" customWidth="1"/>
    <col min="3329" max="3330" width="9" customWidth="1"/>
    <col min="3331" max="3331" width="11" customWidth="1"/>
    <col min="3332" max="3337" width="9" customWidth="1"/>
    <col min="3338" max="3338" width="11" customWidth="1"/>
    <col min="3339" max="3340" width="9" customWidth="1"/>
    <col min="3585" max="3586" width="9" customWidth="1"/>
    <col min="3587" max="3587" width="11" customWidth="1"/>
    <col min="3588" max="3593" width="9" customWidth="1"/>
    <col min="3594" max="3594" width="11" customWidth="1"/>
    <col min="3595" max="3596" width="9" customWidth="1"/>
    <col min="3841" max="3842" width="9" customWidth="1"/>
    <col min="3843" max="3843" width="11" customWidth="1"/>
    <col min="3844" max="3849" width="9" customWidth="1"/>
    <col min="3850" max="3850" width="11" customWidth="1"/>
    <col min="3851" max="3852" width="9" customWidth="1"/>
    <col min="4097" max="4098" width="9" customWidth="1"/>
    <col min="4099" max="4099" width="11" customWidth="1"/>
    <col min="4100" max="4105" width="9" customWidth="1"/>
    <col min="4106" max="4106" width="11" customWidth="1"/>
    <col min="4107" max="4108" width="9" customWidth="1"/>
    <col min="4353" max="4354" width="9" customWidth="1"/>
    <col min="4355" max="4355" width="11" customWidth="1"/>
    <col min="4356" max="4361" width="9" customWidth="1"/>
    <col min="4362" max="4362" width="11" customWidth="1"/>
    <col min="4363" max="4364" width="9" customWidth="1"/>
    <col min="4609" max="4610" width="9" customWidth="1"/>
    <col min="4611" max="4611" width="11" customWidth="1"/>
    <col min="4612" max="4617" width="9" customWidth="1"/>
    <col min="4618" max="4618" width="11" customWidth="1"/>
    <col min="4619" max="4620" width="9" customWidth="1"/>
    <col min="4865" max="4866" width="9" customWidth="1"/>
    <col min="4867" max="4867" width="11" customWidth="1"/>
    <col min="4868" max="4873" width="9" customWidth="1"/>
    <col min="4874" max="4874" width="11" customWidth="1"/>
    <col min="4875" max="4876" width="9" customWidth="1"/>
    <col min="5121" max="5122" width="9" customWidth="1"/>
    <col min="5123" max="5123" width="11" customWidth="1"/>
    <col min="5124" max="5129" width="9" customWidth="1"/>
    <col min="5130" max="5130" width="11" customWidth="1"/>
    <col min="5131" max="5132" width="9" customWidth="1"/>
    <col min="5377" max="5378" width="9" customWidth="1"/>
    <col min="5379" max="5379" width="11" customWidth="1"/>
    <col min="5380" max="5385" width="9" customWidth="1"/>
    <col min="5386" max="5386" width="11" customWidth="1"/>
    <col min="5387" max="5388" width="9" customWidth="1"/>
    <col min="5633" max="5634" width="9" customWidth="1"/>
    <col min="5635" max="5635" width="11" customWidth="1"/>
    <col min="5636" max="5641" width="9" customWidth="1"/>
    <col min="5642" max="5642" width="11" customWidth="1"/>
    <col min="5643" max="5644" width="9" customWidth="1"/>
    <col min="5889" max="5890" width="9" customWidth="1"/>
    <col min="5891" max="5891" width="11" customWidth="1"/>
    <col min="5892" max="5897" width="9" customWidth="1"/>
    <col min="5898" max="5898" width="11" customWidth="1"/>
    <col min="5899" max="5900" width="9" customWidth="1"/>
    <col min="6145" max="6146" width="9" customWidth="1"/>
    <col min="6147" max="6147" width="11" customWidth="1"/>
    <col min="6148" max="6153" width="9" customWidth="1"/>
    <col min="6154" max="6154" width="11" customWidth="1"/>
    <col min="6155" max="6156" width="9" customWidth="1"/>
    <col min="6401" max="6402" width="9" customWidth="1"/>
    <col min="6403" max="6403" width="11" customWidth="1"/>
    <col min="6404" max="6409" width="9" customWidth="1"/>
    <col min="6410" max="6410" width="11" customWidth="1"/>
    <col min="6411" max="6412" width="9" customWidth="1"/>
    <col min="6657" max="6658" width="9" customWidth="1"/>
    <col min="6659" max="6659" width="11" customWidth="1"/>
    <col min="6660" max="6665" width="9" customWidth="1"/>
    <col min="6666" max="6666" width="11" customWidth="1"/>
    <col min="6667" max="6668" width="9" customWidth="1"/>
    <col min="6913" max="6914" width="9" customWidth="1"/>
    <col min="6915" max="6915" width="11" customWidth="1"/>
    <col min="6916" max="6921" width="9" customWidth="1"/>
    <col min="6922" max="6922" width="11" customWidth="1"/>
    <col min="6923" max="6924" width="9" customWidth="1"/>
    <col min="7169" max="7170" width="9" customWidth="1"/>
    <col min="7171" max="7171" width="11" customWidth="1"/>
    <col min="7172" max="7177" width="9" customWidth="1"/>
    <col min="7178" max="7178" width="11" customWidth="1"/>
    <col min="7179" max="7180" width="9" customWidth="1"/>
    <col min="7425" max="7426" width="9" customWidth="1"/>
    <col min="7427" max="7427" width="11" customWidth="1"/>
    <col min="7428" max="7433" width="9" customWidth="1"/>
    <col min="7434" max="7434" width="11" customWidth="1"/>
    <col min="7435" max="7436" width="9" customWidth="1"/>
    <col min="7681" max="7682" width="9" customWidth="1"/>
    <col min="7683" max="7683" width="11" customWidth="1"/>
    <col min="7684" max="7689" width="9" customWidth="1"/>
    <col min="7690" max="7690" width="11" customWidth="1"/>
    <col min="7691" max="7692" width="9" customWidth="1"/>
    <col min="7937" max="7938" width="9" customWidth="1"/>
    <col min="7939" max="7939" width="11" customWidth="1"/>
    <col min="7940" max="7945" width="9" customWidth="1"/>
    <col min="7946" max="7946" width="11" customWidth="1"/>
    <col min="7947" max="7948" width="9" customWidth="1"/>
    <col min="8193" max="8194" width="9" customWidth="1"/>
    <col min="8195" max="8195" width="11" customWidth="1"/>
    <col min="8196" max="8201" width="9" customWidth="1"/>
    <col min="8202" max="8202" width="11" customWidth="1"/>
    <col min="8203" max="8204" width="9" customWidth="1"/>
    <col min="8449" max="8450" width="9" customWidth="1"/>
    <col min="8451" max="8451" width="11" customWidth="1"/>
    <col min="8452" max="8457" width="9" customWidth="1"/>
    <col min="8458" max="8458" width="11" customWidth="1"/>
    <col min="8459" max="8460" width="9" customWidth="1"/>
    <col min="8705" max="8706" width="9" customWidth="1"/>
    <col min="8707" max="8707" width="11" customWidth="1"/>
    <col min="8708" max="8713" width="9" customWidth="1"/>
    <col min="8714" max="8714" width="11" customWidth="1"/>
    <col min="8715" max="8716" width="9" customWidth="1"/>
    <col min="8961" max="8962" width="9" customWidth="1"/>
    <col min="8963" max="8963" width="11" customWidth="1"/>
    <col min="8964" max="8969" width="9" customWidth="1"/>
    <col min="8970" max="8970" width="11" customWidth="1"/>
    <col min="8971" max="8972" width="9" customWidth="1"/>
    <col min="9217" max="9218" width="9" customWidth="1"/>
    <col min="9219" max="9219" width="11" customWidth="1"/>
    <col min="9220" max="9225" width="9" customWidth="1"/>
    <col min="9226" max="9226" width="11" customWidth="1"/>
    <col min="9227" max="9228" width="9" customWidth="1"/>
    <col min="9473" max="9474" width="9" customWidth="1"/>
    <col min="9475" max="9475" width="11" customWidth="1"/>
    <col min="9476" max="9481" width="9" customWidth="1"/>
    <col min="9482" max="9482" width="11" customWidth="1"/>
    <col min="9483" max="9484" width="9" customWidth="1"/>
    <col min="9729" max="9730" width="9" customWidth="1"/>
    <col min="9731" max="9731" width="11" customWidth="1"/>
    <col min="9732" max="9737" width="9" customWidth="1"/>
    <col min="9738" max="9738" width="11" customWidth="1"/>
    <col min="9739" max="9740" width="9" customWidth="1"/>
    <col min="9985" max="9986" width="9" customWidth="1"/>
    <col min="9987" max="9987" width="11" customWidth="1"/>
    <col min="9988" max="9993" width="9" customWidth="1"/>
    <col min="9994" max="9994" width="11" customWidth="1"/>
    <col min="9995" max="9996" width="9" customWidth="1"/>
    <col min="10241" max="10242" width="9" customWidth="1"/>
    <col min="10243" max="10243" width="11" customWidth="1"/>
    <col min="10244" max="10249" width="9" customWidth="1"/>
    <col min="10250" max="10250" width="11" customWidth="1"/>
    <col min="10251" max="10252" width="9" customWidth="1"/>
    <col min="10497" max="10498" width="9" customWidth="1"/>
    <col min="10499" max="10499" width="11" customWidth="1"/>
    <col min="10500" max="10505" width="9" customWidth="1"/>
    <col min="10506" max="10506" width="11" customWidth="1"/>
    <col min="10507" max="10508" width="9" customWidth="1"/>
    <col min="10753" max="10754" width="9" customWidth="1"/>
    <col min="10755" max="10755" width="11" customWidth="1"/>
    <col min="10756" max="10761" width="9" customWidth="1"/>
    <col min="10762" max="10762" width="11" customWidth="1"/>
    <col min="10763" max="10764" width="9" customWidth="1"/>
    <col min="11009" max="11010" width="9" customWidth="1"/>
    <col min="11011" max="11011" width="11" customWidth="1"/>
    <col min="11012" max="11017" width="9" customWidth="1"/>
    <col min="11018" max="11018" width="11" customWidth="1"/>
    <col min="11019" max="11020" width="9" customWidth="1"/>
    <col min="11265" max="11266" width="9" customWidth="1"/>
    <col min="11267" max="11267" width="11" customWidth="1"/>
    <col min="11268" max="11273" width="9" customWidth="1"/>
    <col min="11274" max="11274" width="11" customWidth="1"/>
    <col min="11275" max="11276" width="9" customWidth="1"/>
    <col min="11521" max="11522" width="9" customWidth="1"/>
    <col min="11523" max="11523" width="11" customWidth="1"/>
    <col min="11524" max="11529" width="9" customWidth="1"/>
    <col min="11530" max="11530" width="11" customWidth="1"/>
    <col min="11531" max="11532" width="9" customWidth="1"/>
    <col min="11777" max="11778" width="9" customWidth="1"/>
    <col min="11779" max="11779" width="11" customWidth="1"/>
    <col min="11780" max="11785" width="9" customWidth="1"/>
    <col min="11786" max="11786" width="11" customWidth="1"/>
    <col min="11787" max="11788" width="9" customWidth="1"/>
    <col min="12033" max="12034" width="9" customWidth="1"/>
    <col min="12035" max="12035" width="11" customWidth="1"/>
    <col min="12036" max="12041" width="9" customWidth="1"/>
    <col min="12042" max="12042" width="11" customWidth="1"/>
    <col min="12043" max="12044" width="9" customWidth="1"/>
    <col min="12289" max="12290" width="9" customWidth="1"/>
    <col min="12291" max="12291" width="11" customWidth="1"/>
    <col min="12292" max="12297" width="9" customWidth="1"/>
    <col min="12298" max="12298" width="11" customWidth="1"/>
    <col min="12299" max="12300" width="9" customWidth="1"/>
    <col min="12545" max="12546" width="9" customWidth="1"/>
    <col min="12547" max="12547" width="11" customWidth="1"/>
    <col min="12548" max="12553" width="9" customWidth="1"/>
    <col min="12554" max="12554" width="11" customWidth="1"/>
    <col min="12555" max="12556" width="9" customWidth="1"/>
    <col min="12801" max="12802" width="9" customWidth="1"/>
    <col min="12803" max="12803" width="11" customWidth="1"/>
    <col min="12804" max="12809" width="9" customWidth="1"/>
    <col min="12810" max="12810" width="11" customWidth="1"/>
    <col min="12811" max="12812" width="9" customWidth="1"/>
    <col min="13057" max="13058" width="9" customWidth="1"/>
    <col min="13059" max="13059" width="11" customWidth="1"/>
    <col min="13060" max="13065" width="9" customWidth="1"/>
    <col min="13066" max="13066" width="11" customWidth="1"/>
    <col min="13067" max="13068" width="9" customWidth="1"/>
    <col min="13313" max="13314" width="9" customWidth="1"/>
    <col min="13315" max="13315" width="11" customWidth="1"/>
    <col min="13316" max="13321" width="9" customWidth="1"/>
    <col min="13322" max="13322" width="11" customWidth="1"/>
    <col min="13323" max="13324" width="9" customWidth="1"/>
    <col min="13569" max="13570" width="9" customWidth="1"/>
    <col min="13571" max="13571" width="11" customWidth="1"/>
    <col min="13572" max="13577" width="9" customWidth="1"/>
    <col min="13578" max="13578" width="11" customWidth="1"/>
    <col min="13579" max="13580" width="9" customWidth="1"/>
    <col min="13825" max="13826" width="9" customWidth="1"/>
    <col min="13827" max="13827" width="11" customWidth="1"/>
    <col min="13828" max="13833" width="9" customWidth="1"/>
    <col min="13834" max="13834" width="11" customWidth="1"/>
    <col min="13835" max="13836" width="9" customWidth="1"/>
    <col min="14081" max="14082" width="9" customWidth="1"/>
    <col min="14083" max="14083" width="11" customWidth="1"/>
    <col min="14084" max="14089" width="9" customWidth="1"/>
    <col min="14090" max="14090" width="11" customWidth="1"/>
    <col min="14091" max="14092" width="9" customWidth="1"/>
    <col min="14337" max="14338" width="9" customWidth="1"/>
    <col min="14339" max="14339" width="11" customWidth="1"/>
    <col min="14340" max="14345" width="9" customWidth="1"/>
    <col min="14346" max="14346" width="11" customWidth="1"/>
    <col min="14347" max="14348" width="9" customWidth="1"/>
    <col min="14593" max="14594" width="9" customWidth="1"/>
    <col min="14595" max="14595" width="11" customWidth="1"/>
    <col min="14596" max="14601" width="9" customWidth="1"/>
    <col min="14602" max="14602" width="11" customWidth="1"/>
    <col min="14603" max="14604" width="9" customWidth="1"/>
    <col min="14849" max="14850" width="9" customWidth="1"/>
    <col min="14851" max="14851" width="11" customWidth="1"/>
    <col min="14852" max="14857" width="9" customWidth="1"/>
    <col min="14858" max="14858" width="11" customWidth="1"/>
    <col min="14859" max="14860" width="9" customWidth="1"/>
    <col min="15105" max="15106" width="9" customWidth="1"/>
    <col min="15107" max="15107" width="11" customWidth="1"/>
    <col min="15108" max="15113" width="9" customWidth="1"/>
    <col min="15114" max="15114" width="11" customWidth="1"/>
    <col min="15115" max="15116" width="9" customWidth="1"/>
    <col min="15361" max="15362" width="9" customWidth="1"/>
    <col min="15363" max="15363" width="11" customWidth="1"/>
    <col min="15364" max="15369" width="9" customWidth="1"/>
    <col min="15370" max="15370" width="11" customWidth="1"/>
    <col min="15371" max="15372" width="9" customWidth="1"/>
    <col min="15617" max="15618" width="9" customWidth="1"/>
    <col min="15619" max="15619" width="11" customWidth="1"/>
    <col min="15620" max="15625" width="9" customWidth="1"/>
    <col min="15626" max="15626" width="11" customWidth="1"/>
    <col min="15627" max="15628" width="9" customWidth="1"/>
    <col min="15873" max="15874" width="9" customWidth="1"/>
    <col min="15875" max="15875" width="11" customWidth="1"/>
    <col min="15876" max="15881" width="9" customWidth="1"/>
    <col min="15882" max="15882" width="11" customWidth="1"/>
    <col min="15883" max="15884" width="9" customWidth="1"/>
    <col min="16129" max="16130" width="9" customWidth="1"/>
    <col min="16131" max="16131" width="11" customWidth="1"/>
    <col min="16132" max="16137" width="9" customWidth="1"/>
    <col min="16138" max="16138" width="11" customWidth="1"/>
    <col min="16139" max="16140" width="9" customWidth="1"/>
  </cols>
  <sheetData>
    <row r="13" spans="1:12" ht="18.75" customHeight="1"/>
    <row r="14" spans="1:12" ht="18.75" customHeight="1">
      <c r="C14" s="1459" t="s">
        <v>3646</v>
      </c>
      <c r="D14" s="1459"/>
      <c r="E14" s="1459"/>
      <c r="F14" s="1459"/>
      <c r="G14" s="1459"/>
      <c r="H14" s="1459"/>
      <c r="I14" s="1459"/>
      <c r="J14" s="1459"/>
    </row>
    <row r="16" spans="1:12" ht="15" customHeight="1">
      <c r="A16" s="1457" t="s">
        <v>1776</v>
      </c>
      <c r="B16" s="1457"/>
      <c r="C16" s="1457"/>
      <c r="D16" s="1457" t="s">
        <v>2323</v>
      </c>
      <c r="E16" s="1457"/>
      <c r="F16" s="1457"/>
      <c r="G16" s="1457"/>
      <c r="H16" s="1457"/>
      <c r="I16" s="1457"/>
      <c r="J16" s="1457"/>
      <c r="K16" s="1457"/>
      <c r="L16" s="1457"/>
    </row>
    <row r="17" spans="1:17" ht="15" customHeight="1">
      <c r="A17" s="1457" t="s">
        <v>1777</v>
      </c>
      <c r="B17" s="1457"/>
      <c r="C17" s="1457"/>
      <c r="D17" s="1457" t="s">
        <v>2034</v>
      </c>
      <c r="E17" s="1457"/>
      <c r="F17" s="1457"/>
      <c r="G17" s="1457"/>
      <c r="H17" s="1457"/>
      <c r="I17" s="1457"/>
      <c r="J17" s="1457"/>
      <c r="K17" s="1457"/>
      <c r="L17" s="1457"/>
    </row>
    <row r="18" spans="1:17" ht="15" customHeight="1">
      <c r="A18" s="1457" t="s">
        <v>1778</v>
      </c>
      <c r="B18" s="1457"/>
      <c r="C18" s="1457"/>
      <c r="D18" s="1460" t="s">
        <v>2034</v>
      </c>
      <c r="E18" s="1460"/>
      <c r="F18" s="1460"/>
      <c r="G18" s="1460"/>
      <c r="H18" s="1460"/>
      <c r="I18" s="1460"/>
      <c r="J18" s="1460"/>
      <c r="K18" s="1460"/>
      <c r="L18" s="1460"/>
    </row>
    <row r="19" spans="1:17" ht="15" customHeight="1">
      <c r="A19" s="1457" t="s">
        <v>1779</v>
      </c>
      <c r="B19" s="1457"/>
      <c r="C19" s="1457"/>
      <c r="D19" s="1457" t="s">
        <v>1780</v>
      </c>
      <c r="E19" s="1457"/>
      <c r="F19" s="1457"/>
      <c r="G19" s="1457"/>
      <c r="H19" s="1457"/>
      <c r="I19" s="1457"/>
      <c r="J19" s="1457"/>
      <c r="K19" s="1457"/>
      <c r="L19" s="1457"/>
    </row>
    <row r="20" spans="1:17" ht="15" customHeight="1">
      <c r="A20" s="1457" t="s">
        <v>1781</v>
      </c>
      <c r="B20" s="1457"/>
      <c r="C20" s="1457"/>
      <c r="D20" s="238" t="s">
        <v>1782</v>
      </c>
      <c r="E20" s="1457" t="s">
        <v>1783</v>
      </c>
      <c r="F20" s="1457"/>
      <c r="G20" s="1457"/>
      <c r="H20" s="1457"/>
      <c r="I20" s="1457"/>
      <c r="J20" s="1457"/>
      <c r="K20" s="1457"/>
      <c r="L20" s="1457"/>
    </row>
    <row r="21" spans="1:17" ht="15" customHeight="1">
      <c r="D21" s="238" t="s">
        <v>1784</v>
      </c>
      <c r="E21" s="1457" t="s">
        <v>1785</v>
      </c>
      <c r="F21" s="1457"/>
      <c r="G21" s="1457"/>
      <c r="H21" s="1457"/>
      <c r="I21" s="1457"/>
      <c r="J21" s="1457"/>
      <c r="K21" s="1457"/>
      <c r="L21" s="1457"/>
    </row>
    <row r="22" spans="1:17" ht="15" thickBot="1"/>
    <row r="23" spans="1:17" ht="33" customHeight="1">
      <c r="A23" s="232" t="s">
        <v>639</v>
      </c>
      <c r="B23" s="1461" t="s">
        <v>1741</v>
      </c>
      <c r="C23" s="1461"/>
      <c r="D23" s="1461"/>
      <c r="E23" s="1461"/>
      <c r="F23" s="1461"/>
      <c r="G23" s="1461"/>
      <c r="H23" s="233" t="s">
        <v>1562</v>
      </c>
      <c r="I23" s="233" t="s">
        <v>1742</v>
      </c>
      <c r="J23" s="239" t="s">
        <v>1787</v>
      </c>
      <c r="K23" s="1462" t="s">
        <v>1665</v>
      </c>
      <c r="L23" s="1463"/>
      <c r="M23" s="240" t="s">
        <v>2025</v>
      </c>
    </row>
    <row r="24" spans="1:17" ht="12" customHeight="1">
      <c r="A24" s="234" t="s">
        <v>745</v>
      </c>
      <c r="B24" s="1452" t="s">
        <v>1743</v>
      </c>
      <c r="C24" s="1452"/>
      <c r="D24" s="1452"/>
      <c r="E24" s="1452"/>
      <c r="F24" s="1452"/>
      <c r="G24" s="1452"/>
      <c r="H24" s="235">
        <v>1</v>
      </c>
      <c r="I24" s="236" t="s">
        <v>336</v>
      </c>
      <c r="J24" s="793">
        <v>118102</v>
      </c>
      <c r="K24" s="1453">
        <f>J24</f>
        <v>118102</v>
      </c>
      <c r="L24" s="1454"/>
      <c r="M24" s="241">
        <f>ROUND(J24*1.05,2)</f>
        <v>124007.1</v>
      </c>
    </row>
    <row r="25" spans="1:17" ht="12" customHeight="1">
      <c r="A25" s="234" t="s">
        <v>746</v>
      </c>
      <c r="B25" s="1452" t="s">
        <v>1744</v>
      </c>
      <c r="C25" s="1452"/>
      <c r="D25" s="1452"/>
      <c r="E25" s="1452"/>
      <c r="F25" s="1452"/>
      <c r="G25" s="1452"/>
      <c r="H25" s="235">
        <v>1</v>
      </c>
      <c r="I25" s="236" t="s">
        <v>336</v>
      </c>
      <c r="J25" s="793">
        <v>296290</v>
      </c>
      <c r="K25" s="1453">
        <f t="shared" ref="K25:K34" si="0">J25</f>
        <v>296290</v>
      </c>
      <c r="L25" s="1454"/>
      <c r="M25" s="241">
        <f t="shared" ref="M25:M34" si="1">ROUND(J25*1.05,2)</f>
        <v>311104.5</v>
      </c>
      <c r="P25">
        <f>K25*1.05</f>
        <v>311104.5</v>
      </c>
      <c r="Q25">
        <f>ROUND(J25*1.05,1)</f>
        <v>311104.5</v>
      </c>
    </row>
    <row r="26" spans="1:17" ht="12" customHeight="1">
      <c r="A26" s="234" t="s">
        <v>747</v>
      </c>
      <c r="B26" s="1452" t="s">
        <v>1745</v>
      </c>
      <c r="C26" s="1452"/>
      <c r="D26" s="1452"/>
      <c r="E26" s="1452"/>
      <c r="F26" s="1452"/>
      <c r="G26" s="1452"/>
      <c r="H26" s="235">
        <v>1</v>
      </c>
      <c r="I26" s="236" t="s">
        <v>336</v>
      </c>
      <c r="J26" s="793">
        <v>332273</v>
      </c>
      <c r="K26" s="1453">
        <f t="shared" si="0"/>
        <v>332273</v>
      </c>
      <c r="L26" s="1454"/>
      <c r="M26" s="241">
        <f t="shared" si="1"/>
        <v>348886.65</v>
      </c>
    </row>
    <row r="27" spans="1:17" ht="12" customHeight="1">
      <c r="A27" s="234" t="s">
        <v>748</v>
      </c>
      <c r="B27" s="1452" t="s">
        <v>1746</v>
      </c>
      <c r="C27" s="1452"/>
      <c r="D27" s="1452"/>
      <c r="E27" s="1452"/>
      <c r="F27" s="1452"/>
      <c r="G27" s="1452"/>
      <c r="H27" s="235">
        <v>1</v>
      </c>
      <c r="I27" s="236" t="s">
        <v>336</v>
      </c>
      <c r="J27" s="793">
        <v>332016</v>
      </c>
      <c r="K27" s="1453">
        <f t="shared" si="0"/>
        <v>332016</v>
      </c>
      <c r="L27" s="1454"/>
      <c r="M27" s="241">
        <f t="shared" si="1"/>
        <v>348616.8</v>
      </c>
    </row>
    <row r="28" spans="1:17" ht="12" customHeight="1">
      <c r="A28" s="234" t="s">
        <v>749</v>
      </c>
      <c r="B28" s="1452" t="s">
        <v>1747</v>
      </c>
      <c r="C28" s="1452"/>
      <c r="D28" s="1452"/>
      <c r="E28" s="1452"/>
      <c r="F28" s="1452"/>
      <c r="G28" s="1452"/>
      <c r="H28" s="235">
        <v>1</v>
      </c>
      <c r="I28" s="236" t="s">
        <v>336</v>
      </c>
      <c r="J28" s="793">
        <v>11448</v>
      </c>
      <c r="K28" s="1453">
        <f t="shared" si="0"/>
        <v>11448</v>
      </c>
      <c r="L28" s="1454"/>
      <c r="M28" s="241">
        <f t="shared" si="1"/>
        <v>12020.4</v>
      </c>
    </row>
    <row r="29" spans="1:17" ht="12" customHeight="1">
      <c r="A29" s="234" t="s">
        <v>750</v>
      </c>
      <c r="B29" s="1452" t="s">
        <v>1748</v>
      </c>
      <c r="C29" s="1452"/>
      <c r="D29" s="1452"/>
      <c r="E29" s="1452"/>
      <c r="F29" s="1452"/>
      <c r="G29" s="1452"/>
      <c r="H29" s="235">
        <v>1</v>
      </c>
      <c r="I29" s="236" t="s">
        <v>336</v>
      </c>
      <c r="J29" s="793">
        <v>21494</v>
      </c>
      <c r="K29" s="1453">
        <f t="shared" si="0"/>
        <v>21494</v>
      </c>
      <c r="L29" s="1454"/>
      <c r="M29" s="241">
        <f t="shared" si="1"/>
        <v>22568.7</v>
      </c>
    </row>
    <row r="30" spans="1:17" ht="12" customHeight="1">
      <c r="A30" s="261" t="s">
        <v>751</v>
      </c>
      <c r="B30" s="1451" t="s">
        <v>1749</v>
      </c>
      <c r="C30" s="1451"/>
      <c r="D30" s="1451"/>
      <c r="E30" s="1451"/>
      <c r="F30" s="1451"/>
      <c r="G30" s="1451"/>
      <c r="H30" s="235">
        <v>1</v>
      </c>
      <c r="I30" s="262" t="s">
        <v>336</v>
      </c>
      <c r="J30" s="794">
        <v>23804</v>
      </c>
      <c r="K30" s="1453">
        <f t="shared" si="0"/>
        <v>23804</v>
      </c>
      <c r="L30" s="1454"/>
      <c r="M30" s="241">
        <f t="shared" si="1"/>
        <v>24994.2</v>
      </c>
    </row>
    <row r="31" spans="1:17" ht="12" customHeight="1">
      <c r="A31" s="263">
        <v>8</v>
      </c>
      <c r="B31" s="1468" t="s">
        <v>1863</v>
      </c>
      <c r="C31" s="1468"/>
      <c r="D31" s="1468"/>
      <c r="E31" s="1468"/>
      <c r="F31" s="1468"/>
      <c r="G31" s="1468"/>
      <c r="H31" s="235">
        <v>1</v>
      </c>
      <c r="I31" s="262" t="s">
        <v>336</v>
      </c>
      <c r="J31" s="795">
        <v>179001</v>
      </c>
      <c r="K31" s="1453">
        <f t="shared" si="0"/>
        <v>179001</v>
      </c>
      <c r="L31" s="1454"/>
      <c r="M31" s="241">
        <f t="shared" si="1"/>
        <v>187951.05</v>
      </c>
    </row>
    <row r="32" spans="1:17" ht="12" customHeight="1">
      <c r="A32" s="277">
        <v>9</v>
      </c>
      <c r="B32" s="1469" t="s">
        <v>1864</v>
      </c>
      <c r="C32" s="1469"/>
      <c r="D32" s="1469"/>
      <c r="E32" s="1469"/>
      <c r="F32" s="1469"/>
      <c r="G32" s="1469"/>
      <c r="H32" s="278">
        <v>1</v>
      </c>
      <c r="I32" s="262" t="s">
        <v>336</v>
      </c>
      <c r="J32" s="794">
        <v>21624</v>
      </c>
      <c r="K32" s="1453">
        <f t="shared" si="0"/>
        <v>21624</v>
      </c>
      <c r="L32" s="1454"/>
      <c r="M32" s="241">
        <f t="shared" si="1"/>
        <v>22705.200000000001</v>
      </c>
    </row>
    <row r="33" spans="1:13" ht="12" customHeight="1">
      <c r="A33" s="263">
        <v>10</v>
      </c>
      <c r="B33" s="1464" t="s">
        <v>1922</v>
      </c>
      <c r="C33" s="1465"/>
      <c r="D33" s="1465"/>
      <c r="E33" s="1465"/>
      <c r="F33" s="1465"/>
      <c r="G33" s="1466"/>
      <c r="H33" s="235">
        <v>1</v>
      </c>
      <c r="I33" s="262" t="s">
        <v>336</v>
      </c>
      <c r="J33" s="793">
        <v>59758</v>
      </c>
      <c r="K33" s="1453">
        <f t="shared" si="0"/>
        <v>59758</v>
      </c>
      <c r="L33" s="1454"/>
      <c r="M33" s="241">
        <f t="shared" si="1"/>
        <v>62745.9</v>
      </c>
    </row>
    <row r="34" spans="1:13" ht="12" customHeight="1">
      <c r="A34" s="263">
        <v>11</v>
      </c>
      <c r="B34" s="1464" t="s">
        <v>1923</v>
      </c>
      <c r="C34" s="1465"/>
      <c r="D34" s="1465"/>
      <c r="E34" s="1465"/>
      <c r="F34" s="1465"/>
      <c r="G34" s="1466"/>
      <c r="H34" s="235">
        <v>1</v>
      </c>
      <c r="I34" s="236" t="s">
        <v>336</v>
      </c>
      <c r="J34" s="793">
        <v>130317</v>
      </c>
      <c r="K34" s="1453">
        <f t="shared" si="0"/>
        <v>130317</v>
      </c>
      <c r="L34" s="1454"/>
      <c r="M34" s="241">
        <f t="shared" si="1"/>
        <v>136832.85</v>
      </c>
    </row>
    <row r="37" spans="1:13" ht="15.75" customHeight="1">
      <c r="H37" s="1455" t="s">
        <v>1786</v>
      </c>
      <c r="I37" s="1455"/>
      <c r="J37" s="1456">
        <f>SUM(K24:L34)</f>
        <v>1526127</v>
      </c>
      <c r="K37" s="1456"/>
      <c r="L37" s="1456"/>
    </row>
    <row r="38" spans="1:13" ht="15" customHeight="1">
      <c r="A38" s="1457" t="s">
        <v>1750</v>
      </c>
      <c r="B38" s="1457"/>
      <c r="C38" s="1457"/>
      <c r="D38" s="1457"/>
      <c r="E38" s="1457"/>
      <c r="F38" s="1457"/>
      <c r="G38" s="1457"/>
      <c r="H38" s="1457"/>
      <c r="I38" s="1457"/>
      <c r="J38" s="1457"/>
      <c r="K38" s="1457"/>
      <c r="L38" s="1457"/>
    </row>
    <row r="39" spans="1:13" ht="15" customHeight="1">
      <c r="B39" s="1458" t="s">
        <v>1751</v>
      </c>
      <c r="C39" s="1458"/>
      <c r="D39" s="1458"/>
      <c r="E39" s="1458"/>
    </row>
    <row r="40" spans="1:13" ht="11.25" customHeight="1">
      <c r="A40" s="1470" t="s">
        <v>1752</v>
      </c>
      <c r="B40" s="1470"/>
      <c r="C40" s="1470"/>
      <c r="D40" s="1470"/>
      <c r="E40" s="1470"/>
      <c r="F40" s="1470"/>
      <c r="G40" s="1470"/>
      <c r="H40" s="1470"/>
      <c r="I40" s="1470"/>
      <c r="J40" s="1470"/>
      <c r="K40" s="1470"/>
      <c r="L40" s="1470"/>
    </row>
    <row r="42" spans="1:13" ht="15" customHeight="1">
      <c r="A42" s="1457" t="s">
        <v>1753</v>
      </c>
      <c r="B42" s="1457"/>
      <c r="C42" s="1457"/>
      <c r="D42" s="1457"/>
      <c r="E42" s="1457"/>
      <c r="F42" s="1457"/>
      <c r="G42" s="1457"/>
      <c r="H42" s="1457"/>
      <c r="I42" s="1457"/>
      <c r="J42" s="1457"/>
      <c r="K42" s="1457"/>
      <c r="L42" s="1457"/>
    </row>
    <row r="43" spans="1:13" ht="15" customHeight="1">
      <c r="B43" s="1458" t="s">
        <v>1754</v>
      </c>
      <c r="C43" s="1458"/>
      <c r="D43" s="1458"/>
      <c r="E43" s="1458"/>
      <c r="F43" s="1458"/>
      <c r="G43" s="1458"/>
    </row>
    <row r="44" spans="1:13" ht="15" customHeight="1">
      <c r="H44" s="1457" t="s">
        <v>1755</v>
      </c>
      <c r="I44" s="1457"/>
      <c r="J44" s="1457"/>
      <c r="K44" s="1457"/>
    </row>
    <row r="45" spans="1:13" ht="129.75" customHeight="1">
      <c r="A45" s="1460" t="s">
        <v>2322</v>
      </c>
      <c r="B45" s="1460"/>
      <c r="C45" s="1460"/>
      <c r="D45" s="1460"/>
      <c r="E45" s="1460"/>
      <c r="F45" s="1460"/>
      <c r="G45" s="1460"/>
      <c r="H45" s="1460"/>
      <c r="I45" s="1460"/>
      <c r="J45" s="1460"/>
      <c r="K45" s="1460"/>
      <c r="L45" s="1460"/>
    </row>
    <row r="46" spans="1:13" ht="15.75" customHeight="1">
      <c r="A46" s="1467" t="s">
        <v>2035</v>
      </c>
      <c r="B46" s="1467"/>
      <c r="C46" s="1467"/>
      <c r="D46" s="1467"/>
      <c r="E46" s="1467"/>
      <c r="F46" s="1467"/>
      <c r="G46" s="1467"/>
      <c r="H46" s="1467"/>
      <c r="I46" s="1467"/>
      <c r="J46" s="1467"/>
    </row>
    <row r="47" spans="1:13" ht="15.75" customHeight="1">
      <c r="A47" s="1467"/>
      <c r="B47" s="1467"/>
      <c r="C47" s="1467"/>
      <c r="D47" s="1467"/>
      <c r="E47" s="1467"/>
      <c r="F47" s="1467"/>
      <c r="G47" s="1467"/>
      <c r="H47" s="1467"/>
      <c r="I47" s="1467"/>
      <c r="J47" s="1467"/>
    </row>
    <row r="49" spans="1:21" ht="28.5" customHeight="1">
      <c r="A49" s="463"/>
      <c r="B49" s="463"/>
      <c r="C49" s="463"/>
      <c r="D49" s="463"/>
      <c r="E49" s="463"/>
      <c r="F49" s="463"/>
      <c r="G49" s="463"/>
      <c r="H49" s="463"/>
      <c r="I49" s="463"/>
      <c r="J49" s="463"/>
      <c r="K49" s="463"/>
      <c r="L49" s="463"/>
      <c r="M49" s="463"/>
      <c r="N49" s="463"/>
      <c r="O49" s="463"/>
      <c r="P49" s="463"/>
      <c r="Q49" s="463"/>
      <c r="R49" s="463"/>
      <c r="S49" s="463"/>
      <c r="T49" s="463"/>
      <c r="U49" s="463"/>
    </row>
    <row r="50" spans="1:21" s="237" customFormat="1" ht="12.75" customHeight="1">
      <c r="A50" s="1450" t="s">
        <v>1756</v>
      </c>
      <c r="B50" s="1450"/>
      <c r="C50" s="1450"/>
      <c r="D50" s="1449" t="s">
        <v>1757</v>
      </c>
      <c r="E50" s="1449"/>
      <c r="F50" s="1449"/>
      <c r="G50" s="1449"/>
      <c r="H50" s="1449"/>
      <c r="I50" s="1449"/>
      <c r="J50" s="1449"/>
      <c r="K50" s="1449"/>
      <c r="L50" s="1449"/>
      <c r="M50" s="1449"/>
      <c r="N50" s="1449"/>
      <c r="O50" s="1449"/>
      <c r="P50" s="1449"/>
      <c r="Q50" s="1449" t="s">
        <v>1562</v>
      </c>
      <c r="R50" s="1449"/>
      <c r="S50" s="1449"/>
      <c r="T50" s="1449"/>
      <c r="U50" s="1449"/>
    </row>
    <row r="51" spans="1:21" ht="12.75" customHeight="1" outlineLevel="1">
      <c r="A51" s="1446">
        <v>1</v>
      </c>
      <c r="B51" s="1446"/>
      <c r="C51" s="1446"/>
      <c r="D51" s="1447" t="s">
        <v>1743</v>
      </c>
      <c r="E51" s="1447"/>
      <c r="F51" s="1447"/>
      <c r="G51" s="1447"/>
      <c r="H51" s="1447"/>
      <c r="I51" s="1447"/>
      <c r="J51" s="1447"/>
      <c r="K51" s="1447"/>
      <c r="L51" s="1447"/>
      <c r="M51" s="1447"/>
      <c r="N51" s="1447"/>
      <c r="O51" s="1447"/>
      <c r="P51" s="1447"/>
      <c r="Q51" s="1446">
        <v>1</v>
      </c>
      <c r="R51" s="1446"/>
      <c r="S51" s="1446"/>
      <c r="T51" s="1446"/>
      <c r="U51" s="1446"/>
    </row>
    <row r="52" spans="1:21" ht="21.75" customHeight="1" outlineLevel="2">
      <c r="A52" s="463"/>
      <c r="B52" s="463"/>
      <c r="C52" s="464"/>
      <c r="D52" s="1448" t="s">
        <v>1758</v>
      </c>
      <c r="E52" s="1448"/>
      <c r="F52" s="1448"/>
      <c r="G52" s="1448"/>
      <c r="H52" s="1448"/>
      <c r="I52" s="1448"/>
      <c r="J52" s="1448"/>
      <c r="K52" s="1448"/>
      <c r="L52" s="1448"/>
      <c r="M52" s="1448"/>
      <c r="N52" s="1448"/>
      <c r="O52" s="1448"/>
      <c r="P52" s="1448"/>
      <c r="Q52" s="1446">
        <v>1</v>
      </c>
      <c r="R52" s="1446"/>
      <c r="S52" s="1446"/>
      <c r="T52" s="1446"/>
      <c r="U52" s="1446"/>
    </row>
    <row r="53" spans="1:21" ht="11.25" customHeight="1" outlineLevel="2">
      <c r="A53" s="463"/>
      <c r="B53" s="463"/>
      <c r="C53" s="464"/>
      <c r="D53" s="465"/>
      <c r="E53" s="466"/>
      <c r="F53" s="466"/>
      <c r="G53" s="466"/>
      <c r="H53" s="1441" t="s">
        <v>2358</v>
      </c>
      <c r="I53" s="1441"/>
      <c r="J53" s="1441"/>
      <c r="K53" s="1441"/>
      <c r="L53" s="1441"/>
      <c r="M53" s="1441"/>
      <c r="N53" s="1441"/>
      <c r="O53" s="1441"/>
      <c r="P53" s="1441"/>
      <c r="Q53" s="1442">
        <v>1</v>
      </c>
      <c r="R53" s="1442"/>
      <c r="S53" s="1442"/>
      <c r="T53" s="1442"/>
      <c r="U53" s="1442"/>
    </row>
    <row r="54" spans="1:21" ht="21.75" customHeight="1" outlineLevel="2">
      <c r="A54" s="463"/>
      <c r="B54" s="463"/>
      <c r="C54" s="464"/>
      <c r="D54" s="465"/>
      <c r="E54" s="466"/>
      <c r="F54" s="466"/>
      <c r="G54" s="466"/>
      <c r="H54" s="1441" t="s">
        <v>1759</v>
      </c>
      <c r="I54" s="1441"/>
      <c r="J54" s="1441"/>
      <c r="K54" s="1441"/>
      <c r="L54" s="1441"/>
      <c r="M54" s="1441"/>
      <c r="N54" s="1441"/>
      <c r="O54" s="1441"/>
      <c r="P54" s="1441"/>
      <c r="Q54" s="1442">
        <v>1</v>
      </c>
      <c r="R54" s="1442"/>
      <c r="S54" s="1442"/>
      <c r="T54" s="1442"/>
      <c r="U54" s="1442"/>
    </row>
    <row r="55" spans="1:21" ht="21.75" customHeight="1" outlineLevel="2">
      <c r="A55" s="463"/>
      <c r="B55" s="463"/>
      <c r="C55" s="464"/>
      <c r="D55" s="465"/>
      <c r="E55" s="466"/>
      <c r="F55" s="466"/>
      <c r="G55" s="466"/>
      <c r="H55" s="1441" t="s">
        <v>2359</v>
      </c>
      <c r="I55" s="1441"/>
      <c r="J55" s="1441"/>
      <c r="K55" s="1441"/>
      <c r="L55" s="1441"/>
      <c r="M55" s="1441"/>
      <c r="N55" s="1441"/>
      <c r="O55" s="1441"/>
      <c r="P55" s="1441"/>
      <c r="Q55" s="1442">
        <v>1</v>
      </c>
      <c r="R55" s="1442"/>
      <c r="S55" s="1442"/>
      <c r="T55" s="1442"/>
      <c r="U55" s="1442"/>
    </row>
    <row r="56" spans="1:21" ht="21.75" customHeight="1" outlineLevel="2">
      <c r="A56" s="463"/>
      <c r="B56" s="463"/>
      <c r="C56" s="464"/>
      <c r="D56" s="465"/>
      <c r="E56" s="466"/>
      <c r="F56" s="466"/>
      <c r="G56" s="466"/>
      <c r="H56" s="1441" t="s">
        <v>2360</v>
      </c>
      <c r="I56" s="1441"/>
      <c r="J56" s="1441"/>
      <c r="K56" s="1441"/>
      <c r="L56" s="1441"/>
      <c r="M56" s="1441"/>
      <c r="N56" s="1441"/>
      <c r="O56" s="1441"/>
      <c r="P56" s="1441"/>
      <c r="Q56" s="1442">
        <v>1</v>
      </c>
      <c r="R56" s="1442"/>
      <c r="S56" s="1442"/>
      <c r="T56" s="1442"/>
      <c r="U56" s="1442"/>
    </row>
    <row r="57" spans="1:21" ht="11.25" customHeight="1" outlineLevel="2">
      <c r="A57" s="463"/>
      <c r="B57" s="463"/>
      <c r="C57" s="464"/>
      <c r="D57" s="465"/>
      <c r="E57" s="466"/>
      <c r="F57" s="466"/>
      <c r="G57" s="466"/>
      <c r="H57" s="1441" t="s">
        <v>2361</v>
      </c>
      <c r="I57" s="1441"/>
      <c r="J57" s="1441"/>
      <c r="K57" s="1441"/>
      <c r="L57" s="1441"/>
      <c r="M57" s="1441"/>
      <c r="N57" s="1441"/>
      <c r="O57" s="1441"/>
      <c r="P57" s="1441"/>
      <c r="Q57" s="1442">
        <v>1</v>
      </c>
      <c r="R57" s="1442"/>
      <c r="S57" s="1442"/>
      <c r="T57" s="1442"/>
      <c r="U57" s="1442"/>
    </row>
    <row r="58" spans="1:21" ht="11.25" customHeight="1" outlineLevel="2">
      <c r="A58" s="463"/>
      <c r="B58" s="463"/>
      <c r="C58" s="464"/>
      <c r="D58" s="465"/>
      <c r="E58" s="466"/>
      <c r="F58" s="466"/>
      <c r="G58" s="466"/>
      <c r="H58" s="1441" t="s">
        <v>2362</v>
      </c>
      <c r="I58" s="1441"/>
      <c r="J58" s="1441"/>
      <c r="K58" s="1441"/>
      <c r="L58" s="1441"/>
      <c r="M58" s="1441"/>
      <c r="N58" s="1441"/>
      <c r="O58" s="1441"/>
      <c r="P58" s="1441"/>
      <c r="Q58" s="1442">
        <v>2</v>
      </c>
      <c r="R58" s="1442"/>
      <c r="S58" s="1442"/>
      <c r="T58" s="1442"/>
      <c r="U58" s="1442"/>
    </row>
    <row r="59" spans="1:21" ht="21.75" customHeight="1" outlineLevel="2">
      <c r="A59" s="463"/>
      <c r="B59" s="463"/>
      <c r="C59" s="464"/>
      <c r="D59" s="465"/>
      <c r="E59" s="466"/>
      <c r="F59" s="466"/>
      <c r="G59" s="466"/>
      <c r="H59" s="1441" t="s">
        <v>2363</v>
      </c>
      <c r="I59" s="1441"/>
      <c r="J59" s="1441"/>
      <c r="K59" s="1441"/>
      <c r="L59" s="1441"/>
      <c r="M59" s="1441"/>
      <c r="N59" s="1441"/>
      <c r="O59" s="1441"/>
      <c r="P59" s="1441"/>
      <c r="Q59" s="1442">
        <v>4</v>
      </c>
      <c r="R59" s="1442"/>
      <c r="S59" s="1442"/>
      <c r="T59" s="1442"/>
      <c r="U59" s="1442"/>
    </row>
    <row r="60" spans="1:21" ht="11.25" customHeight="1" outlineLevel="2">
      <c r="A60" s="463"/>
      <c r="B60" s="463"/>
      <c r="C60" s="464"/>
      <c r="D60" s="465"/>
      <c r="E60" s="466"/>
      <c r="F60" s="466"/>
      <c r="G60" s="466"/>
      <c r="H60" s="1441" t="s">
        <v>2364</v>
      </c>
      <c r="I60" s="1441"/>
      <c r="J60" s="1441"/>
      <c r="K60" s="1441"/>
      <c r="L60" s="1441"/>
      <c r="M60" s="1441"/>
      <c r="N60" s="1441"/>
      <c r="O60" s="1441"/>
      <c r="P60" s="1441"/>
      <c r="Q60" s="1442">
        <v>1</v>
      </c>
      <c r="R60" s="1442"/>
      <c r="S60" s="1442"/>
      <c r="T60" s="1442"/>
      <c r="U60" s="1442"/>
    </row>
    <row r="61" spans="1:21" ht="21.75" customHeight="1" outlineLevel="2">
      <c r="A61" s="463"/>
      <c r="B61" s="463"/>
      <c r="C61" s="464"/>
      <c r="D61" s="465"/>
      <c r="E61" s="466"/>
      <c r="F61" s="466"/>
      <c r="G61" s="466"/>
      <c r="H61" s="1441" t="s">
        <v>2365</v>
      </c>
      <c r="I61" s="1441"/>
      <c r="J61" s="1441"/>
      <c r="K61" s="1441"/>
      <c r="L61" s="1441"/>
      <c r="M61" s="1441"/>
      <c r="N61" s="1441"/>
      <c r="O61" s="1441"/>
      <c r="P61" s="1441"/>
      <c r="Q61" s="1442">
        <v>2</v>
      </c>
      <c r="R61" s="1442"/>
      <c r="S61" s="1442"/>
      <c r="T61" s="1442"/>
      <c r="U61" s="1442"/>
    </row>
    <row r="62" spans="1:21" ht="11.25" customHeight="1" outlineLevel="2">
      <c r="A62" s="463"/>
      <c r="B62" s="463"/>
      <c r="C62" s="464"/>
      <c r="D62" s="465"/>
      <c r="E62" s="466"/>
      <c r="F62" s="466"/>
      <c r="G62" s="466"/>
      <c r="H62" s="1441" t="s">
        <v>1760</v>
      </c>
      <c r="I62" s="1441"/>
      <c r="J62" s="1441"/>
      <c r="K62" s="1441"/>
      <c r="L62" s="1441"/>
      <c r="M62" s="1441"/>
      <c r="N62" s="1441"/>
      <c r="O62" s="1441"/>
      <c r="P62" s="1441"/>
      <c r="Q62" s="1442">
        <v>2</v>
      </c>
      <c r="R62" s="1442"/>
      <c r="S62" s="1442"/>
      <c r="T62" s="1442"/>
      <c r="U62" s="1442"/>
    </row>
    <row r="63" spans="1:21" ht="21.75" customHeight="1" outlineLevel="2">
      <c r="A63" s="463"/>
      <c r="B63" s="463"/>
      <c r="C63" s="464"/>
      <c r="D63" s="465"/>
      <c r="E63" s="466"/>
      <c r="F63" s="466"/>
      <c r="G63" s="466"/>
      <c r="H63" s="1441" t="s">
        <v>1761</v>
      </c>
      <c r="I63" s="1441"/>
      <c r="J63" s="1441"/>
      <c r="K63" s="1441"/>
      <c r="L63" s="1441"/>
      <c r="M63" s="1441"/>
      <c r="N63" s="1441"/>
      <c r="O63" s="1441"/>
      <c r="P63" s="1441"/>
      <c r="Q63" s="1442">
        <v>6</v>
      </c>
      <c r="R63" s="1442"/>
      <c r="S63" s="1442"/>
      <c r="T63" s="1442"/>
      <c r="U63" s="1442"/>
    </row>
    <row r="64" spans="1:21" ht="11.25" customHeight="1" outlineLevel="2">
      <c r="A64" s="463"/>
      <c r="B64" s="463"/>
      <c r="C64" s="464"/>
      <c r="D64" s="465"/>
      <c r="E64" s="466"/>
      <c r="F64" s="466"/>
      <c r="G64" s="466"/>
      <c r="H64" s="1441" t="s">
        <v>1762</v>
      </c>
      <c r="I64" s="1441"/>
      <c r="J64" s="1441"/>
      <c r="K64" s="1441"/>
      <c r="L64" s="1441"/>
      <c r="M64" s="1441"/>
      <c r="N64" s="1441"/>
      <c r="O64" s="1441"/>
      <c r="P64" s="1441"/>
      <c r="Q64" s="1445">
        <v>0.2</v>
      </c>
      <c r="R64" s="1445"/>
      <c r="S64" s="1445"/>
      <c r="T64" s="1445"/>
      <c r="U64" s="1445"/>
    </row>
    <row r="65" spans="1:21" s="237" customFormat="1" ht="12.75" customHeight="1">
      <c r="A65" s="463"/>
      <c r="B65" s="463"/>
      <c r="C65" s="464"/>
      <c r="D65" s="465"/>
      <c r="E65" s="466"/>
      <c r="F65" s="466"/>
      <c r="G65" s="466"/>
      <c r="H65" s="1441" t="s">
        <v>2366</v>
      </c>
      <c r="I65" s="1441"/>
      <c r="J65" s="1441"/>
      <c r="K65" s="1441"/>
      <c r="L65" s="1441"/>
      <c r="M65" s="1441"/>
      <c r="N65" s="1441"/>
      <c r="O65" s="1441"/>
      <c r="P65" s="1441"/>
      <c r="Q65" s="1442">
        <v>1</v>
      </c>
      <c r="R65" s="1442"/>
      <c r="S65" s="1442"/>
      <c r="T65" s="1442"/>
      <c r="U65" s="1442"/>
    </row>
    <row r="66" spans="1:21" ht="12.75" customHeight="1" outlineLevel="1">
      <c r="A66" s="1446">
        <v>2</v>
      </c>
      <c r="B66" s="1446"/>
      <c r="C66" s="1446"/>
      <c r="D66" s="1447" t="s">
        <v>1744</v>
      </c>
      <c r="E66" s="1447"/>
      <c r="F66" s="1447"/>
      <c r="G66" s="1447"/>
      <c r="H66" s="1447"/>
      <c r="I66" s="1447"/>
      <c r="J66" s="1447"/>
      <c r="K66" s="1447"/>
      <c r="L66" s="1447"/>
      <c r="M66" s="1447"/>
      <c r="N66" s="1447"/>
      <c r="O66" s="1447"/>
      <c r="P66" s="1447"/>
      <c r="Q66" s="1446">
        <v>1</v>
      </c>
      <c r="R66" s="1446"/>
      <c r="S66" s="1446"/>
      <c r="T66" s="1446"/>
      <c r="U66" s="1446"/>
    </row>
    <row r="67" spans="1:21" ht="21.75" customHeight="1" outlineLevel="2">
      <c r="A67" s="463"/>
      <c r="B67" s="463"/>
      <c r="C67" s="464"/>
      <c r="D67" s="1448" t="s">
        <v>1758</v>
      </c>
      <c r="E67" s="1448"/>
      <c r="F67" s="1448"/>
      <c r="G67" s="1448"/>
      <c r="H67" s="1448"/>
      <c r="I67" s="1448"/>
      <c r="J67" s="1448"/>
      <c r="K67" s="1448"/>
      <c r="L67" s="1448"/>
      <c r="M67" s="1448"/>
      <c r="N67" s="1448"/>
      <c r="O67" s="1448"/>
      <c r="P67" s="1448"/>
      <c r="Q67" s="1446">
        <v>1</v>
      </c>
      <c r="R67" s="1446"/>
      <c r="S67" s="1446"/>
      <c r="T67" s="1446"/>
      <c r="U67" s="1446"/>
    </row>
    <row r="68" spans="1:21" ht="11.25" customHeight="1" outlineLevel="2">
      <c r="A68" s="463"/>
      <c r="B68" s="463"/>
      <c r="C68" s="464"/>
      <c r="D68" s="465"/>
      <c r="E68" s="466"/>
      <c r="F68" s="466"/>
      <c r="G68" s="466"/>
      <c r="H68" s="1441" t="s">
        <v>2358</v>
      </c>
      <c r="I68" s="1441"/>
      <c r="J68" s="1441"/>
      <c r="K68" s="1441"/>
      <c r="L68" s="1441"/>
      <c r="M68" s="1441"/>
      <c r="N68" s="1441"/>
      <c r="O68" s="1441"/>
      <c r="P68" s="1441"/>
      <c r="Q68" s="1442">
        <v>2</v>
      </c>
      <c r="R68" s="1442"/>
      <c r="S68" s="1442"/>
      <c r="T68" s="1442"/>
      <c r="U68" s="1442"/>
    </row>
    <row r="69" spans="1:21" ht="21.75" customHeight="1" outlineLevel="2">
      <c r="A69" s="463"/>
      <c r="B69" s="463"/>
      <c r="C69" s="464"/>
      <c r="D69" s="465"/>
      <c r="E69" s="466"/>
      <c r="F69" s="466"/>
      <c r="G69" s="466"/>
      <c r="H69" s="1441" t="s">
        <v>1759</v>
      </c>
      <c r="I69" s="1441"/>
      <c r="J69" s="1441"/>
      <c r="K69" s="1441"/>
      <c r="L69" s="1441"/>
      <c r="M69" s="1441"/>
      <c r="N69" s="1441"/>
      <c r="O69" s="1441"/>
      <c r="P69" s="1441"/>
      <c r="Q69" s="1442">
        <v>2</v>
      </c>
      <c r="R69" s="1442"/>
      <c r="S69" s="1442"/>
      <c r="T69" s="1442"/>
      <c r="U69" s="1442"/>
    </row>
    <row r="70" spans="1:21" ht="21.75" customHeight="1" outlineLevel="2">
      <c r="A70" s="463"/>
      <c r="B70" s="463"/>
      <c r="C70" s="464"/>
      <c r="D70" s="465"/>
      <c r="E70" s="466"/>
      <c r="F70" s="466"/>
      <c r="G70" s="466"/>
      <c r="H70" s="1441" t="s">
        <v>2359</v>
      </c>
      <c r="I70" s="1441"/>
      <c r="J70" s="1441"/>
      <c r="K70" s="1441"/>
      <c r="L70" s="1441"/>
      <c r="M70" s="1441"/>
      <c r="N70" s="1441"/>
      <c r="O70" s="1441"/>
      <c r="P70" s="1441"/>
      <c r="Q70" s="1442">
        <v>1</v>
      </c>
      <c r="R70" s="1442"/>
      <c r="S70" s="1442"/>
      <c r="T70" s="1442"/>
      <c r="U70" s="1442"/>
    </row>
    <row r="71" spans="1:21" ht="21.75" customHeight="1" outlineLevel="2">
      <c r="A71" s="463"/>
      <c r="B71" s="463"/>
      <c r="C71" s="464"/>
      <c r="D71" s="465"/>
      <c r="E71" s="466"/>
      <c r="F71" s="466"/>
      <c r="G71" s="466"/>
      <c r="H71" s="1441" t="s">
        <v>2360</v>
      </c>
      <c r="I71" s="1441"/>
      <c r="J71" s="1441"/>
      <c r="K71" s="1441"/>
      <c r="L71" s="1441"/>
      <c r="M71" s="1441"/>
      <c r="N71" s="1441"/>
      <c r="O71" s="1441"/>
      <c r="P71" s="1441"/>
      <c r="Q71" s="1442">
        <v>3</v>
      </c>
      <c r="R71" s="1442"/>
      <c r="S71" s="1442"/>
      <c r="T71" s="1442"/>
      <c r="U71" s="1442"/>
    </row>
    <row r="72" spans="1:21" ht="11.25" customHeight="1" outlineLevel="2">
      <c r="A72" s="463"/>
      <c r="B72" s="463"/>
      <c r="C72" s="464"/>
      <c r="D72" s="465"/>
      <c r="E72" s="466"/>
      <c r="F72" s="466"/>
      <c r="G72" s="466"/>
      <c r="H72" s="1441" t="s">
        <v>2361</v>
      </c>
      <c r="I72" s="1441"/>
      <c r="J72" s="1441"/>
      <c r="K72" s="1441"/>
      <c r="L72" s="1441"/>
      <c r="M72" s="1441"/>
      <c r="N72" s="1441"/>
      <c r="O72" s="1441"/>
      <c r="P72" s="1441"/>
      <c r="Q72" s="1442">
        <v>1</v>
      </c>
      <c r="R72" s="1442"/>
      <c r="S72" s="1442"/>
      <c r="T72" s="1442"/>
      <c r="U72" s="1442"/>
    </row>
    <row r="73" spans="1:21" ht="11.25" customHeight="1" outlineLevel="2">
      <c r="A73" s="463"/>
      <c r="B73" s="463"/>
      <c r="C73" s="464"/>
      <c r="D73" s="465"/>
      <c r="E73" s="466"/>
      <c r="F73" s="466"/>
      <c r="G73" s="466"/>
      <c r="H73" s="1441" t="s">
        <v>2367</v>
      </c>
      <c r="I73" s="1441"/>
      <c r="J73" s="1441"/>
      <c r="K73" s="1441"/>
      <c r="L73" s="1441"/>
      <c r="M73" s="1441"/>
      <c r="N73" s="1441"/>
      <c r="O73" s="1441"/>
      <c r="P73" s="1441"/>
      <c r="Q73" s="1442">
        <v>1</v>
      </c>
      <c r="R73" s="1442"/>
      <c r="S73" s="1442"/>
      <c r="T73" s="1442"/>
      <c r="U73" s="1442"/>
    </row>
    <row r="74" spans="1:21" ht="11.25" customHeight="1" outlineLevel="2">
      <c r="A74" s="463"/>
      <c r="B74" s="463"/>
      <c r="C74" s="464"/>
      <c r="D74" s="465"/>
      <c r="E74" s="466"/>
      <c r="F74" s="466"/>
      <c r="G74" s="466"/>
      <c r="H74" s="1441" t="s">
        <v>2362</v>
      </c>
      <c r="I74" s="1441"/>
      <c r="J74" s="1441"/>
      <c r="K74" s="1441"/>
      <c r="L74" s="1441"/>
      <c r="M74" s="1441"/>
      <c r="N74" s="1441"/>
      <c r="O74" s="1441"/>
      <c r="P74" s="1441"/>
      <c r="Q74" s="1442">
        <v>2</v>
      </c>
      <c r="R74" s="1442"/>
      <c r="S74" s="1442"/>
      <c r="T74" s="1442"/>
      <c r="U74" s="1442"/>
    </row>
    <row r="75" spans="1:21" ht="11.25" customHeight="1" outlineLevel="2">
      <c r="A75" s="463"/>
      <c r="B75" s="463"/>
      <c r="C75" s="464"/>
      <c r="D75" s="465"/>
      <c r="E75" s="466"/>
      <c r="F75" s="466"/>
      <c r="G75" s="466"/>
      <c r="H75" s="1441" t="s">
        <v>2363</v>
      </c>
      <c r="I75" s="1441"/>
      <c r="J75" s="1441"/>
      <c r="K75" s="1441"/>
      <c r="L75" s="1441"/>
      <c r="M75" s="1441"/>
      <c r="N75" s="1441"/>
      <c r="O75" s="1441"/>
      <c r="P75" s="1441"/>
      <c r="Q75" s="1442">
        <v>4</v>
      </c>
      <c r="R75" s="1442"/>
      <c r="S75" s="1442"/>
      <c r="T75" s="1442"/>
      <c r="U75" s="1442"/>
    </row>
    <row r="76" spans="1:21" ht="11.25" customHeight="1" outlineLevel="2">
      <c r="A76" s="463"/>
      <c r="B76" s="463"/>
      <c r="C76" s="464"/>
      <c r="D76" s="465"/>
      <c r="E76" s="466"/>
      <c r="F76" s="466"/>
      <c r="G76" s="466"/>
      <c r="H76" s="1441" t="s">
        <v>2368</v>
      </c>
      <c r="I76" s="1441"/>
      <c r="J76" s="1441"/>
      <c r="K76" s="1441"/>
      <c r="L76" s="1441"/>
      <c r="M76" s="1441"/>
      <c r="N76" s="1441"/>
      <c r="O76" s="1441"/>
      <c r="P76" s="1441"/>
      <c r="Q76" s="1442">
        <v>5</v>
      </c>
      <c r="R76" s="1442"/>
      <c r="S76" s="1442"/>
      <c r="T76" s="1442"/>
      <c r="U76" s="1442"/>
    </row>
    <row r="77" spans="1:21" ht="11.25" customHeight="1" outlineLevel="2">
      <c r="A77" s="463"/>
      <c r="B77" s="463"/>
      <c r="C77" s="464"/>
      <c r="D77" s="465"/>
      <c r="E77" s="466"/>
      <c r="F77" s="466"/>
      <c r="G77" s="466"/>
      <c r="H77" s="1441" t="s">
        <v>1764</v>
      </c>
      <c r="I77" s="1441"/>
      <c r="J77" s="1441"/>
      <c r="K77" s="1441"/>
      <c r="L77" s="1441"/>
      <c r="M77" s="1441"/>
      <c r="N77" s="1441"/>
      <c r="O77" s="1441"/>
      <c r="P77" s="1441"/>
      <c r="Q77" s="1442">
        <v>1</v>
      </c>
      <c r="R77" s="1442"/>
      <c r="S77" s="1442"/>
      <c r="T77" s="1442"/>
      <c r="U77" s="1442"/>
    </row>
    <row r="78" spans="1:21" ht="11.25" customHeight="1" outlineLevel="2">
      <c r="A78" s="463"/>
      <c r="B78" s="463"/>
      <c r="C78" s="464"/>
      <c r="D78" s="465"/>
      <c r="E78" s="466"/>
      <c r="F78" s="466"/>
      <c r="G78" s="466"/>
      <c r="H78" s="1441" t="s">
        <v>2369</v>
      </c>
      <c r="I78" s="1441"/>
      <c r="J78" s="1441"/>
      <c r="K78" s="1441"/>
      <c r="L78" s="1441"/>
      <c r="M78" s="1441"/>
      <c r="N78" s="1441"/>
      <c r="O78" s="1441"/>
      <c r="P78" s="1441"/>
      <c r="Q78" s="1442">
        <v>2</v>
      </c>
      <c r="R78" s="1442"/>
      <c r="S78" s="1442"/>
      <c r="T78" s="1442"/>
      <c r="U78" s="1442"/>
    </row>
    <row r="79" spans="1:21" ht="11.25" customHeight="1" outlineLevel="2">
      <c r="A79" s="463"/>
      <c r="B79" s="463"/>
      <c r="C79" s="464"/>
      <c r="D79" s="465"/>
      <c r="E79" s="466"/>
      <c r="F79" s="466"/>
      <c r="G79" s="466"/>
      <c r="H79" s="1441" t="s">
        <v>2370</v>
      </c>
      <c r="I79" s="1441"/>
      <c r="J79" s="1441"/>
      <c r="K79" s="1441"/>
      <c r="L79" s="1441"/>
      <c r="M79" s="1441"/>
      <c r="N79" s="1441"/>
      <c r="O79" s="1441"/>
      <c r="P79" s="1441"/>
      <c r="Q79" s="1442">
        <v>2</v>
      </c>
      <c r="R79" s="1442"/>
      <c r="S79" s="1442"/>
      <c r="T79" s="1442"/>
      <c r="U79" s="1442"/>
    </row>
    <row r="80" spans="1:21" ht="11.25" customHeight="1" outlineLevel="2">
      <c r="A80" s="463"/>
      <c r="B80" s="463"/>
      <c r="C80" s="464"/>
      <c r="D80" s="465"/>
      <c r="E80" s="466"/>
      <c r="F80" s="466"/>
      <c r="G80" s="466"/>
      <c r="H80" s="1441" t="s">
        <v>2371</v>
      </c>
      <c r="I80" s="1441"/>
      <c r="J80" s="1441"/>
      <c r="K80" s="1441"/>
      <c r="L80" s="1441"/>
      <c r="M80" s="1441"/>
      <c r="N80" s="1441"/>
      <c r="O80" s="1441"/>
      <c r="P80" s="1441"/>
      <c r="Q80" s="1442">
        <v>1</v>
      </c>
      <c r="R80" s="1442"/>
      <c r="S80" s="1442"/>
      <c r="T80" s="1442"/>
      <c r="U80" s="1442"/>
    </row>
    <row r="81" spans="1:21" ht="11.25" customHeight="1" outlineLevel="2">
      <c r="A81" s="463"/>
      <c r="B81" s="463"/>
      <c r="C81" s="464"/>
      <c r="D81" s="465"/>
      <c r="E81" s="466"/>
      <c r="F81" s="466"/>
      <c r="G81" s="466"/>
      <c r="H81" s="1441" t="s">
        <v>1765</v>
      </c>
      <c r="I81" s="1441"/>
      <c r="J81" s="1441"/>
      <c r="K81" s="1441"/>
      <c r="L81" s="1441"/>
      <c r="M81" s="1441"/>
      <c r="N81" s="1441"/>
      <c r="O81" s="1441"/>
      <c r="P81" s="1441"/>
      <c r="Q81" s="1442">
        <v>1</v>
      </c>
      <c r="R81" s="1442"/>
      <c r="S81" s="1442"/>
      <c r="T81" s="1442"/>
      <c r="U81" s="1442"/>
    </row>
    <row r="82" spans="1:21" ht="11.25" customHeight="1" outlineLevel="2">
      <c r="A82" s="463"/>
      <c r="B82" s="463"/>
      <c r="C82" s="464"/>
      <c r="D82" s="465"/>
      <c r="E82" s="466"/>
      <c r="F82" s="466"/>
      <c r="G82" s="466"/>
      <c r="H82" s="1441" t="s">
        <v>2372</v>
      </c>
      <c r="I82" s="1441"/>
      <c r="J82" s="1441"/>
      <c r="K82" s="1441"/>
      <c r="L82" s="1441"/>
      <c r="M82" s="1441"/>
      <c r="N82" s="1441"/>
      <c r="O82" s="1441"/>
      <c r="P82" s="1441"/>
      <c r="Q82" s="1442">
        <v>1</v>
      </c>
      <c r="R82" s="1442"/>
      <c r="S82" s="1442"/>
      <c r="T82" s="1442"/>
      <c r="U82" s="1442"/>
    </row>
    <row r="83" spans="1:21" ht="11.25" customHeight="1" outlineLevel="2">
      <c r="A83" s="463"/>
      <c r="B83" s="463"/>
      <c r="C83" s="464"/>
      <c r="D83" s="465"/>
      <c r="E83" s="466"/>
      <c r="F83" s="466"/>
      <c r="G83" s="466"/>
      <c r="H83" s="1441" t="s">
        <v>1766</v>
      </c>
      <c r="I83" s="1441"/>
      <c r="J83" s="1441"/>
      <c r="K83" s="1441"/>
      <c r="L83" s="1441"/>
      <c r="M83" s="1441"/>
      <c r="N83" s="1441"/>
      <c r="O83" s="1441"/>
      <c r="P83" s="1441"/>
      <c r="Q83" s="1442">
        <v>1</v>
      </c>
      <c r="R83" s="1442"/>
      <c r="S83" s="1442"/>
      <c r="T83" s="1442"/>
      <c r="U83" s="1442"/>
    </row>
    <row r="84" spans="1:21" ht="21.75" customHeight="1" outlineLevel="2">
      <c r="A84" s="463"/>
      <c r="B84" s="463"/>
      <c r="C84" s="464"/>
      <c r="D84" s="465"/>
      <c r="E84" s="466"/>
      <c r="F84" s="466"/>
      <c r="G84" s="466"/>
      <c r="H84" s="1441" t="s">
        <v>1767</v>
      </c>
      <c r="I84" s="1441"/>
      <c r="J84" s="1441"/>
      <c r="K84" s="1441"/>
      <c r="L84" s="1441"/>
      <c r="M84" s="1441"/>
      <c r="N84" s="1441"/>
      <c r="O84" s="1441"/>
      <c r="P84" s="1441"/>
      <c r="Q84" s="1442">
        <v>1</v>
      </c>
      <c r="R84" s="1442"/>
      <c r="S84" s="1442"/>
      <c r="T84" s="1442"/>
      <c r="U84" s="1442"/>
    </row>
    <row r="85" spans="1:21" ht="11.25" customHeight="1" outlineLevel="2">
      <c r="A85" s="463"/>
      <c r="B85" s="463"/>
      <c r="C85" s="464"/>
      <c r="D85" s="465"/>
      <c r="E85" s="466"/>
      <c r="F85" s="466"/>
      <c r="G85" s="466"/>
      <c r="H85" s="1441" t="s">
        <v>1768</v>
      </c>
      <c r="I85" s="1441"/>
      <c r="J85" s="1441"/>
      <c r="K85" s="1441"/>
      <c r="L85" s="1441"/>
      <c r="M85" s="1441"/>
      <c r="N85" s="1441"/>
      <c r="O85" s="1441"/>
      <c r="P85" s="1441"/>
      <c r="Q85" s="1442">
        <v>1</v>
      </c>
      <c r="R85" s="1442"/>
      <c r="S85" s="1442"/>
      <c r="T85" s="1442"/>
      <c r="U85" s="1442"/>
    </row>
    <row r="86" spans="1:21" ht="21.75" customHeight="1" outlineLevel="2">
      <c r="A86" s="463"/>
      <c r="B86" s="463"/>
      <c r="C86" s="464"/>
      <c r="D86" s="465"/>
      <c r="E86" s="466"/>
      <c r="F86" s="466"/>
      <c r="G86" s="466"/>
      <c r="H86" s="1441" t="s">
        <v>2364</v>
      </c>
      <c r="I86" s="1441"/>
      <c r="J86" s="1441"/>
      <c r="K86" s="1441"/>
      <c r="L86" s="1441"/>
      <c r="M86" s="1441"/>
      <c r="N86" s="1441"/>
      <c r="O86" s="1441"/>
      <c r="P86" s="1441"/>
      <c r="Q86" s="1442">
        <v>2</v>
      </c>
      <c r="R86" s="1442"/>
      <c r="S86" s="1442"/>
      <c r="T86" s="1442"/>
      <c r="U86" s="1442"/>
    </row>
    <row r="87" spans="1:21" ht="11.25" customHeight="1" outlineLevel="2">
      <c r="A87" s="463"/>
      <c r="B87" s="463"/>
      <c r="C87" s="464"/>
      <c r="D87" s="465"/>
      <c r="E87" s="466"/>
      <c r="F87" s="466"/>
      <c r="G87" s="466"/>
      <c r="H87" s="1441" t="s">
        <v>2373</v>
      </c>
      <c r="I87" s="1441"/>
      <c r="J87" s="1441"/>
      <c r="K87" s="1441"/>
      <c r="L87" s="1441"/>
      <c r="M87" s="1441"/>
      <c r="N87" s="1441"/>
      <c r="O87" s="1441"/>
      <c r="P87" s="1441"/>
      <c r="Q87" s="1442">
        <v>2</v>
      </c>
      <c r="R87" s="1442"/>
      <c r="S87" s="1442"/>
      <c r="T87" s="1442"/>
      <c r="U87" s="1442"/>
    </row>
    <row r="88" spans="1:21" ht="21.75" customHeight="1" outlineLevel="2">
      <c r="A88" s="463"/>
      <c r="B88" s="463"/>
      <c r="C88" s="464"/>
      <c r="D88" s="465"/>
      <c r="E88" s="466"/>
      <c r="F88" s="466"/>
      <c r="G88" s="466"/>
      <c r="H88" s="1441" t="s">
        <v>1760</v>
      </c>
      <c r="I88" s="1441"/>
      <c r="J88" s="1441"/>
      <c r="K88" s="1441"/>
      <c r="L88" s="1441"/>
      <c r="M88" s="1441"/>
      <c r="N88" s="1441"/>
      <c r="O88" s="1441"/>
      <c r="P88" s="1441"/>
      <c r="Q88" s="1442">
        <v>2</v>
      </c>
      <c r="R88" s="1442"/>
      <c r="S88" s="1442"/>
      <c r="T88" s="1442"/>
      <c r="U88" s="1442"/>
    </row>
    <row r="89" spans="1:21" ht="11.25" customHeight="1" outlineLevel="2">
      <c r="A89" s="463"/>
      <c r="B89" s="463"/>
      <c r="C89" s="464"/>
      <c r="D89" s="465"/>
      <c r="E89" s="466"/>
      <c r="F89" s="466"/>
      <c r="G89" s="466"/>
      <c r="H89" s="1441" t="s">
        <v>2365</v>
      </c>
      <c r="I89" s="1441"/>
      <c r="J89" s="1441"/>
      <c r="K89" s="1441"/>
      <c r="L89" s="1441"/>
      <c r="M89" s="1441"/>
      <c r="N89" s="1441"/>
      <c r="O89" s="1441"/>
      <c r="P89" s="1441"/>
      <c r="Q89" s="1442">
        <v>2</v>
      </c>
      <c r="R89" s="1442"/>
      <c r="S89" s="1442"/>
      <c r="T89" s="1442"/>
      <c r="U89" s="1442"/>
    </row>
    <row r="90" spans="1:21" ht="11.25" customHeight="1" outlineLevel="2">
      <c r="A90" s="463"/>
      <c r="B90" s="463"/>
      <c r="C90" s="464"/>
      <c r="D90" s="465"/>
      <c r="E90" s="466"/>
      <c r="F90" s="466"/>
      <c r="G90" s="466"/>
      <c r="H90" s="1441" t="s">
        <v>1762</v>
      </c>
      <c r="I90" s="1441"/>
      <c r="J90" s="1441"/>
      <c r="K90" s="1441"/>
      <c r="L90" s="1441"/>
      <c r="M90" s="1441"/>
      <c r="N90" s="1441"/>
      <c r="O90" s="1441"/>
      <c r="P90" s="1441"/>
      <c r="Q90" s="1445">
        <v>0.2</v>
      </c>
      <c r="R90" s="1445"/>
      <c r="S90" s="1445"/>
      <c r="T90" s="1445"/>
      <c r="U90" s="1445"/>
    </row>
    <row r="91" spans="1:21" s="237" customFormat="1" ht="12.75" customHeight="1">
      <c r="A91" s="463"/>
      <c r="B91" s="463"/>
      <c r="C91" s="464"/>
      <c r="D91" s="465"/>
      <c r="E91" s="466"/>
      <c r="F91" s="466"/>
      <c r="G91" s="466"/>
      <c r="H91" s="1441" t="s">
        <v>1761</v>
      </c>
      <c r="I91" s="1441"/>
      <c r="J91" s="1441"/>
      <c r="K91" s="1441"/>
      <c r="L91" s="1441"/>
      <c r="M91" s="1441"/>
      <c r="N91" s="1441"/>
      <c r="O91" s="1441"/>
      <c r="P91" s="1441"/>
      <c r="Q91" s="1442">
        <v>9</v>
      </c>
      <c r="R91" s="1442"/>
      <c r="S91" s="1442"/>
      <c r="T91" s="1442"/>
      <c r="U91" s="1442"/>
    </row>
    <row r="92" spans="1:21" ht="12.75" customHeight="1" outlineLevel="1">
      <c r="A92" s="463"/>
      <c r="B92" s="463"/>
      <c r="C92" s="464"/>
      <c r="D92" s="465"/>
      <c r="E92" s="466"/>
      <c r="F92" s="466"/>
      <c r="G92" s="466"/>
      <c r="H92" s="1441" t="s">
        <v>1763</v>
      </c>
      <c r="I92" s="1441"/>
      <c r="J92" s="1441"/>
      <c r="K92" s="1441"/>
      <c r="L92" s="1441"/>
      <c r="M92" s="1441"/>
      <c r="N92" s="1441"/>
      <c r="O92" s="1441"/>
      <c r="P92" s="1441"/>
      <c r="Q92" s="1442">
        <v>1</v>
      </c>
      <c r="R92" s="1442"/>
      <c r="S92" s="1442"/>
      <c r="T92" s="1442"/>
      <c r="U92" s="1442"/>
    </row>
    <row r="93" spans="1:21" ht="11.25" customHeight="1" outlineLevel="2">
      <c r="A93" s="1446">
        <v>3</v>
      </c>
      <c r="B93" s="1446"/>
      <c r="C93" s="1446"/>
      <c r="D93" s="1447" t="s">
        <v>1745</v>
      </c>
      <c r="E93" s="1447"/>
      <c r="F93" s="1447"/>
      <c r="G93" s="1447"/>
      <c r="H93" s="1447"/>
      <c r="I93" s="1447"/>
      <c r="J93" s="1447"/>
      <c r="K93" s="1447"/>
      <c r="L93" s="1447"/>
      <c r="M93" s="1447"/>
      <c r="N93" s="1447"/>
      <c r="O93" s="1447"/>
      <c r="P93" s="1447"/>
      <c r="Q93" s="1446">
        <v>1</v>
      </c>
      <c r="R93" s="1446"/>
      <c r="S93" s="1446"/>
      <c r="T93" s="1446"/>
      <c r="U93" s="1446"/>
    </row>
    <row r="94" spans="1:21" ht="11.25" customHeight="1" outlineLevel="2">
      <c r="A94" s="463"/>
      <c r="B94" s="463"/>
      <c r="C94" s="464"/>
      <c r="D94" s="1448" t="s">
        <v>1758</v>
      </c>
      <c r="E94" s="1448"/>
      <c r="F94" s="1448"/>
      <c r="G94" s="1448"/>
      <c r="H94" s="1448"/>
      <c r="I94" s="1448"/>
      <c r="J94" s="1448"/>
      <c r="K94" s="1448"/>
      <c r="L94" s="1448"/>
      <c r="M94" s="1448"/>
      <c r="N94" s="1448"/>
      <c r="O94" s="1448"/>
      <c r="P94" s="1448"/>
      <c r="Q94" s="1446">
        <v>1</v>
      </c>
      <c r="R94" s="1446"/>
      <c r="S94" s="1446"/>
      <c r="T94" s="1446"/>
      <c r="U94" s="1446"/>
    </row>
    <row r="95" spans="1:21" ht="11.25" customHeight="1" outlineLevel="2">
      <c r="A95" s="463"/>
      <c r="B95" s="463"/>
      <c r="C95" s="464"/>
      <c r="D95" s="465"/>
      <c r="E95" s="466"/>
      <c r="F95" s="466"/>
      <c r="G95" s="466"/>
      <c r="H95" s="1441" t="s">
        <v>2367</v>
      </c>
      <c r="I95" s="1441"/>
      <c r="J95" s="1441"/>
      <c r="K95" s="1441"/>
      <c r="L95" s="1441"/>
      <c r="M95" s="1441"/>
      <c r="N95" s="1441"/>
      <c r="O95" s="1441"/>
      <c r="P95" s="1441"/>
      <c r="Q95" s="1442">
        <v>3</v>
      </c>
      <c r="R95" s="1442"/>
      <c r="S95" s="1442"/>
      <c r="T95" s="1442"/>
      <c r="U95" s="1442"/>
    </row>
    <row r="96" spans="1:21" ht="11.25" customHeight="1" outlineLevel="2">
      <c r="A96" s="463"/>
      <c r="B96" s="463"/>
      <c r="C96" s="464"/>
      <c r="D96" s="465"/>
      <c r="E96" s="466"/>
      <c r="F96" s="466"/>
      <c r="G96" s="466"/>
      <c r="H96" s="1441" t="s">
        <v>2360</v>
      </c>
      <c r="I96" s="1441"/>
      <c r="J96" s="1441"/>
      <c r="K96" s="1441"/>
      <c r="L96" s="1441"/>
      <c r="M96" s="1441"/>
      <c r="N96" s="1441"/>
      <c r="O96" s="1441"/>
      <c r="P96" s="1441"/>
      <c r="Q96" s="1442">
        <v>1</v>
      </c>
      <c r="R96" s="1442"/>
      <c r="S96" s="1442"/>
      <c r="T96" s="1442"/>
      <c r="U96" s="1442"/>
    </row>
    <row r="97" spans="1:21" ht="11.25" customHeight="1" outlineLevel="2">
      <c r="A97" s="463"/>
      <c r="B97" s="463"/>
      <c r="C97" s="464"/>
      <c r="D97" s="465"/>
      <c r="E97" s="466"/>
      <c r="F97" s="466"/>
      <c r="G97" s="466"/>
      <c r="H97" s="1441" t="s">
        <v>2374</v>
      </c>
      <c r="I97" s="1441"/>
      <c r="J97" s="1441"/>
      <c r="K97" s="1441"/>
      <c r="L97" s="1441"/>
      <c r="M97" s="1441"/>
      <c r="N97" s="1441"/>
      <c r="O97" s="1441"/>
      <c r="P97" s="1441"/>
      <c r="Q97" s="1442">
        <v>1</v>
      </c>
      <c r="R97" s="1442"/>
      <c r="S97" s="1442"/>
      <c r="T97" s="1442"/>
      <c r="U97" s="1442"/>
    </row>
    <row r="98" spans="1:21" ht="11.25" customHeight="1" outlineLevel="2">
      <c r="A98" s="463"/>
      <c r="B98" s="463"/>
      <c r="C98" s="464"/>
      <c r="D98" s="465"/>
      <c r="E98" s="466"/>
      <c r="F98" s="466"/>
      <c r="G98" s="466"/>
      <c r="H98" s="1441" t="s">
        <v>2362</v>
      </c>
      <c r="I98" s="1441"/>
      <c r="J98" s="1441"/>
      <c r="K98" s="1441"/>
      <c r="L98" s="1441"/>
      <c r="M98" s="1441"/>
      <c r="N98" s="1441"/>
      <c r="O98" s="1441"/>
      <c r="P98" s="1441"/>
      <c r="Q98" s="1442">
        <v>2</v>
      </c>
      <c r="R98" s="1442"/>
      <c r="S98" s="1442"/>
      <c r="T98" s="1442"/>
      <c r="U98" s="1442"/>
    </row>
    <row r="99" spans="1:21" ht="11.25" customHeight="1" outlineLevel="2">
      <c r="A99" s="463"/>
      <c r="B99" s="463"/>
      <c r="C99" s="464"/>
      <c r="D99" s="465"/>
      <c r="E99" s="466"/>
      <c r="F99" s="466"/>
      <c r="G99" s="466"/>
      <c r="H99" s="1441" t="s">
        <v>2363</v>
      </c>
      <c r="I99" s="1441"/>
      <c r="J99" s="1441"/>
      <c r="K99" s="1441"/>
      <c r="L99" s="1441"/>
      <c r="M99" s="1441"/>
      <c r="N99" s="1441"/>
      <c r="O99" s="1441"/>
      <c r="P99" s="1441"/>
      <c r="Q99" s="1442">
        <v>3</v>
      </c>
      <c r="R99" s="1442"/>
      <c r="S99" s="1442"/>
      <c r="T99" s="1442"/>
      <c r="U99" s="1442"/>
    </row>
    <row r="100" spans="1:21" ht="11.25" customHeight="1" outlineLevel="2">
      <c r="A100" s="463"/>
      <c r="B100" s="463"/>
      <c r="C100" s="464"/>
      <c r="D100" s="465"/>
      <c r="E100" s="466"/>
      <c r="F100" s="466"/>
      <c r="G100" s="466"/>
      <c r="H100" s="1441" t="s">
        <v>2375</v>
      </c>
      <c r="I100" s="1441"/>
      <c r="J100" s="1441"/>
      <c r="K100" s="1441"/>
      <c r="L100" s="1441"/>
      <c r="M100" s="1441"/>
      <c r="N100" s="1441"/>
      <c r="O100" s="1441"/>
      <c r="P100" s="1441"/>
      <c r="Q100" s="1442">
        <v>1</v>
      </c>
      <c r="R100" s="1442"/>
      <c r="S100" s="1442"/>
      <c r="T100" s="1442"/>
      <c r="U100" s="1442"/>
    </row>
    <row r="101" spans="1:21" ht="11.25" customHeight="1" outlineLevel="2">
      <c r="A101" s="463"/>
      <c r="B101" s="463"/>
      <c r="C101" s="464"/>
      <c r="D101" s="465"/>
      <c r="E101" s="466"/>
      <c r="F101" s="466"/>
      <c r="G101" s="466"/>
      <c r="H101" s="1441" t="s">
        <v>2376</v>
      </c>
      <c r="I101" s="1441"/>
      <c r="J101" s="1441"/>
      <c r="K101" s="1441"/>
      <c r="L101" s="1441"/>
      <c r="M101" s="1441"/>
      <c r="N101" s="1441"/>
      <c r="O101" s="1441"/>
      <c r="P101" s="1441"/>
      <c r="Q101" s="1442">
        <v>11</v>
      </c>
      <c r="R101" s="1442"/>
      <c r="S101" s="1442"/>
      <c r="T101" s="1442"/>
      <c r="U101" s="1442"/>
    </row>
    <row r="102" spans="1:21" ht="11.25" customHeight="1" outlineLevel="2">
      <c r="A102" s="463"/>
      <c r="B102" s="463"/>
      <c r="C102" s="464"/>
      <c r="D102" s="465"/>
      <c r="E102" s="466"/>
      <c r="F102" s="466"/>
      <c r="G102" s="466"/>
      <c r="H102" s="1441" t="s">
        <v>2368</v>
      </c>
      <c r="I102" s="1441"/>
      <c r="J102" s="1441"/>
      <c r="K102" s="1441"/>
      <c r="L102" s="1441"/>
      <c r="M102" s="1441"/>
      <c r="N102" s="1441"/>
      <c r="O102" s="1441"/>
      <c r="P102" s="1441"/>
      <c r="Q102" s="1442">
        <v>5</v>
      </c>
      <c r="R102" s="1442"/>
      <c r="S102" s="1442"/>
      <c r="T102" s="1442"/>
      <c r="U102" s="1442"/>
    </row>
    <row r="103" spans="1:21" ht="11.25" customHeight="1" outlineLevel="2">
      <c r="A103" s="463"/>
      <c r="B103" s="463"/>
      <c r="C103" s="464"/>
      <c r="D103" s="465"/>
      <c r="E103" s="466"/>
      <c r="F103" s="466"/>
      <c r="G103" s="466"/>
      <c r="H103" s="1441" t="s">
        <v>2377</v>
      </c>
      <c r="I103" s="1441"/>
      <c r="J103" s="1441"/>
      <c r="K103" s="1441"/>
      <c r="L103" s="1441"/>
      <c r="M103" s="1441"/>
      <c r="N103" s="1441"/>
      <c r="O103" s="1441"/>
      <c r="P103" s="1441"/>
      <c r="Q103" s="1442">
        <v>32</v>
      </c>
      <c r="R103" s="1442"/>
      <c r="S103" s="1442"/>
      <c r="T103" s="1442"/>
      <c r="U103" s="1442"/>
    </row>
    <row r="104" spans="1:21" ht="11.25" customHeight="1" outlineLevel="2">
      <c r="A104" s="463"/>
      <c r="B104" s="463"/>
      <c r="C104" s="464"/>
      <c r="D104" s="465"/>
      <c r="E104" s="466"/>
      <c r="F104" s="466"/>
      <c r="G104" s="466"/>
      <c r="H104" s="1441" t="s">
        <v>2378</v>
      </c>
      <c r="I104" s="1441"/>
      <c r="J104" s="1441"/>
      <c r="K104" s="1441"/>
      <c r="L104" s="1441"/>
      <c r="M104" s="1441"/>
      <c r="N104" s="1441"/>
      <c r="O104" s="1441"/>
      <c r="P104" s="1441"/>
      <c r="Q104" s="1442">
        <v>2</v>
      </c>
      <c r="R104" s="1442"/>
      <c r="S104" s="1442"/>
      <c r="T104" s="1442"/>
      <c r="U104" s="1442"/>
    </row>
    <row r="105" spans="1:21" ht="11.25" customHeight="1" outlineLevel="2">
      <c r="A105" s="463"/>
      <c r="B105" s="463"/>
      <c r="C105" s="464"/>
      <c r="D105" s="465"/>
      <c r="E105" s="466"/>
      <c r="F105" s="466"/>
      <c r="G105" s="466"/>
      <c r="H105" s="1441" t="s">
        <v>2378</v>
      </c>
      <c r="I105" s="1441"/>
      <c r="J105" s="1441"/>
      <c r="K105" s="1441"/>
      <c r="L105" s="1441"/>
      <c r="M105" s="1441"/>
      <c r="N105" s="1441"/>
      <c r="O105" s="1441"/>
      <c r="P105" s="1441"/>
      <c r="Q105" s="1442">
        <v>1</v>
      </c>
      <c r="R105" s="1442"/>
      <c r="S105" s="1442"/>
      <c r="T105" s="1442"/>
      <c r="U105" s="1442"/>
    </row>
    <row r="106" spans="1:21" ht="11.25" customHeight="1" outlineLevel="2">
      <c r="A106" s="463"/>
      <c r="B106" s="463"/>
      <c r="C106" s="464"/>
      <c r="D106" s="465"/>
      <c r="E106" s="466"/>
      <c r="F106" s="466"/>
      <c r="G106" s="466"/>
      <c r="H106" s="1441" t="s">
        <v>1765</v>
      </c>
      <c r="I106" s="1441"/>
      <c r="J106" s="1441"/>
      <c r="K106" s="1441"/>
      <c r="L106" s="1441"/>
      <c r="M106" s="1441"/>
      <c r="N106" s="1441"/>
      <c r="O106" s="1441"/>
      <c r="P106" s="1441"/>
      <c r="Q106" s="1442">
        <v>2</v>
      </c>
      <c r="R106" s="1442"/>
      <c r="S106" s="1442"/>
      <c r="T106" s="1442"/>
      <c r="U106" s="1442"/>
    </row>
    <row r="107" spans="1:21" ht="11.25" customHeight="1" outlineLevel="2">
      <c r="A107" s="463"/>
      <c r="B107" s="463"/>
      <c r="C107" s="464"/>
      <c r="D107" s="465"/>
      <c r="E107" s="466"/>
      <c r="F107" s="466"/>
      <c r="G107" s="466"/>
      <c r="H107" s="1441" t="s">
        <v>1769</v>
      </c>
      <c r="I107" s="1441"/>
      <c r="J107" s="1441"/>
      <c r="K107" s="1441"/>
      <c r="L107" s="1441"/>
      <c r="M107" s="1441"/>
      <c r="N107" s="1441"/>
      <c r="O107" s="1441"/>
      <c r="P107" s="1441"/>
      <c r="Q107" s="1442">
        <v>1</v>
      </c>
      <c r="R107" s="1442"/>
      <c r="S107" s="1442"/>
      <c r="T107" s="1442"/>
      <c r="U107" s="1442"/>
    </row>
    <row r="108" spans="1:21" ht="11.25" customHeight="1" outlineLevel="2">
      <c r="A108" s="463"/>
      <c r="B108" s="463"/>
      <c r="C108" s="464"/>
      <c r="D108" s="465"/>
      <c r="E108" s="466"/>
      <c r="F108" s="466"/>
      <c r="G108" s="466"/>
      <c r="H108" s="1441" t="s">
        <v>1770</v>
      </c>
      <c r="I108" s="1441"/>
      <c r="J108" s="1441"/>
      <c r="K108" s="1441"/>
      <c r="L108" s="1441"/>
      <c r="M108" s="1441"/>
      <c r="N108" s="1441"/>
      <c r="O108" s="1441"/>
      <c r="P108" s="1441"/>
      <c r="Q108" s="1442">
        <v>3</v>
      </c>
      <c r="R108" s="1442"/>
      <c r="S108" s="1442"/>
      <c r="T108" s="1442"/>
      <c r="U108" s="1442"/>
    </row>
    <row r="109" spans="1:21" ht="21.75" customHeight="1" outlineLevel="2">
      <c r="A109" s="463"/>
      <c r="B109" s="463"/>
      <c r="C109" s="464"/>
      <c r="D109" s="465"/>
      <c r="E109" s="466"/>
      <c r="F109" s="466"/>
      <c r="G109" s="466"/>
      <c r="H109" s="1441" t="s">
        <v>2373</v>
      </c>
      <c r="I109" s="1441"/>
      <c r="J109" s="1441"/>
      <c r="K109" s="1441"/>
      <c r="L109" s="1441"/>
      <c r="M109" s="1441"/>
      <c r="N109" s="1441"/>
      <c r="O109" s="1441"/>
      <c r="P109" s="1441"/>
      <c r="Q109" s="1442">
        <v>1</v>
      </c>
      <c r="R109" s="1442"/>
      <c r="S109" s="1442"/>
      <c r="T109" s="1442"/>
      <c r="U109" s="1442"/>
    </row>
    <row r="110" spans="1:21" ht="11.25" customHeight="1" outlineLevel="2">
      <c r="A110" s="463"/>
      <c r="B110" s="463"/>
      <c r="C110" s="464"/>
      <c r="D110" s="465"/>
      <c r="E110" s="466"/>
      <c r="F110" s="466"/>
      <c r="G110" s="466"/>
      <c r="H110" s="1441" t="s">
        <v>1760</v>
      </c>
      <c r="I110" s="1441"/>
      <c r="J110" s="1441"/>
      <c r="K110" s="1441"/>
      <c r="L110" s="1441"/>
      <c r="M110" s="1441"/>
      <c r="N110" s="1441"/>
      <c r="O110" s="1441"/>
      <c r="P110" s="1441"/>
      <c r="Q110" s="1442">
        <v>1</v>
      </c>
      <c r="R110" s="1442"/>
      <c r="S110" s="1442"/>
      <c r="T110" s="1442"/>
      <c r="U110" s="1442"/>
    </row>
    <row r="111" spans="1:21" s="237" customFormat="1" ht="12.75" customHeight="1">
      <c r="A111" s="463"/>
      <c r="B111" s="463"/>
      <c r="C111" s="464"/>
      <c r="D111" s="465"/>
      <c r="E111" s="466"/>
      <c r="F111" s="466"/>
      <c r="G111" s="466"/>
      <c r="H111" s="1441" t="s">
        <v>2379</v>
      </c>
      <c r="I111" s="1441"/>
      <c r="J111" s="1441"/>
      <c r="K111" s="1441"/>
      <c r="L111" s="1441"/>
      <c r="M111" s="1441"/>
      <c r="N111" s="1441"/>
      <c r="O111" s="1441"/>
      <c r="P111" s="1441"/>
      <c r="Q111" s="1442">
        <v>1</v>
      </c>
      <c r="R111" s="1442"/>
      <c r="S111" s="1442"/>
      <c r="T111" s="1442"/>
      <c r="U111" s="1442"/>
    </row>
    <row r="112" spans="1:21" ht="12.75" customHeight="1" outlineLevel="1">
      <c r="A112" s="463"/>
      <c r="B112" s="463"/>
      <c r="C112" s="464"/>
      <c r="D112" s="465"/>
      <c r="E112" s="466"/>
      <c r="F112" s="466"/>
      <c r="G112" s="466"/>
      <c r="H112" s="1441" t="s">
        <v>1771</v>
      </c>
      <c r="I112" s="1441"/>
      <c r="J112" s="1441"/>
      <c r="K112" s="1441"/>
      <c r="L112" s="1441"/>
      <c r="M112" s="1441"/>
      <c r="N112" s="1441"/>
      <c r="O112" s="1441"/>
      <c r="P112" s="1441"/>
      <c r="Q112" s="1442">
        <v>1</v>
      </c>
      <c r="R112" s="1442"/>
      <c r="S112" s="1442"/>
      <c r="T112" s="1442"/>
      <c r="U112" s="1442"/>
    </row>
    <row r="113" spans="1:21" ht="11.25" customHeight="1" outlineLevel="2">
      <c r="A113" s="1446">
        <v>4</v>
      </c>
      <c r="B113" s="1446"/>
      <c r="C113" s="1446"/>
      <c r="D113" s="1447" t="s">
        <v>1746</v>
      </c>
      <c r="E113" s="1447"/>
      <c r="F113" s="1447"/>
      <c r="G113" s="1447"/>
      <c r="H113" s="1447"/>
      <c r="I113" s="1447"/>
      <c r="J113" s="1447"/>
      <c r="K113" s="1447"/>
      <c r="L113" s="1447"/>
      <c r="M113" s="1447"/>
      <c r="N113" s="1447"/>
      <c r="O113" s="1447"/>
      <c r="P113" s="1447"/>
      <c r="Q113" s="1446">
        <v>1</v>
      </c>
      <c r="R113" s="1446"/>
      <c r="S113" s="1446"/>
      <c r="T113" s="1446"/>
      <c r="U113" s="1446"/>
    </row>
    <row r="114" spans="1:21" ht="11.25" customHeight="1" outlineLevel="2">
      <c r="A114" s="463"/>
      <c r="B114" s="463"/>
      <c r="C114" s="464"/>
      <c r="D114" s="1448" t="s">
        <v>1758</v>
      </c>
      <c r="E114" s="1448"/>
      <c r="F114" s="1448"/>
      <c r="G114" s="1448"/>
      <c r="H114" s="1448"/>
      <c r="I114" s="1448"/>
      <c r="J114" s="1448"/>
      <c r="K114" s="1448"/>
      <c r="L114" s="1448"/>
      <c r="M114" s="1448"/>
      <c r="N114" s="1448"/>
      <c r="O114" s="1448"/>
      <c r="P114" s="1448"/>
      <c r="Q114" s="1446">
        <v>1</v>
      </c>
      <c r="R114" s="1446"/>
      <c r="S114" s="1446"/>
      <c r="T114" s="1446"/>
      <c r="U114" s="1446"/>
    </row>
    <row r="115" spans="1:21" ht="11.25" customHeight="1" outlineLevel="2">
      <c r="A115" s="463"/>
      <c r="B115" s="463"/>
      <c r="C115" s="464"/>
      <c r="D115" s="465"/>
      <c r="E115" s="466"/>
      <c r="F115" s="466"/>
      <c r="G115" s="466"/>
      <c r="H115" s="1441" t="s">
        <v>2367</v>
      </c>
      <c r="I115" s="1441"/>
      <c r="J115" s="1441"/>
      <c r="K115" s="1441"/>
      <c r="L115" s="1441"/>
      <c r="M115" s="1441"/>
      <c r="N115" s="1441"/>
      <c r="O115" s="1441"/>
      <c r="P115" s="1441"/>
      <c r="Q115" s="1442">
        <v>3</v>
      </c>
      <c r="R115" s="1442"/>
      <c r="S115" s="1442"/>
      <c r="T115" s="1442"/>
      <c r="U115" s="1442"/>
    </row>
    <row r="116" spans="1:21" ht="11.25" customHeight="1" outlineLevel="2">
      <c r="A116" s="463"/>
      <c r="B116" s="463"/>
      <c r="C116" s="464"/>
      <c r="D116" s="465"/>
      <c r="E116" s="466"/>
      <c r="F116" s="466"/>
      <c r="G116" s="466"/>
      <c r="H116" s="1441" t="s">
        <v>2360</v>
      </c>
      <c r="I116" s="1441"/>
      <c r="J116" s="1441"/>
      <c r="K116" s="1441"/>
      <c r="L116" s="1441"/>
      <c r="M116" s="1441"/>
      <c r="N116" s="1441"/>
      <c r="O116" s="1441"/>
      <c r="P116" s="1441"/>
      <c r="Q116" s="1442">
        <v>1</v>
      </c>
      <c r="R116" s="1442"/>
      <c r="S116" s="1442"/>
      <c r="T116" s="1442"/>
      <c r="U116" s="1442"/>
    </row>
    <row r="117" spans="1:21" ht="11.25" customHeight="1" outlineLevel="2">
      <c r="A117" s="463"/>
      <c r="B117" s="463"/>
      <c r="C117" s="464"/>
      <c r="D117" s="465"/>
      <c r="E117" s="466"/>
      <c r="F117" s="466"/>
      <c r="G117" s="466"/>
      <c r="H117" s="1441" t="s">
        <v>2362</v>
      </c>
      <c r="I117" s="1441"/>
      <c r="J117" s="1441"/>
      <c r="K117" s="1441"/>
      <c r="L117" s="1441"/>
      <c r="M117" s="1441"/>
      <c r="N117" s="1441"/>
      <c r="O117" s="1441"/>
      <c r="P117" s="1441"/>
      <c r="Q117" s="1442">
        <v>2</v>
      </c>
      <c r="R117" s="1442"/>
      <c r="S117" s="1442"/>
      <c r="T117" s="1442"/>
      <c r="U117" s="1442"/>
    </row>
    <row r="118" spans="1:21" ht="11.25" customHeight="1" outlineLevel="2">
      <c r="A118" s="463"/>
      <c r="B118" s="463"/>
      <c r="C118" s="464"/>
      <c r="D118" s="465"/>
      <c r="E118" s="466"/>
      <c r="F118" s="466"/>
      <c r="G118" s="466"/>
      <c r="H118" s="1441" t="s">
        <v>2363</v>
      </c>
      <c r="I118" s="1441"/>
      <c r="J118" s="1441"/>
      <c r="K118" s="1441"/>
      <c r="L118" s="1441"/>
      <c r="M118" s="1441"/>
      <c r="N118" s="1441"/>
      <c r="O118" s="1441"/>
      <c r="P118" s="1441"/>
      <c r="Q118" s="1442">
        <v>12</v>
      </c>
      <c r="R118" s="1442"/>
      <c r="S118" s="1442"/>
      <c r="T118" s="1442"/>
      <c r="U118" s="1442"/>
    </row>
    <row r="119" spans="1:21" ht="11.25" customHeight="1" outlineLevel="2">
      <c r="A119" s="463"/>
      <c r="B119" s="463"/>
      <c r="C119" s="464"/>
      <c r="D119" s="465"/>
      <c r="E119" s="466"/>
      <c r="F119" s="466"/>
      <c r="G119" s="466"/>
      <c r="H119" s="1441" t="s">
        <v>2376</v>
      </c>
      <c r="I119" s="1441"/>
      <c r="J119" s="1441"/>
      <c r="K119" s="1441"/>
      <c r="L119" s="1441"/>
      <c r="M119" s="1441"/>
      <c r="N119" s="1441"/>
      <c r="O119" s="1441"/>
      <c r="P119" s="1441"/>
      <c r="Q119" s="1442">
        <v>11</v>
      </c>
      <c r="R119" s="1442"/>
      <c r="S119" s="1442"/>
      <c r="T119" s="1442"/>
      <c r="U119" s="1442"/>
    </row>
    <row r="120" spans="1:21" ht="11.25" customHeight="1" outlineLevel="2">
      <c r="A120" s="463"/>
      <c r="B120" s="463"/>
      <c r="C120" s="464"/>
      <c r="D120" s="465"/>
      <c r="E120" s="466"/>
      <c r="F120" s="466"/>
      <c r="G120" s="466"/>
      <c r="H120" s="1441" t="s">
        <v>2368</v>
      </c>
      <c r="I120" s="1441"/>
      <c r="J120" s="1441"/>
      <c r="K120" s="1441"/>
      <c r="L120" s="1441"/>
      <c r="M120" s="1441"/>
      <c r="N120" s="1441"/>
      <c r="O120" s="1441"/>
      <c r="P120" s="1441"/>
      <c r="Q120" s="1442">
        <v>5</v>
      </c>
      <c r="R120" s="1442"/>
      <c r="S120" s="1442"/>
      <c r="T120" s="1442"/>
      <c r="U120" s="1442"/>
    </row>
    <row r="121" spans="1:21" ht="11.25" customHeight="1" outlineLevel="2">
      <c r="A121" s="463"/>
      <c r="B121" s="463"/>
      <c r="C121" s="464"/>
      <c r="D121" s="465"/>
      <c r="E121" s="466"/>
      <c r="F121" s="466"/>
      <c r="G121" s="466"/>
      <c r="H121" s="1441" t="s">
        <v>2377</v>
      </c>
      <c r="I121" s="1441"/>
      <c r="J121" s="1441"/>
      <c r="K121" s="1441"/>
      <c r="L121" s="1441"/>
      <c r="M121" s="1441"/>
      <c r="N121" s="1441"/>
      <c r="O121" s="1441"/>
      <c r="P121" s="1441"/>
      <c r="Q121" s="1442">
        <v>32</v>
      </c>
      <c r="R121" s="1442"/>
      <c r="S121" s="1442"/>
      <c r="T121" s="1442"/>
      <c r="U121" s="1442"/>
    </row>
    <row r="122" spans="1:21" ht="11.25" customHeight="1" outlineLevel="2">
      <c r="A122" s="463"/>
      <c r="B122" s="463"/>
      <c r="C122" s="464"/>
      <c r="D122" s="465"/>
      <c r="E122" s="466"/>
      <c r="F122" s="466"/>
      <c r="G122" s="466"/>
      <c r="H122" s="1441" t="s">
        <v>2378</v>
      </c>
      <c r="I122" s="1441"/>
      <c r="J122" s="1441"/>
      <c r="K122" s="1441"/>
      <c r="L122" s="1441"/>
      <c r="M122" s="1441"/>
      <c r="N122" s="1441"/>
      <c r="O122" s="1441"/>
      <c r="P122" s="1441"/>
      <c r="Q122" s="1442">
        <v>2</v>
      </c>
      <c r="R122" s="1442"/>
      <c r="S122" s="1442"/>
      <c r="T122" s="1442"/>
      <c r="U122" s="1442"/>
    </row>
    <row r="123" spans="1:21" ht="11.25" customHeight="1" outlineLevel="2">
      <c r="A123" s="463"/>
      <c r="B123" s="463"/>
      <c r="C123" s="464"/>
      <c r="D123" s="465"/>
      <c r="E123" s="466"/>
      <c r="F123" s="466"/>
      <c r="G123" s="466"/>
      <c r="H123" s="1441" t="s">
        <v>2378</v>
      </c>
      <c r="I123" s="1441"/>
      <c r="J123" s="1441"/>
      <c r="K123" s="1441"/>
      <c r="L123" s="1441"/>
      <c r="M123" s="1441"/>
      <c r="N123" s="1441"/>
      <c r="O123" s="1441"/>
      <c r="P123" s="1441"/>
      <c r="Q123" s="1442">
        <v>2</v>
      </c>
      <c r="R123" s="1442"/>
      <c r="S123" s="1442"/>
      <c r="T123" s="1442"/>
      <c r="U123" s="1442"/>
    </row>
    <row r="124" spans="1:21" ht="11.25" customHeight="1" outlineLevel="2">
      <c r="A124" s="463"/>
      <c r="B124" s="463"/>
      <c r="C124" s="464"/>
      <c r="D124" s="465"/>
      <c r="E124" s="466"/>
      <c r="F124" s="466"/>
      <c r="G124" s="466"/>
      <c r="H124" s="1441" t="s">
        <v>1765</v>
      </c>
      <c r="I124" s="1441"/>
      <c r="J124" s="1441"/>
      <c r="K124" s="1441"/>
      <c r="L124" s="1441"/>
      <c r="M124" s="1441"/>
      <c r="N124" s="1441"/>
      <c r="O124" s="1441"/>
      <c r="P124" s="1441"/>
      <c r="Q124" s="1442">
        <v>1</v>
      </c>
      <c r="R124" s="1442"/>
      <c r="S124" s="1442"/>
      <c r="T124" s="1442"/>
      <c r="U124" s="1442"/>
    </row>
    <row r="125" spans="1:21" ht="11.25" customHeight="1" outlineLevel="2">
      <c r="A125" s="463"/>
      <c r="B125" s="463"/>
      <c r="C125" s="464"/>
      <c r="D125" s="465"/>
      <c r="E125" s="466"/>
      <c r="F125" s="466"/>
      <c r="G125" s="466"/>
      <c r="H125" s="1441" t="s">
        <v>1769</v>
      </c>
      <c r="I125" s="1441"/>
      <c r="J125" s="1441"/>
      <c r="K125" s="1441"/>
      <c r="L125" s="1441"/>
      <c r="M125" s="1441"/>
      <c r="N125" s="1441"/>
      <c r="O125" s="1441"/>
      <c r="P125" s="1441"/>
      <c r="Q125" s="1442">
        <v>1</v>
      </c>
      <c r="R125" s="1442"/>
      <c r="S125" s="1442"/>
      <c r="T125" s="1442"/>
      <c r="U125" s="1442"/>
    </row>
    <row r="126" spans="1:21" ht="11.25" customHeight="1" outlineLevel="2">
      <c r="A126" s="463"/>
      <c r="B126" s="463"/>
      <c r="C126" s="464"/>
      <c r="D126" s="465"/>
      <c r="E126" s="466"/>
      <c r="F126" s="466"/>
      <c r="G126" s="466"/>
      <c r="H126" s="1441" t="s">
        <v>1770</v>
      </c>
      <c r="I126" s="1441"/>
      <c r="J126" s="1441"/>
      <c r="K126" s="1441"/>
      <c r="L126" s="1441"/>
      <c r="M126" s="1441"/>
      <c r="N126" s="1441"/>
      <c r="O126" s="1441"/>
      <c r="P126" s="1441"/>
      <c r="Q126" s="1442">
        <v>3</v>
      </c>
      <c r="R126" s="1442"/>
      <c r="S126" s="1442"/>
      <c r="T126" s="1442"/>
      <c r="U126" s="1442"/>
    </row>
    <row r="127" spans="1:21" ht="21.75" customHeight="1" outlineLevel="2">
      <c r="A127" s="463"/>
      <c r="B127" s="463"/>
      <c r="C127" s="464"/>
      <c r="D127" s="465"/>
      <c r="E127" s="466"/>
      <c r="F127" s="466"/>
      <c r="G127" s="466"/>
      <c r="H127" s="1441" t="s">
        <v>2373</v>
      </c>
      <c r="I127" s="1441"/>
      <c r="J127" s="1441"/>
      <c r="K127" s="1441"/>
      <c r="L127" s="1441"/>
      <c r="M127" s="1441"/>
      <c r="N127" s="1441"/>
      <c r="O127" s="1441"/>
      <c r="P127" s="1441"/>
      <c r="Q127" s="1442">
        <v>1</v>
      </c>
      <c r="R127" s="1442"/>
      <c r="S127" s="1442"/>
      <c r="T127" s="1442"/>
      <c r="U127" s="1442"/>
    </row>
    <row r="128" spans="1:21" ht="11.25" customHeight="1" outlineLevel="2">
      <c r="A128" s="463"/>
      <c r="B128" s="463"/>
      <c r="C128" s="464"/>
      <c r="D128" s="465"/>
      <c r="E128" s="466"/>
      <c r="F128" s="466"/>
      <c r="G128" s="466"/>
      <c r="H128" s="1441" t="s">
        <v>1760</v>
      </c>
      <c r="I128" s="1441"/>
      <c r="J128" s="1441"/>
      <c r="K128" s="1441"/>
      <c r="L128" s="1441"/>
      <c r="M128" s="1441"/>
      <c r="N128" s="1441"/>
      <c r="O128" s="1441"/>
      <c r="P128" s="1441"/>
      <c r="Q128" s="1442">
        <v>1</v>
      </c>
      <c r="R128" s="1442"/>
      <c r="S128" s="1442"/>
      <c r="T128" s="1442"/>
      <c r="U128" s="1442"/>
    </row>
    <row r="129" spans="1:21" s="237" customFormat="1" ht="12.75" customHeight="1">
      <c r="A129" s="463"/>
      <c r="B129" s="463"/>
      <c r="C129" s="464"/>
      <c r="D129" s="465"/>
      <c r="E129" s="466"/>
      <c r="F129" s="466"/>
      <c r="G129" s="466"/>
      <c r="H129" s="1441" t="s">
        <v>2379</v>
      </c>
      <c r="I129" s="1441"/>
      <c r="J129" s="1441"/>
      <c r="K129" s="1441"/>
      <c r="L129" s="1441"/>
      <c r="M129" s="1441"/>
      <c r="N129" s="1441"/>
      <c r="O129" s="1441"/>
      <c r="P129" s="1441"/>
      <c r="Q129" s="1442">
        <v>1</v>
      </c>
      <c r="R129" s="1442"/>
      <c r="S129" s="1442"/>
      <c r="T129" s="1442"/>
      <c r="U129" s="1442"/>
    </row>
    <row r="130" spans="1:21" ht="12.75" customHeight="1" outlineLevel="1">
      <c r="A130" s="463"/>
      <c r="B130" s="463"/>
      <c r="C130" s="464"/>
      <c r="D130" s="465"/>
      <c r="E130" s="466"/>
      <c r="F130" s="466"/>
      <c r="G130" s="466"/>
      <c r="H130" s="1441" t="s">
        <v>1771</v>
      </c>
      <c r="I130" s="1441"/>
      <c r="J130" s="1441"/>
      <c r="K130" s="1441"/>
      <c r="L130" s="1441"/>
      <c r="M130" s="1441"/>
      <c r="N130" s="1441"/>
      <c r="O130" s="1441"/>
      <c r="P130" s="1441"/>
      <c r="Q130" s="1442">
        <v>1</v>
      </c>
      <c r="R130" s="1442"/>
      <c r="S130" s="1442"/>
      <c r="T130" s="1442"/>
      <c r="U130" s="1442"/>
    </row>
    <row r="131" spans="1:21" ht="11.25" customHeight="1" outlineLevel="2">
      <c r="A131" s="1446">
        <v>5</v>
      </c>
      <c r="B131" s="1446"/>
      <c r="C131" s="1446"/>
      <c r="D131" s="1447" t="s">
        <v>1747</v>
      </c>
      <c r="E131" s="1447"/>
      <c r="F131" s="1447"/>
      <c r="G131" s="1447"/>
      <c r="H131" s="1447"/>
      <c r="I131" s="1447"/>
      <c r="J131" s="1447"/>
      <c r="K131" s="1447"/>
      <c r="L131" s="1447"/>
      <c r="M131" s="1447"/>
      <c r="N131" s="1447"/>
      <c r="O131" s="1447"/>
      <c r="P131" s="1447"/>
      <c r="Q131" s="1446">
        <v>1</v>
      </c>
      <c r="R131" s="1446"/>
      <c r="S131" s="1446"/>
      <c r="T131" s="1446"/>
      <c r="U131" s="1446"/>
    </row>
    <row r="132" spans="1:21" ht="11.25" customHeight="1" outlineLevel="2">
      <c r="A132" s="463"/>
      <c r="B132" s="463"/>
      <c r="C132" s="464"/>
      <c r="D132" s="1448" t="s">
        <v>1758</v>
      </c>
      <c r="E132" s="1448"/>
      <c r="F132" s="1448"/>
      <c r="G132" s="1448"/>
      <c r="H132" s="1448"/>
      <c r="I132" s="1448"/>
      <c r="J132" s="1448"/>
      <c r="K132" s="1448"/>
      <c r="L132" s="1448"/>
      <c r="M132" s="1448"/>
      <c r="N132" s="1448"/>
      <c r="O132" s="1448"/>
      <c r="P132" s="1448"/>
      <c r="Q132" s="1446">
        <v>1</v>
      </c>
      <c r="R132" s="1446"/>
      <c r="S132" s="1446"/>
      <c r="T132" s="1446"/>
      <c r="U132" s="1446"/>
    </row>
    <row r="133" spans="1:21" ht="11.25" customHeight="1" outlineLevel="2">
      <c r="A133" s="463"/>
      <c r="B133" s="463"/>
      <c r="C133" s="464"/>
      <c r="D133" s="465"/>
      <c r="E133" s="466"/>
      <c r="F133" s="466"/>
      <c r="G133" s="466"/>
      <c r="H133" s="1441" t="s">
        <v>2380</v>
      </c>
      <c r="I133" s="1441"/>
      <c r="J133" s="1441"/>
      <c r="K133" s="1441"/>
      <c r="L133" s="1441"/>
      <c r="M133" s="1441"/>
      <c r="N133" s="1441"/>
      <c r="O133" s="1441"/>
      <c r="P133" s="1441"/>
      <c r="Q133" s="1442">
        <v>1</v>
      </c>
      <c r="R133" s="1442"/>
      <c r="S133" s="1442"/>
      <c r="T133" s="1442"/>
      <c r="U133" s="1442"/>
    </row>
    <row r="134" spans="1:21" ht="11.25" customHeight="1" outlineLevel="2">
      <c r="A134" s="463"/>
      <c r="B134" s="463"/>
      <c r="C134" s="464"/>
      <c r="D134" s="465"/>
      <c r="E134" s="466"/>
      <c r="F134" s="466"/>
      <c r="G134" s="466"/>
      <c r="H134" s="1441" t="s">
        <v>2375</v>
      </c>
      <c r="I134" s="1441"/>
      <c r="J134" s="1441"/>
      <c r="K134" s="1441"/>
      <c r="L134" s="1441"/>
      <c r="M134" s="1441"/>
      <c r="N134" s="1441"/>
      <c r="O134" s="1441"/>
      <c r="P134" s="1441"/>
      <c r="Q134" s="1442">
        <v>1</v>
      </c>
      <c r="R134" s="1442"/>
      <c r="S134" s="1442"/>
      <c r="T134" s="1442"/>
      <c r="U134" s="1442"/>
    </row>
    <row r="135" spans="1:21" ht="11.25" customHeight="1" outlineLevel="2">
      <c r="A135" s="463"/>
      <c r="B135" s="463"/>
      <c r="C135" s="464"/>
      <c r="D135" s="465"/>
      <c r="E135" s="466"/>
      <c r="F135" s="466"/>
      <c r="G135" s="466"/>
      <c r="H135" s="1441" t="s">
        <v>2368</v>
      </c>
      <c r="I135" s="1441"/>
      <c r="J135" s="1441"/>
      <c r="K135" s="1441"/>
      <c r="L135" s="1441"/>
      <c r="M135" s="1441"/>
      <c r="N135" s="1441"/>
      <c r="O135" s="1441"/>
      <c r="P135" s="1441"/>
      <c r="Q135" s="1442">
        <v>5</v>
      </c>
      <c r="R135" s="1442"/>
      <c r="S135" s="1442"/>
      <c r="T135" s="1442"/>
      <c r="U135" s="1442"/>
    </row>
    <row r="136" spans="1:21" s="237" customFormat="1" ht="12.75" customHeight="1">
      <c r="A136" s="463"/>
      <c r="B136" s="463"/>
      <c r="C136" s="464"/>
      <c r="D136" s="465"/>
      <c r="E136" s="466"/>
      <c r="F136" s="466"/>
      <c r="G136" s="466"/>
      <c r="H136" s="1441" t="s">
        <v>1772</v>
      </c>
      <c r="I136" s="1441"/>
      <c r="J136" s="1441"/>
      <c r="K136" s="1441"/>
      <c r="L136" s="1441"/>
      <c r="M136" s="1441"/>
      <c r="N136" s="1441"/>
      <c r="O136" s="1441"/>
      <c r="P136" s="1441"/>
      <c r="Q136" s="1442">
        <v>1</v>
      </c>
      <c r="R136" s="1442"/>
      <c r="S136" s="1442"/>
      <c r="T136" s="1442"/>
      <c r="U136" s="1442"/>
    </row>
    <row r="137" spans="1:21" ht="12.75" customHeight="1" outlineLevel="1">
      <c r="A137" s="463"/>
      <c r="B137" s="463"/>
      <c r="C137" s="464"/>
      <c r="D137" s="465"/>
      <c r="E137" s="466"/>
      <c r="F137" s="466"/>
      <c r="G137" s="466"/>
      <c r="H137" s="1441" t="s">
        <v>1773</v>
      </c>
      <c r="I137" s="1441"/>
      <c r="J137" s="1441"/>
      <c r="K137" s="1441"/>
      <c r="L137" s="1441"/>
      <c r="M137" s="1441"/>
      <c r="N137" s="1441"/>
      <c r="O137" s="1441"/>
      <c r="P137" s="1441"/>
      <c r="Q137" s="1442">
        <v>1</v>
      </c>
      <c r="R137" s="1442"/>
      <c r="S137" s="1442"/>
      <c r="T137" s="1442"/>
      <c r="U137" s="1442"/>
    </row>
    <row r="138" spans="1:21" ht="11.25" customHeight="1" outlineLevel="2">
      <c r="A138" s="1446">
        <v>6</v>
      </c>
      <c r="B138" s="1446"/>
      <c r="C138" s="1446"/>
      <c r="D138" s="1447" t="s">
        <v>1748</v>
      </c>
      <c r="E138" s="1447"/>
      <c r="F138" s="1447"/>
      <c r="G138" s="1447"/>
      <c r="H138" s="1447"/>
      <c r="I138" s="1447"/>
      <c r="J138" s="1447"/>
      <c r="K138" s="1447"/>
      <c r="L138" s="1447"/>
      <c r="M138" s="1447"/>
      <c r="N138" s="1447"/>
      <c r="O138" s="1447"/>
      <c r="P138" s="1447"/>
      <c r="Q138" s="1446">
        <v>1</v>
      </c>
      <c r="R138" s="1446"/>
      <c r="S138" s="1446"/>
      <c r="T138" s="1446"/>
      <c r="U138" s="1446"/>
    </row>
    <row r="139" spans="1:21" ht="11.25" customHeight="1" outlineLevel="2">
      <c r="A139" s="463"/>
      <c r="B139" s="463"/>
      <c r="C139" s="464"/>
      <c r="D139" s="1448" t="s">
        <v>1758</v>
      </c>
      <c r="E139" s="1448"/>
      <c r="F139" s="1448"/>
      <c r="G139" s="1448"/>
      <c r="H139" s="1448"/>
      <c r="I139" s="1448"/>
      <c r="J139" s="1448"/>
      <c r="K139" s="1448"/>
      <c r="L139" s="1448"/>
      <c r="M139" s="1448"/>
      <c r="N139" s="1448"/>
      <c r="O139" s="1448"/>
      <c r="P139" s="1448"/>
      <c r="Q139" s="1446">
        <v>1</v>
      </c>
      <c r="R139" s="1446"/>
      <c r="S139" s="1446"/>
      <c r="T139" s="1446"/>
      <c r="U139" s="1446"/>
    </row>
    <row r="140" spans="1:21" ht="11.25" customHeight="1" outlineLevel="2">
      <c r="A140" s="463"/>
      <c r="B140" s="463"/>
      <c r="C140" s="464"/>
      <c r="D140" s="465"/>
      <c r="E140" s="466"/>
      <c r="F140" s="466"/>
      <c r="G140" s="466"/>
      <c r="H140" s="1441" t="s">
        <v>2380</v>
      </c>
      <c r="I140" s="1441"/>
      <c r="J140" s="1441"/>
      <c r="K140" s="1441"/>
      <c r="L140" s="1441"/>
      <c r="M140" s="1441"/>
      <c r="N140" s="1441"/>
      <c r="O140" s="1441"/>
      <c r="P140" s="1441"/>
      <c r="Q140" s="1442">
        <v>1</v>
      </c>
      <c r="R140" s="1442"/>
      <c r="S140" s="1442"/>
      <c r="T140" s="1442"/>
      <c r="U140" s="1442"/>
    </row>
    <row r="141" spans="1:21" s="237" customFormat="1" ht="12.75" customHeight="1">
      <c r="A141" s="463"/>
      <c r="B141" s="463"/>
      <c r="C141" s="464"/>
      <c r="D141" s="465"/>
      <c r="E141" s="466"/>
      <c r="F141" s="466"/>
      <c r="G141" s="466"/>
      <c r="H141" s="1441" t="s">
        <v>2381</v>
      </c>
      <c r="I141" s="1441"/>
      <c r="J141" s="1441"/>
      <c r="K141" s="1441"/>
      <c r="L141" s="1441"/>
      <c r="M141" s="1441"/>
      <c r="N141" s="1441"/>
      <c r="O141" s="1441"/>
      <c r="P141" s="1441"/>
      <c r="Q141" s="1442">
        <v>2</v>
      </c>
      <c r="R141" s="1442"/>
      <c r="S141" s="1442"/>
      <c r="T141" s="1442"/>
      <c r="U141" s="1442"/>
    </row>
    <row r="142" spans="1:21" ht="12.75" customHeight="1" outlineLevel="1">
      <c r="A142" s="463"/>
      <c r="B142" s="463"/>
      <c r="C142" s="464"/>
      <c r="D142" s="465"/>
      <c r="E142" s="466"/>
      <c r="F142" s="466"/>
      <c r="G142" s="466"/>
      <c r="H142" s="1441" t="s">
        <v>1773</v>
      </c>
      <c r="I142" s="1441"/>
      <c r="J142" s="1441"/>
      <c r="K142" s="1441"/>
      <c r="L142" s="1441"/>
      <c r="M142" s="1441"/>
      <c r="N142" s="1441"/>
      <c r="O142" s="1441"/>
      <c r="P142" s="1441"/>
      <c r="Q142" s="1442">
        <v>1</v>
      </c>
      <c r="R142" s="1442"/>
      <c r="S142" s="1442"/>
      <c r="T142" s="1442"/>
      <c r="U142" s="1442"/>
    </row>
    <row r="143" spans="1:21" ht="11.25" customHeight="1" outlineLevel="2">
      <c r="A143" s="1446">
        <v>7</v>
      </c>
      <c r="B143" s="1446"/>
      <c r="C143" s="1446"/>
      <c r="D143" s="1447" t="s">
        <v>1749</v>
      </c>
      <c r="E143" s="1447"/>
      <c r="F143" s="1447"/>
      <c r="G143" s="1447"/>
      <c r="H143" s="1447"/>
      <c r="I143" s="1447"/>
      <c r="J143" s="1447"/>
      <c r="K143" s="1447"/>
      <c r="L143" s="1447"/>
      <c r="M143" s="1447"/>
      <c r="N143" s="1447"/>
      <c r="O143" s="1447"/>
      <c r="P143" s="1447"/>
      <c r="Q143" s="1446">
        <v>1</v>
      </c>
      <c r="R143" s="1446"/>
      <c r="S143" s="1446"/>
      <c r="T143" s="1446"/>
      <c r="U143" s="1446"/>
    </row>
    <row r="144" spans="1:21" ht="11.25" customHeight="1" outlineLevel="2">
      <c r="A144" s="463"/>
      <c r="B144" s="463"/>
      <c r="C144" s="464"/>
      <c r="D144" s="1448" t="s">
        <v>1758</v>
      </c>
      <c r="E144" s="1448"/>
      <c r="F144" s="1448"/>
      <c r="G144" s="1448"/>
      <c r="H144" s="1448"/>
      <c r="I144" s="1448"/>
      <c r="J144" s="1448"/>
      <c r="K144" s="1448"/>
      <c r="L144" s="1448"/>
      <c r="M144" s="1448"/>
      <c r="N144" s="1448"/>
      <c r="O144" s="1448"/>
      <c r="P144" s="1448"/>
      <c r="Q144" s="1446">
        <v>1</v>
      </c>
      <c r="R144" s="1446"/>
      <c r="S144" s="1446"/>
      <c r="T144" s="1446"/>
      <c r="U144" s="1446"/>
    </row>
    <row r="145" spans="1:21" ht="11.25" customHeight="1" outlineLevel="2">
      <c r="A145" s="463"/>
      <c r="B145" s="463"/>
      <c r="C145" s="464"/>
      <c r="D145" s="465"/>
      <c r="E145" s="466"/>
      <c r="F145" s="466"/>
      <c r="G145" s="466"/>
      <c r="H145" s="1441" t="s">
        <v>2380</v>
      </c>
      <c r="I145" s="1441"/>
      <c r="J145" s="1441"/>
      <c r="K145" s="1441"/>
      <c r="L145" s="1441"/>
      <c r="M145" s="1441"/>
      <c r="N145" s="1441"/>
      <c r="O145" s="1441"/>
      <c r="P145" s="1441"/>
      <c r="Q145" s="1442">
        <v>1</v>
      </c>
      <c r="R145" s="1442"/>
      <c r="S145" s="1442"/>
      <c r="T145" s="1442"/>
      <c r="U145" s="1442"/>
    </row>
    <row r="146" spans="1:21" ht="11.25" customHeight="1" outlineLevel="2">
      <c r="A146" s="463"/>
      <c r="B146" s="463"/>
      <c r="C146" s="464"/>
      <c r="D146" s="465"/>
      <c r="E146" s="466"/>
      <c r="F146" s="466"/>
      <c r="G146" s="466"/>
      <c r="H146" s="1441" t="s">
        <v>2382</v>
      </c>
      <c r="I146" s="1441"/>
      <c r="J146" s="1441"/>
      <c r="K146" s="1441"/>
      <c r="L146" s="1441"/>
      <c r="M146" s="1441"/>
      <c r="N146" s="1441"/>
      <c r="O146" s="1441"/>
      <c r="P146" s="1441"/>
      <c r="Q146" s="1442">
        <v>1</v>
      </c>
      <c r="R146" s="1442"/>
      <c r="S146" s="1442"/>
      <c r="T146" s="1442"/>
      <c r="U146" s="1442"/>
    </row>
    <row r="147" spans="1:21" ht="11.25" customHeight="1" outlineLevel="2">
      <c r="A147" s="463"/>
      <c r="B147" s="463"/>
      <c r="C147" s="464"/>
      <c r="D147" s="465"/>
      <c r="E147" s="466"/>
      <c r="F147" s="466"/>
      <c r="G147" s="466"/>
      <c r="H147" s="1441" t="s">
        <v>2375</v>
      </c>
      <c r="I147" s="1441"/>
      <c r="J147" s="1441"/>
      <c r="K147" s="1441"/>
      <c r="L147" s="1441"/>
      <c r="M147" s="1441"/>
      <c r="N147" s="1441"/>
      <c r="O147" s="1441"/>
      <c r="P147" s="1441"/>
      <c r="Q147" s="1442">
        <v>2</v>
      </c>
      <c r="R147" s="1442"/>
      <c r="S147" s="1442"/>
      <c r="T147" s="1442"/>
      <c r="U147" s="1442"/>
    </row>
    <row r="148" spans="1:21" ht="11.25" customHeight="1" outlineLevel="2">
      <c r="A148" s="463"/>
      <c r="B148" s="463"/>
      <c r="C148" s="464"/>
      <c r="D148" s="465"/>
      <c r="E148" s="466"/>
      <c r="F148" s="466"/>
      <c r="G148" s="466"/>
      <c r="H148" s="1441" t="s">
        <v>2368</v>
      </c>
      <c r="I148" s="1441"/>
      <c r="J148" s="1441"/>
      <c r="K148" s="1441"/>
      <c r="L148" s="1441"/>
      <c r="M148" s="1441"/>
      <c r="N148" s="1441"/>
      <c r="O148" s="1441"/>
      <c r="P148" s="1441"/>
      <c r="Q148" s="1442">
        <v>5</v>
      </c>
      <c r="R148" s="1442"/>
      <c r="S148" s="1442"/>
      <c r="T148" s="1442"/>
      <c r="U148" s="1442"/>
    </row>
    <row r="149" spans="1:21" ht="11.25" customHeight="1" outlineLevel="2">
      <c r="A149" s="463"/>
      <c r="B149" s="463"/>
      <c r="C149" s="464"/>
      <c r="D149" s="465"/>
      <c r="E149" s="466"/>
      <c r="F149" s="466"/>
      <c r="G149" s="466"/>
      <c r="H149" s="1441" t="s">
        <v>1765</v>
      </c>
      <c r="I149" s="1441"/>
      <c r="J149" s="1441"/>
      <c r="K149" s="1441"/>
      <c r="L149" s="1441"/>
      <c r="M149" s="1441"/>
      <c r="N149" s="1441"/>
      <c r="O149" s="1441"/>
      <c r="P149" s="1441"/>
      <c r="Q149" s="1442">
        <v>1</v>
      </c>
      <c r="R149" s="1442"/>
      <c r="S149" s="1442"/>
      <c r="T149" s="1442"/>
      <c r="U149" s="1442"/>
    </row>
    <row r="150" spans="1:21" ht="11.25" customHeight="1" outlineLevel="2">
      <c r="A150" s="463"/>
      <c r="B150" s="463"/>
      <c r="C150" s="464"/>
      <c r="D150" s="465"/>
      <c r="E150" s="466"/>
      <c r="F150" s="466"/>
      <c r="G150" s="466"/>
      <c r="H150" s="1441" t="s">
        <v>1774</v>
      </c>
      <c r="I150" s="1441"/>
      <c r="J150" s="1441"/>
      <c r="K150" s="1441"/>
      <c r="L150" s="1441"/>
      <c r="M150" s="1441"/>
      <c r="N150" s="1441"/>
      <c r="O150" s="1441"/>
      <c r="P150" s="1441"/>
      <c r="Q150" s="1442">
        <v>2</v>
      </c>
      <c r="R150" s="1442"/>
      <c r="S150" s="1442"/>
      <c r="T150" s="1442"/>
      <c r="U150" s="1442"/>
    </row>
    <row r="151" spans="1:21">
      <c r="A151" s="463"/>
      <c r="B151" s="463"/>
      <c r="C151" s="464"/>
      <c r="D151" s="465"/>
      <c r="E151" s="466"/>
      <c r="F151" s="466"/>
      <c r="G151" s="466"/>
      <c r="H151" s="1441" t="s">
        <v>1772</v>
      </c>
      <c r="I151" s="1441"/>
      <c r="J151" s="1441"/>
      <c r="K151" s="1441"/>
      <c r="L151" s="1441"/>
      <c r="M151" s="1441"/>
      <c r="N151" s="1441"/>
      <c r="O151" s="1441"/>
      <c r="P151" s="1441"/>
      <c r="Q151" s="1442">
        <v>1</v>
      </c>
      <c r="R151" s="1442"/>
      <c r="S151" s="1442"/>
      <c r="T151" s="1442"/>
      <c r="U151" s="1442"/>
    </row>
    <row r="152" spans="1:21">
      <c r="A152" s="463"/>
      <c r="B152" s="463"/>
      <c r="C152" s="464"/>
      <c r="D152" s="465"/>
      <c r="E152" s="466"/>
      <c r="F152" s="466"/>
      <c r="G152" s="466"/>
      <c r="H152" s="1441" t="s">
        <v>1775</v>
      </c>
      <c r="I152" s="1441"/>
      <c r="J152" s="1441"/>
      <c r="K152" s="1441"/>
      <c r="L152" s="1441"/>
      <c r="M152" s="1441"/>
      <c r="N152" s="1441"/>
      <c r="O152" s="1441"/>
      <c r="P152" s="1441"/>
      <c r="Q152" s="1442">
        <v>1</v>
      </c>
      <c r="R152" s="1442"/>
      <c r="S152" s="1442"/>
      <c r="T152" s="1442"/>
      <c r="U152" s="1442"/>
    </row>
    <row r="153" spans="1:21">
      <c r="A153" s="1446">
        <v>8</v>
      </c>
      <c r="B153" s="1446"/>
      <c r="C153" s="1446"/>
      <c r="D153" s="1447" t="s">
        <v>2383</v>
      </c>
      <c r="E153" s="1447"/>
      <c r="F153" s="1447"/>
      <c r="G153" s="1447"/>
      <c r="H153" s="1447"/>
      <c r="I153" s="1447"/>
      <c r="J153" s="1447"/>
      <c r="K153" s="1447"/>
      <c r="L153" s="1447"/>
      <c r="M153" s="1447"/>
      <c r="N153" s="1447"/>
      <c r="O153" s="1447"/>
      <c r="P153" s="1447"/>
      <c r="Q153" s="1446">
        <v>1</v>
      </c>
      <c r="R153" s="1446"/>
      <c r="S153" s="1446"/>
      <c r="T153" s="1446"/>
      <c r="U153" s="1446"/>
    </row>
    <row r="154" spans="1:21">
      <c r="A154" s="463"/>
      <c r="B154" s="463"/>
      <c r="C154" s="464"/>
      <c r="D154" s="1448" t="s">
        <v>1758</v>
      </c>
      <c r="E154" s="1448"/>
      <c r="F154" s="1448"/>
      <c r="G154" s="1448"/>
      <c r="H154" s="1448"/>
      <c r="I154" s="1448"/>
      <c r="J154" s="1448"/>
      <c r="K154" s="1448"/>
      <c r="L154" s="1448"/>
      <c r="M154" s="1448"/>
      <c r="N154" s="1448"/>
      <c r="O154" s="1448"/>
      <c r="P154" s="1448"/>
      <c r="Q154" s="1446">
        <v>1</v>
      </c>
      <c r="R154" s="1446"/>
      <c r="S154" s="1446"/>
      <c r="T154" s="1446"/>
      <c r="U154" s="1446"/>
    </row>
    <row r="155" spans="1:21">
      <c r="A155" s="463"/>
      <c r="B155" s="463"/>
      <c r="C155" s="464"/>
      <c r="D155" s="465"/>
      <c r="E155" s="466"/>
      <c r="F155" s="466"/>
      <c r="G155" s="466"/>
      <c r="H155" s="1441" t="s">
        <v>2384</v>
      </c>
      <c r="I155" s="1441"/>
      <c r="J155" s="1441"/>
      <c r="K155" s="1441"/>
      <c r="L155" s="1441"/>
      <c r="M155" s="1441"/>
      <c r="N155" s="1441"/>
      <c r="O155" s="1441"/>
      <c r="P155" s="1441"/>
      <c r="Q155" s="1442">
        <v>1</v>
      </c>
      <c r="R155" s="1442"/>
      <c r="S155" s="1442"/>
      <c r="T155" s="1442"/>
      <c r="U155" s="1442"/>
    </row>
    <row r="156" spans="1:21">
      <c r="A156" s="463"/>
      <c r="B156" s="463"/>
      <c r="C156" s="464"/>
      <c r="D156" s="465"/>
      <c r="E156" s="466"/>
      <c r="F156" s="466"/>
      <c r="G156" s="466"/>
      <c r="H156" s="1441" t="s">
        <v>2385</v>
      </c>
      <c r="I156" s="1441"/>
      <c r="J156" s="1441"/>
      <c r="K156" s="1441"/>
      <c r="L156" s="1441"/>
      <c r="M156" s="1441"/>
      <c r="N156" s="1441"/>
      <c r="O156" s="1441"/>
      <c r="P156" s="1441"/>
      <c r="Q156" s="1442">
        <v>1</v>
      </c>
      <c r="R156" s="1442"/>
      <c r="S156" s="1442"/>
      <c r="T156" s="1442"/>
      <c r="U156" s="1442"/>
    </row>
    <row r="157" spans="1:21">
      <c r="A157" s="463"/>
      <c r="B157" s="463"/>
      <c r="C157" s="464"/>
      <c r="D157" s="465"/>
      <c r="E157" s="466"/>
      <c r="F157" s="466"/>
      <c r="G157" s="466"/>
      <c r="H157" s="1441" t="s">
        <v>2361</v>
      </c>
      <c r="I157" s="1441"/>
      <c r="J157" s="1441"/>
      <c r="K157" s="1441"/>
      <c r="L157" s="1441"/>
      <c r="M157" s="1441"/>
      <c r="N157" s="1441"/>
      <c r="O157" s="1441"/>
      <c r="P157" s="1441"/>
      <c r="Q157" s="1442">
        <v>1</v>
      </c>
      <c r="R157" s="1442"/>
      <c r="S157" s="1442"/>
      <c r="T157" s="1442"/>
      <c r="U157" s="1442"/>
    </row>
    <row r="158" spans="1:21">
      <c r="A158" s="463"/>
      <c r="B158" s="463"/>
      <c r="C158" s="464"/>
      <c r="D158" s="465"/>
      <c r="E158" s="466"/>
      <c r="F158" s="466"/>
      <c r="G158" s="466"/>
      <c r="H158" s="1441" t="s">
        <v>2377</v>
      </c>
      <c r="I158" s="1441"/>
      <c r="J158" s="1441"/>
      <c r="K158" s="1441"/>
      <c r="L158" s="1441"/>
      <c r="M158" s="1441"/>
      <c r="N158" s="1441"/>
      <c r="O158" s="1441"/>
      <c r="P158" s="1441"/>
      <c r="Q158" s="1442">
        <v>12</v>
      </c>
      <c r="R158" s="1442"/>
      <c r="S158" s="1442"/>
      <c r="T158" s="1442"/>
      <c r="U158" s="1442"/>
    </row>
    <row r="159" spans="1:21">
      <c r="A159" s="463"/>
      <c r="B159" s="463"/>
      <c r="C159" s="464"/>
      <c r="D159" s="465"/>
      <c r="E159" s="466"/>
      <c r="F159" s="466"/>
      <c r="G159" s="466"/>
      <c r="H159" s="1441" t="s">
        <v>2374</v>
      </c>
      <c r="I159" s="1441"/>
      <c r="J159" s="1441"/>
      <c r="K159" s="1441"/>
      <c r="L159" s="1441"/>
      <c r="M159" s="1441"/>
      <c r="N159" s="1441"/>
      <c r="O159" s="1441"/>
      <c r="P159" s="1441"/>
      <c r="Q159" s="1442">
        <v>1</v>
      </c>
      <c r="R159" s="1442"/>
      <c r="S159" s="1442"/>
      <c r="T159" s="1442"/>
      <c r="U159" s="1442"/>
    </row>
    <row r="160" spans="1:21">
      <c r="A160" s="463"/>
      <c r="B160" s="463"/>
      <c r="C160" s="464"/>
      <c r="D160" s="465"/>
      <c r="E160" s="466"/>
      <c r="F160" s="466"/>
      <c r="G160" s="466"/>
      <c r="H160" s="1441" t="s">
        <v>2362</v>
      </c>
      <c r="I160" s="1441"/>
      <c r="J160" s="1441"/>
      <c r="K160" s="1441"/>
      <c r="L160" s="1441"/>
      <c r="M160" s="1441"/>
      <c r="N160" s="1441"/>
      <c r="O160" s="1441"/>
      <c r="P160" s="1441"/>
      <c r="Q160" s="1442">
        <v>1</v>
      </c>
      <c r="R160" s="1442"/>
      <c r="S160" s="1442"/>
      <c r="T160" s="1442"/>
      <c r="U160" s="1442"/>
    </row>
    <row r="161" spans="1:21">
      <c r="A161" s="463"/>
      <c r="B161" s="463"/>
      <c r="C161" s="464"/>
      <c r="D161" s="465"/>
      <c r="E161" s="466"/>
      <c r="F161" s="466"/>
      <c r="G161" s="466"/>
      <c r="H161" s="1441" t="s">
        <v>2363</v>
      </c>
      <c r="I161" s="1441"/>
      <c r="J161" s="1441"/>
      <c r="K161" s="1441"/>
      <c r="L161" s="1441"/>
      <c r="M161" s="1441"/>
      <c r="N161" s="1441"/>
      <c r="O161" s="1441"/>
      <c r="P161" s="1441"/>
      <c r="Q161" s="1442">
        <v>8</v>
      </c>
      <c r="R161" s="1442"/>
      <c r="S161" s="1442"/>
      <c r="T161" s="1442"/>
      <c r="U161" s="1442"/>
    </row>
    <row r="162" spans="1:21">
      <c r="A162" s="463"/>
      <c r="B162" s="463"/>
      <c r="C162" s="464"/>
      <c r="D162" s="465"/>
      <c r="E162" s="466"/>
      <c r="F162" s="466"/>
      <c r="G162" s="466"/>
      <c r="H162" s="1441" t="s">
        <v>2376</v>
      </c>
      <c r="I162" s="1441"/>
      <c r="J162" s="1441"/>
      <c r="K162" s="1441"/>
      <c r="L162" s="1441"/>
      <c r="M162" s="1441"/>
      <c r="N162" s="1441"/>
      <c r="O162" s="1441"/>
      <c r="P162" s="1441"/>
      <c r="Q162" s="1442">
        <v>4</v>
      </c>
      <c r="R162" s="1442"/>
      <c r="S162" s="1442"/>
      <c r="T162" s="1442"/>
      <c r="U162" s="1442"/>
    </row>
    <row r="163" spans="1:21">
      <c r="A163" s="463"/>
      <c r="B163" s="463"/>
      <c r="C163" s="464"/>
      <c r="D163" s="465"/>
      <c r="E163" s="466"/>
      <c r="F163" s="466"/>
      <c r="G163" s="466"/>
      <c r="H163" s="1441" t="s">
        <v>2368</v>
      </c>
      <c r="I163" s="1441"/>
      <c r="J163" s="1441"/>
      <c r="K163" s="1441"/>
      <c r="L163" s="1441"/>
      <c r="M163" s="1441"/>
      <c r="N163" s="1441"/>
      <c r="O163" s="1441"/>
      <c r="P163" s="1441"/>
      <c r="Q163" s="1442">
        <v>1</v>
      </c>
      <c r="R163" s="1442"/>
      <c r="S163" s="1442"/>
      <c r="T163" s="1442"/>
      <c r="U163" s="1442"/>
    </row>
    <row r="164" spans="1:21">
      <c r="A164" s="463"/>
      <c r="B164" s="463"/>
      <c r="C164" s="464"/>
      <c r="D164" s="465"/>
      <c r="E164" s="466"/>
      <c r="F164" s="466"/>
      <c r="G164" s="466"/>
      <c r="H164" s="1441" t="s">
        <v>2386</v>
      </c>
      <c r="I164" s="1441"/>
      <c r="J164" s="1441"/>
      <c r="K164" s="1441"/>
      <c r="L164" s="1441"/>
      <c r="M164" s="1441"/>
      <c r="N164" s="1441"/>
      <c r="O164" s="1441"/>
      <c r="P164" s="1441"/>
      <c r="Q164" s="1442">
        <v>1</v>
      </c>
      <c r="R164" s="1442"/>
      <c r="S164" s="1442"/>
      <c r="T164" s="1442"/>
      <c r="U164" s="1442"/>
    </row>
    <row r="165" spans="1:21">
      <c r="A165" s="463"/>
      <c r="B165" s="463"/>
      <c r="C165" s="464"/>
      <c r="D165" s="465"/>
      <c r="E165" s="466"/>
      <c r="F165" s="466"/>
      <c r="G165" s="466"/>
      <c r="H165" s="1441" t="s">
        <v>2378</v>
      </c>
      <c r="I165" s="1441"/>
      <c r="J165" s="1441"/>
      <c r="K165" s="1441"/>
      <c r="L165" s="1441"/>
      <c r="M165" s="1441"/>
      <c r="N165" s="1441"/>
      <c r="O165" s="1441"/>
      <c r="P165" s="1441"/>
      <c r="Q165" s="1442">
        <v>1</v>
      </c>
      <c r="R165" s="1442"/>
      <c r="S165" s="1442"/>
      <c r="T165" s="1442"/>
      <c r="U165" s="1442"/>
    </row>
    <row r="166" spans="1:21">
      <c r="A166" s="463"/>
      <c r="B166" s="463"/>
      <c r="C166" s="464"/>
      <c r="D166" s="465"/>
      <c r="E166" s="466"/>
      <c r="F166" s="466"/>
      <c r="G166" s="466"/>
      <c r="H166" s="1441" t="s">
        <v>2378</v>
      </c>
      <c r="I166" s="1441"/>
      <c r="J166" s="1441"/>
      <c r="K166" s="1441"/>
      <c r="L166" s="1441"/>
      <c r="M166" s="1441"/>
      <c r="N166" s="1441"/>
      <c r="O166" s="1441"/>
      <c r="P166" s="1441"/>
      <c r="Q166" s="1442">
        <v>1</v>
      </c>
      <c r="R166" s="1442"/>
      <c r="S166" s="1442"/>
      <c r="T166" s="1442"/>
      <c r="U166" s="1442"/>
    </row>
    <row r="167" spans="1:21">
      <c r="A167" s="463"/>
      <c r="B167" s="463"/>
      <c r="C167" s="464"/>
      <c r="D167" s="465"/>
      <c r="E167" s="466"/>
      <c r="F167" s="466"/>
      <c r="G167" s="466"/>
      <c r="H167" s="1441" t="s">
        <v>2387</v>
      </c>
      <c r="I167" s="1441"/>
      <c r="J167" s="1441"/>
      <c r="K167" s="1441"/>
      <c r="L167" s="1441"/>
      <c r="M167" s="1441"/>
      <c r="N167" s="1441"/>
      <c r="O167" s="1441"/>
      <c r="P167" s="1441"/>
      <c r="Q167" s="1442">
        <v>1</v>
      </c>
      <c r="R167" s="1442"/>
      <c r="S167" s="1442"/>
      <c r="T167" s="1442"/>
      <c r="U167" s="1442"/>
    </row>
    <row r="168" spans="1:21">
      <c r="A168" s="463"/>
      <c r="B168" s="463"/>
      <c r="C168" s="464"/>
      <c r="D168" s="465"/>
      <c r="E168" s="466"/>
      <c r="F168" s="466"/>
      <c r="G168" s="466"/>
      <c r="H168" s="1441" t="s">
        <v>2388</v>
      </c>
      <c r="I168" s="1441"/>
      <c r="J168" s="1441"/>
      <c r="K168" s="1441"/>
      <c r="L168" s="1441"/>
      <c r="M168" s="1441"/>
      <c r="N168" s="1441"/>
      <c r="O168" s="1441"/>
      <c r="P168" s="1441"/>
      <c r="Q168" s="1442">
        <v>1</v>
      </c>
      <c r="R168" s="1442"/>
      <c r="S168" s="1442"/>
      <c r="T168" s="1442"/>
      <c r="U168" s="1442"/>
    </row>
    <row r="169" spans="1:21">
      <c r="A169" s="463"/>
      <c r="B169" s="463"/>
      <c r="C169" s="464"/>
      <c r="D169" s="465"/>
      <c r="E169" s="466"/>
      <c r="F169" s="466"/>
      <c r="G169" s="466"/>
      <c r="H169" s="1441" t="s">
        <v>1770</v>
      </c>
      <c r="I169" s="1441"/>
      <c r="J169" s="1441"/>
      <c r="K169" s="1441"/>
      <c r="L169" s="1441"/>
      <c r="M169" s="1441"/>
      <c r="N169" s="1441"/>
      <c r="O169" s="1441"/>
      <c r="P169" s="1441"/>
      <c r="Q169" s="1442">
        <v>1</v>
      </c>
      <c r="R169" s="1442"/>
      <c r="S169" s="1442"/>
      <c r="T169" s="1442"/>
      <c r="U169" s="1442"/>
    </row>
    <row r="170" spans="1:21">
      <c r="A170" s="463"/>
      <c r="B170" s="463"/>
      <c r="C170" s="464"/>
      <c r="D170" s="465"/>
      <c r="E170" s="466"/>
      <c r="F170" s="466"/>
      <c r="G170" s="466"/>
      <c r="H170" s="1441" t="s">
        <v>1760</v>
      </c>
      <c r="I170" s="1441"/>
      <c r="J170" s="1441"/>
      <c r="K170" s="1441"/>
      <c r="L170" s="1441"/>
      <c r="M170" s="1441"/>
      <c r="N170" s="1441"/>
      <c r="O170" s="1441"/>
      <c r="P170" s="1441"/>
      <c r="Q170" s="1442">
        <v>2</v>
      </c>
      <c r="R170" s="1442"/>
      <c r="S170" s="1442"/>
      <c r="T170" s="1442"/>
      <c r="U170" s="1442"/>
    </row>
    <row r="171" spans="1:21">
      <c r="A171" s="463"/>
      <c r="B171" s="463"/>
      <c r="C171" s="464"/>
      <c r="D171" s="465"/>
      <c r="E171" s="466"/>
      <c r="F171" s="466"/>
      <c r="G171" s="466"/>
      <c r="H171" s="1441" t="s">
        <v>2389</v>
      </c>
      <c r="I171" s="1441"/>
      <c r="J171" s="1441"/>
      <c r="K171" s="1441"/>
      <c r="L171" s="1441"/>
      <c r="M171" s="1441"/>
      <c r="N171" s="1441"/>
      <c r="O171" s="1441"/>
      <c r="P171" s="1441"/>
      <c r="Q171" s="1442">
        <v>1</v>
      </c>
      <c r="R171" s="1442"/>
      <c r="S171" s="1442"/>
      <c r="T171" s="1442"/>
      <c r="U171" s="1442"/>
    </row>
    <row r="172" spans="1:21">
      <c r="A172" s="463"/>
      <c r="B172" s="463"/>
      <c r="C172" s="464"/>
      <c r="D172" s="465"/>
      <c r="E172" s="466"/>
      <c r="F172" s="466"/>
      <c r="G172" s="466"/>
      <c r="H172" s="1441" t="s">
        <v>2390</v>
      </c>
      <c r="I172" s="1441"/>
      <c r="J172" s="1441"/>
      <c r="K172" s="1441"/>
      <c r="L172" s="1441"/>
      <c r="M172" s="1441"/>
      <c r="N172" s="1441"/>
      <c r="O172" s="1441"/>
      <c r="P172" s="1441"/>
      <c r="Q172" s="1442">
        <v>1</v>
      </c>
      <c r="R172" s="1442"/>
      <c r="S172" s="1442"/>
      <c r="T172" s="1442"/>
      <c r="U172" s="1442"/>
    </row>
    <row r="173" spans="1:21">
      <c r="A173" s="1446">
        <v>9</v>
      </c>
      <c r="B173" s="1446"/>
      <c r="C173" s="1446"/>
      <c r="D173" s="1447" t="s">
        <v>2391</v>
      </c>
      <c r="E173" s="1447"/>
      <c r="F173" s="1447"/>
      <c r="G173" s="1447"/>
      <c r="H173" s="1447"/>
      <c r="I173" s="1447"/>
      <c r="J173" s="1447"/>
      <c r="K173" s="1447"/>
      <c r="L173" s="1447"/>
      <c r="M173" s="1447"/>
      <c r="N173" s="1447"/>
      <c r="O173" s="1447"/>
      <c r="P173" s="1447"/>
      <c r="Q173" s="1446">
        <v>1</v>
      </c>
      <c r="R173" s="1446"/>
      <c r="S173" s="1446"/>
      <c r="T173" s="1446"/>
      <c r="U173" s="1446"/>
    </row>
    <row r="174" spans="1:21">
      <c r="A174" s="463"/>
      <c r="B174" s="463"/>
      <c r="C174" s="464"/>
      <c r="D174" s="1448" t="s">
        <v>1758</v>
      </c>
      <c r="E174" s="1448"/>
      <c r="F174" s="1448"/>
      <c r="G174" s="1448"/>
      <c r="H174" s="1448"/>
      <c r="I174" s="1448"/>
      <c r="J174" s="1448"/>
      <c r="K174" s="1448"/>
      <c r="L174" s="1448"/>
      <c r="M174" s="1448"/>
      <c r="N174" s="1448"/>
      <c r="O174" s="1448"/>
      <c r="P174" s="1448"/>
      <c r="Q174" s="1446">
        <v>1</v>
      </c>
      <c r="R174" s="1446"/>
      <c r="S174" s="1446"/>
      <c r="T174" s="1446"/>
      <c r="U174" s="1446"/>
    </row>
    <row r="175" spans="1:21">
      <c r="A175" s="463"/>
      <c r="B175" s="463"/>
      <c r="C175" s="464"/>
      <c r="D175" s="465"/>
      <c r="E175" s="466"/>
      <c r="F175" s="466"/>
      <c r="G175" s="466"/>
      <c r="H175" s="1441" t="s">
        <v>2380</v>
      </c>
      <c r="I175" s="1441"/>
      <c r="J175" s="1441"/>
      <c r="K175" s="1441"/>
      <c r="L175" s="1441"/>
      <c r="M175" s="1441"/>
      <c r="N175" s="1441"/>
      <c r="O175" s="1441"/>
      <c r="P175" s="1441"/>
      <c r="Q175" s="1442">
        <v>1</v>
      </c>
      <c r="R175" s="1442"/>
      <c r="S175" s="1442"/>
      <c r="T175" s="1442"/>
      <c r="U175" s="1442"/>
    </row>
    <row r="176" spans="1:21">
      <c r="A176" s="463"/>
      <c r="B176" s="463"/>
      <c r="C176" s="464"/>
      <c r="D176" s="465"/>
      <c r="E176" s="466"/>
      <c r="F176" s="466"/>
      <c r="G176" s="466"/>
      <c r="H176" s="1441" t="s">
        <v>2363</v>
      </c>
      <c r="I176" s="1441"/>
      <c r="J176" s="1441"/>
      <c r="K176" s="1441"/>
      <c r="L176" s="1441"/>
      <c r="M176" s="1441"/>
      <c r="N176" s="1441"/>
      <c r="O176" s="1441"/>
      <c r="P176" s="1441"/>
      <c r="Q176" s="1442">
        <v>3</v>
      </c>
      <c r="R176" s="1442"/>
      <c r="S176" s="1442"/>
      <c r="T176" s="1442"/>
      <c r="U176" s="1442"/>
    </row>
    <row r="177" spans="1:21">
      <c r="A177" s="463"/>
      <c r="B177" s="463"/>
      <c r="C177" s="464"/>
      <c r="D177" s="465"/>
      <c r="E177" s="466"/>
      <c r="F177" s="466"/>
      <c r="G177" s="466"/>
      <c r="H177" s="1441" t="s">
        <v>2375</v>
      </c>
      <c r="I177" s="1441"/>
      <c r="J177" s="1441"/>
      <c r="K177" s="1441"/>
      <c r="L177" s="1441"/>
      <c r="M177" s="1441"/>
      <c r="N177" s="1441"/>
      <c r="O177" s="1441"/>
      <c r="P177" s="1441"/>
      <c r="Q177" s="1442">
        <v>3</v>
      </c>
      <c r="R177" s="1442"/>
      <c r="S177" s="1442"/>
      <c r="T177" s="1442"/>
      <c r="U177" s="1442"/>
    </row>
    <row r="178" spans="1:21">
      <c r="A178" s="463"/>
      <c r="B178" s="463"/>
      <c r="C178" s="464"/>
      <c r="D178" s="465"/>
      <c r="E178" s="466"/>
      <c r="F178" s="466"/>
      <c r="G178" s="466"/>
      <c r="H178" s="1441" t="s">
        <v>2376</v>
      </c>
      <c r="I178" s="1441"/>
      <c r="J178" s="1441"/>
      <c r="K178" s="1441"/>
      <c r="L178" s="1441"/>
      <c r="M178" s="1441"/>
      <c r="N178" s="1441"/>
      <c r="O178" s="1441"/>
      <c r="P178" s="1441"/>
      <c r="Q178" s="1442">
        <v>1</v>
      </c>
      <c r="R178" s="1442"/>
      <c r="S178" s="1442"/>
      <c r="T178" s="1442"/>
      <c r="U178" s="1442"/>
    </row>
    <row r="179" spans="1:21">
      <c r="A179" s="463"/>
      <c r="B179" s="463"/>
      <c r="C179" s="464"/>
      <c r="D179" s="465"/>
      <c r="E179" s="466"/>
      <c r="F179" s="466"/>
      <c r="G179" s="466"/>
      <c r="H179" s="1441" t="s">
        <v>1774</v>
      </c>
      <c r="I179" s="1441"/>
      <c r="J179" s="1441"/>
      <c r="K179" s="1441"/>
      <c r="L179" s="1441"/>
      <c r="M179" s="1441"/>
      <c r="N179" s="1441"/>
      <c r="O179" s="1441"/>
      <c r="P179" s="1441"/>
      <c r="Q179" s="1442">
        <v>2</v>
      </c>
      <c r="R179" s="1442"/>
      <c r="S179" s="1442"/>
      <c r="T179" s="1442"/>
      <c r="U179" s="1442"/>
    </row>
    <row r="180" spans="1:21">
      <c r="A180" s="463"/>
      <c r="B180" s="463"/>
      <c r="C180" s="464"/>
      <c r="D180" s="465"/>
      <c r="E180" s="466"/>
      <c r="F180" s="466"/>
      <c r="G180" s="466"/>
      <c r="H180" s="1441" t="s">
        <v>2392</v>
      </c>
      <c r="I180" s="1441"/>
      <c r="J180" s="1441"/>
      <c r="K180" s="1441"/>
      <c r="L180" s="1441"/>
      <c r="M180" s="1441"/>
      <c r="N180" s="1441"/>
      <c r="O180" s="1441"/>
      <c r="P180" s="1441"/>
      <c r="Q180" s="1445">
        <v>0.2</v>
      </c>
      <c r="R180" s="1445"/>
      <c r="S180" s="1445"/>
      <c r="T180" s="1445"/>
      <c r="U180" s="1445"/>
    </row>
    <row r="181" spans="1:21">
      <c r="A181" s="463"/>
      <c r="B181" s="463"/>
      <c r="C181" s="464"/>
      <c r="D181" s="465"/>
      <c r="E181" s="466"/>
      <c r="F181" s="466"/>
      <c r="G181" s="466"/>
      <c r="H181" s="1441" t="s">
        <v>2387</v>
      </c>
      <c r="I181" s="1441"/>
      <c r="J181" s="1441"/>
      <c r="K181" s="1441"/>
      <c r="L181" s="1441"/>
      <c r="M181" s="1441"/>
      <c r="N181" s="1441"/>
      <c r="O181" s="1441"/>
      <c r="P181" s="1441"/>
      <c r="Q181" s="1442">
        <v>1</v>
      </c>
      <c r="R181" s="1442"/>
      <c r="S181" s="1442"/>
      <c r="T181" s="1442"/>
      <c r="U181" s="1442"/>
    </row>
    <row r="182" spans="1:21">
      <c r="A182" s="463"/>
      <c r="B182" s="463"/>
      <c r="C182" s="464"/>
      <c r="D182" s="465"/>
      <c r="E182" s="466"/>
      <c r="F182" s="466"/>
      <c r="G182" s="466"/>
      <c r="H182" s="1441" t="s">
        <v>2388</v>
      </c>
      <c r="I182" s="1441"/>
      <c r="J182" s="1441"/>
      <c r="K182" s="1441"/>
      <c r="L182" s="1441"/>
      <c r="M182" s="1441"/>
      <c r="N182" s="1441"/>
      <c r="O182" s="1441"/>
      <c r="P182" s="1441"/>
      <c r="Q182" s="1442">
        <v>1</v>
      </c>
      <c r="R182" s="1442"/>
      <c r="S182" s="1442"/>
      <c r="T182" s="1442"/>
      <c r="U182" s="1442"/>
    </row>
    <row r="183" spans="1:21">
      <c r="A183" s="463"/>
      <c r="B183" s="463"/>
      <c r="C183" s="464"/>
      <c r="D183" s="465"/>
      <c r="E183" s="466"/>
      <c r="F183" s="466"/>
      <c r="G183" s="466"/>
      <c r="H183" s="1441" t="s">
        <v>2393</v>
      </c>
      <c r="I183" s="1441"/>
      <c r="J183" s="1441"/>
      <c r="K183" s="1441"/>
      <c r="L183" s="1441"/>
      <c r="M183" s="1441"/>
      <c r="N183" s="1441"/>
      <c r="O183" s="1441"/>
      <c r="P183" s="1441"/>
      <c r="Q183" s="1442">
        <v>12</v>
      </c>
      <c r="R183" s="1442"/>
      <c r="S183" s="1442"/>
      <c r="T183" s="1442"/>
      <c r="U183" s="1442"/>
    </row>
    <row r="184" spans="1:21">
      <c r="A184" s="463"/>
      <c r="B184" s="463"/>
      <c r="C184" s="464"/>
      <c r="D184" s="465"/>
      <c r="E184" s="466"/>
      <c r="F184" s="466"/>
      <c r="G184" s="466"/>
      <c r="H184" s="1441" t="s">
        <v>1775</v>
      </c>
      <c r="I184" s="1441"/>
      <c r="J184" s="1441"/>
      <c r="K184" s="1441"/>
      <c r="L184" s="1441"/>
      <c r="M184" s="1441"/>
      <c r="N184" s="1441"/>
      <c r="O184" s="1441"/>
      <c r="P184" s="1441"/>
      <c r="Q184" s="1442">
        <v>1</v>
      </c>
      <c r="R184" s="1442"/>
      <c r="S184" s="1442"/>
      <c r="T184" s="1442"/>
      <c r="U184" s="1442"/>
    </row>
    <row r="185" spans="1:21">
      <c r="A185" s="463"/>
      <c r="B185" s="463"/>
      <c r="C185" s="464"/>
      <c r="D185" s="465"/>
      <c r="E185" s="466"/>
      <c r="F185" s="466"/>
      <c r="G185" s="466"/>
      <c r="H185" s="1441" t="s">
        <v>2394</v>
      </c>
      <c r="I185" s="1441"/>
      <c r="J185" s="1441"/>
      <c r="K185" s="1441"/>
      <c r="L185" s="1441"/>
      <c r="M185" s="1441"/>
      <c r="N185" s="1441"/>
      <c r="O185" s="1441"/>
      <c r="P185" s="1441"/>
      <c r="Q185" s="1442">
        <v>1</v>
      </c>
      <c r="R185" s="1442"/>
      <c r="S185" s="1442"/>
      <c r="T185" s="1442"/>
      <c r="U185" s="1442"/>
    </row>
    <row r="186" spans="1:21">
      <c r="A186" s="1446">
        <v>10</v>
      </c>
      <c r="B186" s="1446"/>
      <c r="C186" s="1446"/>
      <c r="D186" s="1447" t="s">
        <v>2395</v>
      </c>
      <c r="E186" s="1447"/>
      <c r="F186" s="1447"/>
      <c r="G186" s="1447"/>
      <c r="H186" s="1447"/>
      <c r="I186" s="1447"/>
      <c r="J186" s="1447"/>
      <c r="K186" s="1447"/>
      <c r="L186" s="1447"/>
      <c r="M186" s="1447"/>
      <c r="N186" s="1447"/>
      <c r="O186" s="1447"/>
      <c r="P186" s="1447"/>
      <c r="Q186" s="1446">
        <v>1</v>
      </c>
      <c r="R186" s="1446"/>
      <c r="S186" s="1446"/>
      <c r="T186" s="1446"/>
      <c r="U186" s="1446"/>
    </row>
    <row r="187" spans="1:21">
      <c r="A187" s="463"/>
      <c r="B187" s="463"/>
      <c r="C187" s="464"/>
      <c r="D187" s="1448" t="s">
        <v>1758</v>
      </c>
      <c r="E187" s="1448"/>
      <c r="F187" s="1448"/>
      <c r="G187" s="1448"/>
      <c r="H187" s="1448"/>
      <c r="I187" s="1448"/>
      <c r="J187" s="1448"/>
      <c r="K187" s="1448"/>
      <c r="L187" s="1448"/>
      <c r="M187" s="1448"/>
      <c r="N187" s="1448"/>
      <c r="O187" s="1448"/>
      <c r="P187" s="1448"/>
      <c r="Q187" s="1446">
        <v>1</v>
      </c>
      <c r="R187" s="1446"/>
      <c r="S187" s="1446"/>
      <c r="T187" s="1446"/>
      <c r="U187" s="1446"/>
    </row>
    <row r="188" spans="1:21">
      <c r="A188" s="463"/>
      <c r="B188" s="463"/>
      <c r="C188" s="464"/>
      <c r="D188" s="465"/>
      <c r="E188" s="466"/>
      <c r="F188" s="466"/>
      <c r="G188" s="466"/>
      <c r="H188" s="1441" t="s">
        <v>2367</v>
      </c>
      <c r="I188" s="1441"/>
      <c r="J188" s="1441"/>
      <c r="K188" s="1441"/>
      <c r="L188" s="1441"/>
      <c r="M188" s="1441"/>
      <c r="N188" s="1441"/>
      <c r="O188" s="1441"/>
      <c r="P188" s="1441"/>
      <c r="Q188" s="1442">
        <v>1</v>
      </c>
      <c r="R188" s="1442"/>
      <c r="S188" s="1442"/>
      <c r="T188" s="1442"/>
      <c r="U188" s="1442"/>
    </row>
    <row r="189" spans="1:21">
      <c r="A189" s="463"/>
      <c r="B189" s="463"/>
      <c r="C189" s="464"/>
      <c r="D189" s="465"/>
      <c r="E189" s="466"/>
      <c r="F189" s="466"/>
      <c r="G189" s="466"/>
      <c r="H189" s="1441" t="s">
        <v>2385</v>
      </c>
      <c r="I189" s="1441"/>
      <c r="J189" s="1441"/>
      <c r="K189" s="1441"/>
      <c r="L189" s="1441"/>
      <c r="M189" s="1441"/>
      <c r="N189" s="1441"/>
      <c r="O189" s="1441"/>
      <c r="P189" s="1441"/>
      <c r="Q189" s="1442">
        <v>1</v>
      </c>
      <c r="R189" s="1442"/>
      <c r="S189" s="1442"/>
      <c r="T189" s="1442"/>
      <c r="U189" s="1442"/>
    </row>
    <row r="190" spans="1:21">
      <c r="A190" s="463"/>
      <c r="B190" s="463"/>
      <c r="C190" s="464"/>
      <c r="D190" s="465"/>
      <c r="E190" s="466"/>
      <c r="F190" s="466"/>
      <c r="G190" s="466"/>
      <c r="H190" s="1441" t="s">
        <v>2360</v>
      </c>
      <c r="I190" s="1441"/>
      <c r="J190" s="1441"/>
      <c r="K190" s="1441"/>
      <c r="L190" s="1441"/>
      <c r="M190" s="1441"/>
      <c r="N190" s="1441"/>
      <c r="O190" s="1441"/>
      <c r="P190" s="1441"/>
      <c r="Q190" s="1442">
        <v>1</v>
      </c>
      <c r="R190" s="1442"/>
      <c r="S190" s="1442"/>
      <c r="T190" s="1442"/>
      <c r="U190" s="1442"/>
    </row>
    <row r="191" spans="1:21">
      <c r="A191" s="463"/>
      <c r="B191" s="463"/>
      <c r="C191" s="464"/>
      <c r="D191" s="465"/>
      <c r="E191" s="466"/>
      <c r="F191" s="466"/>
      <c r="G191" s="466"/>
      <c r="H191" s="1441" t="s">
        <v>2377</v>
      </c>
      <c r="I191" s="1441"/>
      <c r="J191" s="1441"/>
      <c r="K191" s="1441"/>
      <c r="L191" s="1441"/>
      <c r="M191" s="1441"/>
      <c r="N191" s="1441"/>
      <c r="O191" s="1441"/>
      <c r="P191" s="1441"/>
      <c r="Q191" s="1442">
        <v>8</v>
      </c>
      <c r="R191" s="1442"/>
      <c r="S191" s="1442"/>
      <c r="T191" s="1442"/>
      <c r="U191" s="1442"/>
    </row>
    <row r="192" spans="1:21">
      <c r="A192" s="463"/>
      <c r="B192" s="463"/>
      <c r="C192" s="464"/>
      <c r="D192" s="465"/>
      <c r="E192" s="466"/>
      <c r="F192" s="466"/>
      <c r="G192" s="466"/>
      <c r="H192" s="1441" t="s">
        <v>2363</v>
      </c>
      <c r="I192" s="1441"/>
      <c r="J192" s="1441"/>
      <c r="K192" s="1441"/>
      <c r="L192" s="1441"/>
      <c r="M192" s="1441"/>
      <c r="N192" s="1441"/>
      <c r="O192" s="1441"/>
      <c r="P192" s="1441"/>
      <c r="Q192" s="1442">
        <v>5</v>
      </c>
      <c r="R192" s="1442"/>
      <c r="S192" s="1442"/>
      <c r="T192" s="1442"/>
      <c r="U192" s="1442"/>
    </row>
    <row r="193" spans="1:21">
      <c r="A193" s="463"/>
      <c r="B193" s="463"/>
      <c r="C193" s="464"/>
      <c r="D193" s="465"/>
      <c r="E193" s="466"/>
      <c r="F193" s="466"/>
      <c r="G193" s="466"/>
      <c r="H193" s="1441" t="s">
        <v>2375</v>
      </c>
      <c r="I193" s="1441"/>
      <c r="J193" s="1441"/>
      <c r="K193" s="1441"/>
      <c r="L193" s="1441"/>
      <c r="M193" s="1441"/>
      <c r="N193" s="1441"/>
      <c r="O193" s="1441"/>
      <c r="P193" s="1441"/>
      <c r="Q193" s="1442">
        <v>1</v>
      </c>
      <c r="R193" s="1442"/>
      <c r="S193" s="1442"/>
      <c r="T193" s="1442"/>
      <c r="U193" s="1442"/>
    </row>
    <row r="194" spans="1:21">
      <c r="A194" s="463"/>
      <c r="B194" s="463"/>
      <c r="C194" s="464"/>
      <c r="D194" s="465"/>
      <c r="E194" s="466"/>
      <c r="F194" s="466"/>
      <c r="G194" s="466"/>
      <c r="H194" s="1441" t="s">
        <v>2368</v>
      </c>
      <c r="I194" s="1441"/>
      <c r="J194" s="1441"/>
      <c r="K194" s="1441"/>
      <c r="L194" s="1441"/>
      <c r="M194" s="1441"/>
      <c r="N194" s="1441"/>
      <c r="O194" s="1441"/>
      <c r="P194" s="1441"/>
      <c r="Q194" s="1442">
        <v>2</v>
      </c>
      <c r="R194" s="1442"/>
      <c r="S194" s="1442"/>
      <c r="T194" s="1442"/>
      <c r="U194" s="1442"/>
    </row>
    <row r="195" spans="1:21">
      <c r="A195" s="463"/>
      <c r="B195" s="463"/>
      <c r="C195" s="464"/>
      <c r="D195" s="465"/>
      <c r="E195" s="466"/>
      <c r="F195" s="466"/>
      <c r="G195" s="466"/>
      <c r="H195" s="1441" t="s">
        <v>2376</v>
      </c>
      <c r="I195" s="1441"/>
      <c r="J195" s="1441"/>
      <c r="K195" s="1441"/>
      <c r="L195" s="1441"/>
      <c r="M195" s="1441"/>
      <c r="N195" s="1441"/>
      <c r="O195" s="1441"/>
      <c r="P195" s="1441"/>
      <c r="Q195" s="1442">
        <v>1</v>
      </c>
      <c r="R195" s="1442"/>
      <c r="S195" s="1442"/>
      <c r="T195" s="1442"/>
      <c r="U195" s="1442"/>
    </row>
    <row r="196" spans="1:21">
      <c r="A196" s="463"/>
      <c r="B196" s="463"/>
      <c r="C196" s="464"/>
      <c r="D196" s="465"/>
      <c r="E196" s="466"/>
      <c r="F196" s="466"/>
      <c r="G196" s="466"/>
      <c r="H196" s="1441" t="s">
        <v>2378</v>
      </c>
      <c r="I196" s="1441"/>
      <c r="J196" s="1441"/>
      <c r="K196" s="1441"/>
      <c r="L196" s="1441"/>
      <c r="M196" s="1441"/>
      <c r="N196" s="1441"/>
      <c r="O196" s="1441"/>
      <c r="P196" s="1441"/>
      <c r="Q196" s="1442">
        <v>1</v>
      </c>
      <c r="R196" s="1442"/>
      <c r="S196" s="1442"/>
      <c r="T196" s="1442"/>
      <c r="U196" s="1442"/>
    </row>
    <row r="197" spans="1:21">
      <c r="A197" s="463"/>
      <c r="B197" s="463"/>
      <c r="C197" s="464"/>
      <c r="D197" s="465"/>
      <c r="E197" s="466"/>
      <c r="F197" s="466"/>
      <c r="G197" s="466"/>
      <c r="H197" s="1441" t="s">
        <v>2378</v>
      </c>
      <c r="I197" s="1441"/>
      <c r="J197" s="1441"/>
      <c r="K197" s="1441"/>
      <c r="L197" s="1441"/>
      <c r="M197" s="1441"/>
      <c r="N197" s="1441"/>
      <c r="O197" s="1441"/>
      <c r="P197" s="1441"/>
      <c r="Q197" s="1442">
        <v>1</v>
      </c>
      <c r="R197" s="1442"/>
      <c r="S197" s="1442"/>
      <c r="T197" s="1442"/>
      <c r="U197" s="1442"/>
    </row>
    <row r="198" spans="1:21">
      <c r="A198" s="463"/>
      <c r="B198" s="463"/>
      <c r="C198" s="464"/>
      <c r="D198" s="465"/>
      <c r="E198" s="466"/>
      <c r="F198" s="466"/>
      <c r="G198" s="466"/>
      <c r="H198" s="1441" t="s">
        <v>1774</v>
      </c>
      <c r="I198" s="1441"/>
      <c r="J198" s="1441"/>
      <c r="K198" s="1441"/>
      <c r="L198" s="1441"/>
      <c r="M198" s="1441"/>
      <c r="N198" s="1441"/>
      <c r="O198" s="1441"/>
      <c r="P198" s="1441"/>
      <c r="Q198" s="1442">
        <v>2</v>
      </c>
      <c r="R198" s="1442"/>
      <c r="S198" s="1442"/>
      <c r="T198" s="1442"/>
      <c r="U198" s="1442"/>
    </row>
    <row r="199" spans="1:21">
      <c r="A199" s="463"/>
      <c r="B199" s="463"/>
      <c r="C199" s="464"/>
      <c r="D199" s="465"/>
      <c r="E199" s="466"/>
      <c r="F199" s="466"/>
      <c r="G199" s="466"/>
      <c r="H199" s="1441" t="s">
        <v>2373</v>
      </c>
      <c r="I199" s="1441"/>
      <c r="J199" s="1441"/>
      <c r="K199" s="1441"/>
      <c r="L199" s="1441"/>
      <c r="M199" s="1441"/>
      <c r="N199" s="1441"/>
      <c r="O199" s="1441"/>
      <c r="P199" s="1441"/>
      <c r="Q199" s="1445">
        <v>0.4</v>
      </c>
      <c r="R199" s="1445"/>
      <c r="S199" s="1445"/>
      <c r="T199" s="1445"/>
      <c r="U199" s="1445"/>
    </row>
    <row r="200" spans="1:21">
      <c r="A200" s="463"/>
      <c r="B200" s="463"/>
      <c r="C200" s="464"/>
      <c r="D200" s="465"/>
      <c r="E200" s="466"/>
      <c r="F200" s="466"/>
      <c r="G200" s="466"/>
      <c r="H200" s="1441" t="s">
        <v>2387</v>
      </c>
      <c r="I200" s="1441"/>
      <c r="J200" s="1441"/>
      <c r="K200" s="1441"/>
      <c r="L200" s="1441"/>
      <c r="M200" s="1441"/>
      <c r="N200" s="1441"/>
      <c r="O200" s="1441"/>
      <c r="P200" s="1441"/>
      <c r="Q200" s="1442">
        <v>1</v>
      </c>
      <c r="R200" s="1442"/>
      <c r="S200" s="1442"/>
      <c r="T200" s="1442"/>
      <c r="U200" s="1442"/>
    </row>
    <row r="201" spans="1:21">
      <c r="A201" s="463"/>
      <c r="B201" s="463"/>
      <c r="C201" s="464"/>
      <c r="D201" s="465"/>
      <c r="E201" s="466"/>
      <c r="F201" s="466"/>
      <c r="G201" s="466"/>
      <c r="H201" s="1441" t="s">
        <v>2388</v>
      </c>
      <c r="I201" s="1441"/>
      <c r="J201" s="1441"/>
      <c r="K201" s="1441"/>
      <c r="L201" s="1441"/>
      <c r="M201" s="1441"/>
      <c r="N201" s="1441"/>
      <c r="O201" s="1441"/>
      <c r="P201" s="1441"/>
      <c r="Q201" s="1442">
        <v>1</v>
      </c>
      <c r="R201" s="1442"/>
      <c r="S201" s="1442"/>
      <c r="T201" s="1442"/>
      <c r="U201" s="1442"/>
    </row>
    <row r="202" spans="1:21">
      <c r="A202" s="463"/>
      <c r="B202" s="463"/>
      <c r="C202" s="464"/>
      <c r="D202" s="465"/>
      <c r="E202" s="466"/>
      <c r="F202" s="466"/>
      <c r="G202" s="466"/>
      <c r="H202" s="1441" t="s">
        <v>1760</v>
      </c>
      <c r="I202" s="1441"/>
      <c r="J202" s="1441"/>
      <c r="K202" s="1441"/>
      <c r="L202" s="1441"/>
      <c r="M202" s="1441"/>
      <c r="N202" s="1441"/>
      <c r="O202" s="1441"/>
      <c r="P202" s="1441"/>
      <c r="Q202" s="1442">
        <v>1</v>
      </c>
      <c r="R202" s="1442"/>
      <c r="S202" s="1442"/>
      <c r="T202" s="1442"/>
      <c r="U202" s="1442"/>
    </row>
    <row r="203" spans="1:21">
      <c r="A203" s="463"/>
      <c r="B203" s="463"/>
      <c r="C203" s="464"/>
      <c r="D203" s="465"/>
      <c r="E203" s="466"/>
      <c r="F203" s="466"/>
      <c r="G203" s="466"/>
      <c r="H203" s="1441" t="s">
        <v>2396</v>
      </c>
      <c r="I203" s="1441"/>
      <c r="J203" s="1441"/>
      <c r="K203" s="1441"/>
      <c r="L203" s="1441"/>
      <c r="M203" s="1441"/>
      <c r="N203" s="1441"/>
      <c r="O203" s="1441"/>
      <c r="P203" s="1441"/>
      <c r="Q203" s="1442">
        <v>1</v>
      </c>
      <c r="R203" s="1442"/>
      <c r="S203" s="1442"/>
      <c r="T203" s="1442"/>
      <c r="U203" s="1442"/>
    </row>
    <row r="204" spans="1:21">
      <c r="A204" s="1446">
        <v>11</v>
      </c>
      <c r="B204" s="1446"/>
      <c r="C204" s="1446"/>
      <c r="D204" s="1447" t="s">
        <v>2397</v>
      </c>
      <c r="E204" s="1447"/>
      <c r="F204" s="1447"/>
      <c r="G204" s="1447"/>
      <c r="H204" s="1447"/>
      <c r="I204" s="1447"/>
      <c r="J204" s="1447"/>
      <c r="K204" s="1447"/>
      <c r="L204" s="1447"/>
      <c r="M204" s="1447"/>
      <c r="N204" s="1447"/>
      <c r="O204" s="1447"/>
      <c r="P204" s="1447"/>
      <c r="Q204" s="1446">
        <v>1</v>
      </c>
      <c r="R204" s="1446"/>
      <c r="S204" s="1446"/>
      <c r="T204" s="1446"/>
      <c r="U204" s="1446"/>
    </row>
    <row r="205" spans="1:21">
      <c r="A205" s="463"/>
      <c r="B205" s="463"/>
      <c r="C205" s="464"/>
      <c r="D205" s="1448" t="s">
        <v>1758</v>
      </c>
      <c r="E205" s="1448"/>
      <c r="F205" s="1448"/>
      <c r="G205" s="1448"/>
      <c r="H205" s="1448"/>
      <c r="I205" s="1448"/>
      <c r="J205" s="1448"/>
      <c r="K205" s="1448"/>
      <c r="L205" s="1448"/>
      <c r="M205" s="1448"/>
      <c r="N205" s="1448"/>
      <c r="O205" s="1448"/>
      <c r="P205" s="1448"/>
      <c r="Q205" s="1446">
        <v>1</v>
      </c>
      <c r="R205" s="1446"/>
      <c r="S205" s="1446"/>
      <c r="T205" s="1446"/>
      <c r="U205" s="1446"/>
    </row>
    <row r="206" spans="1:21">
      <c r="A206" s="463"/>
      <c r="B206" s="463"/>
      <c r="C206" s="464"/>
      <c r="D206" s="465"/>
      <c r="E206" s="466"/>
      <c r="F206" s="466"/>
      <c r="G206" s="466"/>
      <c r="H206" s="1441" t="s">
        <v>2398</v>
      </c>
      <c r="I206" s="1441"/>
      <c r="J206" s="1441"/>
      <c r="K206" s="1441"/>
      <c r="L206" s="1441"/>
      <c r="M206" s="1441"/>
      <c r="N206" s="1441"/>
      <c r="O206" s="1441"/>
      <c r="P206" s="1441"/>
      <c r="Q206" s="1442">
        <v>1</v>
      </c>
      <c r="R206" s="1442"/>
      <c r="S206" s="1442"/>
      <c r="T206" s="1442"/>
      <c r="U206" s="1442"/>
    </row>
    <row r="207" spans="1:21">
      <c r="A207" s="463"/>
      <c r="B207" s="463"/>
      <c r="C207" s="464"/>
      <c r="D207" s="465"/>
      <c r="E207" s="466"/>
      <c r="F207" s="466"/>
      <c r="G207" s="466"/>
      <c r="H207" s="1441" t="s">
        <v>2399</v>
      </c>
      <c r="I207" s="1441"/>
      <c r="J207" s="1441"/>
      <c r="K207" s="1441"/>
      <c r="L207" s="1441"/>
      <c r="M207" s="1441"/>
      <c r="N207" s="1441"/>
      <c r="O207" s="1441"/>
      <c r="P207" s="1441"/>
      <c r="Q207" s="1442">
        <v>1</v>
      </c>
      <c r="R207" s="1442"/>
      <c r="S207" s="1442"/>
      <c r="T207" s="1442"/>
      <c r="U207" s="1442"/>
    </row>
    <row r="208" spans="1:21">
      <c r="A208" s="463"/>
      <c r="B208" s="463"/>
      <c r="C208" s="464"/>
      <c r="D208" s="465"/>
      <c r="E208" s="466"/>
      <c r="F208" s="466"/>
      <c r="G208" s="466"/>
      <c r="H208" s="1441" t="s">
        <v>2377</v>
      </c>
      <c r="I208" s="1441"/>
      <c r="J208" s="1441"/>
      <c r="K208" s="1441"/>
      <c r="L208" s="1441"/>
      <c r="M208" s="1441"/>
      <c r="N208" s="1441"/>
      <c r="O208" s="1441"/>
      <c r="P208" s="1441"/>
      <c r="Q208" s="1442">
        <v>4</v>
      </c>
      <c r="R208" s="1442"/>
      <c r="S208" s="1442"/>
      <c r="T208" s="1442"/>
      <c r="U208" s="1442"/>
    </row>
    <row r="209" spans="1:21">
      <c r="A209" s="463"/>
      <c r="B209" s="463"/>
      <c r="C209" s="464"/>
      <c r="D209" s="465"/>
      <c r="E209" s="466"/>
      <c r="F209" s="466"/>
      <c r="G209" s="466"/>
      <c r="H209" s="1441" t="s">
        <v>2363</v>
      </c>
      <c r="I209" s="1441"/>
      <c r="J209" s="1441"/>
      <c r="K209" s="1441"/>
      <c r="L209" s="1441"/>
      <c r="M209" s="1441"/>
      <c r="N209" s="1441"/>
      <c r="O209" s="1441"/>
      <c r="P209" s="1441"/>
      <c r="Q209" s="1442">
        <v>2</v>
      </c>
      <c r="R209" s="1442"/>
      <c r="S209" s="1442"/>
      <c r="T209" s="1442"/>
      <c r="U209" s="1442"/>
    </row>
    <row r="210" spans="1:21">
      <c r="A210" s="463"/>
      <c r="B210" s="463"/>
      <c r="C210" s="464"/>
      <c r="D210" s="465"/>
      <c r="E210" s="466"/>
      <c r="F210" s="466"/>
      <c r="G210" s="466"/>
      <c r="H210" s="1441" t="s">
        <v>2368</v>
      </c>
      <c r="I210" s="1441"/>
      <c r="J210" s="1441"/>
      <c r="K210" s="1441"/>
      <c r="L210" s="1441"/>
      <c r="M210" s="1441"/>
      <c r="N210" s="1441"/>
      <c r="O210" s="1441"/>
      <c r="P210" s="1441"/>
      <c r="Q210" s="1442">
        <v>3</v>
      </c>
      <c r="R210" s="1442"/>
      <c r="S210" s="1442"/>
      <c r="T210" s="1442"/>
      <c r="U210" s="1442"/>
    </row>
    <row r="211" spans="1:21">
      <c r="A211" s="463"/>
      <c r="B211" s="463"/>
      <c r="C211" s="464"/>
      <c r="D211" s="465"/>
      <c r="E211" s="466"/>
      <c r="F211" s="466"/>
      <c r="G211" s="466"/>
      <c r="H211" s="1441" t="s">
        <v>2376</v>
      </c>
      <c r="I211" s="1441"/>
      <c r="J211" s="1441"/>
      <c r="K211" s="1441"/>
      <c r="L211" s="1441"/>
      <c r="M211" s="1441"/>
      <c r="N211" s="1441"/>
      <c r="O211" s="1441"/>
      <c r="P211" s="1441"/>
      <c r="Q211" s="1442">
        <v>1</v>
      </c>
      <c r="R211" s="1442"/>
      <c r="S211" s="1442"/>
      <c r="T211" s="1442"/>
      <c r="U211" s="1442"/>
    </row>
    <row r="212" spans="1:21">
      <c r="A212" s="463"/>
      <c r="B212" s="463"/>
      <c r="C212" s="464"/>
      <c r="D212" s="465"/>
      <c r="E212" s="466"/>
      <c r="F212" s="466"/>
      <c r="G212" s="466"/>
      <c r="H212" s="1441" t="s">
        <v>1774</v>
      </c>
      <c r="I212" s="1441"/>
      <c r="J212" s="1441"/>
      <c r="K212" s="1441"/>
      <c r="L212" s="1441"/>
      <c r="M212" s="1441"/>
      <c r="N212" s="1441"/>
      <c r="O212" s="1441"/>
      <c r="P212" s="1441"/>
      <c r="Q212" s="1442">
        <v>2</v>
      </c>
      <c r="R212" s="1442"/>
      <c r="S212" s="1442"/>
      <c r="T212" s="1442"/>
      <c r="U212" s="1442"/>
    </row>
    <row r="213" spans="1:21">
      <c r="A213" s="463"/>
      <c r="B213" s="463"/>
      <c r="C213" s="464"/>
      <c r="D213" s="465"/>
      <c r="E213" s="466"/>
      <c r="F213" s="466"/>
      <c r="G213" s="466"/>
      <c r="H213" s="1441" t="s">
        <v>2392</v>
      </c>
      <c r="I213" s="1441"/>
      <c r="J213" s="1441"/>
      <c r="K213" s="1441"/>
      <c r="L213" s="1441"/>
      <c r="M213" s="1441"/>
      <c r="N213" s="1441"/>
      <c r="O213" s="1441"/>
      <c r="P213" s="1441"/>
      <c r="Q213" s="1445">
        <v>0.4</v>
      </c>
      <c r="R213" s="1445"/>
      <c r="S213" s="1445"/>
      <c r="T213" s="1445"/>
      <c r="U213" s="1445"/>
    </row>
    <row r="214" spans="1:21">
      <c r="A214" s="463"/>
      <c r="B214" s="463"/>
      <c r="C214" s="464"/>
      <c r="D214" s="465"/>
      <c r="E214" s="466"/>
      <c r="F214" s="466"/>
      <c r="G214" s="466"/>
      <c r="H214" s="1441" t="s">
        <v>2387</v>
      </c>
      <c r="I214" s="1441"/>
      <c r="J214" s="1441"/>
      <c r="K214" s="1441"/>
      <c r="L214" s="1441"/>
      <c r="M214" s="1441"/>
      <c r="N214" s="1441"/>
      <c r="O214" s="1441"/>
      <c r="P214" s="1441"/>
      <c r="Q214" s="1442">
        <v>1</v>
      </c>
      <c r="R214" s="1442"/>
      <c r="S214" s="1442"/>
      <c r="T214" s="1442"/>
      <c r="U214" s="1442"/>
    </row>
    <row r="215" spans="1:21">
      <c r="A215" s="463"/>
      <c r="B215" s="463"/>
      <c r="C215" s="464"/>
      <c r="D215" s="465"/>
      <c r="E215" s="466"/>
      <c r="F215" s="466"/>
      <c r="G215" s="466"/>
      <c r="H215" s="1441" t="s">
        <v>2388</v>
      </c>
      <c r="I215" s="1441"/>
      <c r="J215" s="1441"/>
      <c r="K215" s="1441"/>
      <c r="L215" s="1441"/>
      <c r="M215" s="1441"/>
      <c r="N215" s="1441"/>
      <c r="O215" s="1441"/>
      <c r="P215" s="1441"/>
      <c r="Q215" s="1442">
        <v>1</v>
      </c>
      <c r="R215" s="1442"/>
      <c r="S215" s="1442"/>
      <c r="T215" s="1442"/>
      <c r="U215" s="1442"/>
    </row>
    <row r="216" spans="1:21">
      <c r="A216" s="463"/>
      <c r="B216" s="463"/>
      <c r="C216" s="464"/>
      <c r="D216" s="465"/>
      <c r="E216" s="466"/>
      <c r="F216" s="466"/>
      <c r="G216" s="466"/>
      <c r="H216" s="1441" t="s">
        <v>1760</v>
      </c>
      <c r="I216" s="1441"/>
      <c r="J216" s="1441"/>
      <c r="K216" s="1441"/>
      <c r="L216" s="1441"/>
      <c r="M216" s="1441"/>
      <c r="N216" s="1441"/>
      <c r="O216" s="1441"/>
      <c r="P216" s="1441"/>
      <c r="Q216" s="1442">
        <v>1</v>
      </c>
      <c r="R216" s="1442"/>
      <c r="S216" s="1442"/>
      <c r="T216" s="1442"/>
      <c r="U216" s="1442"/>
    </row>
    <row r="217" spans="1:21">
      <c r="A217" s="463"/>
      <c r="B217" s="463"/>
      <c r="C217" s="464"/>
      <c r="D217" s="465"/>
      <c r="E217" s="466"/>
      <c r="F217" s="466"/>
      <c r="G217" s="466"/>
      <c r="H217" s="1441" t="s">
        <v>2389</v>
      </c>
      <c r="I217" s="1441"/>
      <c r="J217" s="1441"/>
      <c r="K217" s="1441"/>
      <c r="L217" s="1441"/>
      <c r="M217" s="1441"/>
      <c r="N217" s="1441"/>
      <c r="O217" s="1441"/>
      <c r="P217" s="1441"/>
      <c r="Q217" s="1442">
        <v>1</v>
      </c>
      <c r="R217" s="1442"/>
      <c r="S217" s="1442"/>
      <c r="T217" s="1442"/>
      <c r="U217" s="1442"/>
    </row>
    <row r="218" spans="1:21">
      <c r="A218" s="463"/>
      <c r="B218" s="463"/>
      <c r="C218" s="464"/>
      <c r="D218" s="465"/>
      <c r="E218" s="466"/>
      <c r="F218" s="466"/>
      <c r="G218" s="466"/>
      <c r="H218" s="1441" t="s">
        <v>2400</v>
      </c>
      <c r="I218" s="1441"/>
      <c r="J218" s="1441"/>
      <c r="K218" s="1441"/>
      <c r="L218" s="1441"/>
      <c r="M218" s="1441"/>
      <c r="N218" s="1441"/>
      <c r="O218" s="1441"/>
      <c r="P218" s="1441"/>
      <c r="Q218" s="1442">
        <v>1</v>
      </c>
      <c r="R218" s="1442"/>
      <c r="S218" s="1442"/>
      <c r="T218" s="1442"/>
      <c r="U218" s="1442"/>
    </row>
    <row r="219" spans="1:21">
      <c r="A219" s="463"/>
      <c r="B219" s="463"/>
      <c r="C219" s="463"/>
      <c r="D219" s="463"/>
      <c r="E219" s="463"/>
      <c r="F219" s="463"/>
      <c r="G219" s="463"/>
      <c r="H219" s="463"/>
      <c r="I219" s="463"/>
      <c r="J219" s="463"/>
      <c r="K219" s="463"/>
      <c r="L219" s="463"/>
      <c r="M219" s="463"/>
      <c r="N219" s="463"/>
      <c r="O219" s="463"/>
      <c r="P219" s="463"/>
      <c r="Q219" s="463"/>
      <c r="R219" s="463"/>
      <c r="S219" s="463"/>
      <c r="T219" s="463"/>
      <c r="U219" s="463"/>
    </row>
    <row r="220" spans="1:21">
      <c r="A220" s="463"/>
      <c r="B220" s="463"/>
      <c r="C220" s="463"/>
      <c r="D220" s="463"/>
      <c r="E220" s="463"/>
      <c r="F220" s="463"/>
      <c r="G220" s="463"/>
      <c r="H220" s="463"/>
      <c r="I220" s="463"/>
      <c r="J220" s="463"/>
      <c r="K220" s="463"/>
      <c r="L220" s="463"/>
      <c r="M220" s="463"/>
      <c r="N220" s="463"/>
      <c r="O220" s="463"/>
      <c r="P220" s="463"/>
      <c r="Q220" s="463"/>
      <c r="R220" s="463"/>
      <c r="S220" s="463"/>
      <c r="T220" s="463"/>
      <c r="U220" s="463"/>
    </row>
    <row r="221" spans="1:21">
      <c r="A221" s="463"/>
      <c r="B221" s="463"/>
      <c r="C221" s="463"/>
      <c r="D221" s="463"/>
      <c r="E221" s="463"/>
      <c r="F221" s="463"/>
      <c r="G221" s="463"/>
      <c r="H221" s="463"/>
      <c r="I221" s="463"/>
      <c r="J221" s="463"/>
      <c r="K221" s="463"/>
      <c r="L221" s="463"/>
      <c r="M221" s="463"/>
      <c r="N221" s="463"/>
      <c r="O221" s="463"/>
      <c r="P221" s="463"/>
      <c r="Q221" s="463"/>
      <c r="R221" s="463"/>
      <c r="S221" s="463"/>
      <c r="T221" s="463"/>
      <c r="U221" s="463"/>
    </row>
    <row r="222" spans="1:21" ht="15" thickBot="1">
      <c r="A222" s="463"/>
      <c r="B222" s="1443" t="s">
        <v>2401</v>
      </c>
      <c r="C222" s="1443"/>
      <c r="D222" s="1443"/>
      <c r="E222" s="1443"/>
      <c r="F222" s="1443"/>
      <c r="G222" s="463"/>
      <c r="H222" s="463"/>
      <c r="I222" s="467"/>
      <c r="J222" s="467"/>
      <c r="K222" s="467"/>
      <c r="L222" s="467"/>
      <c r="M222" s="467"/>
      <c r="N222" s="467"/>
      <c r="O222" s="1444" t="s">
        <v>2402</v>
      </c>
      <c r="P222" s="1444"/>
      <c r="Q222" s="1444"/>
      <c r="R222" s="1444"/>
      <c r="S222" s="1444"/>
      <c r="T222" s="463"/>
      <c r="U222" s="463"/>
    </row>
    <row r="223" spans="1:21">
      <c r="A223" s="463"/>
      <c r="B223" s="1443"/>
      <c r="C223" s="1443"/>
      <c r="D223" s="1443"/>
      <c r="E223" s="1443"/>
      <c r="F223" s="1443"/>
      <c r="G223" s="463"/>
      <c r="H223" s="463"/>
      <c r="I223" s="463"/>
      <c r="J223" s="463"/>
      <c r="K223" s="463"/>
      <c r="L223" s="463"/>
      <c r="M223" s="463"/>
      <c r="N223" s="463"/>
      <c r="O223" s="463"/>
      <c r="P223" s="463"/>
      <c r="Q223" s="463"/>
      <c r="R223" s="463"/>
      <c r="S223" s="463"/>
      <c r="T223" s="463"/>
      <c r="U223" s="463"/>
    </row>
    <row r="224" spans="1:21">
      <c r="A224" s="463"/>
      <c r="B224" s="1443"/>
      <c r="C224" s="1443"/>
      <c r="D224" s="1443"/>
      <c r="E224" s="1443"/>
      <c r="F224" s="1443"/>
      <c r="G224" s="463"/>
      <c r="H224" s="463"/>
      <c r="I224" s="463"/>
      <c r="J224" s="463"/>
      <c r="K224" s="463"/>
      <c r="L224" s="463"/>
      <c r="M224" s="463"/>
      <c r="N224" s="463"/>
      <c r="O224" s="463"/>
      <c r="P224" s="463"/>
      <c r="Q224" s="463"/>
      <c r="R224" s="463"/>
      <c r="S224" s="463"/>
      <c r="T224" s="463"/>
      <c r="U224" s="463"/>
    </row>
    <row r="225" spans="1:21">
      <c r="A225" s="463"/>
      <c r="B225" s="1443"/>
      <c r="C225" s="1443"/>
      <c r="D225" s="1443"/>
      <c r="E225" s="1443"/>
      <c r="F225" s="1443"/>
      <c r="G225" s="463"/>
      <c r="H225" s="463"/>
      <c r="I225" s="463"/>
      <c r="J225" s="463"/>
      <c r="K225" s="463"/>
      <c r="L225" s="463"/>
      <c r="M225" s="463"/>
      <c r="N225" s="463"/>
      <c r="O225" s="463"/>
      <c r="P225" s="463"/>
      <c r="Q225" s="463"/>
      <c r="R225" s="463"/>
      <c r="S225" s="463"/>
      <c r="T225" s="463"/>
      <c r="U225" s="463"/>
    </row>
    <row r="226" spans="1:21">
      <c r="A226" s="463"/>
      <c r="B226" s="463"/>
      <c r="C226" s="463"/>
      <c r="D226" s="463"/>
      <c r="E226" s="463"/>
      <c r="F226" s="463"/>
      <c r="G226" s="463"/>
      <c r="H226" s="463"/>
      <c r="I226" s="463"/>
      <c r="J226" s="463"/>
      <c r="K226" s="463"/>
      <c r="L226" s="463"/>
      <c r="M226" s="463"/>
      <c r="N226" s="463"/>
      <c r="O226" s="463"/>
      <c r="P226" s="463"/>
      <c r="Q226" s="463"/>
      <c r="R226" s="463"/>
      <c r="S226" s="463"/>
      <c r="T226" s="463"/>
      <c r="U226" s="463"/>
    </row>
    <row r="227" spans="1:21">
      <c r="A227" s="463"/>
      <c r="B227" s="463"/>
      <c r="C227" s="463"/>
      <c r="D227" s="463"/>
      <c r="E227" s="463"/>
      <c r="F227" s="463"/>
      <c r="G227" s="463"/>
      <c r="H227" s="463"/>
      <c r="I227" s="463"/>
      <c r="J227" s="463"/>
      <c r="K227" s="463"/>
      <c r="L227" s="463"/>
      <c r="M227" s="463"/>
      <c r="N227" s="463"/>
      <c r="O227" s="463"/>
      <c r="P227" s="463"/>
      <c r="Q227" s="463"/>
      <c r="R227" s="463"/>
      <c r="S227" s="463"/>
      <c r="T227" s="463"/>
      <c r="U227" s="463"/>
    </row>
  </sheetData>
  <mergeCells count="398">
    <mergeCell ref="A45:L45"/>
    <mergeCell ref="H124:P124"/>
    <mergeCell ref="H129:P129"/>
    <mergeCell ref="D139:P139"/>
    <mergeCell ref="B33:G33"/>
    <mergeCell ref="B34:G34"/>
    <mergeCell ref="K33:L33"/>
    <mergeCell ref="K34:L34"/>
    <mergeCell ref="K31:L31"/>
    <mergeCell ref="K32:L32"/>
    <mergeCell ref="A46:J47"/>
    <mergeCell ref="B31:G31"/>
    <mergeCell ref="B32:G32"/>
    <mergeCell ref="A42:L42"/>
    <mergeCell ref="B43:G43"/>
    <mergeCell ref="H44:K44"/>
    <mergeCell ref="A40:L40"/>
    <mergeCell ref="H65:P65"/>
    <mergeCell ref="H70:P70"/>
    <mergeCell ref="H75:P75"/>
    <mergeCell ref="H80:P80"/>
    <mergeCell ref="H85:P85"/>
    <mergeCell ref="H90:P90"/>
    <mergeCell ref="H104:P104"/>
    <mergeCell ref="A20:C20"/>
    <mergeCell ref="E20:L20"/>
    <mergeCell ref="E21:L21"/>
    <mergeCell ref="K26:L26"/>
    <mergeCell ref="B27:G27"/>
    <mergeCell ref="K27:L27"/>
    <mergeCell ref="B28:G28"/>
    <mergeCell ref="K28:L28"/>
    <mergeCell ref="B23:G23"/>
    <mergeCell ref="K23:L23"/>
    <mergeCell ref="B24:G24"/>
    <mergeCell ref="K24:L24"/>
    <mergeCell ref="B25:G25"/>
    <mergeCell ref="K25:L25"/>
    <mergeCell ref="C14:J14"/>
    <mergeCell ref="A16:C16"/>
    <mergeCell ref="D16:L16"/>
    <mergeCell ref="A17:C17"/>
    <mergeCell ref="D17:L17"/>
    <mergeCell ref="A18:C18"/>
    <mergeCell ref="D18:L18"/>
    <mergeCell ref="A19:C19"/>
    <mergeCell ref="D19:L19"/>
    <mergeCell ref="B30:G30"/>
    <mergeCell ref="B26:G26"/>
    <mergeCell ref="B29:G29"/>
    <mergeCell ref="K29:L29"/>
    <mergeCell ref="K30:L30"/>
    <mergeCell ref="H37:I37"/>
    <mergeCell ref="J37:L37"/>
    <mergeCell ref="A38:L38"/>
    <mergeCell ref="B39:E39"/>
    <mergeCell ref="Q50:U50"/>
    <mergeCell ref="A51:C51"/>
    <mergeCell ref="D51:P51"/>
    <mergeCell ref="Q51:U51"/>
    <mergeCell ref="D52:P52"/>
    <mergeCell ref="Q52:U52"/>
    <mergeCell ref="H53:P53"/>
    <mergeCell ref="Q53:U53"/>
    <mergeCell ref="H54:P54"/>
    <mergeCell ref="Q54:U54"/>
    <mergeCell ref="A50:C50"/>
    <mergeCell ref="D50:P50"/>
    <mergeCell ref="Q55:U55"/>
    <mergeCell ref="H56:P56"/>
    <mergeCell ref="Q56:U56"/>
    <mergeCell ref="H57:P57"/>
    <mergeCell ref="Q57:U57"/>
    <mergeCell ref="H58:P58"/>
    <mergeCell ref="Q58:U58"/>
    <mergeCell ref="H59:P59"/>
    <mergeCell ref="Q59:U59"/>
    <mergeCell ref="H55:P55"/>
    <mergeCell ref="Q60:U60"/>
    <mergeCell ref="H61:P61"/>
    <mergeCell ref="Q61:U61"/>
    <mergeCell ref="H62:P62"/>
    <mergeCell ref="Q62:U62"/>
    <mergeCell ref="H63:P63"/>
    <mergeCell ref="Q63:U63"/>
    <mergeCell ref="H64:P64"/>
    <mergeCell ref="Q64:U64"/>
    <mergeCell ref="H60:P60"/>
    <mergeCell ref="Q65:U65"/>
    <mergeCell ref="A66:C66"/>
    <mergeCell ref="D66:P66"/>
    <mergeCell ref="Q66:U66"/>
    <mergeCell ref="D67:P67"/>
    <mergeCell ref="Q67:U67"/>
    <mergeCell ref="H68:P68"/>
    <mergeCell ref="Q68:U68"/>
    <mergeCell ref="Q69:U69"/>
    <mergeCell ref="Q70:U70"/>
    <mergeCell ref="H71:P71"/>
    <mergeCell ref="Q71:U71"/>
    <mergeCell ref="H72:P72"/>
    <mergeCell ref="Q72:U72"/>
    <mergeCell ref="H73:P73"/>
    <mergeCell ref="Q73:U73"/>
    <mergeCell ref="H69:P69"/>
    <mergeCell ref="Q74:U74"/>
    <mergeCell ref="Q75:U75"/>
    <mergeCell ref="H76:P76"/>
    <mergeCell ref="Q76:U76"/>
    <mergeCell ref="H77:P77"/>
    <mergeCell ref="Q77:U77"/>
    <mergeCell ref="H78:P78"/>
    <mergeCell ref="Q78:U78"/>
    <mergeCell ref="H74:P74"/>
    <mergeCell ref="Q79:U79"/>
    <mergeCell ref="Q80:U80"/>
    <mergeCell ref="H81:P81"/>
    <mergeCell ref="Q81:U81"/>
    <mergeCell ref="H82:P82"/>
    <mergeCell ref="Q82:U82"/>
    <mergeCell ref="H83:P83"/>
    <mergeCell ref="Q83:U83"/>
    <mergeCell ref="H79:P79"/>
    <mergeCell ref="Q84:U84"/>
    <mergeCell ref="Q85:U85"/>
    <mergeCell ref="H86:P86"/>
    <mergeCell ref="Q86:U86"/>
    <mergeCell ref="H87:P87"/>
    <mergeCell ref="Q87:U87"/>
    <mergeCell ref="H88:P88"/>
    <mergeCell ref="Q88:U88"/>
    <mergeCell ref="H84:P84"/>
    <mergeCell ref="Q89:U89"/>
    <mergeCell ref="Q90:U90"/>
    <mergeCell ref="H91:P91"/>
    <mergeCell ref="Q91:U91"/>
    <mergeCell ref="H92:P92"/>
    <mergeCell ref="Q92:U92"/>
    <mergeCell ref="A93:C93"/>
    <mergeCell ref="D93:P93"/>
    <mergeCell ref="Q93:U93"/>
    <mergeCell ref="H89:P89"/>
    <mergeCell ref="Q94:U94"/>
    <mergeCell ref="H95:P95"/>
    <mergeCell ref="Q95:U95"/>
    <mergeCell ref="H96:P96"/>
    <mergeCell ref="Q96:U96"/>
    <mergeCell ref="H97:P97"/>
    <mergeCell ref="Q97:U97"/>
    <mergeCell ref="H98:P98"/>
    <mergeCell ref="Q98:U98"/>
    <mergeCell ref="D94:P94"/>
    <mergeCell ref="Q99:U99"/>
    <mergeCell ref="H100:P100"/>
    <mergeCell ref="Q100:U100"/>
    <mergeCell ref="H101:P101"/>
    <mergeCell ref="Q101:U101"/>
    <mergeCell ref="H102:P102"/>
    <mergeCell ref="Q102:U102"/>
    <mergeCell ref="H103:P103"/>
    <mergeCell ref="Q103:U103"/>
    <mergeCell ref="H99:P99"/>
    <mergeCell ref="Q104:U104"/>
    <mergeCell ref="H105:P105"/>
    <mergeCell ref="Q105:U105"/>
    <mergeCell ref="H106:P106"/>
    <mergeCell ref="Q106:U106"/>
    <mergeCell ref="H107:P107"/>
    <mergeCell ref="Q107:U107"/>
    <mergeCell ref="H108:P108"/>
    <mergeCell ref="Q108:U108"/>
    <mergeCell ref="H109:P109"/>
    <mergeCell ref="Q109:U109"/>
    <mergeCell ref="H110:P110"/>
    <mergeCell ref="Q110:U110"/>
    <mergeCell ref="H111:P111"/>
    <mergeCell ref="Q111:U111"/>
    <mergeCell ref="H112:P112"/>
    <mergeCell ref="Q112:U112"/>
    <mergeCell ref="A113:C113"/>
    <mergeCell ref="D113:P113"/>
    <mergeCell ref="Q113:U113"/>
    <mergeCell ref="D114:P114"/>
    <mergeCell ref="Q114:U114"/>
    <mergeCell ref="H115:P115"/>
    <mergeCell ref="Q115:U115"/>
    <mergeCell ref="H116:P116"/>
    <mergeCell ref="Q116:U116"/>
    <mergeCell ref="H117:P117"/>
    <mergeCell ref="Q117:U117"/>
    <mergeCell ref="H118:P118"/>
    <mergeCell ref="Q118:U118"/>
    <mergeCell ref="H119:P119"/>
    <mergeCell ref="Q119:U119"/>
    <mergeCell ref="H120:P120"/>
    <mergeCell ref="Q120:U120"/>
    <mergeCell ref="H121:P121"/>
    <mergeCell ref="Q121:U121"/>
    <mergeCell ref="H122:P122"/>
    <mergeCell ref="Q122:U122"/>
    <mergeCell ref="H123:P123"/>
    <mergeCell ref="Q123:U123"/>
    <mergeCell ref="Q124:U124"/>
    <mergeCell ref="H125:P125"/>
    <mergeCell ref="Q125:U125"/>
    <mergeCell ref="H126:P126"/>
    <mergeCell ref="Q126:U126"/>
    <mergeCell ref="H127:P127"/>
    <mergeCell ref="Q127:U127"/>
    <mergeCell ref="H128:P128"/>
    <mergeCell ref="Q128:U128"/>
    <mergeCell ref="Q129:U129"/>
    <mergeCell ref="H130:P130"/>
    <mergeCell ref="Q130:U130"/>
    <mergeCell ref="A131:C131"/>
    <mergeCell ref="D131:P131"/>
    <mergeCell ref="Q131:U131"/>
    <mergeCell ref="D132:P132"/>
    <mergeCell ref="Q132:U132"/>
    <mergeCell ref="H133:P133"/>
    <mergeCell ref="Q133:U133"/>
    <mergeCell ref="H134:P134"/>
    <mergeCell ref="Q134:U134"/>
    <mergeCell ref="H135:P135"/>
    <mergeCell ref="Q135:U135"/>
    <mergeCell ref="H136:P136"/>
    <mergeCell ref="Q136:U136"/>
    <mergeCell ref="H137:P137"/>
    <mergeCell ref="Q137:U137"/>
    <mergeCell ref="A138:C138"/>
    <mergeCell ref="D138:P138"/>
    <mergeCell ref="Q138:U138"/>
    <mergeCell ref="Q139:U139"/>
    <mergeCell ref="H140:P140"/>
    <mergeCell ref="Q140:U140"/>
    <mergeCell ref="H141:P141"/>
    <mergeCell ref="Q141:U141"/>
    <mergeCell ref="H142:P142"/>
    <mergeCell ref="Q142:U142"/>
    <mergeCell ref="A143:C143"/>
    <mergeCell ref="D143:P143"/>
    <mergeCell ref="Q143:U143"/>
    <mergeCell ref="D144:P144"/>
    <mergeCell ref="Q144:U144"/>
    <mergeCell ref="H145:P145"/>
    <mergeCell ref="Q145:U145"/>
    <mergeCell ref="H146:P146"/>
    <mergeCell ref="Q146:U146"/>
    <mergeCell ref="H147:P147"/>
    <mergeCell ref="Q147:U147"/>
    <mergeCell ref="H148:P148"/>
    <mergeCell ref="Q148:U148"/>
    <mergeCell ref="H149:P149"/>
    <mergeCell ref="Q149:U149"/>
    <mergeCell ref="H150:P150"/>
    <mergeCell ref="Q150:U150"/>
    <mergeCell ref="H151:P151"/>
    <mergeCell ref="Q151:U151"/>
    <mergeCell ref="H152:P152"/>
    <mergeCell ref="Q152:U152"/>
    <mergeCell ref="A153:C153"/>
    <mergeCell ref="D153:P153"/>
    <mergeCell ref="Q153:U153"/>
    <mergeCell ref="D154:P154"/>
    <mergeCell ref="Q154:U154"/>
    <mergeCell ref="H155:P155"/>
    <mergeCell ref="Q155:U155"/>
    <mergeCell ref="H156:P156"/>
    <mergeCell ref="Q156:U156"/>
    <mergeCell ref="H157:P157"/>
    <mergeCell ref="Q157:U157"/>
    <mergeCell ref="H158:P158"/>
    <mergeCell ref="Q158:U158"/>
    <mergeCell ref="H159:P159"/>
    <mergeCell ref="Q159:U159"/>
    <mergeCell ref="H160:P160"/>
    <mergeCell ref="Q160:U160"/>
    <mergeCell ref="H161:P161"/>
    <mergeCell ref="Q161:U161"/>
    <mergeCell ref="H162:P162"/>
    <mergeCell ref="Q162:U162"/>
    <mergeCell ref="H163:P163"/>
    <mergeCell ref="Q163:U163"/>
    <mergeCell ref="H164:P164"/>
    <mergeCell ref="Q164:U164"/>
    <mergeCell ref="H165:P165"/>
    <mergeCell ref="Q165:U165"/>
    <mergeCell ref="H166:P166"/>
    <mergeCell ref="Q166:U166"/>
    <mergeCell ref="H167:P167"/>
    <mergeCell ref="Q167:U167"/>
    <mergeCell ref="H168:P168"/>
    <mergeCell ref="Q168:U168"/>
    <mergeCell ref="H169:P169"/>
    <mergeCell ref="Q169:U169"/>
    <mergeCell ref="H170:P170"/>
    <mergeCell ref="Q170:U170"/>
    <mergeCell ref="H171:P171"/>
    <mergeCell ref="Q171:U171"/>
    <mergeCell ref="H172:P172"/>
    <mergeCell ref="Q172:U172"/>
    <mergeCell ref="A173:C173"/>
    <mergeCell ref="D173:P173"/>
    <mergeCell ref="Q173:U173"/>
    <mergeCell ref="D174:P174"/>
    <mergeCell ref="Q174:U174"/>
    <mergeCell ref="H175:P175"/>
    <mergeCell ref="Q175:U175"/>
    <mergeCell ref="H176:P176"/>
    <mergeCell ref="Q176:U176"/>
    <mergeCell ref="H177:P177"/>
    <mergeCell ref="Q177:U177"/>
    <mergeCell ref="H178:P178"/>
    <mergeCell ref="Q178:U178"/>
    <mergeCell ref="H179:P179"/>
    <mergeCell ref="Q179:U179"/>
    <mergeCell ref="H180:P180"/>
    <mergeCell ref="Q180:U180"/>
    <mergeCell ref="H181:P181"/>
    <mergeCell ref="Q181:U181"/>
    <mergeCell ref="H182:P182"/>
    <mergeCell ref="Q182:U182"/>
    <mergeCell ref="H183:P183"/>
    <mergeCell ref="Q183:U183"/>
    <mergeCell ref="H184:P184"/>
    <mergeCell ref="Q184:U184"/>
    <mergeCell ref="H185:P185"/>
    <mergeCell ref="Q185:U185"/>
    <mergeCell ref="A186:C186"/>
    <mergeCell ref="D186:P186"/>
    <mergeCell ref="Q186:U186"/>
    <mergeCell ref="D187:P187"/>
    <mergeCell ref="Q187:U187"/>
    <mergeCell ref="H188:P188"/>
    <mergeCell ref="Q188:U188"/>
    <mergeCell ref="H189:P189"/>
    <mergeCell ref="Q189:U189"/>
    <mergeCell ref="H190:P190"/>
    <mergeCell ref="Q190:U190"/>
    <mergeCell ref="H191:P191"/>
    <mergeCell ref="Q191:U191"/>
    <mergeCell ref="H192:P192"/>
    <mergeCell ref="Q192:U192"/>
    <mergeCell ref="H193:P193"/>
    <mergeCell ref="Q193:U193"/>
    <mergeCell ref="H194:P194"/>
    <mergeCell ref="Q194:U194"/>
    <mergeCell ref="H195:P195"/>
    <mergeCell ref="Q195:U195"/>
    <mergeCell ref="H196:P196"/>
    <mergeCell ref="Q196:U196"/>
    <mergeCell ref="H197:P197"/>
    <mergeCell ref="Q197:U197"/>
    <mergeCell ref="H198:P198"/>
    <mergeCell ref="Q198:U198"/>
    <mergeCell ref="H199:P199"/>
    <mergeCell ref="Q199:U199"/>
    <mergeCell ref="H200:P200"/>
    <mergeCell ref="Q200:U200"/>
    <mergeCell ref="H201:P201"/>
    <mergeCell ref="Q201:U201"/>
    <mergeCell ref="H202:P202"/>
    <mergeCell ref="Q202:U202"/>
    <mergeCell ref="H203:P203"/>
    <mergeCell ref="Q203:U203"/>
    <mergeCell ref="A204:C204"/>
    <mergeCell ref="D204:P204"/>
    <mergeCell ref="Q204:U204"/>
    <mergeCell ref="D205:P205"/>
    <mergeCell ref="Q205:U205"/>
    <mergeCell ref="H206:P206"/>
    <mergeCell ref="Q206:U206"/>
    <mergeCell ref="H207:P207"/>
    <mergeCell ref="Q207:U207"/>
    <mergeCell ref="H208:P208"/>
    <mergeCell ref="Q208:U208"/>
    <mergeCell ref="H209:P209"/>
    <mergeCell ref="Q209:U209"/>
    <mergeCell ref="H210:P210"/>
    <mergeCell ref="Q210:U210"/>
    <mergeCell ref="H211:P211"/>
    <mergeCell ref="Q211:U211"/>
    <mergeCell ref="H217:P217"/>
    <mergeCell ref="Q217:U217"/>
    <mergeCell ref="H218:P218"/>
    <mergeCell ref="Q218:U218"/>
    <mergeCell ref="B222:F225"/>
    <mergeCell ref="O222:S222"/>
    <mergeCell ref="H212:P212"/>
    <mergeCell ref="Q212:U212"/>
    <mergeCell ref="H213:P213"/>
    <mergeCell ref="Q213:U213"/>
    <mergeCell ref="H214:P214"/>
    <mergeCell ref="Q214:U214"/>
    <mergeCell ref="H215:P215"/>
    <mergeCell ref="Q215:U215"/>
    <mergeCell ref="H216:P216"/>
    <mergeCell ref="Q216:U216"/>
  </mergeCells>
  <pageMargins left="0.7" right="0.7" top="0.75" bottom="0.75" header="0.3" footer="0.3"/>
  <pageSetup paperSize="9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B050"/>
  </sheetPr>
  <dimension ref="A2:F13"/>
  <sheetViews>
    <sheetView workbookViewId="0">
      <selection activeCell="E10" sqref="E10"/>
    </sheetView>
  </sheetViews>
  <sheetFormatPr defaultRowHeight="14.4"/>
  <cols>
    <col min="1" max="1" width="88.6640625" customWidth="1"/>
    <col min="3" max="3" width="18.109375" customWidth="1"/>
    <col min="4" max="4" width="13" style="76" customWidth="1"/>
    <col min="5" max="5" width="14.88671875" customWidth="1"/>
  </cols>
  <sheetData>
    <row r="2" spans="1:6" s="43" customFormat="1" ht="31.5" customHeight="1">
      <c r="A2" s="247" t="s">
        <v>1994</v>
      </c>
      <c r="B2" s="247" t="s">
        <v>1995</v>
      </c>
      <c r="C2" s="292" t="s">
        <v>1787</v>
      </c>
      <c r="D2" s="293" t="s">
        <v>2025</v>
      </c>
      <c r="E2" s="294"/>
    </row>
    <row r="3" spans="1:6" ht="24">
      <c r="A3" s="94" t="s">
        <v>2005</v>
      </c>
      <c r="B3" s="91" t="s">
        <v>336</v>
      </c>
      <c r="C3" s="92">
        <v>316.91000000000003</v>
      </c>
      <c r="D3" s="82">
        <f>ROUND(C3*1.05,2)+42.98</f>
        <v>375.74</v>
      </c>
      <c r="E3" s="72"/>
      <c r="F3" s="72"/>
    </row>
    <row r="4" spans="1:6" ht="24">
      <c r="A4" s="94" t="s">
        <v>2006</v>
      </c>
      <c r="B4" s="91" t="s">
        <v>336</v>
      </c>
      <c r="C4" s="92">
        <v>411.51</v>
      </c>
      <c r="D4" s="82">
        <f>ROUND(C4*1.05,2)+42.9</f>
        <v>474.98999999999995</v>
      </c>
      <c r="E4" s="72"/>
      <c r="F4" s="72"/>
    </row>
    <row r="5" spans="1:6" ht="24">
      <c r="A5" s="295" t="s">
        <v>1996</v>
      </c>
      <c r="B5" s="296" t="s">
        <v>336</v>
      </c>
      <c r="C5" s="297">
        <v>195.73</v>
      </c>
      <c r="D5" s="82">
        <f t="shared" ref="D5:D13" si="0">ROUND(C5*1.05,2)</f>
        <v>205.52</v>
      </c>
    </row>
    <row r="6" spans="1:6" ht="24">
      <c r="A6" s="295" t="s">
        <v>1997</v>
      </c>
      <c r="B6" s="296" t="s">
        <v>336</v>
      </c>
      <c r="C6" s="297">
        <v>264.24</v>
      </c>
      <c r="D6" s="82">
        <f t="shared" si="0"/>
        <v>277.45</v>
      </c>
    </row>
    <row r="7" spans="1:6" ht="25.5" customHeight="1">
      <c r="A7" s="298" t="s">
        <v>1998</v>
      </c>
      <c r="B7" s="299" t="s">
        <v>336</v>
      </c>
      <c r="C7" s="300">
        <v>41.95</v>
      </c>
      <c r="D7" s="82">
        <f t="shared" si="0"/>
        <v>44.05</v>
      </c>
      <c r="E7">
        <f>C7/1</f>
        <v>41.95</v>
      </c>
    </row>
    <row r="8" spans="1:6" ht="24">
      <c r="A8" s="298" t="s">
        <v>1999</v>
      </c>
      <c r="B8" s="299" t="s">
        <v>336</v>
      </c>
      <c r="C8" s="300">
        <v>93.21</v>
      </c>
      <c r="D8" s="82">
        <f t="shared" si="0"/>
        <v>97.87</v>
      </c>
      <c r="E8">
        <f>C8/2</f>
        <v>46.604999999999997</v>
      </c>
    </row>
    <row r="9" spans="1:6" ht="24">
      <c r="A9" s="298" t="s">
        <v>2000</v>
      </c>
      <c r="B9" s="299" t="s">
        <v>336</v>
      </c>
      <c r="C9" s="300">
        <v>121.18</v>
      </c>
      <c r="D9" s="82">
        <f t="shared" si="0"/>
        <v>127.24</v>
      </c>
      <c r="E9">
        <f>C9/3</f>
        <v>40.393333333333338</v>
      </c>
    </row>
    <row r="10" spans="1:6" ht="24">
      <c r="A10" s="298" t="s">
        <v>2001</v>
      </c>
      <c r="B10" s="299" t="s">
        <v>336</v>
      </c>
      <c r="C10" s="300">
        <v>205.06</v>
      </c>
      <c r="D10" s="82">
        <f t="shared" si="0"/>
        <v>215.31</v>
      </c>
      <c r="E10">
        <f>(SUM(E7:E9))/3</f>
        <v>42.982777777777784</v>
      </c>
    </row>
    <row r="11" spans="1:6" ht="24">
      <c r="A11" s="94" t="s">
        <v>2002</v>
      </c>
      <c r="B11" s="91" t="s">
        <v>336</v>
      </c>
      <c r="C11" s="92">
        <v>326.22000000000003</v>
      </c>
      <c r="D11" s="82">
        <f>ROUND(C11*1.05,2)+42.98</f>
        <v>385.51</v>
      </c>
      <c r="E11" s="72"/>
      <c r="F11" s="72"/>
    </row>
    <row r="12" spans="1:6" ht="24">
      <c r="A12" s="94" t="s">
        <v>2003</v>
      </c>
      <c r="B12" s="91" t="s">
        <v>336</v>
      </c>
      <c r="C12" s="92">
        <v>466.03</v>
      </c>
      <c r="D12" s="82">
        <f>ROUND(C12*1.05,2)+42.98</f>
        <v>532.30999999999995</v>
      </c>
      <c r="E12" s="72"/>
      <c r="F12" s="72"/>
    </row>
    <row r="13" spans="1:6" ht="24">
      <c r="A13" s="94" t="s">
        <v>2004</v>
      </c>
      <c r="B13" s="91" t="s">
        <v>336</v>
      </c>
      <c r="C13" s="92">
        <v>4733.8900000000003</v>
      </c>
      <c r="D13" s="82">
        <f t="shared" si="0"/>
        <v>4970.58</v>
      </c>
    </row>
  </sheetData>
  <conditionalFormatting sqref="C3:C13">
    <cfRule type="containsText" dxfId="0" priority="1" operator="containsText" text="!">
      <formula>NOT(ISERROR(SEARCH("!",C3)))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00B050"/>
  </sheetPr>
  <dimension ref="B2:P16"/>
  <sheetViews>
    <sheetView workbookViewId="0"/>
  </sheetViews>
  <sheetFormatPr defaultRowHeight="14.4"/>
  <cols>
    <col min="2" max="2" width="47.44140625" customWidth="1"/>
    <col min="5" max="5" width="12.88671875" customWidth="1"/>
    <col min="6" max="6" width="14" customWidth="1"/>
    <col min="8" max="8" width="12.88671875" customWidth="1"/>
    <col min="10" max="10" width="11" style="203" customWidth="1"/>
    <col min="11" max="11" width="19" customWidth="1"/>
    <col min="12" max="12" width="23.88671875" customWidth="1"/>
    <col min="13" max="13" width="26.6640625" customWidth="1"/>
    <col min="16" max="16" width="0" hidden="1" customWidth="1"/>
  </cols>
  <sheetData>
    <row r="2" spans="2:16" ht="15" thickBot="1">
      <c r="J2" s="1471" t="s">
        <v>1645</v>
      </c>
      <c r="K2" s="1471"/>
      <c r="L2" s="1471"/>
      <c r="M2" s="1471"/>
    </row>
    <row r="3" spans="2:16" ht="36.6" thickBot="1">
      <c r="B3" s="212" t="s">
        <v>1244</v>
      </c>
      <c r="C3" s="213" t="s">
        <v>1245</v>
      </c>
      <c r="D3" s="213" t="s">
        <v>1246</v>
      </c>
      <c r="E3" s="213" t="s">
        <v>1652</v>
      </c>
      <c r="F3" s="213" t="s">
        <v>2036</v>
      </c>
      <c r="J3" s="212" t="s">
        <v>1625</v>
      </c>
      <c r="K3" s="213" t="s">
        <v>1626</v>
      </c>
      <c r="L3" s="213" t="s">
        <v>1627</v>
      </c>
      <c r="M3" s="213" t="s">
        <v>1628</v>
      </c>
      <c r="P3" s="251" t="s">
        <v>1805</v>
      </c>
    </row>
    <row r="4" spans="2:16" ht="15" thickBot="1">
      <c r="B4" s="214" t="s">
        <v>1621</v>
      </c>
      <c r="C4" s="217">
        <v>121021</v>
      </c>
      <c r="D4" s="217" t="s">
        <v>13</v>
      </c>
      <c r="E4" s="219">
        <v>11482.5</v>
      </c>
      <c r="F4" s="220">
        <f>ROUND(E4*1.05,2)</f>
        <v>12056.63</v>
      </c>
      <c r="J4" s="1472">
        <v>1</v>
      </c>
      <c r="K4" s="1418" t="s">
        <v>1629</v>
      </c>
      <c r="L4" s="1418" t="s">
        <v>1630</v>
      </c>
      <c r="M4" s="216" t="s">
        <v>1631</v>
      </c>
      <c r="P4">
        <v>9185.4</v>
      </c>
    </row>
    <row r="5" spans="2:16" ht="15" thickBot="1">
      <c r="B5" s="214" t="s">
        <v>1622</v>
      </c>
      <c r="C5" s="217">
        <v>122002</v>
      </c>
      <c r="D5" s="217" t="s">
        <v>13</v>
      </c>
      <c r="E5" s="219">
        <v>24240</v>
      </c>
      <c r="F5" s="220">
        <f t="shared" ref="F5:F7" si="0">ROUND(E5*1.05,2)</f>
        <v>25452</v>
      </c>
      <c r="J5" s="1473"/>
      <c r="K5" s="1420"/>
      <c r="L5" s="1420"/>
      <c r="M5" s="215" t="s">
        <v>1632</v>
      </c>
      <c r="P5">
        <v>20723.849999999999</v>
      </c>
    </row>
    <row r="6" spans="2:16" ht="35.25" customHeight="1" thickBot="1">
      <c r="B6" s="214" t="s">
        <v>1623</v>
      </c>
      <c r="C6" s="217">
        <v>123037</v>
      </c>
      <c r="D6" s="217" t="s">
        <v>13</v>
      </c>
      <c r="E6" s="219">
        <v>42600</v>
      </c>
      <c r="F6" s="220">
        <f t="shared" si="0"/>
        <v>44730</v>
      </c>
      <c r="J6" s="1472">
        <v>2</v>
      </c>
      <c r="K6" s="1418" t="s">
        <v>1633</v>
      </c>
      <c r="L6" s="1418" t="s">
        <v>1634</v>
      </c>
      <c r="M6" s="216" t="s">
        <v>1635</v>
      </c>
      <c r="P6">
        <v>36364.199999999997</v>
      </c>
    </row>
    <row r="7" spans="2:16" ht="15" thickBot="1">
      <c r="B7" s="214" t="s">
        <v>1624</v>
      </c>
      <c r="C7" s="217">
        <v>123040</v>
      </c>
      <c r="D7" s="217" t="s">
        <v>13</v>
      </c>
      <c r="E7" s="219">
        <v>47512.5</v>
      </c>
      <c r="F7" s="220">
        <f t="shared" si="0"/>
        <v>49888.13</v>
      </c>
      <c r="J7" s="1473"/>
      <c r="K7" s="1420"/>
      <c r="L7" s="1420"/>
      <c r="M7" s="215" t="s">
        <v>1636</v>
      </c>
      <c r="P7">
        <v>41580</v>
      </c>
    </row>
    <row r="8" spans="2:16" ht="35.25" customHeight="1">
      <c r="E8" t="s">
        <v>3648</v>
      </c>
      <c r="J8" s="1472">
        <v>3</v>
      </c>
      <c r="K8" s="1418" t="s">
        <v>1637</v>
      </c>
      <c r="L8" s="1418" t="s">
        <v>1638</v>
      </c>
      <c r="M8" s="216" t="s">
        <v>1639</v>
      </c>
    </row>
    <row r="9" spans="2:16" ht="24.75" customHeight="1" thickBot="1">
      <c r="B9" t="s">
        <v>1658</v>
      </c>
      <c r="J9" s="1473"/>
      <c r="K9" s="1420"/>
      <c r="L9" s="1420"/>
      <c r="M9" s="215" t="s">
        <v>1640</v>
      </c>
    </row>
    <row r="10" spans="2:16" ht="35.25" customHeight="1">
      <c r="B10" t="s">
        <v>1646</v>
      </c>
      <c r="J10" s="1472">
        <v>4</v>
      </c>
      <c r="K10" s="1418" t="s">
        <v>1641</v>
      </c>
      <c r="L10" s="1418" t="s">
        <v>1642</v>
      </c>
      <c r="M10" s="216" t="s">
        <v>1643</v>
      </c>
    </row>
    <row r="11" spans="2:16" ht="24.75" customHeight="1" thickBot="1">
      <c r="B11" t="s">
        <v>1647</v>
      </c>
      <c r="J11" s="1473"/>
      <c r="K11" s="1420"/>
      <c r="L11" s="1420"/>
      <c r="M11" s="215" t="s">
        <v>1644</v>
      </c>
    </row>
    <row r="12" spans="2:16">
      <c r="B12" t="s">
        <v>1648</v>
      </c>
    </row>
    <row r="13" spans="2:16">
      <c r="B13" t="s">
        <v>1649</v>
      </c>
    </row>
    <row r="15" spans="2:16">
      <c r="B15" t="s">
        <v>1650</v>
      </c>
    </row>
    <row r="16" spans="2:16">
      <c r="B16" t="s">
        <v>1651</v>
      </c>
    </row>
  </sheetData>
  <mergeCells count="13">
    <mergeCell ref="L10:L11"/>
    <mergeCell ref="J2:M2"/>
    <mergeCell ref="L4:L5"/>
    <mergeCell ref="J6:J7"/>
    <mergeCell ref="K6:K7"/>
    <mergeCell ref="L6:L7"/>
    <mergeCell ref="J8:J9"/>
    <mergeCell ref="K8:K9"/>
    <mergeCell ref="L8:L9"/>
    <mergeCell ref="J4:J5"/>
    <mergeCell ref="K4:K5"/>
    <mergeCell ref="J10:J11"/>
    <mergeCell ref="K10:K11"/>
  </mergeCells>
  <pageMargins left="0.7" right="0.7" top="0.75" bottom="0.75" header="0.3" footer="0.3"/>
  <pageSetup paperSize="9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B050"/>
  </sheetPr>
  <dimension ref="A1:V79"/>
  <sheetViews>
    <sheetView view="pageBreakPreview" zoomScaleNormal="100" zoomScaleSheetLayoutView="100" workbookViewId="0">
      <selection sqref="A1:A3"/>
    </sheetView>
  </sheetViews>
  <sheetFormatPr defaultColWidth="9.109375" defaultRowHeight="14.4"/>
  <cols>
    <col min="1" max="1" width="3.5546875" style="43" customWidth="1"/>
    <col min="2" max="2" width="28.33203125" style="43" customWidth="1"/>
    <col min="3" max="3" width="4.88671875" style="43" customWidth="1"/>
    <col min="4" max="4" width="8.88671875" style="54" customWidth="1"/>
    <col min="5" max="5" width="6.33203125" style="43" customWidth="1"/>
    <col min="6" max="6" width="6" style="43" customWidth="1"/>
    <col min="7" max="7" width="4.88671875" style="43" customWidth="1"/>
    <col min="8" max="8" width="17.44140625" style="43" customWidth="1"/>
    <col min="9" max="9" width="33.44140625" style="55" customWidth="1"/>
    <col min="10" max="11" width="13.33203125" style="76" customWidth="1"/>
    <col min="12" max="12" width="33.44140625" style="43" customWidth="1"/>
    <col min="13" max="14" width="13.33203125" style="76" customWidth="1"/>
    <col min="15" max="16384" width="9.109375" style="43"/>
  </cols>
  <sheetData>
    <row r="1" spans="1:22">
      <c r="A1" s="1479"/>
      <c r="B1" s="1474" t="s">
        <v>1000</v>
      </c>
      <c r="C1" s="1474" t="s">
        <v>1001</v>
      </c>
      <c r="D1" s="1474" t="s">
        <v>1002</v>
      </c>
      <c r="E1" s="1474" t="s">
        <v>1003</v>
      </c>
      <c r="F1" s="1474" t="s">
        <v>1004</v>
      </c>
      <c r="G1" s="1474" t="s">
        <v>1005</v>
      </c>
      <c r="H1" s="1474" t="s">
        <v>1006</v>
      </c>
      <c r="I1" s="1475" t="s">
        <v>1007</v>
      </c>
      <c r="J1" s="1475"/>
      <c r="K1" s="1475"/>
      <c r="L1" s="1476" t="s">
        <v>1008</v>
      </c>
      <c r="M1" s="1476"/>
      <c r="N1" s="1476"/>
    </row>
    <row r="2" spans="1:22" s="44" customFormat="1" ht="15" customHeight="1">
      <c r="A2" s="1479"/>
      <c r="B2" s="1474"/>
      <c r="C2" s="1474"/>
      <c r="D2" s="1474"/>
      <c r="E2" s="1474"/>
      <c r="F2" s="1474"/>
      <c r="G2" s="1474"/>
      <c r="H2" s="1474"/>
      <c r="I2" s="1477" t="s">
        <v>1009</v>
      </c>
      <c r="J2" s="1477" t="s">
        <v>2027</v>
      </c>
      <c r="K2" s="1477" t="s">
        <v>2028</v>
      </c>
      <c r="L2" s="1478" t="s">
        <v>1009</v>
      </c>
      <c r="M2" s="1478" t="s">
        <v>2027</v>
      </c>
      <c r="N2" s="1478" t="s">
        <v>2028</v>
      </c>
    </row>
    <row r="3" spans="1:22" ht="41.25" customHeight="1">
      <c r="A3" s="1479"/>
      <c r="B3" s="1474"/>
      <c r="C3" s="1474"/>
      <c r="D3" s="1474"/>
      <c r="E3" s="1474"/>
      <c r="F3" s="1474"/>
      <c r="G3" s="1474"/>
      <c r="H3" s="1474"/>
      <c r="I3" s="1477"/>
      <c r="J3" s="1477"/>
      <c r="K3" s="1477"/>
      <c r="L3" s="1478"/>
      <c r="M3" s="1478"/>
      <c r="N3" s="1478"/>
    </row>
    <row r="4" spans="1:22">
      <c r="A4" s="45"/>
      <c r="B4" s="45"/>
      <c r="C4" s="45"/>
      <c r="D4" s="46"/>
      <c r="E4" s="45"/>
      <c r="F4" s="45"/>
      <c r="G4" s="45"/>
      <c r="H4" s="45"/>
      <c r="I4" s="47"/>
      <c r="J4" s="194"/>
      <c r="K4" s="194"/>
      <c r="L4" s="48"/>
      <c r="M4" s="194"/>
      <c r="N4" s="196"/>
      <c r="P4" s="80" t="s">
        <v>1492</v>
      </c>
      <c r="Q4" s="80"/>
      <c r="R4" s="80"/>
      <c r="S4" s="80"/>
      <c r="T4" s="80"/>
      <c r="U4" s="80"/>
      <c r="V4" s="200"/>
    </row>
    <row r="5" spans="1:22">
      <c r="A5" s="49">
        <v>1</v>
      </c>
      <c r="B5" s="49" t="s">
        <v>1010</v>
      </c>
      <c r="C5" s="49" t="s">
        <v>957</v>
      </c>
      <c r="D5" s="50" t="s">
        <v>1011</v>
      </c>
      <c r="E5" s="49">
        <v>40</v>
      </c>
      <c r="F5" s="49"/>
      <c r="G5" s="49"/>
      <c r="H5" s="49" t="s">
        <v>1012</v>
      </c>
      <c r="I5" s="198" t="s">
        <v>3836</v>
      </c>
      <c r="J5" s="195">
        <v>209</v>
      </c>
      <c r="K5" s="195">
        <f>J5*1.05</f>
        <v>219.45000000000002</v>
      </c>
      <c r="L5" s="198" t="s">
        <v>3649</v>
      </c>
      <c r="M5" s="197">
        <v>228</v>
      </c>
      <c r="N5" s="197">
        <f>M5*1.05</f>
        <v>239.4</v>
      </c>
      <c r="P5" s="80" t="s">
        <v>1493</v>
      </c>
      <c r="Q5" s="80"/>
      <c r="R5" s="80"/>
      <c r="S5" s="80"/>
      <c r="T5" s="80"/>
      <c r="U5" s="80"/>
      <c r="V5" s="200"/>
    </row>
    <row r="6" spans="1:22">
      <c r="A6" s="51">
        <v>2</v>
      </c>
      <c r="B6" s="51" t="s">
        <v>1013</v>
      </c>
      <c r="C6" s="51" t="s">
        <v>957</v>
      </c>
      <c r="D6" s="52" t="s">
        <v>1014</v>
      </c>
      <c r="E6" s="51">
        <v>40</v>
      </c>
      <c r="F6" s="51"/>
      <c r="G6" s="51"/>
      <c r="H6" s="51" t="s">
        <v>1012</v>
      </c>
      <c r="I6" s="198" t="s">
        <v>3837</v>
      </c>
      <c r="J6" s="195">
        <v>231</v>
      </c>
      <c r="K6" s="195">
        <f t="shared" ref="K6:K69" si="0">J6*1.05</f>
        <v>242.55</v>
      </c>
      <c r="L6" s="198" t="s">
        <v>3650</v>
      </c>
      <c r="M6" s="197">
        <v>254</v>
      </c>
      <c r="N6" s="197">
        <f t="shared" ref="N6:N69" si="1">M6*1.05</f>
        <v>266.7</v>
      </c>
      <c r="P6" s="80" t="s">
        <v>1494</v>
      </c>
      <c r="Q6" s="80"/>
      <c r="R6" s="80"/>
      <c r="S6" s="80"/>
      <c r="T6" s="80"/>
      <c r="U6" s="80"/>
      <c r="V6" s="200"/>
    </row>
    <row r="7" spans="1:22">
      <c r="A7" s="51">
        <v>3</v>
      </c>
      <c r="B7" s="51" t="s">
        <v>1015</v>
      </c>
      <c r="C7" s="51" t="s">
        <v>957</v>
      </c>
      <c r="D7" s="52" t="s">
        <v>1016</v>
      </c>
      <c r="E7" s="51">
        <v>42</v>
      </c>
      <c r="F7" s="51"/>
      <c r="G7" s="51"/>
      <c r="H7" s="51" t="s">
        <v>1012</v>
      </c>
      <c r="I7" s="198" t="s">
        <v>3838</v>
      </c>
      <c r="J7" s="195">
        <v>292</v>
      </c>
      <c r="K7" s="195">
        <f t="shared" si="0"/>
        <v>306.60000000000002</v>
      </c>
      <c r="L7" s="198" t="s">
        <v>3651</v>
      </c>
      <c r="M7" s="197">
        <v>313</v>
      </c>
      <c r="N7" s="197">
        <f t="shared" si="1"/>
        <v>328.65000000000003</v>
      </c>
      <c r="P7" s="80" t="s">
        <v>1495</v>
      </c>
      <c r="Q7" s="80"/>
      <c r="R7" s="80"/>
      <c r="S7" s="80"/>
      <c r="T7" s="80"/>
      <c r="U7" s="80"/>
      <c r="V7" s="200"/>
    </row>
    <row r="8" spans="1:22">
      <c r="A8" s="49">
        <v>4</v>
      </c>
      <c r="B8" s="49" t="s">
        <v>1017</v>
      </c>
      <c r="C8" s="49" t="s">
        <v>957</v>
      </c>
      <c r="D8" s="50" t="s">
        <v>1018</v>
      </c>
      <c r="E8" s="49">
        <v>45</v>
      </c>
      <c r="F8" s="49"/>
      <c r="G8" s="49"/>
      <c r="H8" s="49" t="s">
        <v>1012</v>
      </c>
      <c r="I8" s="198" t="s">
        <v>3839</v>
      </c>
      <c r="J8" s="195">
        <v>478</v>
      </c>
      <c r="K8" s="195">
        <f t="shared" si="0"/>
        <v>501.90000000000003</v>
      </c>
      <c r="L8" s="198" t="s">
        <v>3652</v>
      </c>
      <c r="M8" s="197">
        <v>498</v>
      </c>
      <c r="N8" s="197">
        <f t="shared" si="1"/>
        <v>522.9</v>
      </c>
      <c r="P8" s="80" t="s">
        <v>1496</v>
      </c>
      <c r="Q8" s="80"/>
      <c r="R8" s="80"/>
      <c r="S8" s="80"/>
      <c r="T8" s="80"/>
      <c r="U8" s="80"/>
      <c r="V8" s="200"/>
    </row>
    <row r="9" spans="1:22">
      <c r="A9" s="49">
        <v>5</v>
      </c>
      <c r="B9" s="49" t="s">
        <v>1019</v>
      </c>
      <c r="C9" s="49" t="s">
        <v>957</v>
      </c>
      <c r="D9" s="50" t="s">
        <v>1020</v>
      </c>
      <c r="E9" s="49">
        <v>49</v>
      </c>
      <c r="F9" s="49"/>
      <c r="G9" s="49"/>
      <c r="H9" s="49" t="s">
        <v>1012</v>
      </c>
      <c r="I9" s="198" t="s">
        <v>3840</v>
      </c>
      <c r="J9" s="195">
        <v>635</v>
      </c>
      <c r="K9" s="195">
        <f t="shared" si="0"/>
        <v>666.75</v>
      </c>
      <c r="L9" s="198" t="s">
        <v>3653</v>
      </c>
      <c r="M9" s="197">
        <v>668</v>
      </c>
      <c r="N9" s="197">
        <f t="shared" si="1"/>
        <v>701.4</v>
      </c>
      <c r="P9" s="80" t="s">
        <v>1952</v>
      </c>
      <c r="Q9" s="80"/>
      <c r="R9" s="80"/>
      <c r="S9" s="80"/>
      <c r="T9" s="80"/>
      <c r="U9" s="80"/>
      <c r="V9" s="200"/>
    </row>
    <row r="10" spans="1:22">
      <c r="A10" s="49">
        <v>6</v>
      </c>
      <c r="B10" s="49" t="s">
        <v>1021</v>
      </c>
      <c r="C10" s="49" t="s">
        <v>957</v>
      </c>
      <c r="D10" s="50" t="s">
        <v>1022</v>
      </c>
      <c r="E10" s="49">
        <v>38</v>
      </c>
      <c r="F10" s="49"/>
      <c r="G10" s="49"/>
      <c r="H10" s="49" t="s">
        <v>1012</v>
      </c>
      <c r="I10" s="198"/>
      <c r="J10" s="195"/>
      <c r="K10" s="195">
        <f t="shared" si="0"/>
        <v>0</v>
      </c>
      <c r="L10" s="198" t="s">
        <v>3654</v>
      </c>
      <c r="M10" s="197">
        <v>537</v>
      </c>
      <c r="N10" s="197">
        <f t="shared" si="1"/>
        <v>563.85</v>
      </c>
      <c r="P10" s="80" t="s">
        <v>1497</v>
      </c>
      <c r="Q10" s="80"/>
      <c r="R10" s="80"/>
      <c r="S10" s="80"/>
      <c r="T10" s="80"/>
      <c r="U10" s="80"/>
      <c r="V10" s="200"/>
    </row>
    <row r="11" spans="1:22">
      <c r="A11" s="49">
        <v>7</v>
      </c>
      <c r="B11" s="49" t="s">
        <v>1023</v>
      </c>
      <c r="C11" s="49" t="s">
        <v>957</v>
      </c>
      <c r="D11" s="50" t="s">
        <v>1024</v>
      </c>
      <c r="E11" s="49">
        <v>49</v>
      </c>
      <c r="F11" s="49"/>
      <c r="G11" s="49"/>
      <c r="H11" s="49" t="s">
        <v>1012</v>
      </c>
      <c r="I11" s="198"/>
      <c r="J11" s="195"/>
      <c r="K11" s="195">
        <f t="shared" si="0"/>
        <v>0</v>
      </c>
      <c r="L11" s="198" t="s">
        <v>3655</v>
      </c>
      <c r="M11" s="197">
        <v>587</v>
      </c>
      <c r="N11" s="197">
        <f t="shared" si="1"/>
        <v>616.35</v>
      </c>
      <c r="P11" s="80" t="s">
        <v>1954</v>
      </c>
      <c r="Q11" s="80"/>
      <c r="R11" s="80"/>
      <c r="S11" s="80"/>
      <c r="T11" s="80"/>
      <c r="U11" s="80"/>
      <c r="V11" s="200"/>
    </row>
    <row r="12" spans="1:22">
      <c r="A12" s="49">
        <v>8</v>
      </c>
      <c r="B12" s="49" t="s">
        <v>1025</v>
      </c>
      <c r="C12" s="49" t="s">
        <v>957</v>
      </c>
      <c r="D12" s="50" t="s">
        <v>1026</v>
      </c>
      <c r="E12" s="49">
        <v>48</v>
      </c>
      <c r="F12" s="49"/>
      <c r="G12" s="49"/>
      <c r="H12" s="49" t="s">
        <v>1012</v>
      </c>
      <c r="I12" s="198"/>
      <c r="J12" s="195"/>
      <c r="K12" s="195">
        <f t="shared" si="0"/>
        <v>0</v>
      </c>
      <c r="L12" s="198" t="s">
        <v>3656</v>
      </c>
      <c r="M12" s="197">
        <v>769</v>
      </c>
      <c r="N12" s="197">
        <f t="shared" si="1"/>
        <v>807.45</v>
      </c>
      <c r="P12" s="80" t="s">
        <v>1953</v>
      </c>
      <c r="Q12" s="80"/>
      <c r="R12" s="80"/>
      <c r="S12" s="80"/>
      <c r="T12" s="80"/>
      <c r="U12" s="80"/>
      <c r="V12" s="200"/>
    </row>
    <row r="13" spans="1:22">
      <c r="A13" s="49">
        <v>9</v>
      </c>
      <c r="B13" s="49" t="s">
        <v>1027</v>
      </c>
      <c r="C13" s="49" t="s">
        <v>957</v>
      </c>
      <c r="D13" s="50" t="s">
        <v>1028</v>
      </c>
      <c r="E13" s="49">
        <v>50</v>
      </c>
      <c r="F13" s="49"/>
      <c r="G13" s="49"/>
      <c r="H13" s="49" t="s">
        <v>1012</v>
      </c>
      <c r="I13" s="198"/>
      <c r="J13" s="195"/>
      <c r="K13" s="195">
        <f t="shared" si="0"/>
        <v>0</v>
      </c>
      <c r="L13" s="198" t="s">
        <v>3656</v>
      </c>
      <c r="M13" s="197">
        <v>769</v>
      </c>
      <c r="N13" s="197">
        <f t="shared" si="1"/>
        <v>807.45</v>
      </c>
      <c r="P13" s="80"/>
      <c r="Q13" s="80"/>
      <c r="R13" s="80"/>
      <c r="S13" s="80"/>
      <c r="T13" s="80"/>
      <c r="U13" s="80"/>
      <c r="V13" s="200"/>
    </row>
    <row r="14" spans="1:22">
      <c r="A14" s="49">
        <v>10</v>
      </c>
      <c r="B14" s="49" t="s">
        <v>1029</v>
      </c>
      <c r="C14" s="49" t="s">
        <v>957</v>
      </c>
      <c r="D14" s="50" t="s">
        <v>1030</v>
      </c>
      <c r="E14" s="49">
        <v>53</v>
      </c>
      <c r="F14" s="49"/>
      <c r="G14" s="49"/>
      <c r="H14" s="49" t="s">
        <v>1012</v>
      </c>
      <c r="I14" s="198"/>
      <c r="J14" s="195"/>
      <c r="K14" s="195">
        <f t="shared" si="0"/>
        <v>0</v>
      </c>
      <c r="L14" s="198" t="s">
        <v>3657</v>
      </c>
      <c r="M14" s="197">
        <v>1064</v>
      </c>
      <c r="N14" s="197">
        <f t="shared" si="1"/>
        <v>1117.2</v>
      </c>
      <c r="P14" s="80"/>
      <c r="Q14" s="80"/>
      <c r="R14" s="80"/>
      <c r="S14" s="80"/>
      <c r="T14" s="80"/>
      <c r="U14" s="80"/>
      <c r="V14" s="200"/>
    </row>
    <row r="15" spans="1:22">
      <c r="A15" s="49">
        <v>11</v>
      </c>
      <c r="B15" s="49" t="s">
        <v>1031</v>
      </c>
      <c r="C15" s="49" t="s">
        <v>957</v>
      </c>
      <c r="D15" s="50" t="s">
        <v>1032</v>
      </c>
      <c r="E15" s="49">
        <v>52</v>
      </c>
      <c r="F15" s="49"/>
      <c r="G15" s="49"/>
      <c r="H15" s="49" t="s">
        <v>1012</v>
      </c>
      <c r="I15" s="198"/>
      <c r="J15" s="195"/>
      <c r="K15" s="195">
        <f t="shared" si="0"/>
        <v>0</v>
      </c>
      <c r="L15" s="198" t="s">
        <v>3658</v>
      </c>
      <c r="M15" s="197">
        <v>1215</v>
      </c>
      <c r="N15" s="197">
        <f t="shared" si="1"/>
        <v>1275.75</v>
      </c>
      <c r="P15" s="80" t="s">
        <v>1498</v>
      </c>
      <c r="Q15" s="80"/>
      <c r="R15" s="80"/>
      <c r="S15" s="80"/>
      <c r="T15" s="80"/>
      <c r="U15" s="80"/>
      <c r="V15" s="200"/>
    </row>
    <row r="16" spans="1:22">
      <c r="A16" s="49">
        <v>12</v>
      </c>
      <c r="B16" s="49" t="s">
        <v>1033</v>
      </c>
      <c r="C16" s="49" t="s">
        <v>957</v>
      </c>
      <c r="D16" s="50" t="s">
        <v>1034</v>
      </c>
      <c r="E16" s="49">
        <v>52</v>
      </c>
      <c r="F16" s="49"/>
      <c r="G16" s="49"/>
      <c r="H16" s="49" t="s">
        <v>1012</v>
      </c>
      <c r="I16" s="198"/>
      <c r="J16" s="195"/>
      <c r="K16" s="195">
        <f t="shared" si="0"/>
        <v>0</v>
      </c>
      <c r="L16" s="198" t="s">
        <v>3659</v>
      </c>
      <c r="M16" s="197">
        <v>1554</v>
      </c>
      <c r="N16" s="197">
        <f t="shared" si="1"/>
        <v>1631.7</v>
      </c>
      <c r="P16" s="80" t="s">
        <v>1499</v>
      </c>
      <c r="Q16" s="80"/>
      <c r="R16" s="80"/>
      <c r="S16" s="80"/>
      <c r="T16" s="80"/>
      <c r="U16" s="80"/>
      <c r="V16" s="200"/>
    </row>
    <row r="17" spans="1:22">
      <c r="A17" s="49">
        <v>13</v>
      </c>
      <c r="B17" s="49" t="s">
        <v>1035</v>
      </c>
      <c r="C17" s="49" t="s">
        <v>957</v>
      </c>
      <c r="D17" s="50" t="s">
        <v>1036</v>
      </c>
      <c r="E17" s="49">
        <v>46</v>
      </c>
      <c r="F17" s="49"/>
      <c r="G17" s="49"/>
      <c r="H17" s="49" t="s">
        <v>1012</v>
      </c>
      <c r="I17" s="198"/>
      <c r="J17" s="195"/>
      <c r="K17" s="195">
        <f t="shared" si="0"/>
        <v>0</v>
      </c>
      <c r="L17" s="198"/>
      <c r="M17" s="197"/>
      <c r="N17" s="197"/>
      <c r="P17" s="80" t="s">
        <v>1500</v>
      </c>
      <c r="Q17" s="80"/>
      <c r="R17" s="80"/>
      <c r="S17" s="80"/>
      <c r="T17" s="80"/>
      <c r="U17" s="80"/>
      <c r="V17" s="200"/>
    </row>
    <row r="18" spans="1:22">
      <c r="A18" s="49">
        <v>14</v>
      </c>
      <c r="B18" s="49" t="s">
        <v>1037</v>
      </c>
      <c r="C18" s="49" t="s">
        <v>957</v>
      </c>
      <c r="D18" s="50" t="s">
        <v>1038</v>
      </c>
      <c r="E18" s="49">
        <v>52</v>
      </c>
      <c r="F18" s="49"/>
      <c r="G18" s="49"/>
      <c r="H18" s="49" t="s">
        <v>1012</v>
      </c>
      <c r="I18" s="198"/>
      <c r="J18" s="195"/>
      <c r="K18" s="195">
        <f t="shared" si="0"/>
        <v>0</v>
      </c>
      <c r="L18" s="198" t="s">
        <v>3660</v>
      </c>
      <c r="M18" s="197">
        <v>748</v>
      </c>
      <c r="N18" s="197">
        <f t="shared" si="1"/>
        <v>785.4</v>
      </c>
      <c r="P18" s="80" t="s">
        <v>1501</v>
      </c>
      <c r="Q18" s="80"/>
      <c r="R18" s="80"/>
      <c r="S18" s="80"/>
      <c r="T18" s="80"/>
      <c r="U18" s="80"/>
      <c r="V18" s="200"/>
    </row>
    <row r="19" spans="1:22">
      <c r="A19" s="49">
        <v>15</v>
      </c>
      <c r="B19" s="49" t="s">
        <v>1039</v>
      </c>
      <c r="C19" s="49" t="s">
        <v>957</v>
      </c>
      <c r="D19" s="50" t="s">
        <v>1040</v>
      </c>
      <c r="E19" s="49">
        <v>54</v>
      </c>
      <c r="F19" s="49"/>
      <c r="G19" s="49"/>
      <c r="H19" s="49" t="s">
        <v>1012</v>
      </c>
      <c r="I19" s="198"/>
      <c r="J19" s="195"/>
      <c r="K19" s="195">
        <f t="shared" si="0"/>
        <v>0</v>
      </c>
      <c r="L19" s="198" t="s">
        <v>3661</v>
      </c>
      <c r="M19" s="197">
        <v>1079</v>
      </c>
      <c r="N19" s="197">
        <f t="shared" si="1"/>
        <v>1132.95</v>
      </c>
      <c r="P19" s="80" t="s">
        <v>1502</v>
      </c>
      <c r="Q19" s="80"/>
      <c r="R19" s="80"/>
      <c r="S19" s="80"/>
      <c r="T19" s="80"/>
      <c r="U19" s="80"/>
      <c r="V19" s="200"/>
    </row>
    <row r="20" spans="1:22">
      <c r="A20" s="49">
        <v>16</v>
      </c>
      <c r="B20" s="49" t="s">
        <v>1041</v>
      </c>
      <c r="C20" s="49" t="s">
        <v>957</v>
      </c>
      <c r="D20" s="50" t="s">
        <v>1042</v>
      </c>
      <c r="E20" s="49">
        <v>55</v>
      </c>
      <c r="F20" s="49"/>
      <c r="G20" s="49"/>
      <c r="H20" s="49" t="s">
        <v>1012</v>
      </c>
      <c r="I20" s="198"/>
      <c r="J20" s="195"/>
      <c r="K20" s="195">
        <f t="shared" si="0"/>
        <v>0</v>
      </c>
      <c r="L20" s="198" t="s">
        <v>3662</v>
      </c>
      <c r="M20" s="197">
        <v>1313</v>
      </c>
      <c r="N20" s="197">
        <f t="shared" si="1"/>
        <v>1378.65</v>
      </c>
      <c r="P20" s="80" t="s">
        <v>1496</v>
      </c>
      <c r="Q20" s="80"/>
      <c r="R20" s="80"/>
      <c r="S20" s="80"/>
      <c r="T20" s="80"/>
      <c r="U20" s="80"/>
      <c r="V20" s="200"/>
    </row>
    <row r="21" spans="1:22">
      <c r="A21" s="49">
        <v>17</v>
      </c>
      <c r="B21" s="49" t="s">
        <v>1043</v>
      </c>
      <c r="C21" s="49" t="s">
        <v>957</v>
      </c>
      <c r="D21" s="50" t="s">
        <v>1044</v>
      </c>
      <c r="E21" s="49">
        <v>56</v>
      </c>
      <c r="F21" s="49"/>
      <c r="G21" s="49"/>
      <c r="H21" s="49" t="s">
        <v>1012</v>
      </c>
      <c r="I21" s="198"/>
      <c r="J21" s="195"/>
      <c r="K21" s="195">
        <f t="shared" si="0"/>
        <v>0</v>
      </c>
      <c r="L21" s="198" t="s">
        <v>3663</v>
      </c>
      <c r="M21" s="197">
        <v>1505</v>
      </c>
      <c r="N21" s="197">
        <f t="shared" si="1"/>
        <v>1580.25</v>
      </c>
      <c r="P21" s="80" t="s">
        <v>2012</v>
      </c>
      <c r="Q21" s="80"/>
      <c r="R21" s="80"/>
      <c r="S21" s="80"/>
      <c r="T21" s="80"/>
      <c r="U21" s="80"/>
      <c r="V21" s="200"/>
    </row>
    <row r="22" spans="1:22">
      <c r="A22" s="49">
        <v>18</v>
      </c>
      <c r="B22" s="49" t="s">
        <v>1045</v>
      </c>
      <c r="C22" s="49" t="s">
        <v>957</v>
      </c>
      <c r="D22" s="50" t="s">
        <v>1046</v>
      </c>
      <c r="E22" s="49">
        <v>44</v>
      </c>
      <c r="F22" s="49"/>
      <c r="G22" s="49"/>
      <c r="H22" s="49" t="s">
        <v>1047</v>
      </c>
      <c r="I22" s="198"/>
      <c r="J22" s="195"/>
      <c r="K22" s="195">
        <f t="shared" si="0"/>
        <v>0</v>
      </c>
      <c r="L22" s="198"/>
      <c r="M22" s="197"/>
      <c r="N22" s="197"/>
      <c r="P22" s="80" t="s">
        <v>2013</v>
      </c>
      <c r="Q22" s="80"/>
      <c r="R22" s="80"/>
      <c r="S22" s="80"/>
      <c r="T22" s="80"/>
      <c r="U22" s="80"/>
      <c r="V22" s="200"/>
    </row>
    <row r="23" spans="1:22">
      <c r="A23" s="49">
        <v>19</v>
      </c>
      <c r="B23" s="49" t="s">
        <v>1048</v>
      </c>
      <c r="C23" s="49" t="s">
        <v>957</v>
      </c>
      <c r="D23" s="50" t="s">
        <v>1049</v>
      </c>
      <c r="E23" s="49">
        <v>49</v>
      </c>
      <c r="F23" s="49"/>
      <c r="G23" s="49"/>
      <c r="H23" s="49" t="s">
        <v>1047</v>
      </c>
      <c r="I23" s="198"/>
      <c r="J23" s="195"/>
      <c r="K23" s="195">
        <f t="shared" si="0"/>
        <v>0</v>
      </c>
      <c r="L23" s="198" t="s">
        <v>3664</v>
      </c>
      <c r="M23" s="197">
        <v>757</v>
      </c>
      <c r="N23" s="197">
        <f t="shared" si="1"/>
        <v>794.85</v>
      </c>
      <c r="P23" s="80" t="s">
        <v>2014</v>
      </c>
      <c r="Q23" s="80"/>
      <c r="R23" s="80"/>
      <c r="S23" s="80"/>
      <c r="T23" s="80"/>
      <c r="U23" s="80"/>
      <c r="V23" s="200"/>
    </row>
    <row r="24" spans="1:22">
      <c r="A24" s="49">
        <v>20</v>
      </c>
      <c r="B24" s="49" t="s">
        <v>1050</v>
      </c>
      <c r="C24" s="49" t="s">
        <v>957</v>
      </c>
      <c r="D24" s="50" t="s">
        <v>1051</v>
      </c>
      <c r="E24" s="49">
        <v>50</v>
      </c>
      <c r="F24" s="49"/>
      <c r="G24" s="49"/>
      <c r="H24" s="49" t="s">
        <v>1047</v>
      </c>
      <c r="I24" s="198"/>
      <c r="J24" s="195"/>
      <c r="K24" s="195">
        <f t="shared" si="0"/>
        <v>0</v>
      </c>
      <c r="L24" s="198" t="s">
        <v>3665</v>
      </c>
      <c r="M24" s="197">
        <v>1091</v>
      </c>
      <c r="N24" s="197">
        <f t="shared" si="1"/>
        <v>1145.55</v>
      </c>
      <c r="P24" s="80" t="s">
        <v>2015</v>
      </c>
      <c r="Q24" s="80"/>
      <c r="R24" s="80"/>
      <c r="S24" s="80"/>
      <c r="T24" s="80"/>
      <c r="U24" s="80"/>
      <c r="V24" s="200"/>
    </row>
    <row r="25" spans="1:22">
      <c r="A25" s="49">
        <v>21</v>
      </c>
      <c r="B25" s="49" t="s">
        <v>1052</v>
      </c>
      <c r="C25" s="49" t="s">
        <v>957</v>
      </c>
      <c r="D25" s="50" t="s">
        <v>1053</v>
      </c>
      <c r="E25" s="49">
        <v>53</v>
      </c>
      <c r="F25" s="49"/>
      <c r="G25" s="49"/>
      <c r="H25" s="49" t="s">
        <v>1047</v>
      </c>
      <c r="I25" s="198"/>
      <c r="J25" s="195"/>
      <c r="K25" s="195">
        <f t="shared" si="0"/>
        <v>0</v>
      </c>
      <c r="L25" s="198" t="s">
        <v>3666</v>
      </c>
      <c r="M25" s="197">
        <v>1332</v>
      </c>
      <c r="N25" s="197">
        <f t="shared" si="1"/>
        <v>1398.6000000000001</v>
      </c>
      <c r="P25" s="80" t="s">
        <v>3731</v>
      </c>
      <c r="Q25" s="80"/>
      <c r="R25" s="80"/>
      <c r="S25" s="80"/>
      <c r="T25" s="80"/>
      <c r="U25" s="80"/>
      <c r="V25" s="200"/>
    </row>
    <row r="26" spans="1:22">
      <c r="A26" s="49">
        <v>22</v>
      </c>
      <c r="B26" s="49" t="s">
        <v>1054</v>
      </c>
      <c r="C26" s="49" t="s">
        <v>957</v>
      </c>
      <c r="D26" s="50" t="s">
        <v>1055</v>
      </c>
      <c r="E26" s="49">
        <v>53</v>
      </c>
      <c r="F26" s="49"/>
      <c r="G26" s="49"/>
      <c r="H26" s="49" t="s">
        <v>1047</v>
      </c>
      <c r="I26" s="198"/>
      <c r="J26" s="195"/>
      <c r="K26" s="195">
        <f t="shared" si="0"/>
        <v>0</v>
      </c>
      <c r="L26" s="198" t="s">
        <v>3667</v>
      </c>
      <c r="M26" s="197">
        <v>1543</v>
      </c>
      <c r="N26" s="197">
        <f t="shared" si="1"/>
        <v>1620.15</v>
      </c>
      <c r="P26" s="80" t="s">
        <v>2016</v>
      </c>
      <c r="Q26" s="80"/>
      <c r="R26" s="80"/>
      <c r="S26" s="80"/>
      <c r="T26" s="80"/>
      <c r="U26" s="80"/>
      <c r="V26" s="200"/>
    </row>
    <row r="27" spans="1:22">
      <c r="A27" s="49">
        <v>23</v>
      </c>
      <c r="B27" s="49" t="s">
        <v>1010</v>
      </c>
      <c r="C27" s="49" t="s">
        <v>956</v>
      </c>
      <c r="D27" s="50" t="s">
        <v>1011</v>
      </c>
      <c r="E27" s="49">
        <v>40</v>
      </c>
      <c r="F27" s="49"/>
      <c r="G27" s="49"/>
      <c r="H27" s="49" t="s">
        <v>1012</v>
      </c>
      <c r="I27" s="198" t="s">
        <v>3857</v>
      </c>
      <c r="J27" s="195">
        <v>292</v>
      </c>
      <c r="K27" s="195">
        <f t="shared" si="0"/>
        <v>306.60000000000002</v>
      </c>
      <c r="L27" s="198" t="s">
        <v>3668</v>
      </c>
      <c r="M27" s="197">
        <v>327</v>
      </c>
      <c r="N27" s="197">
        <f t="shared" si="1"/>
        <v>343.35</v>
      </c>
      <c r="P27" s="80" t="s">
        <v>2017</v>
      </c>
      <c r="Q27" s="80"/>
      <c r="R27" s="80"/>
      <c r="S27" s="80"/>
      <c r="T27" s="80"/>
      <c r="U27" s="80"/>
      <c r="V27" s="200"/>
    </row>
    <row r="28" spans="1:22">
      <c r="A28" s="51">
        <v>24</v>
      </c>
      <c r="B28" s="51" t="s">
        <v>1013</v>
      </c>
      <c r="C28" s="51" t="s">
        <v>956</v>
      </c>
      <c r="D28" s="52" t="s">
        <v>1014</v>
      </c>
      <c r="E28" s="51">
        <v>40</v>
      </c>
      <c r="F28" s="51"/>
      <c r="G28" s="51"/>
      <c r="H28" s="51" t="s">
        <v>1012</v>
      </c>
      <c r="I28" s="198" t="s">
        <v>3858</v>
      </c>
      <c r="J28" s="195">
        <v>316</v>
      </c>
      <c r="K28" s="195">
        <f t="shared" si="0"/>
        <v>331.8</v>
      </c>
      <c r="L28" s="198" t="s">
        <v>3669</v>
      </c>
      <c r="M28" s="197">
        <v>345</v>
      </c>
      <c r="N28" s="197">
        <f t="shared" si="1"/>
        <v>362.25</v>
      </c>
      <c r="P28" s="80"/>
      <c r="Q28" s="80"/>
      <c r="R28" s="80"/>
      <c r="S28" s="80"/>
      <c r="T28" s="80"/>
      <c r="U28" s="80"/>
      <c r="V28" s="200"/>
    </row>
    <row r="29" spans="1:22">
      <c r="A29" s="51">
        <v>25</v>
      </c>
      <c r="B29" s="51" t="s">
        <v>1015</v>
      </c>
      <c r="C29" s="51" t="s">
        <v>956</v>
      </c>
      <c r="D29" s="52" t="s">
        <v>1016</v>
      </c>
      <c r="E29" s="51">
        <v>42</v>
      </c>
      <c r="F29" s="51"/>
      <c r="G29" s="51"/>
      <c r="H29" s="51" t="s">
        <v>1012</v>
      </c>
      <c r="I29" s="198" t="s">
        <v>3859</v>
      </c>
      <c r="J29" s="195">
        <v>363</v>
      </c>
      <c r="K29" s="195">
        <f t="shared" si="0"/>
        <v>381.15000000000003</v>
      </c>
      <c r="L29" s="198" t="s">
        <v>3670</v>
      </c>
      <c r="M29" s="197">
        <v>426</v>
      </c>
      <c r="N29" s="197">
        <f t="shared" si="1"/>
        <v>447.3</v>
      </c>
      <c r="P29" s="80"/>
      <c r="Q29" s="80"/>
      <c r="R29" s="80"/>
      <c r="S29" s="80"/>
      <c r="T29" s="80"/>
    </row>
    <row r="30" spans="1:22">
      <c r="A30" s="49">
        <v>26</v>
      </c>
      <c r="B30" s="49" t="s">
        <v>1017</v>
      </c>
      <c r="C30" s="49" t="s">
        <v>956</v>
      </c>
      <c r="D30" s="50" t="s">
        <v>1018</v>
      </c>
      <c r="E30" s="49">
        <v>45</v>
      </c>
      <c r="F30" s="49"/>
      <c r="G30" s="49"/>
      <c r="H30" s="49" t="s">
        <v>1012</v>
      </c>
      <c r="I30" s="198" t="s">
        <v>3860</v>
      </c>
      <c r="J30" s="195">
        <v>556</v>
      </c>
      <c r="K30" s="195">
        <f t="shared" si="0"/>
        <v>583.80000000000007</v>
      </c>
      <c r="L30" s="198" t="s">
        <v>3671</v>
      </c>
      <c r="M30" s="197">
        <v>708</v>
      </c>
      <c r="N30" s="197">
        <f t="shared" si="1"/>
        <v>743.4</v>
      </c>
      <c r="P30" s="80"/>
      <c r="Q30" s="80"/>
      <c r="R30" s="80"/>
      <c r="S30" s="80"/>
      <c r="T30" s="80"/>
    </row>
    <row r="31" spans="1:22">
      <c r="A31" s="49">
        <v>27</v>
      </c>
      <c r="B31" s="49" t="s">
        <v>1019</v>
      </c>
      <c r="C31" s="49" t="s">
        <v>956</v>
      </c>
      <c r="D31" s="50" t="s">
        <v>1020</v>
      </c>
      <c r="E31" s="49">
        <v>49</v>
      </c>
      <c r="F31" s="49"/>
      <c r="G31" s="49"/>
      <c r="H31" s="49" t="s">
        <v>1012</v>
      </c>
      <c r="I31" s="198" t="s">
        <v>3861</v>
      </c>
      <c r="J31" s="195">
        <v>696</v>
      </c>
      <c r="K31" s="195">
        <f t="shared" si="0"/>
        <v>730.80000000000007</v>
      </c>
      <c r="L31" s="198" t="s">
        <v>3672</v>
      </c>
      <c r="M31" s="197">
        <v>860</v>
      </c>
      <c r="N31" s="197">
        <f t="shared" si="1"/>
        <v>903</v>
      </c>
      <c r="P31" s="80"/>
      <c r="Q31" s="80"/>
      <c r="R31" s="80"/>
      <c r="S31" s="80"/>
      <c r="T31" s="80"/>
    </row>
    <row r="32" spans="1:22">
      <c r="A32" s="49">
        <v>28</v>
      </c>
      <c r="B32" s="49" t="s">
        <v>1021</v>
      </c>
      <c r="C32" s="49" t="s">
        <v>956</v>
      </c>
      <c r="D32" s="50" t="s">
        <v>1022</v>
      </c>
      <c r="E32" s="49">
        <v>38</v>
      </c>
      <c r="F32" s="49"/>
      <c r="G32" s="49"/>
      <c r="H32" s="49" t="s">
        <v>1012</v>
      </c>
      <c r="I32" s="198" t="s">
        <v>3841</v>
      </c>
      <c r="J32" s="195">
        <v>761</v>
      </c>
      <c r="K32" s="195">
        <f t="shared" si="0"/>
        <v>799.05000000000007</v>
      </c>
      <c r="L32" s="198" t="s">
        <v>3673</v>
      </c>
      <c r="M32" s="197">
        <v>611</v>
      </c>
      <c r="N32" s="197">
        <f t="shared" si="1"/>
        <v>641.55000000000007</v>
      </c>
      <c r="P32" s="80"/>
      <c r="Q32" s="80"/>
      <c r="R32" s="80"/>
      <c r="S32" s="80"/>
      <c r="T32" s="80"/>
    </row>
    <row r="33" spans="1:20">
      <c r="A33" s="49">
        <v>29</v>
      </c>
      <c r="B33" s="49" t="s">
        <v>1023</v>
      </c>
      <c r="C33" s="49" t="s">
        <v>956</v>
      </c>
      <c r="D33" s="50" t="s">
        <v>1024</v>
      </c>
      <c r="E33" s="49">
        <v>49</v>
      </c>
      <c r="F33" s="49"/>
      <c r="G33" s="49"/>
      <c r="H33" s="49" t="s">
        <v>1012</v>
      </c>
      <c r="I33" s="198" t="s">
        <v>3842</v>
      </c>
      <c r="J33" s="195">
        <v>970</v>
      </c>
      <c r="K33" s="195">
        <f t="shared" si="0"/>
        <v>1018.5</v>
      </c>
      <c r="L33" s="198" t="s">
        <v>3674</v>
      </c>
      <c r="M33" s="197">
        <v>851</v>
      </c>
      <c r="N33" s="197">
        <f t="shared" si="1"/>
        <v>893.55000000000007</v>
      </c>
      <c r="P33" s="80"/>
      <c r="Q33" s="80"/>
      <c r="R33" s="80"/>
      <c r="S33" s="80"/>
      <c r="T33" s="80"/>
    </row>
    <row r="34" spans="1:20">
      <c r="A34" s="49">
        <v>30</v>
      </c>
      <c r="B34" s="49" t="s">
        <v>1025</v>
      </c>
      <c r="C34" s="49" t="s">
        <v>956</v>
      </c>
      <c r="D34" s="50" t="s">
        <v>1026</v>
      </c>
      <c r="E34" s="49">
        <v>48</v>
      </c>
      <c r="F34" s="49"/>
      <c r="G34" s="49"/>
      <c r="H34" s="49" t="s">
        <v>1012</v>
      </c>
      <c r="I34" s="198" t="s">
        <v>3843</v>
      </c>
      <c r="J34" s="195">
        <v>759</v>
      </c>
      <c r="K34" s="195">
        <f t="shared" si="0"/>
        <v>796.95</v>
      </c>
      <c r="L34" s="198" t="s">
        <v>3675</v>
      </c>
      <c r="M34" s="197">
        <v>1207</v>
      </c>
      <c r="N34" s="197">
        <f t="shared" si="1"/>
        <v>1267.3500000000001</v>
      </c>
    </row>
    <row r="35" spans="1:20">
      <c r="A35" s="49">
        <v>31</v>
      </c>
      <c r="B35" s="49" t="s">
        <v>1027</v>
      </c>
      <c r="C35" s="49" t="s">
        <v>956</v>
      </c>
      <c r="D35" s="50" t="s">
        <v>1028</v>
      </c>
      <c r="E35" s="49">
        <v>50</v>
      </c>
      <c r="F35" s="49"/>
      <c r="G35" s="49"/>
      <c r="H35" s="49" t="s">
        <v>1012</v>
      </c>
      <c r="I35" s="198" t="s">
        <v>3843</v>
      </c>
      <c r="J35" s="195">
        <v>759</v>
      </c>
      <c r="K35" s="195">
        <f t="shared" si="0"/>
        <v>796.95</v>
      </c>
      <c r="L35" s="198" t="s">
        <v>3675</v>
      </c>
      <c r="M35" s="197">
        <v>1207</v>
      </c>
      <c r="N35" s="197">
        <f t="shared" si="1"/>
        <v>1267.3500000000001</v>
      </c>
    </row>
    <row r="36" spans="1:20">
      <c r="A36" s="49">
        <v>32</v>
      </c>
      <c r="B36" s="49" t="s">
        <v>1029</v>
      </c>
      <c r="C36" s="49" t="s">
        <v>956</v>
      </c>
      <c r="D36" s="50" t="s">
        <v>1030</v>
      </c>
      <c r="E36" s="49">
        <v>53</v>
      </c>
      <c r="F36" s="49"/>
      <c r="G36" s="49"/>
      <c r="H36" s="49" t="s">
        <v>1012</v>
      </c>
      <c r="I36" s="198" t="s">
        <v>3844</v>
      </c>
      <c r="J36" s="195">
        <v>1026</v>
      </c>
      <c r="K36" s="195">
        <f t="shared" si="0"/>
        <v>1077.3</v>
      </c>
      <c r="L36" s="198" t="s">
        <v>3676</v>
      </c>
      <c r="M36" s="197">
        <v>1819</v>
      </c>
      <c r="N36" s="197">
        <f t="shared" si="1"/>
        <v>1909.95</v>
      </c>
    </row>
    <row r="37" spans="1:20">
      <c r="A37" s="49">
        <v>33</v>
      </c>
      <c r="B37" s="49" t="s">
        <v>1031</v>
      </c>
      <c r="C37" s="49" t="s">
        <v>956</v>
      </c>
      <c r="D37" s="50" t="s">
        <v>1032</v>
      </c>
      <c r="E37" s="49">
        <v>52</v>
      </c>
      <c r="F37" s="49"/>
      <c r="G37" s="49"/>
      <c r="H37" s="49" t="s">
        <v>1012</v>
      </c>
      <c r="I37" s="198" t="s">
        <v>3845</v>
      </c>
      <c r="J37" s="195">
        <v>1160</v>
      </c>
      <c r="K37" s="195">
        <f t="shared" si="0"/>
        <v>1218</v>
      </c>
      <c r="L37" s="198" t="s">
        <v>3677</v>
      </c>
      <c r="M37" s="197">
        <v>2004</v>
      </c>
      <c r="N37" s="197">
        <f t="shared" si="1"/>
        <v>2104.2000000000003</v>
      </c>
    </row>
    <row r="38" spans="1:20">
      <c r="A38" s="49">
        <v>34</v>
      </c>
      <c r="B38" s="49" t="s">
        <v>1033</v>
      </c>
      <c r="C38" s="49" t="s">
        <v>956</v>
      </c>
      <c r="D38" s="50" t="s">
        <v>1034</v>
      </c>
      <c r="E38" s="49">
        <v>52</v>
      </c>
      <c r="F38" s="49"/>
      <c r="G38" s="49"/>
      <c r="H38" s="49" t="s">
        <v>1012</v>
      </c>
      <c r="I38" s="198" t="s">
        <v>3846</v>
      </c>
      <c r="J38" s="195">
        <v>1350</v>
      </c>
      <c r="K38" s="195">
        <f t="shared" si="0"/>
        <v>1417.5</v>
      </c>
      <c r="L38" s="198" t="s">
        <v>3678</v>
      </c>
      <c r="M38" s="197">
        <v>2516</v>
      </c>
      <c r="N38" s="197">
        <f t="shared" si="1"/>
        <v>2641.8</v>
      </c>
    </row>
    <row r="39" spans="1:20">
      <c r="A39" s="49">
        <v>35</v>
      </c>
      <c r="B39" s="49" t="s">
        <v>1035</v>
      </c>
      <c r="C39" s="49" t="s">
        <v>956</v>
      </c>
      <c r="D39" s="50" t="s">
        <v>1036</v>
      </c>
      <c r="E39" s="49">
        <v>46</v>
      </c>
      <c r="F39" s="49"/>
      <c r="G39" s="49"/>
      <c r="H39" s="49" t="s">
        <v>1012</v>
      </c>
      <c r="I39" s="198" t="s">
        <v>3847</v>
      </c>
      <c r="J39" s="195">
        <v>655</v>
      </c>
      <c r="K39" s="195">
        <f t="shared" si="0"/>
        <v>687.75</v>
      </c>
      <c r="L39" s="198" t="s">
        <v>3679</v>
      </c>
      <c r="M39" s="197">
        <v>909</v>
      </c>
      <c r="N39" s="197">
        <f t="shared" si="1"/>
        <v>954.45</v>
      </c>
    </row>
    <row r="40" spans="1:20">
      <c r="A40" s="49">
        <v>36</v>
      </c>
      <c r="B40" s="49" t="s">
        <v>1037</v>
      </c>
      <c r="C40" s="49" t="s">
        <v>956</v>
      </c>
      <c r="D40" s="50" t="s">
        <v>1038</v>
      </c>
      <c r="E40" s="49">
        <v>52</v>
      </c>
      <c r="F40" s="49"/>
      <c r="G40" s="49"/>
      <c r="H40" s="49" t="s">
        <v>1012</v>
      </c>
      <c r="I40" s="198" t="s">
        <v>3848</v>
      </c>
      <c r="J40" s="195">
        <v>767</v>
      </c>
      <c r="K40" s="195">
        <f t="shared" si="0"/>
        <v>805.35</v>
      </c>
      <c r="L40" s="198" t="s">
        <v>3680</v>
      </c>
      <c r="M40" s="197">
        <v>1165</v>
      </c>
      <c r="N40" s="197">
        <f t="shared" si="1"/>
        <v>1223.25</v>
      </c>
    </row>
    <row r="41" spans="1:20">
      <c r="A41" s="49">
        <v>37</v>
      </c>
      <c r="B41" s="49" t="s">
        <v>1039</v>
      </c>
      <c r="C41" s="49" t="s">
        <v>956</v>
      </c>
      <c r="D41" s="50" t="s">
        <v>1040</v>
      </c>
      <c r="E41" s="49">
        <v>54</v>
      </c>
      <c r="F41" s="49"/>
      <c r="G41" s="49"/>
      <c r="H41" s="49" t="s">
        <v>1012</v>
      </c>
      <c r="I41" s="198" t="s">
        <v>3849</v>
      </c>
      <c r="J41" s="195">
        <v>1037</v>
      </c>
      <c r="K41" s="195">
        <f t="shared" si="0"/>
        <v>1088.8500000000001</v>
      </c>
      <c r="L41" s="198" t="s">
        <v>3681</v>
      </c>
      <c r="M41" s="197">
        <v>1783</v>
      </c>
      <c r="N41" s="197">
        <f t="shared" si="1"/>
        <v>1872.15</v>
      </c>
    </row>
    <row r="42" spans="1:20">
      <c r="A42" s="49">
        <v>38</v>
      </c>
      <c r="B42" s="49" t="s">
        <v>1041</v>
      </c>
      <c r="C42" s="49" t="s">
        <v>956</v>
      </c>
      <c r="D42" s="50" t="s">
        <v>1042</v>
      </c>
      <c r="E42" s="49">
        <v>55</v>
      </c>
      <c r="F42" s="49"/>
      <c r="G42" s="49"/>
      <c r="H42" s="49" t="s">
        <v>1012</v>
      </c>
      <c r="I42" s="198" t="s">
        <v>3850</v>
      </c>
      <c r="J42" s="195">
        <v>1258</v>
      </c>
      <c r="K42" s="195">
        <f t="shared" si="0"/>
        <v>1320.9</v>
      </c>
      <c r="L42" s="198" t="s">
        <v>3682</v>
      </c>
      <c r="M42" s="197">
        <v>1939</v>
      </c>
      <c r="N42" s="197">
        <f t="shared" si="1"/>
        <v>2035.95</v>
      </c>
    </row>
    <row r="43" spans="1:20">
      <c r="A43" s="49">
        <v>39</v>
      </c>
      <c r="B43" s="49" t="s">
        <v>1043</v>
      </c>
      <c r="C43" s="49" t="s">
        <v>956</v>
      </c>
      <c r="D43" s="50" t="s">
        <v>1044</v>
      </c>
      <c r="E43" s="49">
        <v>56</v>
      </c>
      <c r="F43" s="49"/>
      <c r="G43" s="49"/>
      <c r="H43" s="49" t="s">
        <v>1012</v>
      </c>
      <c r="I43" s="198" t="s">
        <v>3851</v>
      </c>
      <c r="J43" s="195">
        <v>1385</v>
      </c>
      <c r="K43" s="195">
        <f t="shared" si="0"/>
        <v>1454.25</v>
      </c>
      <c r="L43" s="198" t="s">
        <v>3683</v>
      </c>
      <c r="M43" s="197">
        <v>2473</v>
      </c>
      <c r="N43" s="197">
        <f t="shared" si="1"/>
        <v>2596.65</v>
      </c>
    </row>
    <row r="44" spans="1:20">
      <c r="A44" s="49">
        <v>40</v>
      </c>
      <c r="B44" s="49" t="s">
        <v>1045</v>
      </c>
      <c r="C44" s="49" t="s">
        <v>956</v>
      </c>
      <c r="D44" s="50" t="s">
        <v>1046</v>
      </c>
      <c r="E44" s="49">
        <v>44</v>
      </c>
      <c r="F44" s="49"/>
      <c r="G44" s="49"/>
      <c r="H44" s="49" t="s">
        <v>1047</v>
      </c>
      <c r="I44" s="198" t="s">
        <v>3852</v>
      </c>
      <c r="J44" s="195">
        <v>761</v>
      </c>
      <c r="K44" s="195">
        <f t="shared" si="0"/>
        <v>799.05000000000007</v>
      </c>
      <c r="L44" s="198" t="s">
        <v>3684</v>
      </c>
      <c r="M44" s="197">
        <v>932</v>
      </c>
      <c r="N44" s="197">
        <f t="shared" si="1"/>
        <v>978.6</v>
      </c>
    </row>
    <row r="45" spans="1:20">
      <c r="A45" s="49">
        <v>41</v>
      </c>
      <c r="B45" s="49" t="s">
        <v>1048</v>
      </c>
      <c r="C45" s="49" t="s">
        <v>956</v>
      </c>
      <c r="D45" s="50" t="s">
        <v>1049</v>
      </c>
      <c r="E45" s="49">
        <v>49</v>
      </c>
      <c r="F45" s="49"/>
      <c r="G45" s="49"/>
      <c r="H45" s="49" t="s">
        <v>1047</v>
      </c>
      <c r="I45" s="198" t="s">
        <v>3853</v>
      </c>
      <c r="J45" s="195">
        <v>853</v>
      </c>
      <c r="K45" s="195">
        <f t="shared" si="0"/>
        <v>895.65000000000009</v>
      </c>
      <c r="L45" s="198" t="s">
        <v>3685</v>
      </c>
      <c r="M45" s="197">
        <v>1193</v>
      </c>
      <c r="N45" s="197">
        <f t="shared" si="1"/>
        <v>1252.6500000000001</v>
      </c>
    </row>
    <row r="46" spans="1:20">
      <c r="A46" s="49">
        <v>42</v>
      </c>
      <c r="B46" s="49" t="s">
        <v>1050</v>
      </c>
      <c r="C46" s="49" t="s">
        <v>956</v>
      </c>
      <c r="D46" s="50" t="s">
        <v>1051</v>
      </c>
      <c r="E46" s="49">
        <v>50</v>
      </c>
      <c r="F46" s="49"/>
      <c r="G46" s="49"/>
      <c r="H46" s="49" t="s">
        <v>1047</v>
      </c>
      <c r="I46" s="198" t="s">
        <v>3854</v>
      </c>
      <c r="J46" s="195">
        <v>1154</v>
      </c>
      <c r="K46" s="195">
        <f t="shared" si="0"/>
        <v>1211.7</v>
      </c>
      <c r="L46" s="198" t="s">
        <v>3686</v>
      </c>
      <c r="M46" s="197">
        <v>1778</v>
      </c>
      <c r="N46" s="197">
        <f t="shared" si="1"/>
        <v>1866.9</v>
      </c>
    </row>
    <row r="47" spans="1:20">
      <c r="A47" s="49">
        <v>43</v>
      </c>
      <c r="B47" s="49" t="s">
        <v>1052</v>
      </c>
      <c r="C47" s="49" t="s">
        <v>956</v>
      </c>
      <c r="D47" s="50" t="s">
        <v>1053</v>
      </c>
      <c r="E47" s="49">
        <v>53</v>
      </c>
      <c r="F47" s="49"/>
      <c r="G47" s="49"/>
      <c r="H47" s="49" t="s">
        <v>1047</v>
      </c>
      <c r="I47" s="198" t="s">
        <v>3855</v>
      </c>
      <c r="J47" s="195">
        <v>1388</v>
      </c>
      <c r="K47" s="195">
        <f t="shared" si="0"/>
        <v>1457.4</v>
      </c>
      <c r="L47" s="198" t="s">
        <v>3687</v>
      </c>
      <c r="M47" s="197">
        <v>1964</v>
      </c>
      <c r="N47" s="197">
        <f t="shared" si="1"/>
        <v>2062.2000000000003</v>
      </c>
    </row>
    <row r="48" spans="1:20">
      <c r="A48" s="49">
        <v>44</v>
      </c>
      <c r="B48" s="49" t="s">
        <v>1054</v>
      </c>
      <c r="C48" s="49" t="s">
        <v>956</v>
      </c>
      <c r="D48" s="50" t="s">
        <v>1055</v>
      </c>
      <c r="E48" s="49">
        <v>53</v>
      </c>
      <c r="F48" s="49"/>
      <c r="G48" s="49"/>
      <c r="H48" s="49" t="s">
        <v>1047</v>
      </c>
      <c r="I48" s="198" t="s">
        <v>3856</v>
      </c>
      <c r="J48" s="195">
        <v>1623</v>
      </c>
      <c r="K48" s="195">
        <f t="shared" si="0"/>
        <v>1704.15</v>
      </c>
      <c r="L48" s="198" t="s">
        <v>3688</v>
      </c>
      <c r="M48" s="197">
        <v>2470</v>
      </c>
      <c r="N48" s="197">
        <f t="shared" si="1"/>
        <v>2593.5</v>
      </c>
    </row>
    <row r="49" spans="1:14">
      <c r="A49" s="49">
        <v>45</v>
      </c>
      <c r="B49" s="49" t="s">
        <v>1056</v>
      </c>
      <c r="C49" s="49" t="s">
        <v>956</v>
      </c>
      <c r="D49" s="50" t="s">
        <v>1057</v>
      </c>
      <c r="E49" s="49">
        <v>57</v>
      </c>
      <c r="F49" s="50" t="s">
        <v>1058</v>
      </c>
      <c r="G49" s="50">
        <v>2</v>
      </c>
      <c r="H49" s="49" t="s">
        <v>1012</v>
      </c>
      <c r="I49" s="198" t="s">
        <v>1932</v>
      </c>
      <c r="J49" s="195">
        <v>630</v>
      </c>
      <c r="K49" s="195">
        <f t="shared" si="0"/>
        <v>661.5</v>
      </c>
      <c r="L49" s="198" t="s">
        <v>1859</v>
      </c>
      <c r="M49" s="197">
        <v>1049</v>
      </c>
      <c r="N49" s="197">
        <f t="shared" si="1"/>
        <v>1101.45</v>
      </c>
    </row>
    <row r="50" spans="1:14">
      <c r="A50" s="49">
        <v>46</v>
      </c>
      <c r="B50" s="49" t="s">
        <v>1056</v>
      </c>
      <c r="C50" s="49" t="s">
        <v>956</v>
      </c>
      <c r="D50" s="50" t="s">
        <v>1059</v>
      </c>
      <c r="E50" s="49">
        <v>62</v>
      </c>
      <c r="F50" s="50" t="s">
        <v>1060</v>
      </c>
      <c r="G50" s="50">
        <v>2</v>
      </c>
      <c r="H50" s="49" t="s">
        <v>1012</v>
      </c>
      <c r="I50" s="198" t="s">
        <v>3862</v>
      </c>
      <c r="J50" s="195">
        <v>920</v>
      </c>
      <c r="K50" s="195">
        <f t="shared" si="0"/>
        <v>966</v>
      </c>
      <c r="L50" s="198" t="s">
        <v>1860</v>
      </c>
      <c r="M50" s="197">
        <v>1110</v>
      </c>
      <c r="N50" s="197">
        <f t="shared" si="1"/>
        <v>1165.5</v>
      </c>
    </row>
    <row r="51" spans="1:14">
      <c r="A51" s="49">
        <v>47</v>
      </c>
      <c r="B51" s="49" t="s">
        <v>1056</v>
      </c>
      <c r="C51" s="49" t="s">
        <v>956</v>
      </c>
      <c r="D51" s="50" t="s">
        <v>1061</v>
      </c>
      <c r="E51" s="49">
        <v>65</v>
      </c>
      <c r="F51" s="50" t="s">
        <v>1062</v>
      </c>
      <c r="G51" s="53" t="s">
        <v>1063</v>
      </c>
      <c r="H51" s="49" t="s">
        <v>1012</v>
      </c>
      <c r="I51" s="198" t="s">
        <v>3863</v>
      </c>
      <c r="J51" s="195">
        <v>1150</v>
      </c>
      <c r="K51" s="195">
        <f t="shared" si="0"/>
        <v>1207.5</v>
      </c>
      <c r="L51" s="198" t="s">
        <v>3689</v>
      </c>
      <c r="M51" s="197">
        <v>1216</v>
      </c>
      <c r="N51" s="197">
        <f t="shared" si="1"/>
        <v>1276.8</v>
      </c>
    </row>
    <row r="52" spans="1:14">
      <c r="A52" s="49">
        <v>48</v>
      </c>
      <c r="B52" s="49" t="s">
        <v>1056</v>
      </c>
      <c r="C52" s="49" t="s">
        <v>956</v>
      </c>
      <c r="D52" s="50" t="s">
        <v>1064</v>
      </c>
      <c r="E52" s="49">
        <v>67</v>
      </c>
      <c r="F52" s="50" t="s">
        <v>1065</v>
      </c>
      <c r="G52" s="53" t="s">
        <v>1066</v>
      </c>
      <c r="H52" s="49" t="s">
        <v>1012</v>
      </c>
      <c r="I52" s="198" t="s">
        <v>3864</v>
      </c>
      <c r="J52" s="195">
        <v>1277</v>
      </c>
      <c r="K52" s="195">
        <f t="shared" si="0"/>
        <v>1340.8500000000001</v>
      </c>
      <c r="L52" s="198" t="s">
        <v>1861</v>
      </c>
      <c r="M52" s="197">
        <v>2137</v>
      </c>
      <c r="N52" s="197">
        <f t="shared" si="1"/>
        <v>2243.85</v>
      </c>
    </row>
    <row r="53" spans="1:14">
      <c r="A53" s="49">
        <v>49</v>
      </c>
      <c r="B53" s="49" t="s">
        <v>1056</v>
      </c>
      <c r="C53" s="49" t="s">
        <v>956</v>
      </c>
      <c r="D53" s="50" t="s">
        <v>1067</v>
      </c>
      <c r="E53" s="49">
        <v>67</v>
      </c>
      <c r="F53" s="50" t="s">
        <v>1068</v>
      </c>
      <c r="G53" s="53" t="s">
        <v>1069</v>
      </c>
      <c r="H53" s="49" t="s">
        <v>1012</v>
      </c>
      <c r="I53" s="198" t="s">
        <v>3865</v>
      </c>
      <c r="J53" s="195">
        <v>1458</v>
      </c>
      <c r="K53" s="195">
        <f t="shared" si="0"/>
        <v>1530.9</v>
      </c>
      <c r="L53" s="198" t="s">
        <v>3690</v>
      </c>
      <c r="M53" s="197">
        <v>2199</v>
      </c>
      <c r="N53" s="197">
        <f t="shared" si="1"/>
        <v>2308.9500000000003</v>
      </c>
    </row>
    <row r="54" spans="1:14">
      <c r="A54" s="49">
        <v>50</v>
      </c>
      <c r="B54" s="49" t="s">
        <v>1056</v>
      </c>
      <c r="C54" s="49" t="s">
        <v>956</v>
      </c>
      <c r="D54" s="50" t="s">
        <v>1070</v>
      </c>
      <c r="E54" s="49">
        <v>69</v>
      </c>
      <c r="F54" s="50" t="s">
        <v>1071</v>
      </c>
      <c r="G54" s="53" t="s">
        <v>1072</v>
      </c>
      <c r="H54" s="49" t="s">
        <v>1012</v>
      </c>
      <c r="I54" s="198" t="s">
        <v>1933</v>
      </c>
      <c r="J54" s="195">
        <v>1747</v>
      </c>
      <c r="K54" s="195">
        <f t="shared" si="0"/>
        <v>1834.3500000000001</v>
      </c>
      <c r="L54" s="198"/>
      <c r="M54" s="197"/>
      <c r="N54" s="197"/>
    </row>
    <row r="55" spans="1:14">
      <c r="A55" s="49">
        <v>51</v>
      </c>
      <c r="B55" s="49" t="s">
        <v>1073</v>
      </c>
      <c r="C55" s="49" t="s">
        <v>956</v>
      </c>
      <c r="D55" s="50" t="s">
        <v>1074</v>
      </c>
      <c r="E55" s="49">
        <v>28</v>
      </c>
      <c r="F55" s="50"/>
      <c r="G55" s="53"/>
      <c r="H55" s="49" t="s">
        <v>1075</v>
      </c>
      <c r="I55" s="198" t="s">
        <v>3866</v>
      </c>
      <c r="J55" s="195">
        <v>156</v>
      </c>
      <c r="K55" s="195">
        <f t="shared" si="0"/>
        <v>163.80000000000001</v>
      </c>
      <c r="L55" s="198" t="s">
        <v>3691</v>
      </c>
      <c r="M55" s="197">
        <v>123</v>
      </c>
      <c r="N55" s="197">
        <f t="shared" si="1"/>
        <v>129.15</v>
      </c>
    </row>
    <row r="56" spans="1:14">
      <c r="A56" s="49">
        <v>52</v>
      </c>
      <c r="B56" s="49" t="s">
        <v>1073</v>
      </c>
      <c r="C56" s="49" t="s">
        <v>956</v>
      </c>
      <c r="D56" s="50" t="s">
        <v>1076</v>
      </c>
      <c r="E56" s="49">
        <v>29</v>
      </c>
      <c r="F56" s="50"/>
      <c r="G56" s="53"/>
      <c r="H56" s="49" t="s">
        <v>1075</v>
      </c>
      <c r="I56" s="198" t="s">
        <v>3866</v>
      </c>
      <c r="J56" s="195">
        <v>156</v>
      </c>
      <c r="K56" s="195">
        <f t="shared" si="0"/>
        <v>163.80000000000001</v>
      </c>
      <c r="L56" s="198" t="s">
        <v>3692</v>
      </c>
      <c r="M56" s="197">
        <v>136</v>
      </c>
      <c r="N56" s="197">
        <f t="shared" si="1"/>
        <v>142.80000000000001</v>
      </c>
    </row>
    <row r="57" spans="1:14">
      <c r="A57" s="49">
        <v>53</v>
      </c>
      <c r="B57" s="49" t="s">
        <v>1073</v>
      </c>
      <c r="C57" s="49" t="s">
        <v>956</v>
      </c>
      <c r="D57" s="50" t="s">
        <v>1077</v>
      </c>
      <c r="E57" s="49">
        <v>29</v>
      </c>
      <c r="F57" s="50"/>
      <c r="G57" s="53"/>
      <c r="H57" s="49" t="s">
        <v>1075</v>
      </c>
      <c r="I57" s="198" t="s">
        <v>3867</v>
      </c>
      <c r="J57" s="195">
        <v>164</v>
      </c>
      <c r="K57" s="195">
        <f t="shared" si="0"/>
        <v>172.20000000000002</v>
      </c>
      <c r="L57" s="198" t="s">
        <v>3693</v>
      </c>
      <c r="M57" s="197">
        <v>164</v>
      </c>
      <c r="N57" s="197">
        <f t="shared" si="1"/>
        <v>172.20000000000002</v>
      </c>
    </row>
    <row r="58" spans="1:14">
      <c r="A58" s="49">
        <v>54</v>
      </c>
      <c r="B58" s="49" t="s">
        <v>1073</v>
      </c>
      <c r="C58" s="49" t="s">
        <v>956</v>
      </c>
      <c r="D58" s="50" t="s">
        <v>1078</v>
      </c>
      <c r="E58" s="49">
        <v>34</v>
      </c>
      <c r="F58" s="50"/>
      <c r="G58" s="53"/>
      <c r="H58" s="49" t="s">
        <v>1075</v>
      </c>
      <c r="I58" s="198" t="s">
        <v>3868</v>
      </c>
      <c r="J58" s="195">
        <v>176</v>
      </c>
      <c r="K58" s="195">
        <f t="shared" si="0"/>
        <v>184.8</v>
      </c>
      <c r="L58" s="198" t="s">
        <v>3694</v>
      </c>
      <c r="M58" s="197">
        <v>226</v>
      </c>
      <c r="N58" s="197">
        <f t="shared" si="1"/>
        <v>237.3</v>
      </c>
    </row>
    <row r="59" spans="1:14">
      <c r="A59" s="49">
        <v>55</v>
      </c>
      <c r="B59" s="49" t="s">
        <v>1073</v>
      </c>
      <c r="C59" s="49" t="s">
        <v>956</v>
      </c>
      <c r="D59" s="50" t="s">
        <v>1079</v>
      </c>
      <c r="E59" s="49">
        <v>42</v>
      </c>
      <c r="F59" s="50"/>
      <c r="G59" s="53"/>
      <c r="H59" s="49" t="s">
        <v>1075</v>
      </c>
      <c r="I59" s="198" t="s">
        <v>3869</v>
      </c>
      <c r="J59" s="195">
        <v>211</v>
      </c>
      <c r="K59" s="195">
        <f t="shared" si="0"/>
        <v>221.55</v>
      </c>
      <c r="L59" s="198" t="s">
        <v>3695</v>
      </c>
      <c r="M59" s="197">
        <v>272</v>
      </c>
      <c r="N59" s="197">
        <f t="shared" si="1"/>
        <v>285.60000000000002</v>
      </c>
    </row>
    <row r="60" spans="1:14">
      <c r="A60" s="49">
        <v>56</v>
      </c>
      <c r="B60" s="49" t="s">
        <v>1073</v>
      </c>
      <c r="C60" s="49" t="s">
        <v>956</v>
      </c>
      <c r="D60" s="50" t="s">
        <v>1080</v>
      </c>
      <c r="E60" s="49">
        <v>45</v>
      </c>
      <c r="F60" s="50"/>
      <c r="G60" s="53"/>
      <c r="H60" s="49" t="s">
        <v>1075</v>
      </c>
      <c r="I60" s="198" t="s">
        <v>3870</v>
      </c>
      <c r="J60" s="195">
        <v>276</v>
      </c>
      <c r="K60" s="195">
        <f t="shared" si="0"/>
        <v>289.8</v>
      </c>
      <c r="L60" s="198" t="s">
        <v>3695</v>
      </c>
      <c r="M60" s="197">
        <v>272</v>
      </c>
      <c r="N60" s="197">
        <f t="shared" si="1"/>
        <v>285.60000000000002</v>
      </c>
    </row>
    <row r="61" spans="1:14">
      <c r="A61" s="49">
        <v>57</v>
      </c>
      <c r="B61" s="49" t="s">
        <v>1081</v>
      </c>
      <c r="C61" s="49" t="s">
        <v>956</v>
      </c>
      <c r="D61" s="50" t="s">
        <v>1074</v>
      </c>
      <c r="E61" s="49">
        <v>32</v>
      </c>
      <c r="F61" s="50"/>
      <c r="G61" s="53"/>
      <c r="H61" s="49" t="s">
        <v>1082</v>
      </c>
      <c r="I61" s="198" t="s">
        <v>3871</v>
      </c>
      <c r="J61" s="195">
        <v>318</v>
      </c>
      <c r="K61" s="195">
        <f t="shared" si="0"/>
        <v>333.90000000000003</v>
      </c>
      <c r="L61" s="198" t="s">
        <v>3696</v>
      </c>
      <c r="M61" s="197">
        <v>321</v>
      </c>
      <c r="N61" s="197">
        <f t="shared" si="1"/>
        <v>337.05</v>
      </c>
    </row>
    <row r="62" spans="1:14">
      <c r="A62" s="49">
        <v>58</v>
      </c>
      <c r="B62" s="49" t="s">
        <v>1081</v>
      </c>
      <c r="C62" s="49" t="s">
        <v>956</v>
      </c>
      <c r="D62" s="50" t="s">
        <v>1076</v>
      </c>
      <c r="E62" s="49">
        <v>34</v>
      </c>
      <c r="F62" s="50"/>
      <c r="G62" s="53"/>
      <c r="H62" s="49" t="s">
        <v>1082</v>
      </c>
      <c r="I62" s="198" t="s">
        <v>3871</v>
      </c>
      <c r="J62" s="195">
        <v>318</v>
      </c>
      <c r="K62" s="195">
        <f t="shared" si="0"/>
        <v>333.90000000000003</v>
      </c>
      <c r="L62" s="198" t="s">
        <v>3696</v>
      </c>
      <c r="M62" s="197">
        <v>321</v>
      </c>
      <c r="N62" s="197">
        <f t="shared" si="1"/>
        <v>337.05</v>
      </c>
    </row>
    <row r="63" spans="1:14">
      <c r="A63" s="49">
        <v>59</v>
      </c>
      <c r="B63" s="49" t="s">
        <v>1081</v>
      </c>
      <c r="C63" s="49" t="s">
        <v>956</v>
      </c>
      <c r="D63" s="50" t="s">
        <v>1077</v>
      </c>
      <c r="E63" s="49">
        <v>36</v>
      </c>
      <c r="F63" s="50"/>
      <c r="G63" s="53"/>
      <c r="H63" s="49" t="s">
        <v>1082</v>
      </c>
      <c r="I63" s="198" t="s">
        <v>3871</v>
      </c>
      <c r="J63" s="195">
        <v>318</v>
      </c>
      <c r="K63" s="195">
        <f t="shared" si="0"/>
        <v>333.90000000000003</v>
      </c>
      <c r="L63" s="198" t="s">
        <v>3697</v>
      </c>
      <c r="M63" s="197">
        <v>329</v>
      </c>
      <c r="N63" s="197">
        <f t="shared" si="1"/>
        <v>345.45</v>
      </c>
    </row>
    <row r="64" spans="1:14">
      <c r="A64" s="49">
        <v>60</v>
      </c>
      <c r="B64" s="49" t="s">
        <v>1081</v>
      </c>
      <c r="C64" s="49" t="s">
        <v>956</v>
      </c>
      <c r="D64" s="50" t="s">
        <v>1078</v>
      </c>
      <c r="E64" s="49">
        <v>38</v>
      </c>
      <c r="F64" s="50"/>
      <c r="G64" s="50"/>
      <c r="H64" s="49" t="s">
        <v>1082</v>
      </c>
      <c r="I64" s="198" t="s">
        <v>3872</v>
      </c>
      <c r="J64" s="195">
        <v>329</v>
      </c>
      <c r="K64" s="195">
        <f t="shared" si="0"/>
        <v>345.45</v>
      </c>
      <c r="L64" s="198" t="s">
        <v>3698</v>
      </c>
      <c r="M64" s="197">
        <v>339</v>
      </c>
      <c r="N64" s="197">
        <f t="shared" si="1"/>
        <v>355.95</v>
      </c>
    </row>
    <row r="65" spans="1:14">
      <c r="A65" s="49">
        <v>61</v>
      </c>
      <c r="B65" s="49" t="s">
        <v>1081</v>
      </c>
      <c r="C65" s="49" t="s">
        <v>956</v>
      </c>
      <c r="D65" s="50" t="s">
        <v>1083</v>
      </c>
      <c r="E65" s="49">
        <v>42</v>
      </c>
      <c r="F65" s="50"/>
      <c r="G65" s="50"/>
      <c r="H65" s="49" t="s">
        <v>1082</v>
      </c>
      <c r="I65" s="198" t="s">
        <v>3873</v>
      </c>
      <c r="J65" s="195">
        <v>338</v>
      </c>
      <c r="K65" s="195">
        <f t="shared" si="0"/>
        <v>354.90000000000003</v>
      </c>
      <c r="L65" s="198" t="s">
        <v>3699</v>
      </c>
      <c r="M65" s="197">
        <v>377</v>
      </c>
      <c r="N65" s="197">
        <f t="shared" si="1"/>
        <v>395.85</v>
      </c>
    </row>
    <row r="66" spans="1:14">
      <c r="A66" s="49">
        <v>62</v>
      </c>
      <c r="B66" s="49" t="s">
        <v>1081</v>
      </c>
      <c r="C66" s="49" t="s">
        <v>956</v>
      </c>
      <c r="D66" s="50" t="s">
        <v>1084</v>
      </c>
      <c r="E66" s="49">
        <v>44</v>
      </c>
      <c r="F66" s="50"/>
      <c r="G66" s="50"/>
      <c r="H66" s="49" t="s">
        <v>1082</v>
      </c>
      <c r="I66" s="198" t="s">
        <v>3874</v>
      </c>
      <c r="J66" s="195">
        <v>475</v>
      </c>
      <c r="K66" s="195">
        <f t="shared" si="0"/>
        <v>498.75</v>
      </c>
      <c r="L66" s="198"/>
      <c r="M66" s="197"/>
      <c r="N66" s="197"/>
    </row>
    <row r="67" spans="1:14">
      <c r="A67" s="49">
        <v>63</v>
      </c>
      <c r="B67" s="49" t="s">
        <v>1085</v>
      </c>
      <c r="C67" s="49" t="s">
        <v>956</v>
      </c>
      <c r="D67" s="50" t="s">
        <v>1086</v>
      </c>
      <c r="E67" s="49">
        <v>35</v>
      </c>
      <c r="F67" s="49"/>
      <c r="G67" s="49"/>
      <c r="H67" s="49" t="s">
        <v>1075</v>
      </c>
      <c r="I67" s="198" t="s">
        <v>3875</v>
      </c>
      <c r="J67" s="195">
        <v>309</v>
      </c>
      <c r="K67" s="195">
        <f t="shared" si="0"/>
        <v>324.45</v>
      </c>
      <c r="L67" s="198" t="s">
        <v>3700</v>
      </c>
      <c r="M67" s="197">
        <v>295</v>
      </c>
      <c r="N67" s="197">
        <f t="shared" si="1"/>
        <v>309.75</v>
      </c>
    </row>
    <row r="68" spans="1:14">
      <c r="A68" s="49">
        <v>64</v>
      </c>
      <c r="B68" s="49" t="s">
        <v>1085</v>
      </c>
      <c r="C68" s="49" t="s">
        <v>956</v>
      </c>
      <c r="D68" s="50" t="s">
        <v>1016</v>
      </c>
      <c r="E68" s="49">
        <v>35</v>
      </c>
      <c r="F68" s="49"/>
      <c r="G68" s="49"/>
      <c r="H68" s="49" t="s">
        <v>1075</v>
      </c>
      <c r="I68" s="198" t="s">
        <v>3876</v>
      </c>
      <c r="J68" s="195">
        <v>315</v>
      </c>
      <c r="K68" s="195">
        <f t="shared" si="0"/>
        <v>330.75</v>
      </c>
      <c r="L68" s="198" t="s">
        <v>3701</v>
      </c>
      <c r="M68" s="197">
        <v>323</v>
      </c>
      <c r="N68" s="197">
        <f t="shared" si="1"/>
        <v>339.15000000000003</v>
      </c>
    </row>
    <row r="69" spans="1:14">
      <c r="A69" s="49">
        <v>65</v>
      </c>
      <c r="B69" s="49" t="s">
        <v>1085</v>
      </c>
      <c r="C69" s="49" t="s">
        <v>956</v>
      </c>
      <c r="D69" s="50" t="s">
        <v>1087</v>
      </c>
      <c r="E69" s="49">
        <v>40</v>
      </c>
      <c r="F69" s="49"/>
      <c r="G69" s="49"/>
      <c r="H69" s="49" t="s">
        <v>1075</v>
      </c>
      <c r="I69" s="198" t="s">
        <v>3877</v>
      </c>
      <c r="J69" s="195">
        <v>367</v>
      </c>
      <c r="K69" s="195">
        <f t="shared" si="0"/>
        <v>385.35</v>
      </c>
      <c r="L69" s="198" t="s">
        <v>3702</v>
      </c>
      <c r="M69" s="197">
        <v>375</v>
      </c>
      <c r="N69" s="197">
        <f t="shared" si="1"/>
        <v>393.75</v>
      </c>
    </row>
    <row r="70" spans="1:14">
      <c r="A70" s="49">
        <v>66</v>
      </c>
      <c r="B70" s="49" t="s">
        <v>1085</v>
      </c>
      <c r="C70" s="49" t="s">
        <v>956</v>
      </c>
      <c r="D70" s="50" t="s">
        <v>1088</v>
      </c>
      <c r="E70" s="49">
        <v>42</v>
      </c>
      <c r="F70" s="49"/>
      <c r="G70" s="49"/>
      <c r="H70" s="49" t="s">
        <v>1075</v>
      </c>
      <c r="I70" s="198" t="s">
        <v>3878</v>
      </c>
      <c r="J70" s="195">
        <v>406</v>
      </c>
      <c r="K70" s="195">
        <f t="shared" ref="K70:K75" si="2">J70*1.05</f>
        <v>426.3</v>
      </c>
      <c r="L70" s="198" t="s">
        <v>3703</v>
      </c>
      <c r="M70" s="197">
        <v>403</v>
      </c>
      <c r="N70" s="197">
        <f t="shared" ref="N70" si="3">M70*1.05</f>
        <v>423.15000000000003</v>
      </c>
    </row>
    <row r="71" spans="1:14">
      <c r="A71" s="49">
        <v>67</v>
      </c>
      <c r="B71" s="49" t="s">
        <v>1089</v>
      </c>
      <c r="C71" s="49" t="s">
        <v>956</v>
      </c>
      <c r="D71" s="50" t="s">
        <v>1014</v>
      </c>
      <c r="E71" s="49">
        <v>38</v>
      </c>
      <c r="F71" s="49"/>
      <c r="G71" s="49"/>
      <c r="H71" s="49" t="s">
        <v>1075</v>
      </c>
      <c r="I71" s="198" t="s">
        <v>3879</v>
      </c>
      <c r="J71" s="195">
        <v>408</v>
      </c>
      <c r="K71" s="195">
        <f t="shared" si="2"/>
        <v>428.40000000000003</v>
      </c>
      <c r="L71" s="198"/>
      <c r="M71" s="197"/>
      <c r="N71" s="197"/>
    </row>
    <row r="72" spans="1:14">
      <c r="A72" s="49">
        <v>68</v>
      </c>
      <c r="B72" s="49" t="s">
        <v>1089</v>
      </c>
      <c r="C72" s="49" t="s">
        <v>956</v>
      </c>
      <c r="D72" s="50" t="s">
        <v>1090</v>
      </c>
      <c r="E72" s="49">
        <v>42</v>
      </c>
      <c r="F72" s="49"/>
      <c r="G72" s="49"/>
      <c r="H72" s="49" t="s">
        <v>1075</v>
      </c>
      <c r="I72" s="198" t="s">
        <v>3879</v>
      </c>
      <c r="J72" s="195">
        <v>408</v>
      </c>
      <c r="K72" s="195">
        <f t="shared" si="2"/>
        <v>428.40000000000003</v>
      </c>
      <c r="L72" s="198"/>
      <c r="M72" s="197"/>
      <c r="N72" s="197"/>
    </row>
    <row r="73" spans="1:14">
      <c r="A73" s="49">
        <v>69</v>
      </c>
      <c r="B73" s="49" t="s">
        <v>1089</v>
      </c>
      <c r="C73" s="49" t="s">
        <v>956</v>
      </c>
      <c r="D73" s="50" t="s">
        <v>1087</v>
      </c>
      <c r="E73" s="49">
        <v>45</v>
      </c>
      <c r="F73" s="49"/>
      <c r="G73" s="49"/>
      <c r="H73" s="49" t="s">
        <v>1075</v>
      </c>
      <c r="I73" s="198" t="s">
        <v>3880</v>
      </c>
      <c r="J73" s="195">
        <v>430</v>
      </c>
      <c r="K73" s="195">
        <f t="shared" si="2"/>
        <v>451.5</v>
      </c>
      <c r="L73" s="198"/>
      <c r="M73" s="197"/>
      <c r="N73" s="197"/>
    </row>
    <row r="74" spans="1:14">
      <c r="A74" s="49">
        <v>70</v>
      </c>
      <c r="B74" s="49" t="s">
        <v>1089</v>
      </c>
      <c r="C74" s="49" t="s">
        <v>956</v>
      </c>
      <c r="D74" s="50" t="s">
        <v>1091</v>
      </c>
      <c r="E74" s="49">
        <v>46</v>
      </c>
      <c r="F74" s="49"/>
      <c r="G74" s="49"/>
      <c r="H74" s="49" t="s">
        <v>1075</v>
      </c>
      <c r="I74" s="198" t="s">
        <v>3881</v>
      </c>
      <c r="J74" s="195">
        <v>478</v>
      </c>
      <c r="K74" s="195">
        <f t="shared" si="2"/>
        <v>501.90000000000003</v>
      </c>
      <c r="L74" s="198"/>
      <c r="M74" s="197"/>
      <c r="N74" s="197"/>
    </row>
    <row r="75" spans="1:14">
      <c r="B75" s="49" t="s">
        <v>1019</v>
      </c>
      <c r="I75" s="198" t="s">
        <v>3903</v>
      </c>
      <c r="J75" s="301">
        <v>1360</v>
      </c>
      <c r="K75" s="195">
        <f t="shared" si="2"/>
        <v>1428</v>
      </c>
      <c r="L75" s="302"/>
      <c r="M75" s="303"/>
      <c r="N75" s="197"/>
    </row>
    <row r="76" spans="1:14">
      <c r="B76" s="43" t="s">
        <v>1092</v>
      </c>
      <c r="C76" s="43" t="s">
        <v>1093</v>
      </c>
    </row>
    <row r="77" spans="1:14">
      <c r="C77" s="43" t="s">
        <v>1094</v>
      </c>
    </row>
    <row r="78" spans="1:14">
      <c r="C78" s="43" t="s">
        <v>1095</v>
      </c>
    </row>
    <row r="79" spans="1:14">
      <c r="C79" s="43" t="s">
        <v>1096</v>
      </c>
    </row>
  </sheetData>
  <autoFilter ref="A4:N79" xr:uid="{00000000-0009-0000-0000-000015000000}"/>
  <mergeCells count="16">
    <mergeCell ref="F1:F3"/>
    <mergeCell ref="A1:A3"/>
    <mergeCell ref="B1:B3"/>
    <mergeCell ref="C1:C3"/>
    <mergeCell ref="D1:D3"/>
    <mergeCell ref="E1:E3"/>
    <mergeCell ref="G1:G3"/>
    <mergeCell ref="H1:H3"/>
    <mergeCell ref="I1:K1"/>
    <mergeCell ref="L1:N1"/>
    <mergeCell ref="I2:I3"/>
    <mergeCell ref="J2:J3"/>
    <mergeCell ref="K2:K3"/>
    <mergeCell ref="L2:L3"/>
    <mergeCell ref="M2:M3"/>
    <mergeCell ref="N2:N3"/>
  </mergeCells>
  <pageMargins left="0.7" right="0.7" top="0.75" bottom="0.75" header="0.3" footer="0.3"/>
  <pageSetup paperSize="9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00B050"/>
  </sheetPr>
  <dimension ref="A1:J184"/>
  <sheetViews>
    <sheetView topLeftCell="A10" zoomScale="70" zoomScaleNormal="70" workbookViewId="0">
      <selection activeCell="S22" sqref="S22"/>
    </sheetView>
  </sheetViews>
  <sheetFormatPr defaultRowHeight="30.75" customHeight="1"/>
  <cols>
    <col min="1" max="1" width="25.33203125" style="173" customWidth="1"/>
    <col min="2" max="2" width="15.6640625" style="173" customWidth="1"/>
    <col min="3" max="3" width="20.109375" style="173" customWidth="1"/>
    <col min="4" max="4" width="12.109375" style="174" customWidth="1"/>
    <col min="5" max="5" width="32.6640625" style="173" customWidth="1"/>
    <col min="6" max="6" width="20.109375" style="173" customWidth="1"/>
    <col min="7" max="7" width="28.5546875" style="173" customWidth="1"/>
    <col min="8" max="8" width="22.44140625" style="173" customWidth="1"/>
    <col min="9" max="10" width="31.5546875" style="173" customWidth="1"/>
    <col min="11" max="256" width="9.109375" style="173"/>
    <col min="257" max="257" width="25.33203125" style="173" customWidth="1"/>
    <col min="258" max="258" width="15.6640625" style="173" customWidth="1"/>
    <col min="259" max="259" width="20.109375" style="173" customWidth="1"/>
    <col min="260" max="260" width="12.109375" style="173" customWidth="1"/>
    <col min="261" max="261" width="32.6640625" style="173" customWidth="1"/>
    <col min="262" max="262" width="20.109375" style="173" customWidth="1"/>
    <col min="263" max="263" width="28.5546875" style="173" customWidth="1"/>
    <col min="264" max="264" width="22.44140625" style="173" customWidth="1"/>
    <col min="265" max="265" width="31.5546875" style="173" customWidth="1"/>
    <col min="266" max="512" width="9.109375" style="173"/>
    <col min="513" max="513" width="25.33203125" style="173" customWidth="1"/>
    <col min="514" max="514" width="15.6640625" style="173" customWidth="1"/>
    <col min="515" max="515" width="20.109375" style="173" customWidth="1"/>
    <col min="516" max="516" width="12.109375" style="173" customWidth="1"/>
    <col min="517" max="517" width="32.6640625" style="173" customWidth="1"/>
    <col min="518" max="518" width="20.109375" style="173" customWidth="1"/>
    <col min="519" max="519" width="28.5546875" style="173" customWidth="1"/>
    <col min="520" max="520" width="22.44140625" style="173" customWidth="1"/>
    <col min="521" max="521" width="31.5546875" style="173" customWidth="1"/>
    <col min="522" max="768" width="9.109375" style="173"/>
    <col min="769" max="769" width="25.33203125" style="173" customWidth="1"/>
    <col min="770" max="770" width="15.6640625" style="173" customWidth="1"/>
    <col min="771" max="771" width="20.109375" style="173" customWidth="1"/>
    <col min="772" max="772" width="12.109375" style="173" customWidth="1"/>
    <col min="773" max="773" width="32.6640625" style="173" customWidth="1"/>
    <col min="774" max="774" width="20.109375" style="173" customWidth="1"/>
    <col min="775" max="775" width="28.5546875" style="173" customWidth="1"/>
    <col min="776" max="776" width="22.44140625" style="173" customWidth="1"/>
    <col min="777" max="777" width="31.5546875" style="173" customWidth="1"/>
    <col min="778" max="1024" width="9.109375" style="173"/>
    <col min="1025" max="1025" width="25.33203125" style="173" customWidth="1"/>
    <col min="1026" max="1026" width="15.6640625" style="173" customWidth="1"/>
    <col min="1027" max="1027" width="20.109375" style="173" customWidth="1"/>
    <col min="1028" max="1028" width="12.109375" style="173" customWidth="1"/>
    <col min="1029" max="1029" width="32.6640625" style="173" customWidth="1"/>
    <col min="1030" max="1030" width="20.109375" style="173" customWidth="1"/>
    <col min="1031" max="1031" width="28.5546875" style="173" customWidth="1"/>
    <col min="1032" max="1032" width="22.44140625" style="173" customWidth="1"/>
    <col min="1033" max="1033" width="31.5546875" style="173" customWidth="1"/>
    <col min="1034" max="1280" width="9.109375" style="173"/>
    <col min="1281" max="1281" width="25.33203125" style="173" customWidth="1"/>
    <col min="1282" max="1282" width="15.6640625" style="173" customWidth="1"/>
    <col min="1283" max="1283" width="20.109375" style="173" customWidth="1"/>
    <col min="1284" max="1284" width="12.109375" style="173" customWidth="1"/>
    <col min="1285" max="1285" width="32.6640625" style="173" customWidth="1"/>
    <col min="1286" max="1286" width="20.109375" style="173" customWidth="1"/>
    <col min="1287" max="1287" width="28.5546875" style="173" customWidth="1"/>
    <col min="1288" max="1288" width="22.44140625" style="173" customWidth="1"/>
    <col min="1289" max="1289" width="31.5546875" style="173" customWidth="1"/>
    <col min="1290" max="1536" width="9.109375" style="173"/>
    <col min="1537" max="1537" width="25.33203125" style="173" customWidth="1"/>
    <col min="1538" max="1538" width="15.6640625" style="173" customWidth="1"/>
    <col min="1539" max="1539" width="20.109375" style="173" customWidth="1"/>
    <col min="1540" max="1540" width="12.109375" style="173" customWidth="1"/>
    <col min="1541" max="1541" width="32.6640625" style="173" customWidth="1"/>
    <col min="1542" max="1542" width="20.109375" style="173" customWidth="1"/>
    <col min="1543" max="1543" width="28.5546875" style="173" customWidth="1"/>
    <col min="1544" max="1544" width="22.44140625" style="173" customWidth="1"/>
    <col min="1545" max="1545" width="31.5546875" style="173" customWidth="1"/>
    <col min="1546" max="1792" width="9.109375" style="173"/>
    <col min="1793" max="1793" width="25.33203125" style="173" customWidth="1"/>
    <col min="1794" max="1794" width="15.6640625" style="173" customWidth="1"/>
    <col min="1795" max="1795" width="20.109375" style="173" customWidth="1"/>
    <col min="1796" max="1796" width="12.109375" style="173" customWidth="1"/>
    <col min="1797" max="1797" width="32.6640625" style="173" customWidth="1"/>
    <col min="1798" max="1798" width="20.109375" style="173" customWidth="1"/>
    <col min="1799" max="1799" width="28.5546875" style="173" customWidth="1"/>
    <col min="1800" max="1800" width="22.44140625" style="173" customWidth="1"/>
    <col min="1801" max="1801" width="31.5546875" style="173" customWidth="1"/>
    <col min="1802" max="2048" width="9.109375" style="173"/>
    <col min="2049" max="2049" width="25.33203125" style="173" customWidth="1"/>
    <col min="2050" max="2050" width="15.6640625" style="173" customWidth="1"/>
    <col min="2051" max="2051" width="20.109375" style="173" customWidth="1"/>
    <col min="2052" max="2052" width="12.109375" style="173" customWidth="1"/>
    <col min="2053" max="2053" width="32.6640625" style="173" customWidth="1"/>
    <col min="2054" max="2054" width="20.109375" style="173" customWidth="1"/>
    <col min="2055" max="2055" width="28.5546875" style="173" customWidth="1"/>
    <col min="2056" max="2056" width="22.44140625" style="173" customWidth="1"/>
    <col min="2057" max="2057" width="31.5546875" style="173" customWidth="1"/>
    <col min="2058" max="2304" width="9.109375" style="173"/>
    <col min="2305" max="2305" width="25.33203125" style="173" customWidth="1"/>
    <col min="2306" max="2306" width="15.6640625" style="173" customWidth="1"/>
    <col min="2307" max="2307" width="20.109375" style="173" customWidth="1"/>
    <col min="2308" max="2308" width="12.109375" style="173" customWidth="1"/>
    <col min="2309" max="2309" width="32.6640625" style="173" customWidth="1"/>
    <col min="2310" max="2310" width="20.109375" style="173" customWidth="1"/>
    <col min="2311" max="2311" width="28.5546875" style="173" customWidth="1"/>
    <col min="2312" max="2312" width="22.44140625" style="173" customWidth="1"/>
    <col min="2313" max="2313" width="31.5546875" style="173" customWidth="1"/>
    <col min="2314" max="2560" width="9.109375" style="173"/>
    <col min="2561" max="2561" width="25.33203125" style="173" customWidth="1"/>
    <col min="2562" max="2562" width="15.6640625" style="173" customWidth="1"/>
    <col min="2563" max="2563" width="20.109375" style="173" customWidth="1"/>
    <col min="2564" max="2564" width="12.109375" style="173" customWidth="1"/>
    <col min="2565" max="2565" width="32.6640625" style="173" customWidth="1"/>
    <col min="2566" max="2566" width="20.109375" style="173" customWidth="1"/>
    <col min="2567" max="2567" width="28.5546875" style="173" customWidth="1"/>
    <col min="2568" max="2568" width="22.44140625" style="173" customWidth="1"/>
    <col min="2569" max="2569" width="31.5546875" style="173" customWidth="1"/>
    <col min="2570" max="2816" width="9.109375" style="173"/>
    <col min="2817" max="2817" width="25.33203125" style="173" customWidth="1"/>
    <col min="2818" max="2818" width="15.6640625" style="173" customWidth="1"/>
    <col min="2819" max="2819" width="20.109375" style="173" customWidth="1"/>
    <col min="2820" max="2820" width="12.109375" style="173" customWidth="1"/>
    <col min="2821" max="2821" width="32.6640625" style="173" customWidth="1"/>
    <col min="2822" max="2822" width="20.109375" style="173" customWidth="1"/>
    <col min="2823" max="2823" width="28.5546875" style="173" customWidth="1"/>
    <col min="2824" max="2824" width="22.44140625" style="173" customWidth="1"/>
    <col min="2825" max="2825" width="31.5546875" style="173" customWidth="1"/>
    <col min="2826" max="3072" width="9.109375" style="173"/>
    <col min="3073" max="3073" width="25.33203125" style="173" customWidth="1"/>
    <col min="3074" max="3074" width="15.6640625" style="173" customWidth="1"/>
    <col min="3075" max="3075" width="20.109375" style="173" customWidth="1"/>
    <col min="3076" max="3076" width="12.109375" style="173" customWidth="1"/>
    <col min="3077" max="3077" width="32.6640625" style="173" customWidth="1"/>
    <col min="3078" max="3078" width="20.109375" style="173" customWidth="1"/>
    <col min="3079" max="3079" width="28.5546875" style="173" customWidth="1"/>
    <col min="3080" max="3080" width="22.44140625" style="173" customWidth="1"/>
    <col min="3081" max="3081" width="31.5546875" style="173" customWidth="1"/>
    <col min="3082" max="3328" width="9.109375" style="173"/>
    <col min="3329" max="3329" width="25.33203125" style="173" customWidth="1"/>
    <col min="3330" max="3330" width="15.6640625" style="173" customWidth="1"/>
    <col min="3331" max="3331" width="20.109375" style="173" customWidth="1"/>
    <col min="3332" max="3332" width="12.109375" style="173" customWidth="1"/>
    <col min="3333" max="3333" width="32.6640625" style="173" customWidth="1"/>
    <col min="3334" max="3334" width="20.109375" style="173" customWidth="1"/>
    <col min="3335" max="3335" width="28.5546875" style="173" customWidth="1"/>
    <col min="3336" max="3336" width="22.44140625" style="173" customWidth="1"/>
    <col min="3337" max="3337" width="31.5546875" style="173" customWidth="1"/>
    <col min="3338" max="3584" width="9.109375" style="173"/>
    <col min="3585" max="3585" width="25.33203125" style="173" customWidth="1"/>
    <col min="3586" max="3586" width="15.6640625" style="173" customWidth="1"/>
    <col min="3587" max="3587" width="20.109375" style="173" customWidth="1"/>
    <col min="3588" max="3588" width="12.109375" style="173" customWidth="1"/>
    <col min="3589" max="3589" width="32.6640625" style="173" customWidth="1"/>
    <col min="3590" max="3590" width="20.109375" style="173" customWidth="1"/>
    <col min="3591" max="3591" width="28.5546875" style="173" customWidth="1"/>
    <col min="3592" max="3592" width="22.44140625" style="173" customWidth="1"/>
    <col min="3593" max="3593" width="31.5546875" style="173" customWidth="1"/>
    <col min="3594" max="3840" width="9.109375" style="173"/>
    <col min="3841" max="3841" width="25.33203125" style="173" customWidth="1"/>
    <col min="3842" max="3842" width="15.6640625" style="173" customWidth="1"/>
    <col min="3843" max="3843" width="20.109375" style="173" customWidth="1"/>
    <col min="3844" max="3844" width="12.109375" style="173" customWidth="1"/>
    <col min="3845" max="3845" width="32.6640625" style="173" customWidth="1"/>
    <col min="3846" max="3846" width="20.109375" style="173" customWidth="1"/>
    <col min="3847" max="3847" width="28.5546875" style="173" customWidth="1"/>
    <col min="3848" max="3848" width="22.44140625" style="173" customWidth="1"/>
    <col min="3849" max="3849" width="31.5546875" style="173" customWidth="1"/>
    <col min="3850" max="4096" width="9.109375" style="173"/>
    <col min="4097" max="4097" width="25.33203125" style="173" customWidth="1"/>
    <col min="4098" max="4098" width="15.6640625" style="173" customWidth="1"/>
    <col min="4099" max="4099" width="20.109375" style="173" customWidth="1"/>
    <col min="4100" max="4100" width="12.109375" style="173" customWidth="1"/>
    <col min="4101" max="4101" width="32.6640625" style="173" customWidth="1"/>
    <col min="4102" max="4102" width="20.109375" style="173" customWidth="1"/>
    <col min="4103" max="4103" width="28.5546875" style="173" customWidth="1"/>
    <col min="4104" max="4104" width="22.44140625" style="173" customWidth="1"/>
    <col min="4105" max="4105" width="31.5546875" style="173" customWidth="1"/>
    <col min="4106" max="4352" width="9.109375" style="173"/>
    <col min="4353" max="4353" width="25.33203125" style="173" customWidth="1"/>
    <col min="4354" max="4354" width="15.6640625" style="173" customWidth="1"/>
    <col min="4355" max="4355" width="20.109375" style="173" customWidth="1"/>
    <col min="4356" max="4356" width="12.109375" style="173" customWidth="1"/>
    <col min="4357" max="4357" width="32.6640625" style="173" customWidth="1"/>
    <col min="4358" max="4358" width="20.109375" style="173" customWidth="1"/>
    <col min="4359" max="4359" width="28.5546875" style="173" customWidth="1"/>
    <col min="4360" max="4360" width="22.44140625" style="173" customWidth="1"/>
    <col min="4361" max="4361" width="31.5546875" style="173" customWidth="1"/>
    <col min="4362" max="4608" width="9.109375" style="173"/>
    <col min="4609" max="4609" width="25.33203125" style="173" customWidth="1"/>
    <col min="4610" max="4610" width="15.6640625" style="173" customWidth="1"/>
    <col min="4611" max="4611" width="20.109375" style="173" customWidth="1"/>
    <col min="4612" max="4612" width="12.109375" style="173" customWidth="1"/>
    <col min="4613" max="4613" width="32.6640625" style="173" customWidth="1"/>
    <col min="4614" max="4614" width="20.109375" style="173" customWidth="1"/>
    <col min="4615" max="4615" width="28.5546875" style="173" customWidth="1"/>
    <col min="4616" max="4616" width="22.44140625" style="173" customWidth="1"/>
    <col min="4617" max="4617" width="31.5546875" style="173" customWidth="1"/>
    <col min="4618" max="4864" width="9.109375" style="173"/>
    <col min="4865" max="4865" width="25.33203125" style="173" customWidth="1"/>
    <col min="4866" max="4866" width="15.6640625" style="173" customWidth="1"/>
    <col min="4867" max="4867" width="20.109375" style="173" customWidth="1"/>
    <col min="4868" max="4868" width="12.109375" style="173" customWidth="1"/>
    <col min="4869" max="4869" width="32.6640625" style="173" customWidth="1"/>
    <col min="4870" max="4870" width="20.109375" style="173" customWidth="1"/>
    <col min="4871" max="4871" width="28.5546875" style="173" customWidth="1"/>
    <col min="4872" max="4872" width="22.44140625" style="173" customWidth="1"/>
    <col min="4873" max="4873" width="31.5546875" style="173" customWidth="1"/>
    <col min="4874" max="5120" width="9.109375" style="173"/>
    <col min="5121" max="5121" width="25.33203125" style="173" customWidth="1"/>
    <col min="5122" max="5122" width="15.6640625" style="173" customWidth="1"/>
    <col min="5123" max="5123" width="20.109375" style="173" customWidth="1"/>
    <col min="5124" max="5124" width="12.109375" style="173" customWidth="1"/>
    <col min="5125" max="5125" width="32.6640625" style="173" customWidth="1"/>
    <col min="5126" max="5126" width="20.109375" style="173" customWidth="1"/>
    <col min="5127" max="5127" width="28.5546875" style="173" customWidth="1"/>
    <col min="5128" max="5128" width="22.44140625" style="173" customWidth="1"/>
    <col min="5129" max="5129" width="31.5546875" style="173" customWidth="1"/>
    <col min="5130" max="5376" width="9.109375" style="173"/>
    <col min="5377" max="5377" width="25.33203125" style="173" customWidth="1"/>
    <col min="5378" max="5378" width="15.6640625" style="173" customWidth="1"/>
    <col min="5379" max="5379" width="20.109375" style="173" customWidth="1"/>
    <col min="5380" max="5380" width="12.109375" style="173" customWidth="1"/>
    <col min="5381" max="5381" width="32.6640625" style="173" customWidth="1"/>
    <col min="5382" max="5382" width="20.109375" style="173" customWidth="1"/>
    <col min="5383" max="5383" width="28.5546875" style="173" customWidth="1"/>
    <col min="5384" max="5384" width="22.44140625" style="173" customWidth="1"/>
    <col min="5385" max="5385" width="31.5546875" style="173" customWidth="1"/>
    <col min="5386" max="5632" width="9.109375" style="173"/>
    <col min="5633" max="5633" width="25.33203125" style="173" customWidth="1"/>
    <col min="5634" max="5634" width="15.6640625" style="173" customWidth="1"/>
    <col min="5635" max="5635" width="20.109375" style="173" customWidth="1"/>
    <col min="5636" max="5636" width="12.109375" style="173" customWidth="1"/>
    <col min="5637" max="5637" width="32.6640625" style="173" customWidth="1"/>
    <col min="5638" max="5638" width="20.109375" style="173" customWidth="1"/>
    <col min="5639" max="5639" width="28.5546875" style="173" customWidth="1"/>
    <col min="5640" max="5640" width="22.44140625" style="173" customWidth="1"/>
    <col min="5641" max="5641" width="31.5546875" style="173" customWidth="1"/>
    <col min="5642" max="5888" width="9.109375" style="173"/>
    <col min="5889" max="5889" width="25.33203125" style="173" customWidth="1"/>
    <col min="5890" max="5890" width="15.6640625" style="173" customWidth="1"/>
    <col min="5891" max="5891" width="20.109375" style="173" customWidth="1"/>
    <col min="5892" max="5892" width="12.109375" style="173" customWidth="1"/>
    <col min="5893" max="5893" width="32.6640625" style="173" customWidth="1"/>
    <col min="5894" max="5894" width="20.109375" style="173" customWidth="1"/>
    <col min="5895" max="5895" width="28.5546875" style="173" customWidth="1"/>
    <col min="5896" max="5896" width="22.44140625" style="173" customWidth="1"/>
    <col min="5897" max="5897" width="31.5546875" style="173" customWidth="1"/>
    <col min="5898" max="6144" width="9.109375" style="173"/>
    <col min="6145" max="6145" width="25.33203125" style="173" customWidth="1"/>
    <col min="6146" max="6146" width="15.6640625" style="173" customWidth="1"/>
    <col min="6147" max="6147" width="20.109375" style="173" customWidth="1"/>
    <col min="6148" max="6148" width="12.109375" style="173" customWidth="1"/>
    <col min="6149" max="6149" width="32.6640625" style="173" customWidth="1"/>
    <col min="6150" max="6150" width="20.109375" style="173" customWidth="1"/>
    <col min="6151" max="6151" width="28.5546875" style="173" customWidth="1"/>
    <col min="6152" max="6152" width="22.44140625" style="173" customWidth="1"/>
    <col min="6153" max="6153" width="31.5546875" style="173" customWidth="1"/>
    <col min="6154" max="6400" width="9.109375" style="173"/>
    <col min="6401" max="6401" width="25.33203125" style="173" customWidth="1"/>
    <col min="6402" max="6402" width="15.6640625" style="173" customWidth="1"/>
    <col min="6403" max="6403" width="20.109375" style="173" customWidth="1"/>
    <col min="6404" max="6404" width="12.109375" style="173" customWidth="1"/>
    <col min="6405" max="6405" width="32.6640625" style="173" customWidth="1"/>
    <col min="6406" max="6406" width="20.109375" style="173" customWidth="1"/>
    <col min="6407" max="6407" width="28.5546875" style="173" customWidth="1"/>
    <col min="6408" max="6408" width="22.44140625" style="173" customWidth="1"/>
    <col min="6409" max="6409" width="31.5546875" style="173" customWidth="1"/>
    <col min="6410" max="6656" width="9.109375" style="173"/>
    <col min="6657" max="6657" width="25.33203125" style="173" customWidth="1"/>
    <col min="6658" max="6658" width="15.6640625" style="173" customWidth="1"/>
    <col min="6659" max="6659" width="20.109375" style="173" customWidth="1"/>
    <col min="6660" max="6660" width="12.109375" style="173" customWidth="1"/>
    <col min="6661" max="6661" width="32.6640625" style="173" customWidth="1"/>
    <col min="6662" max="6662" width="20.109375" style="173" customWidth="1"/>
    <col min="6663" max="6663" width="28.5546875" style="173" customWidth="1"/>
    <col min="6664" max="6664" width="22.44140625" style="173" customWidth="1"/>
    <col min="6665" max="6665" width="31.5546875" style="173" customWidth="1"/>
    <col min="6666" max="6912" width="9.109375" style="173"/>
    <col min="6913" max="6913" width="25.33203125" style="173" customWidth="1"/>
    <col min="6914" max="6914" width="15.6640625" style="173" customWidth="1"/>
    <col min="6915" max="6915" width="20.109375" style="173" customWidth="1"/>
    <col min="6916" max="6916" width="12.109375" style="173" customWidth="1"/>
    <col min="6917" max="6917" width="32.6640625" style="173" customWidth="1"/>
    <col min="6918" max="6918" width="20.109375" style="173" customWidth="1"/>
    <col min="6919" max="6919" width="28.5546875" style="173" customWidth="1"/>
    <col min="6920" max="6920" width="22.44140625" style="173" customWidth="1"/>
    <col min="6921" max="6921" width="31.5546875" style="173" customWidth="1"/>
    <col min="6922" max="7168" width="9.109375" style="173"/>
    <col min="7169" max="7169" width="25.33203125" style="173" customWidth="1"/>
    <col min="7170" max="7170" width="15.6640625" style="173" customWidth="1"/>
    <col min="7171" max="7171" width="20.109375" style="173" customWidth="1"/>
    <col min="7172" max="7172" width="12.109375" style="173" customWidth="1"/>
    <col min="7173" max="7173" width="32.6640625" style="173" customWidth="1"/>
    <col min="7174" max="7174" width="20.109375" style="173" customWidth="1"/>
    <col min="7175" max="7175" width="28.5546875" style="173" customWidth="1"/>
    <col min="7176" max="7176" width="22.44140625" style="173" customWidth="1"/>
    <col min="7177" max="7177" width="31.5546875" style="173" customWidth="1"/>
    <col min="7178" max="7424" width="9.109375" style="173"/>
    <col min="7425" max="7425" width="25.33203125" style="173" customWidth="1"/>
    <col min="7426" max="7426" width="15.6640625" style="173" customWidth="1"/>
    <col min="7427" max="7427" width="20.109375" style="173" customWidth="1"/>
    <col min="7428" max="7428" width="12.109375" style="173" customWidth="1"/>
    <col min="7429" max="7429" width="32.6640625" style="173" customWidth="1"/>
    <col min="7430" max="7430" width="20.109375" style="173" customWidth="1"/>
    <col min="7431" max="7431" width="28.5546875" style="173" customWidth="1"/>
    <col min="7432" max="7432" width="22.44140625" style="173" customWidth="1"/>
    <col min="7433" max="7433" width="31.5546875" style="173" customWidth="1"/>
    <col min="7434" max="7680" width="9.109375" style="173"/>
    <col min="7681" max="7681" width="25.33203125" style="173" customWidth="1"/>
    <col min="7682" max="7682" width="15.6640625" style="173" customWidth="1"/>
    <col min="7683" max="7683" width="20.109375" style="173" customWidth="1"/>
    <col min="7684" max="7684" width="12.109375" style="173" customWidth="1"/>
    <col min="7685" max="7685" width="32.6640625" style="173" customWidth="1"/>
    <col min="7686" max="7686" width="20.109375" style="173" customWidth="1"/>
    <col min="7687" max="7687" width="28.5546875" style="173" customWidth="1"/>
    <col min="7688" max="7688" width="22.44140625" style="173" customWidth="1"/>
    <col min="7689" max="7689" width="31.5546875" style="173" customWidth="1"/>
    <col min="7690" max="7936" width="9.109375" style="173"/>
    <col min="7937" max="7937" width="25.33203125" style="173" customWidth="1"/>
    <col min="7938" max="7938" width="15.6640625" style="173" customWidth="1"/>
    <col min="7939" max="7939" width="20.109375" style="173" customWidth="1"/>
    <col min="7940" max="7940" width="12.109375" style="173" customWidth="1"/>
    <col min="7941" max="7941" width="32.6640625" style="173" customWidth="1"/>
    <col min="7942" max="7942" width="20.109375" style="173" customWidth="1"/>
    <col min="7943" max="7943" width="28.5546875" style="173" customWidth="1"/>
    <col min="7944" max="7944" width="22.44140625" style="173" customWidth="1"/>
    <col min="7945" max="7945" width="31.5546875" style="173" customWidth="1"/>
    <col min="7946" max="8192" width="9.109375" style="173"/>
    <col min="8193" max="8193" width="25.33203125" style="173" customWidth="1"/>
    <col min="8194" max="8194" width="15.6640625" style="173" customWidth="1"/>
    <col min="8195" max="8195" width="20.109375" style="173" customWidth="1"/>
    <col min="8196" max="8196" width="12.109375" style="173" customWidth="1"/>
    <col min="8197" max="8197" width="32.6640625" style="173" customWidth="1"/>
    <col min="8198" max="8198" width="20.109375" style="173" customWidth="1"/>
    <col min="8199" max="8199" width="28.5546875" style="173" customWidth="1"/>
    <col min="8200" max="8200" width="22.44140625" style="173" customWidth="1"/>
    <col min="8201" max="8201" width="31.5546875" style="173" customWidth="1"/>
    <col min="8202" max="8448" width="9.109375" style="173"/>
    <col min="8449" max="8449" width="25.33203125" style="173" customWidth="1"/>
    <col min="8450" max="8450" width="15.6640625" style="173" customWidth="1"/>
    <col min="8451" max="8451" width="20.109375" style="173" customWidth="1"/>
    <col min="8452" max="8452" width="12.109375" style="173" customWidth="1"/>
    <col min="8453" max="8453" width="32.6640625" style="173" customWidth="1"/>
    <col min="8454" max="8454" width="20.109375" style="173" customWidth="1"/>
    <col min="8455" max="8455" width="28.5546875" style="173" customWidth="1"/>
    <col min="8456" max="8456" width="22.44140625" style="173" customWidth="1"/>
    <col min="8457" max="8457" width="31.5546875" style="173" customWidth="1"/>
    <col min="8458" max="8704" width="9.109375" style="173"/>
    <col min="8705" max="8705" width="25.33203125" style="173" customWidth="1"/>
    <col min="8706" max="8706" width="15.6640625" style="173" customWidth="1"/>
    <col min="8707" max="8707" width="20.109375" style="173" customWidth="1"/>
    <col min="8708" max="8708" width="12.109375" style="173" customWidth="1"/>
    <col min="8709" max="8709" width="32.6640625" style="173" customWidth="1"/>
    <col min="8710" max="8710" width="20.109375" style="173" customWidth="1"/>
    <col min="8711" max="8711" width="28.5546875" style="173" customWidth="1"/>
    <col min="8712" max="8712" width="22.44140625" style="173" customWidth="1"/>
    <col min="8713" max="8713" width="31.5546875" style="173" customWidth="1"/>
    <col min="8714" max="8960" width="9.109375" style="173"/>
    <col min="8961" max="8961" width="25.33203125" style="173" customWidth="1"/>
    <col min="8962" max="8962" width="15.6640625" style="173" customWidth="1"/>
    <col min="8963" max="8963" width="20.109375" style="173" customWidth="1"/>
    <col min="8964" max="8964" width="12.109375" style="173" customWidth="1"/>
    <col min="8965" max="8965" width="32.6640625" style="173" customWidth="1"/>
    <col min="8966" max="8966" width="20.109375" style="173" customWidth="1"/>
    <col min="8967" max="8967" width="28.5546875" style="173" customWidth="1"/>
    <col min="8968" max="8968" width="22.44140625" style="173" customWidth="1"/>
    <col min="8969" max="8969" width="31.5546875" style="173" customWidth="1"/>
    <col min="8970" max="9216" width="9.109375" style="173"/>
    <col min="9217" max="9217" width="25.33203125" style="173" customWidth="1"/>
    <col min="9218" max="9218" width="15.6640625" style="173" customWidth="1"/>
    <col min="9219" max="9219" width="20.109375" style="173" customWidth="1"/>
    <col min="9220" max="9220" width="12.109375" style="173" customWidth="1"/>
    <col min="9221" max="9221" width="32.6640625" style="173" customWidth="1"/>
    <col min="9222" max="9222" width="20.109375" style="173" customWidth="1"/>
    <col min="9223" max="9223" width="28.5546875" style="173" customWidth="1"/>
    <col min="9224" max="9224" width="22.44140625" style="173" customWidth="1"/>
    <col min="9225" max="9225" width="31.5546875" style="173" customWidth="1"/>
    <col min="9226" max="9472" width="9.109375" style="173"/>
    <col min="9473" max="9473" width="25.33203125" style="173" customWidth="1"/>
    <col min="9474" max="9474" width="15.6640625" style="173" customWidth="1"/>
    <col min="9475" max="9475" width="20.109375" style="173" customWidth="1"/>
    <col min="9476" max="9476" width="12.109375" style="173" customWidth="1"/>
    <col min="9477" max="9477" width="32.6640625" style="173" customWidth="1"/>
    <col min="9478" max="9478" width="20.109375" style="173" customWidth="1"/>
    <col min="9479" max="9479" width="28.5546875" style="173" customWidth="1"/>
    <col min="9480" max="9480" width="22.44140625" style="173" customWidth="1"/>
    <col min="9481" max="9481" width="31.5546875" style="173" customWidth="1"/>
    <col min="9482" max="9728" width="9.109375" style="173"/>
    <col min="9729" max="9729" width="25.33203125" style="173" customWidth="1"/>
    <col min="9730" max="9730" width="15.6640625" style="173" customWidth="1"/>
    <col min="9731" max="9731" width="20.109375" style="173" customWidth="1"/>
    <col min="9732" max="9732" width="12.109375" style="173" customWidth="1"/>
    <col min="9733" max="9733" width="32.6640625" style="173" customWidth="1"/>
    <col min="9734" max="9734" width="20.109375" style="173" customWidth="1"/>
    <col min="9735" max="9735" width="28.5546875" style="173" customWidth="1"/>
    <col min="9736" max="9736" width="22.44140625" style="173" customWidth="1"/>
    <col min="9737" max="9737" width="31.5546875" style="173" customWidth="1"/>
    <col min="9738" max="9984" width="9.109375" style="173"/>
    <col min="9985" max="9985" width="25.33203125" style="173" customWidth="1"/>
    <col min="9986" max="9986" width="15.6640625" style="173" customWidth="1"/>
    <col min="9987" max="9987" width="20.109375" style="173" customWidth="1"/>
    <col min="9988" max="9988" width="12.109375" style="173" customWidth="1"/>
    <col min="9989" max="9989" width="32.6640625" style="173" customWidth="1"/>
    <col min="9990" max="9990" width="20.109375" style="173" customWidth="1"/>
    <col min="9991" max="9991" width="28.5546875" style="173" customWidth="1"/>
    <col min="9992" max="9992" width="22.44140625" style="173" customWidth="1"/>
    <col min="9993" max="9993" width="31.5546875" style="173" customWidth="1"/>
    <col min="9994" max="10240" width="9.109375" style="173"/>
    <col min="10241" max="10241" width="25.33203125" style="173" customWidth="1"/>
    <col min="10242" max="10242" width="15.6640625" style="173" customWidth="1"/>
    <col min="10243" max="10243" width="20.109375" style="173" customWidth="1"/>
    <col min="10244" max="10244" width="12.109375" style="173" customWidth="1"/>
    <col min="10245" max="10245" width="32.6640625" style="173" customWidth="1"/>
    <col min="10246" max="10246" width="20.109375" style="173" customWidth="1"/>
    <col min="10247" max="10247" width="28.5546875" style="173" customWidth="1"/>
    <col min="10248" max="10248" width="22.44140625" style="173" customWidth="1"/>
    <col min="10249" max="10249" width="31.5546875" style="173" customWidth="1"/>
    <col min="10250" max="10496" width="9.109375" style="173"/>
    <col min="10497" max="10497" width="25.33203125" style="173" customWidth="1"/>
    <col min="10498" max="10498" width="15.6640625" style="173" customWidth="1"/>
    <col min="10499" max="10499" width="20.109375" style="173" customWidth="1"/>
    <col min="10500" max="10500" width="12.109375" style="173" customWidth="1"/>
    <col min="10501" max="10501" width="32.6640625" style="173" customWidth="1"/>
    <col min="10502" max="10502" width="20.109375" style="173" customWidth="1"/>
    <col min="10503" max="10503" width="28.5546875" style="173" customWidth="1"/>
    <col min="10504" max="10504" width="22.44140625" style="173" customWidth="1"/>
    <col min="10505" max="10505" width="31.5546875" style="173" customWidth="1"/>
    <col min="10506" max="10752" width="9.109375" style="173"/>
    <col min="10753" max="10753" width="25.33203125" style="173" customWidth="1"/>
    <col min="10754" max="10754" width="15.6640625" style="173" customWidth="1"/>
    <col min="10755" max="10755" width="20.109375" style="173" customWidth="1"/>
    <col min="10756" max="10756" width="12.109375" style="173" customWidth="1"/>
    <col min="10757" max="10757" width="32.6640625" style="173" customWidth="1"/>
    <col min="10758" max="10758" width="20.109375" style="173" customWidth="1"/>
    <col min="10759" max="10759" width="28.5546875" style="173" customWidth="1"/>
    <col min="10760" max="10760" width="22.44140625" style="173" customWidth="1"/>
    <col min="10761" max="10761" width="31.5546875" style="173" customWidth="1"/>
    <col min="10762" max="11008" width="9.109375" style="173"/>
    <col min="11009" max="11009" width="25.33203125" style="173" customWidth="1"/>
    <col min="11010" max="11010" width="15.6640625" style="173" customWidth="1"/>
    <col min="11011" max="11011" width="20.109375" style="173" customWidth="1"/>
    <col min="11012" max="11012" width="12.109375" style="173" customWidth="1"/>
    <col min="11013" max="11013" width="32.6640625" style="173" customWidth="1"/>
    <col min="11014" max="11014" width="20.109375" style="173" customWidth="1"/>
    <col min="11015" max="11015" width="28.5546875" style="173" customWidth="1"/>
    <col min="11016" max="11016" width="22.44140625" style="173" customWidth="1"/>
    <col min="11017" max="11017" width="31.5546875" style="173" customWidth="1"/>
    <col min="11018" max="11264" width="9.109375" style="173"/>
    <col min="11265" max="11265" width="25.33203125" style="173" customWidth="1"/>
    <col min="11266" max="11266" width="15.6640625" style="173" customWidth="1"/>
    <col min="11267" max="11267" width="20.109375" style="173" customWidth="1"/>
    <col min="11268" max="11268" width="12.109375" style="173" customWidth="1"/>
    <col min="11269" max="11269" width="32.6640625" style="173" customWidth="1"/>
    <col min="11270" max="11270" width="20.109375" style="173" customWidth="1"/>
    <col min="11271" max="11271" width="28.5546875" style="173" customWidth="1"/>
    <col min="11272" max="11272" width="22.44140625" style="173" customWidth="1"/>
    <col min="11273" max="11273" width="31.5546875" style="173" customWidth="1"/>
    <col min="11274" max="11520" width="9.109375" style="173"/>
    <col min="11521" max="11521" width="25.33203125" style="173" customWidth="1"/>
    <col min="11522" max="11522" width="15.6640625" style="173" customWidth="1"/>
    <col min="11523" max="11523" width="20.109375" style="173" customWidth="1"/>
    <col min="11524" max="11524" width="12.109375" style="173" customWidth="1"/>
    <col min="11525" max="11525" width="32.6640625" style="173" customWidth="1"/>
    <col min="11526" max="11526" width="20.109375" style="173" customWidth="1"/>
    <col min="11527" max="11527" width="28.5546875" style="173" customWidth="1"/>
    <col min="11528" max="11528" width="22.44140625" style="173" customWidth="1"/>
    <col min="11529" max="11529" width="31.5546875" style="173" customWidth="1"/>
    <col min="11530" max="11776" width="9.109375" style="173"/>
    <col min="11777" max="11777" width="25.33203125" style="173" customWidth="1"/>
    <col min="11778" max="11778" width="15.6640625" style="173" customWidth="1"/>
    <col min="11779" max="11779" width="20.109375" style="173" customWidth="1"/>
    <col min="11780" max="11780" width="12.109375" style="173" customWidth="1"/>
    <col min="11781" max="11781" width="32.6640625" style="173" customWidth="1"/>
    <col min="11782" max="11782" width="20.109375" style="173" customWidth="1"/>
    <col min="11783" max="11783" width="28.5546875" style="173" customWidth="1"/>
    <col min="11784" max="11784" width="22.44140625" style="173" customWidth="1"/>
    <col min="11785" max="11785" width="31.5546875" style="173" customWidth="1"/>
    <col min="11786" max="12032" width="9.109375" style="173"/>
    <col min="12033" max="12033" width="25.33203125" style="173" customWidth="1"/>
    <col min="12034" max="12034" width="15.6640625" style="173" customWidth="1"/>
    <col min="12035" max="12035" width="20.109375" style="173" customWidth="1"/>
    <col min="12036" max="12036" width="12.109375" style="173" customWidth="1"/>
    <col min="12037" max="12037" width="32.6640625" style="173" customWidth="1"/>
    <col min="12038" max="12038" width="20.109375" style="173" customWidth="1"/>
    <col min="12039" max="12039" width="28.5546875" style="173" customWidth="1"/>
    <col min="12040" max="12040" width="22.44140625" style="173" customWidth="1"/>
    <col min="12041" max="12041" width="31.5546875" style="173" customWidth="1"/>
    <col min="12042" max="12288" width="9.109375" style="173"/>
    <col min="12289" max="12289" width="25.33203125" style="173" customWidth="1"/>
    <col min="12290" max="12290" width="15.6640625" style="173" customWidth="1"/>
    <col min="12291" max="12291" width="20.109375" style="173" customWidth="1"/>
    <col min="12292" max="12292" width="12.109375" style="173" customWidth="1"/>
    <col min="12293" max="12293" width="32.6640625" style="173" customWidth="1"/>
    <col min="12294" max="12294" width="20.109375" style="173" customWidth="1"/>
    <col min="12295" max="12295" width="28.5546875" style="173" customWidth="1"/>
    <col min="12296" max="12296" width="22.44140625" style="173" customWidth="1"/>
    <col min="12297" max="12297" width="31.5546875" style="173" customWidth="1"/>
    <col min="12298" max="12544" width="9.109375" style="173"/>
    <col min="12545" max="12545" width="25.33203125" style="173" customWidth="1"/>
    <col min="12546" max="12546" width="15.6640625" style="173" customWidth="1"/>
    <col min="12547" max="12547" width="20.109375" style="173" customWidth="1"/>
    <col min="12548" max="12548" width="12.109375" style="173" customWidth="1"/>
    <col min="12549" max="12549" width="32.6640625" style="173" customWidth="1"/>
    <col min="12550" max="12550" width="20.109375" style="173" customWidth="1"/>
    <col min="12551" max="12551" width="28.5546875" style="173" customWidth="1"/>
    <col min="12552" max="12552" width="22.44140625" style="173" customWidth="1"/>
    <col min="12553" max="12553" width="31.5546875" style="173" customWidth="1"/>
    <col min="12554" max="12800" width="9.109375" style="173"/>
    <col min="12801" max="12801" width="25.33203125" style="173" customWidth="1"/>
    <col min="12802" max="12802" width="15.6640625" style="173" customWidth="1"/>
    <col min="12803" max="12803" width="20.109375" style="173" customWidth="1"/>
    <col min="12804" max="12804" width="12.109375" style="173" customWidth="1"/>
    <col min="12805" max="12805" width="32.6640625" style="173" customWidth="1"/>
    <col min="12806" max="12806" width="20.109375" style="173" customWidth="1"/>
    <col min="12807" max="12807" width="28.5546875" style="173" customWidth="1"/>
    <col min="12808" max="12808" width="22.44140625" style="173" customWidth="1"/>
    <col min="12809" max="12809" width="31.5546875" style="173" customWidth="1"/>
    <col min="12810" max="13056" width="9.109375" style="173"/>
    <col min="13057" max="13057" width="25.33203125" style="173" customWidth="1"/>
    <col min="13058" max="13058" width="15.6640625" style="173" customWidth="1"/>
    <col min="13059" max="13059" width="20.109375" style="173" customWidth="1"/>
    <col min="13060" max="13060" width="12.109375" style="173" customWidth="1"/>
    <col min="13061" max="13061" width="32.6640625" style="173" customWidth="1"/>
    <col min="13062" max="13062" width="20.109375" style="173" customWidth="1"/>
    <col min="13063" max="13063" width="28.5546875" style="173" customWidth="1"/>
    <col min="13064" max="13064" width="22.44140625" style="173" customWidth="1"/>
    <col min="13065" max="13065" width="31.5546875" style="173" customWidth="1"/>
    <col min="13066" max="13312" width="9.109375" style="173"/>
    <col min="13313" max="13313" width="25.33203125" style="173" customWidth="1"/>
    <col min="13314" max="13314" width="15.6640625" style="173" customWidth="1"/>
    <col min="13315" max="13315" width="20.109375" style="173" customWidth="1"/>
    <col min="13316" max="13316" width="12.109375" style="173" customWidth="1"/>
    <col min="13317" max="13317" width="32.6640625" style="173" customWidth="1"/>
    <col min="13318" max="13318" width="20.109375" style="173" customWidth="1"/>
    <col min="13319" max="13319" width="28.5546875" style="173" customWidth="1"/>
    <col min="13320" max="13320" width="22.44140625" style="173" customWidth="1"/>
    <col min="13321" max="13321" width="31.5546875" style="173" customWidth="1"/>
    <col min="13322" max="13568" width="9.109375" style="173"/>
    <col min="13569" max="13569" width="25.33203125" style="173" customWidth="1"/>
    <col min="13570" max="13570" width="15.6640625" style="173" customWidth="1"/>
    <col min="13571" max="13571" width="20.109375" style="173" customWidth="1"/>
    <col min="13572" max="13572" width="12.109375" style="173" customWidth="1"/>
    <col min="13573" max="13573" width="32.6640625" style="173" customWidth="1"/>
    <col min="13574" max="13574" width="20.109375" style="173" customWidth="1"/>
    <col min="13575" max="13575" width="28.5546875" style="173" customWidth="1"/>
    <col min="13576" max="13576" width="22.44140625" style="173" customWidth="1"/>
    <col min="13577" max="13577" width="31.5546875" style="173" customWidth="1"/>
    <col min="13578" max="13824" width="9.109375" style="173"/>
    <col min="13825" max="13825" width="25.33203125" style="173" customWidth="1"/>
    <col min="13826" max="13826" width="15.6640625" style="173" customWidth="1"/>
    <col min="13827" max="13827" width="20.109375" style="173" customWidth="1"/>
    <col min="13828" max="13828" width="12.109375" style="173" customWidth="1"/>
    <col min="13829" max="13829" width="32.6640625" style="173" customWidth="1"/>
    <col min="13830" max="13830" width="20.109375" style="173" customWidth="1"/>
    <col min="13831" max="13831" width="28.5546875" style="173" customWidth="1"/>
    <col min="13832" max="13832" width="22.44140625" style="173" customWidth="1"/>
    <col min="13833" max="13833" width="31.5546875" style="173" customWidth="1"/>
    <col min="13834" max="14080" width="9.109375" style="173"/>
    <col min="14081" max="14081" width="25.33203125" style="173" customWidth="1"/>
    <col min="14082" max="14082" width="15.6640625" style="173" customWidth="1"/>
    <col min="14083" max="14083" width="20.109375" style="173" customWidth="1"/>
    <col min="14084" max="14084" width="12.109375" style="173" customWidth="1"/>
    <col min="14085" max="14085" width="32.6640625" style="173" customWidth="1"/>
    <col min="14086" max="14086" width="20.109375" style="173" customWidth="1"/>
    <col min="14087" max="14087" width="28.5546875" style="173" customWidth="1"/>
    <col min="14088" max="14088" width="22.44140625" style="173" customWidth="1"/>
    <col min="14089" max="14089" width="31.5546875" style="173" customWidth="1"/>
    <col min="14090" max="14336" width="9.109375" style="173"/>
    <col min="14337" max="14337" width="25.33203125" style="173" customWidth="1"/>
    <col min="14338" max="14338" width="15.6640625" style="173" customWidth="1"/>
    <col min="14339" max="14339" width="20.109375" style="173" customWidth="1"/>
    <col min="14340" max="14340" width="12.109375" style="173" customWidth="1"/>
    <col min="14341" max="14341" width="32.6640625" style="173" customWidth="1"/>
    <col min="14342" max="14342" width="20.109375" style="173" customWidth="1"/>
    <col min="14343" max="14343" width="28.5546875" style="173" customWidth="1"/>
    <col min="14344" max="14344" width="22.44140625" style="173" customWidth="1"/>
    <col min="14345" max="14345" width="31.5546875" style="173" customWidth="1"/>
    <col min="14346" max="14592" width="9.109375" style="173"/>
    <col min="14593" max="14593" width="25.33203125" style="173" customWidth="1"/>
    <col min="14594" max="14594" width="15.6640625" style="173" customWidth="1"/>
    <col min="14595" max="14595" width="20.109375" style="173" customWidth="1"/>
    <col min="14596" max="14596" width="12.109375" style="173" customWidth="1"/>
    <col min="14597" max="14597" width="32.6640625" style="173" customWidth="1"/>
    <col min="14598" max="14598" width="20.109375" style="173" customWidth="1"/>
    <col min="14599" max="14599" width="28.5546875" style="173" customWidth="1"/>
    <col min="14600" max="14600" width="22.44140625" style="173" customWidth="1"/>
    <col min="14601" max="14601" width="31.5546875" style="173" customWidth="1"/>
    <col min="14602" max="14848" width="9.109375" style="173"/>
    <col min="14849" max="14849" width="25.33203125" style="173" customWidth="1"/>
    <col min="14850" max="14850" width="15.6640625" style="173" customWidth="1"/>
    <col min="14851" max="14851" width="20.109375" style="173" customWidth="1"/>
    <col min="14852" max="14852" width="12.109375" style="173" customWidth="1"/>
    <col min="14853" max="14853" width="32.6640625" style="173" customWidth="1"/>
    <col min="14854" max="14854" width="20.109375" style="173" customWidth="1"/>
    <col min="14855" max="14855" width="28.5546875" style="173" customWidth="1"/>
    <col min="14856" max="14856" width="22.44140625" style="173" customWidth="1"/>
    <col min="14857" max="14857" width="31.5546875" style="173" customWidth="1"/>
    <col min="14858" max="15104" width="9.109375" style="173"/>
    <col min="15105" max="15105" width="25.33203125" style="173" customWidth="1"/>
    <col min="15106" max="15106" width="15.6640625" style="173" customWidth="1"/>
    <col min="15107" max="15107" width="20.109375" style="173" customWidth="1"/>
    <col min="15108" max="15108" width="12.109375" style="173" customWidth="1"/>
    <col min="15109" max="15109" width="32.6640625" style="173" customWidth="1"/>
    <col min="15110" max="15110" width="20.109375" style="173" customWidth="1"/>
    <col min="15111" max="15111" width="28.5546875" style="173" customWidth="1"/>
    <col min="15112" max="15112" width="22.44140625" style="173" customWidth="1"/>
    <col min="15113" max="15113" width="31.5546875" style="173" customWidth="1"/>
    <col min="15114" max="15360" width="9.109375" style="173"/>
    <col min="15361" max="15361" width="25.33203125" style="173" customWidth="1"/>
    <col min="15362" max="15362" width="15.6640625" style="173" customWidth="1"/>
    <col min="15363" max="15363" width="20.109375" style="173" customWidth="1"/>
    <col min="15364" max="15364" width="12.109375" style="173" customWidth="1"/>
    <col min="15365" max="15365" width="32.6640625" style="173" customWidth="1"/>
    <col min="15366" max="15366" width="20.109375" style="173" customWidth="1"/>
    <col min="15367" max="15367" width="28.5546875" style="173" customWidth="1"/>
    <col min="15368" max="15368" width="22.44140625" style="173" customWidth="1"/>
    <col min="15369" max="15369" width="31.5546875" style="173" customWidth="1"/>
    <col min="15370" max="15616" width="9.109375" style="173"/>
    <col min="15617" max="15617" width="25.33203125" style="173" customWidth="1"/>
    <col min="15618" max="15618" width="15.6640625" style="173" customWidth="1"/>
    <col min="15619" max="15619" width="20.109375" style="173" customWidth="1"/>
    <col min="15620" max="15620" width="12.109375" style="173" customWidth="1"/>
    <col min="15621" max="15621" width="32.6640625" style="173" customWidth="1"/>
    <col min="15622" max="15622" width="20.109375" style="173" customWidth="1"/>
    <col min="15623" max="15623" width="28.5546875" style="173" customWidth="1"/>
    <col min="15624" max="15624" width="22.44140625" style="173" customWidth="1"/>
    <col min="15625" max="15625" width="31.5546875" style="173" customWidth="1"/>
    <col min="15626" max="15872" width="9.109375" style="173"/>
    <col min="15873" max="15873" width="25.33203125" style="173" customWidth="1"/>
    <col min="15874" max="15874" width="15.6640625" style="173" customWidth="1"/>
    <col min="15875" max="15875" width="20.109375" style="173" customWidth="1"/>
    <col min="15876" max="15876" width="12.109375" style="173" customWidth="1"/>
    <col min="15877" max="15877" width="32.6640625" style="173" customWidth="1"/>
    <col min="15878" max="15878" width="20.109375" style="173" customWidth="1"/>
    <col min="15879" max="15879" width="28.5546875" style="173" customWidth="1"/>
    <col min="15880" max="15880" width="22.44140625" style="173" customWidth="1"/>
    <col min="15881" max="15881" width="31.5546875" style="173" customWidth="1"/>
    <col min="15882" max="16128" width="9.109375" style="173"/>
    <col min="16129" max="16129" width="25.33203125" style="173" customWidth="1"/>
    <col min="16130" max="16130" width="15.6640625" style="173" customWidth="1"/>
    <col min="16131" max="16131" width="20.109375" style="173" customWidth="1"/>
    <col min="16132" max="16132" width="12.109375" style="173" customWidth="1"/>
    <col min="16133" max="16133" width="32.6640625" style="173" customWidth="1"/>
    <col min="16134" max="16134" width="20.109375" style="173" customWidth="1"/>
    <col min="16135" max="16135" width="28.5546875" style="173" customWidth="1"/>
    <col min="16136" max="16136" width="22.44140625" style="173" customWidth="1"/>
    <col min="16137" max="16137" width="31.5546875" style="173" customWidth="1"/>
    <col min="16138" max="16384" width="9.109375" style="173"/>
  </cols>
  <sheetData>
    <row r="1" spans="1:10" ht="96.75" customHeight="1" thickBot="1">
      <c r="A1" s="1610" t="s">
        <v>1250</v>
      </c>
      <c r="B1" s="1611"/>
      <c r="C1" s="1611"/>
      <c r="D1" s="1611"/>
      <c r="E1" s="1611"/>
      <c r="F1" s="1611"/>
      <c r="G1" s="1611"/>
      <c r="H1" s="1612"/>
      <c r="I1" s="96"/>
      <c r="J1" s="96"/>
    </row>
    <row r="2" spans="1:10" s="174" customFormat="1" ht="36" customHeight="1">
      <c r="A2" s="1613" t="s">
        <v>1000</v>
      </c>
      <c r="B2" s="1614"/>
      <c r="C2" s="1613" t="s">
        <v>1251</v>
      </c>
      <c r="D2" s="1614"/>
      <c r="E2" s="1617" t="s">
        <v>1009</v>
      </c>
      <c r="F2" s="1619" t="s">
        <v>1252</v>
      </c>
      <c r="G2" s="1617" t="s">
        <v>1253</v>
      </c>
      <c r="H2" s="1621" t="s">
        <v>1254</v>
      </c>
      <c r="I2" s="1483" t="s">
        <v>2031</v>
      </c>
      <c r="J2" s="1483" t="s">
        <v>2032</v>
      </c>
    </row>
    <row r="3" spans="1:10" s="174" customFormat="1" ht="58.5" customHeight="1" thickBot="1">
      <c r="A3" s="1615"/>
      <c r="B3" s="1616"/>
      <c r="C3" s="1615"/>
      <c r="D3" s="1616"/>
      <c r="E3" s="1618"/>
      <c r="F3" s="1620"/>
      <c r="G3" s="1618"/>
      <c r="H3" s="1622"/>
      <c r="I3" s="1484"/>
      <c r="J3" s="1484"/>
    </row>
    <row r="4" spans="1:10" ht="30" customHeight="1" thickBot="1">
      <c r="A4" s="1530" t="s">
        <v>1255</v>
      </c>
      <c r="B4" s="1555"/>
      <c r="C4" s="1559" t="s">
        <v>1256</v>
      </c>
      <c r="D4" s="225" t="s">
        <v>1257</v>
      </c>
      <c r="E4" s="837" t="s">
        <v>3882</v>
      </c>
      <c r="F4" s="99"/>
      <c r="G4" s="1562"/>
      <c r="H4" s="1563"/>
      <c r="I4" s="100">
        <v>1242</v>
      </c>
      <c r="J4" s="100">
        <f>I4*1.05</f>
        <v>1304.1000000000001</v>
      </c>
    </row>
    <row r="5" spans="1:10" ht="30" customHeight="1" thickBot="1">
      <c r="A5" s="1531"/>
      <c r="B5" s="1556"/>
      <c r="C5" s="1559"/>
      <c r="D5" s="226" t="s">
        <v>1258</v>
      </c>
      <c r="E5" s="838" t="s">
        <v>3883</v>
      </c>
      <c r="F5" s="103"/>
      <c r="G5" s="1562"/>
      <c r="H5" s="1563"/>
      <c r="I5" s="104">
        <v>2149</v>
      </c>
      <c r="J5" s="100">
        <f t="shared" ref="J5:J68" si="0">I5*1.05</f>
        <v>2256.4500000000003</v>
      </c>
    </row>
    <row r="6" spans="1:10" ht="30" customHeight="1" thickBot="1">
      <c r="A6" s="1531"/>
      <c r="B6" s="1556"/>
      <c r="C6" s="1559"/>
      <c r="D6" s="97" t="s">
        <v>1259</v>
      </c>
      <c r="E6" s="839" t="s">
        <v>3884</v>
      </c>
      <c r="F6" s="105"/>
      <c r="G6" s="1560"/>
      <c r="H6" s="1563"/>
      <c r="I6" s="104">
        <v>2182</v>
      </c>
      <c r="J6" s="100">
        <f t="shared" si="0"/>
        <v>2291.1</v>
      </c>
    </row>
    <row r="7" spans="1:10" ht="30" customHeight="1" thickBot="1">
      <c r="A7" s="1531"/>
      <c r="B7" s="1556"/>
      <c r="C7" s="1559"/>
      <c r="D7" s="109" t="s">
        <v>1260</v>
      </c>
      <c r="E7" s="840" t="s">
        <v>1684</v>
      </c>
      <c r="F7" s="107"/>
      <c r="G7" s="1561"/>
      <c r="H7" s="1563"/>
      <c r="I7" s="108">
        <v>2203</v>
      </c>
      <c r="J7" s="100">
        <f t="shared" si="0"/>
        <v>2313.15</v>
      </c>
    </row>
    <row r="8" spans="1:10" ht="30" customHeight="1" thickBot="1">
      <c r="A8" s="1531"/>
      <c r="B8" s="1556"/>
      <c r="C8" s="1559"/>
      <c r="D8" s="101" t="s">
        <v>1260</v>
      </c>
      <c r="E8" s="841" t="s">
        <v>1685</v>
      </c>
      <c r="F8" s="110"/>
      <c r="G8" s="1566"/>
      <c r="H8" s="1563"/>
      <c r="I8" s="111">
        <v>2203</v>
      </c>
      <c r="J8" s="100">
        <f t="shared" si="0"/>
        <v>2313.15</v>
      </c>
    </row>
    <row r="9" spans="1:10" ht="30" customHeight="1" thickBot="1">
      <c r="A9" s="1531"/>
      <c r="B9" s="1556"/>
      <c r="C9" s="1559"/>
      <c r="D9" s="101" t="s">
        <v>1258</v>
      </c>
      <c r="E9" s="841" t="s">
        <v>1686</v>
      </c>
      <c r="F9" s="103"/>
      <c r="G9" s="1562"/>
      <c r="H9" s="1563"/>
      <c r="I9" s="104">
        <v>2214</v>
      </c>
      <c r="J9" s="100">
        <f t="shared" si="0"/>
        <v>2324.7000000000003</v>
      </c>
    </row>
    <row r="10" spans="1:10" ht="30" customHeight="1" thickBot="1">
      <c r="A10" s="1531"/>
      <c r="B10" s="1556"/>
      <c r="C10" s="1559"/>
      <c r="D10" s="101" t="s">
        <v>1258</v>
      </c>
      <c r="E10" s="841" t="s">
        <v>1687</v>
      </c>
      <c r="F10" s="103"/>
      <c r="G10" s="1562"/>
      <c r="H10" s="1563"/>
      <c r="I10" s="104">
        <v>2214</v>
      </c>
      <c r="J10" s="100">
        <f t="shared" si="0"/>
        <v>2324.7000000000003</v>
      </c>
    </row>
    <row r="11" spans="1:10" ht="30" customHeight="1" thickBot="1">
      <c r="A11" s="1531"/>
      <c r="B11" s="1556"/>
      <c r="C11" s="1559"/>
      <c r="D11" s="101" t="s">
        <v>1259</v>
      </c>
      <c r="E11" s="841" t="s">
        <v>1688</v>
      </c>
      <c r="F11" s="105"/>
      <c r="G11" s="1562"/>
      <c r="H11" s="1563"/>
      <c r="I11" s="104">
        <v>2225</v>
      </c>
      <c r="J11" s="100">
        <f t="shared" si="0"/>
        <v>2336.25</v>
      </c>
    </row>
    <row r="12" spans="1:10" ht="30" customHeight="1" thickBot="1">
      <c r="A12" s="1531"/>
      <c r="B12" s="1556"/>
      <c r="C12" s="1559"/>
      <c r="D12" s="113" t="s">
        <v>1259</v>
      </c>
      <c r="E12" s="842" t="s">
        <v>1689</v>
      </c>
      <c r="F12" s="105"/>
      <c r="G12" s="1560"/>
      <c r="H12" s="1563"/>
      <c r="I12" s="104">
        <v>2225</v>
      </c>
      <c r="J12" s="100">
        <f t="shared" si="0"/>
        <v>2336.25</v>
      </c>
    </row>
    <row r="13" spans="1:10" ht="30" customHeight="1" thickBot="1">
      <c r="A13" s="1531"/>
      <c r="B13" s="1556"/>
      <c r="C13" s="1559"/>
      <c r="D13" s="97" t="s">
        <v>1260</v>
      </c>
      <c r="E13" s="843" t="s">
        <v>3885</v>
      </c>
      <c r="F13" s="103"/>
      <c r="G13" s="1560"/>
      <c r="H13" s="1563"/>
      <c r="I13" s="224">
        <v>1966</v>
      </c>
      <c r="J13" s="100">
        <f t="shared" si="0"/>
        <v>2064.3000000000002</v>
      </c>
    </row>
    <row r="14" spans="1:10" ht="30" customHeight="1" thickBot="1">
      <c r="A14" s="1531"/>
      <c r="B14" s="1556"/>
      <c r="C14" s="1559"/>
      <c r="D14" s="101" t="s">
        <v>1258</v>
      </c>
      <c r="E14" s="841" t="s">
        <v>3886</v>
      </c>
      <c r="F14" s="107"/>
      <c r="G14" s="1561"/>
      <c r="H14" s="1563"/>
      <c r="I14" s="108">
        <v>1976</v>
      </c>
      <c r="J14" s="100">
        <f t="shared" si="0"/>
        <v>2074.8000000000002</v>
      </c>
    </row>
    <row r="15" spans="1:10" ht="30" customHeight="1" thickBot="1">
      <c r="A15" s="1514"/>
      <c r="B15" s="1557"/>
      <c r="C15" s="1560"/>
      <c r="D15" s="109" t="s">
        <v>1261</v>
      </c>
      <c r="E15" s="837" t="s">
        <v>3887</v>
      </c>
      <c r="F15" s="110"/>
      <c r="G15" s="1567"/>
      <c r="H15" s="1564"/>
      <c r="I15" s="111">
        <v>3046</v>
      </c>
      <c r="J15" s="100">
        <f t="shared" si="0"/>
        <v>3198.3</v>
      </c>
    </row>
    <row r="16" spans="1:10" ht="30" customHeight="1" thickBot="1">
      <c r="A16" s="1514"/>
      <c r="B16" s="1557"/>
      <c r="C16" s="1560"/>
      <c r="D16" s="101" t="s">
        <v>1262</v>
      </c>
      <c r="E16" s="838" t="s">
        <v>3888</v>
      </c>
      <c r="F16" s="105"/>
      <c r="G16" s="1568"/>
      <c r="H16" s="1564"/>
      <c r="I16" s="104">
        <v>3110</v>
      </c>
      <c r="J16" s="100">
        <f t="shared" si="0"/>
        <v>3265.5</v>
      </c>
    </row>
    <row r="17" spans="1:10" ht="30" customHeight="1" thickBot="1">
      <c r="A17" s="1517"/>
      <c r="B17" s="1558"/>
      <c r="C17" s="1561"/>
      <c r="D17" s="113" t="s">
        <v>1263</v>
      </c>
      <c r="E17" s="839" t="s">
        <v>3889</v>
      </c>
      <c r="F17" s="107"/>
      <c r="G17" s="1569"/>
      <c r="H17" s="1565"/>
      <c r="I17" s="108">
        <v>3218</v>
      </c>
      <c r="J17" s="100">
        <f t="shared" si="0"/>
        <v>3378.9</v>
      </c>
    </row>
    <row r="18" spans="1:10" ht="33" customHeight="1" thickBot="1">
      <c r="A18" s="1575" t="s">
        <v>1266</v>
      </c>
      <c r="B18" s="1576"/>
      <c r="C18" s="1585" t="s">
        <v>1267</v>
      </c>
      <c r="D18" s="109" t="s">
        <v>1261</v>
      </c>
      <c r="E18" s="116" t="s">
        <v>1268</v>
      </c>
      <c r="F18" s="110"/>
      <c r="G18" s="1566"/>
      <c r="H18" s="1590"/>
      <c r="I18" s="111">
        <v>5292</v>
      </c>
      <c r="J18" s="100">
        <f t="shared" si="0"/>
        <v>5556.6</v>
      </c>
    </row>
    <row r="19" spans="1:10" ht="33" customHeight="1" thickBot="1">
      <c r="A19" s="1577"/>
      <c r="B19" s="1578"/>
      <c r="C19" s="1586"/>
      <c r="D19" s="101" t="s">
        <v>1262</v>
      </c>
      <c r="E19" s="115" t="s">
        <v>1269</v>
      </c>
      <c r="F19" s="99"/>
      <c r="G19" s="1562"/>
      <c r="H19" s="1591"/>
      <c r="I19" s="104">
        <v>5378</v>
      </c>
      <c r="J19" s="100">
        <f t="shared" si="0"/>
        <v>5646.9000000000005</v>
      </c>
    </row>
    <row r="20" spans="1:10" ht="33" customHeight="1" thickBot="1">
      <c r="A20" s="1577"/>
      <c r="B20" s="1578"/>
      <c r="C20" s="1586"/>
      <c r="D20" s="101" t="s">
        <v>1263</v>
      </c>
      <c r="E20" s="115" t="s">
        <v>1270</v>
      </c>
      <c r="F20" s="99"/>
      <c r="G20" s="1562"/>
      <c r="H20" s="1591"/>
      <c r="I20" s="104">
        <v>6372</v>
      </c>
      <c r="J20" s="100">
        <f t="shared" si="0"/>
        <v>6690.6</v>
      </c>
    </row>
    <row r="21" spans="1:10" ht="33" customHeight="1" thickBot="1">
      <c r="A21" s="1577"/>
      <c r="B21" s="1578"/>
      <c r="C21" s="1586"/>
      <c r="D21" s="101" t="s">
        <v>1264</v>
      </c>
      <c r="E21" s="115" t="s">
        <v>1271</v>
      </c>
      <c r="F21" s="99"/>
      <c r="G21" s="1562"/>
      <c r="H21" s="1591"/>
      <c r="I21" s="104">
        <v>6588</v>
      </c>
      <c r="J21" s="100">
        <f t="shared" si="0"/>
        <v>6917.4000000000005</v>
      </c>
    </row>
    <row r="22" spans="1:10" ht="33" customHeight="1" thickBot="1">
      <c r="A22" s="1577"/>
      <c r="B22" s="1578"/>
      <c r="C22" s="1586"/>
      <c r="D22" s="101" t="s">
        <v>1265</v>
      </c>
      <c r="E22" s="115" t="s">
        <v>1272</v>
      </c>
      <c r="F22" s="99"/>
      <c r="G22" s="1562"/>
      <c r="H22" s="1591"/>
      <c r="I22" s="104">
        <v>7020</v>
      </c>
      <c r="J22" s="100">
        <f t="shared" si="0"/>
        <v>7371</v>
      </c>
    </row>
    <row r="23" spans="1:10" ht="30" customHeight="1" thickBot="1">
      <c r="A23" s="1579"/>
      <c r="B23" s="1580"/>
      <c r="C23" s="1587"/>
      <c r="D23" s="97" t="s">
        <v>1273</v>
      </c>
      <c r="E23" s="114" t="s">
        <v>1274</v>
      </c>
      <c r="F23" s="105"/>
      <c r="G23" s="1562"/>
      <c r="H23" s="1591"/>
      <c r="I23" s="104">
        <v>7992</v>
      </c>
      <c r="J23" s="100">
        <f t="shared" si="0"/>
        <v>8391.6</v>
      </c>
    </row>
    <row r="24" spans="1:10" ht="30" customHeight="1" thickBot="1">
      <c r="A24" s="1579"/>
      <c r="B24" s="1580"/>
      <c r="C24" s="1587"/>
      <c r="D24" s="101" t="s">
        <v>1275</v>
      </c>
      <c r="E24" s="114" t="s">
        <v>1276</v>
      </c>
      <c r="F24" s="105"/>
      <c r="G24" s="1560"/>
      <c r="H24" s="1591"/>
      <c r="I24" s="104">
        <v>9288</v>
      </c>
      <c r="J24" s="100">
        <f t="shared" si="0"/>
        <v>9752.4</v>
      </c>
    </row>
    <row r="25" spans="1:10" ht="30" customHeight="1" thickBot="1">
      <c r="A25" s="1579"/>
      <c r="B25" s="1580"/>
      <c r="C25" s="1587"/>
      <c r="D25" s="101" t="s">
        <v>1277</v>
      </c>
      <c r="E25" s="114" t="s">
        <v>1278</v>
      </c>
      <c r="F25" s="105"/>
      <c r="G25" s="1560"/>
      <c r="H25" s="1591"/>
      <c r="I25" s="104">
        <v>9936</v>
      </c>
      <c r="J25" s="100">
        <f t="shared" si="0"/>
        <v>10432.800000000001</v>
      </c>
    </row>
    <row r="26" spans="1:10" ht="30" customHeight="1" thickBot="1">
      <c r="A26" s="1581"/>
      <c r="B26" s="1582"/>
      <c r="C26" s="1588"/>
      <c r="D26" s="101" t="s">
        <v>1279</v>
      </c>
      <c r="E26" s="114" t="s">
        <v>1280</v>
      </c>
      <c r="F26" s="105"/>
      <c r="G26" s="1560"/>
      <c r="H26" s="1591"/>
      <c r="I26" s="104">
        <v>10152</v>
      </c>
      <c r="J26" s="100">
        <f t="shared" si="0"/>
        <v>10659.6</v>
      </c>
    </row>
    <row r="27" spans="1:10" ht="30" customHeight="1" thickBot="1">
      <c r="A27" s="1583"/>
      <c r="B27" s="1584"/>
      <c r="C27" s="1589"/>
      <c r="D27" s="113" t="s">
        <v>1281</v>
      </c>
      <c r="E27" s="117" t="s">
        <v>1282</v>
      </c>
      <c r="F27" s="107"/>
      <c r="G27" s="1561"/>
      <c r="H27" s="1592"/>
      <c r="I27" s="108">
        <v>10368</v>
      </c>
      <c r="J27" s="100">
        <f t="shared" si="0"/>
        <v>10886.4</v>
      </c>
    </row>
    <row r="28" spans="1:10" ht="24" customHeight="1" thickBot="1">
      <c r="A28" s="1593" t="s">
        <v>1283</v>
      </c>
      <c r="B28" s="1594"/>
      <c r="C28" s="1601" t="s">
        <v>1256</v>
      </c>
      <c r="D28" s="118" t="s">
        <v>1284</v>
      </c>
      <c r="E28" s="840" t="s">
        <v>1285</v>
      </c>
      <c r="F28" s="119"/>
      <c r="G28" s="1603"/>
      <c r="H28" s="1606" t="s">
        <v>1286</v>
      </c>
      <c r="I28" s="111">
        <v>255</v>
      </c>
      <c r="J28" s="100">
        <f t="shared" si="0"/>
        <v>267.75</v>
      </c>
    </row>
    <row r="29" spans="1:10" ht="24" customHeight="1" thickBot="1">
      <c r="A29" s="1595"/>
      <c r="B29" s="1596"/>
      <c r="C29" s="1602"/>
      <c r="D29" s="120" t="s">
        <v>1287</v>
      </c>
      <c r="E29" s="843" t="s">
        <v>1288</v>
      </c>
      <c r="F29" s="121"/>
      <c r="G29" s="1604"/>
      <c r="H29" s="1607"/>
      <c r="I29" s="104">
        <v>257</v>
      </c>
      <c r="J29" s="100">
        <f t="shared" si="0"/>
        <v>269.85000000000002</v>
      </c>
    </row>
    <row r="30" spans="1:10" ht="24" customHeight="1" thickBot="1">
      <c r="A30" s="1595"/>
      <c r="B30" s="1596"/>
      <c r="C30" s="1602"/>
      <c r="D30" s="120" t="s">
        <v>1289</v>
      </c>
      <c r="E30" s="843" t="s">
        <v>1290</v>
      </c>
      <c r="F30" s="121"/>
      <c r="G30" s="1604"/>
      <c r="H30" s="1607"/>
      <c r="I30" s="104">
        <v>259</v>
      </c>
      <c r="J30" s="100">
        <f t="shared" si="0"/>
        <v>271.95</v>
      </c>
    </row>
    <row r="31" spans="1:10" ht="24" customHeight="1" thickBot="1">
      <c r="A31" s="1595"/>
      <c r="B31" s="1596"/>
      <c r="C31" s="1602"/>
      <c r="D31" s="120" t="s">
        <v>1291</v>
      </c>
      <c r="E31" s="843" t="s">
        <v>1292</v>
      </c>
      <c r="F31" s="121"/>
      <c r="G31" s="1604"/>
      <c r="H31" s="1607"/>
      <c r="I31" s="104">
        <v>265</v>
      </c>
      <c r="J31" s="100">
        <f t="shared" si="0"/>
        <v>278.25</v>
      </c>
    </row>
    <row r="32" spans="1:10" ht="24" customHeight="1" thickBot="1">
      <c r="A32" s="1595"/>
      <c r="B32" s="1596"/>
      <c r="C32" s="1602"/>
      <c r="D32" s="120" t="s">
        <v>1293</v>
      </c>
      <c r="E32" s="843" t="s">
        <v>1294</v>
      </c>
      <c r="F32" s="121"/>
      <c r="G32" s="1604"/>
      <c r="H32" s="1607"/>
      <c r="I32" s="104">
        <v>291</v>
      </c>
      <c r="J32" s="100">
        <f t="shared" si="0"/>
        <v>305.55</v>
      </c>
    </row>
    <row r="33" spans="1:10" ht="24" customHeight="1" thickBot="1">
      <c r="A33" s="1595"/>
      <c r="B33" s="1596"/>
      <c r="C33" s="1602"/>
      <c r="D33" s="120" t="s">
        <v>1295</v>
      </c>
      <c r="E33" s="843" t="s">
        <v>1296</v>
      </c>
      <c r="F33" s="121"/>
      <c r="G33" s="1604"/>
      <c r="H33" s="1607"/>
      <c r="I33" s="104">
        <v>311</v>
      </c>
      <c r="J33" s="100">
        <f t="shared" si="0"/>
        <v>326.55</v>
      </c>
    </row>
    <row r="34" spans="1:10" ht="24" customHeight="1" thickBot="1">
      <c r="A34" s="1597"/>
      <c r="B34" s="1598"/>
      <c r="C34" s="1541"/>
      <c r="D34" s="120" t="s">
        <v>1297</v>
      </c>
      <c r="E34" s="841" t="s">
        <v>1298</v>
      </c>
      <c r="F34" s="122"/>
      <c r="G34" s="1604"/>
      <c r="H34" s="1607"/>
      <c r="I34" s="104">
        <v>333</v>
      </c>
      <c r="J34" s="100">
        <f t="shared" si="0"/>
        <v>349.65000000000003</v>
      </c>
    </row>
    <row r="35" spans="1:10" ht="24" customHeight="1" thickBot="1">
      <c r="A35" s="1597"/>
      <c r="B35" s="1598"/>
      <c r="C35" s="1541"/>
      <c r="D35" s="120" t="s">
        <v>1299</v>
      </c>
      <c r="E35" s="841" t="s">
        <v>1300</v>
      </c>
      <c r="F35" s="122"/>
      <c r="G35" s="1604"/>
      <c r="H35" s="1607"/>
      <c r="I35" s="104">
        <v>376</v>
      </c>
      <c r="J35" s="100">
        <f t="shared" si="0"/>
        <v>394.8</v>
      </c>
    </row>
    <row r="36" spans="1:10" ht="24" customHeight="1" thickBot="1">
      <c r="A36" s="1599"/>
      <c r="B36" s="1600"/>
      <c r="C36" s="1543"/>
      <c r="D36" s="123" t="s">
        <v>1301</v>
      </c>
      <c r="E36" s="842" t="s">
        <v>1302</v>
      </c>
      <c r="F36" s="124"/>
      <c r="G36" s="1605"/>
      <c r="H36" s="1608"/>
      <c r="I36" s="108">
        <v>400</v>
      </c>
      <c r="J36" s="100">
        <f t="shared" si="0"/>
        <v>420</v>
      </c>
    </row>
    <row r="37" spans="1:10" ht="24" customHeight="1" thickBot="1">
      <c r="A37" s="1593" t="s">
        <v>1303</v>
      </c>
      <c r="B37" s="1594"/>
      <c r="C37" s="1601" t="s">
        <v>1256</v>
      </c>
      <c r="D37" s="118" t="s">
        <v>1284</v>
      </c>
      <c r="E37" s="840" t="s">
        <v>3890</v>
      </c>
      <c r="F37" s="119"/>
      <c r="G37" s="1603"/>
      <c r="H37" s="1606" t="s">
        <v>1286</v>
      </c>
      <c r="I37" s="111">
        <v>294</v>
      </c>
      <c r="J37" s="100">
        <f t="shared" si="0"/>
        <v>308.7</v>
      </c>
    </row>
    <row r="38" spans="1:10" ht="24" customHeight="1" thickBot="1">
      <c r="A38" s="1595"/>
      <c r="B38" s="1596"/>
      <c r="C38" s="1602"/>
      <c r="D38" s="120" t="s">
        <v>1287</v>
      </c>
      <c r="E38" s="843" t="s">
        <v>3891</v>
      </c>
      <c r="F38" s="121"/>
      <c r="G38" s="1604"/>
      <c r="H38" s="1607"/>
      <c r="I38" s="104">
        <v>296</v>
      </c>
      <c r="J38" s="100">
        <f t="shared" si="0"/>
        <v>310.8</v>
      </c>
    </row>
    <row r="39" spans="1:10" ht="24" customHeight="1" thickBot="1">
      <c r="A39" s="1595"/>
      <c r="B39" s="1596"/>
      <c r="C39" s="1602"/>
      <c r="D39" s="120" t="s">
        <v>1289</v>
      </c>
      <c r="E39" s="843" t="s">
        <v>3892</v>
      </c>
      <c r="F39" s="121"/>
      <c r="G39" s="1604"/>
      <c r="H39" s="1607"/>
      <c r="I39" s="104">
        <v>298</v>
      </c>
      <c r="J39" s="100">
        <f t="shared" si="0"/>
        <v>312.90000000000003</v>
      </c>
    </row>
    <row r="40" spans="1:10" ht="24" customHeight="1" thickBot="1">
      <c r="A40" s="1595"/>
      <c r="B40" s="1596"/>
      <c r="C40" s="1602"/>
      <c r="D40" s="120" t="s">
        <v>1291</v>
      </c>
      <c r="E40" s="843" t="s">
        <v>3893</v>
      </c>
      <c r="F40" s="121"/>
      <c r="G40" s="1604"/>
      <c r="H40" s="1607"/>
      <c r="I40" s="104">
        <v>302</v>
      </c>
      <c r="J40" s="100">
        <f t="shared" si="0"/>
        <v>317.10000000000002</v>
      </c>
    </row>
    <row r="41" spans="1:10" ht="24" customHeight="1" thickBot="1">
      <c r="A41" s="1595"/>
      <c r="B41" s="1596"/>
      <c r="C41" s="1602"/>
      <c r="D41" s="120" t="s">
        <v>1293</v>
      </c>
      <c r="E41" s="843" t="s">
        <v>3894</v>
      </c>
      <c r="F41" s="121"/>
      <c r="G41" s="1604"/>
      <c r="H41" s="1607"/>
      <c r="I41" s="104">
        <v>340</v>
      </c>
      <c r="J41" s="100">
        <f t="shared" si="0"/>
        <v>357</v>
      </c>
    </row>
    <row r="42" spans="1:10" ht="24" customHeight="1" thickBot="1">
      <c r="A42" s="1595"/>
      <c r="B42" s="1596"/>
      <c r="C42" s="1602"/>
      <c r="D42" s="120" t="s">
        <v>1295</v>
      </c>
      <c r="E42" s="843" t="s">
        <v>3895</v>
      </c>
      <c r="F42" s="121"/>
      <c r="G42" s="1604"/>
      <c r="H42" s="1607"/>
      <c r="I42" s="104">
        <v>356</v>
      </c>
      <c r="J42" s="100">
        <f t="shared" si="0"/>
        <v>373.8</v>
      </c>
    </row>
    <row r="43" spans="1:10" ht="24" customHeight="1" thickBot="1">
      <c r="A43" s="1599"/>
      <c r="B43" s="1600"/>
      <c r="C43" s="1543"/>
      <c r="D43" s="123" t="s">
        <v>1297</v>
      </c>
      <c r="E43" s="842" t="s">
        <v>3896</v>
      </c>
      <c r="F43" s="124"/>
      <c r="G43" s="1605"/>
      <c r="H43" s="1608"/>
      <c r="I43" s="108">
        <v>378</v>
      </c>
      <c r="J43" s="100">
        <f t="shared" si="0"/>
        <v>396.90000000000003</v>
      </c>
    </row>
    <row r="44" spans="1:10" ht="24" customHeight="1" thickBot="1">
      <c r="A44" s="1627" t="s">
        <v>1304</v>
      </c>
      <c r="B44" s="1628"/>
      <c r="C44" s="1570" t="s">
        <v>1307</v>
      </c>
      <c r="D44" s="109" t="s">
        <v>1284</v>
      </c>
      <c r="E44" s="837" t="s">
        <v>3897</v>
      </c>
      <c r="F44" s="1572" t="s">
        <v>1308</v>
      </c>
      <c r="G44" s="1566"/>
      <c r="H44" s="1537"/>
      <c r="I44" s="111">
        <v>276</v>
      </c>
      <c r="J44" s="100">
        <f t="shared" si="0"/>
        <v>289.8</v>
      </c>
    </row>
    <row r="45" spans="1:10" ht="24" customHeight="1" thickBot="1">
      <c r="A45" s="1629"/>
      <c r="B45" s="1630"/>
      <c r="C45" s="1571"/>
      <c r="D45" s="101" t="s">
        <v>1287</v>
      </c>
      <c r="E45" s="838" t="s">
        <v>3898</v>
      </c>
      <c r="F45" s="1573"/>
      <c r="G45" s="1560"/>
      <c r="H45" s="1537"/>
      <c r="I45" s="104">
        <v>281</v>
      </c>
      <c r="J45" s="100">
        <f t="shared" si="0"/>
        <v>295.05</v>
      </c>
    </row>
    <row r="46" spans="1:10" ht="24" customHeight="1" thickBot="1">
      <c r="A46" s="1629"/>
      <c r="B46" s="1630"/>
      <c r="C46" s="1571"/>
      <c r="D46" s="97" t="s">
        <v>1289</v>
      </c>
      <c r="E46" s="844" t="s">
        <v>3899</v>
      </c>
      <c r="F46" s="1573"/>
      <c r="G46" s="1560"/>
      <c r="H46" s="1537"/>
      <c r="I46" s="104">
        <v>289</v>
      </c>
      <c r="J46" s="100">
        <f t="shared" si="0"/>
        <v>303.45</v>
      </c>
    </row>
    <row r="47" spans="1:10" ht="24" customHeight="1" thickBot="1">
      <c r="A47" s="1629"/>
      <c r="B47" s="1630"/>
      <c r="C47" s="1571"/>
      <c r="D47" s="101" t="s">
        <v>1291</v>
      </c>
      <c r="E47" s="838" t="s">
        <v>3900</v>
      </c>
      <c r="F47" s="1573"/>
      <c r="G47" s="1560"/>
      <c r="H47" s="1537"/>
      <c r="I47" s="104">
        <v>302</v>
      </c>
      <c r="J47" s="100">
        <f t="shared" si="0"/>
        <v>317.10000000000002</v>
      </c>
    </row>
    <row r="48" spans="1:10" ht="24" customHeight="1" thickBot="1">
      <c r="A48" s="1629"/>
      <c r="B48" s="1630"/>
      <c r="C48" s="1571"/>
      <c r="D48" s="101" t="s">
        <v>1293</v>
      </c>
      <c r="E48" s="838" t="s">
        <v>3901</v>
      </c>
      <c r="F48" s="1573"/>
      <c r="G48" s="1560"/>
      <c r="H48" s="1537"/>
      <c r="I48" s="104">
        <v>316</v>
      </c>
      <c r="J48" s="100">
        <f t="shared" si="0"/>
        <v>331.8</v>
      </c>
    </row>
    <row r="49" spans="1:10" ht="24" customHeight="1" thickBot="1">
      <c r="A49" s="1629"/>
      <c r="B49" s="1630"/>
      <c r="C49" s="1571"/>
      <c r="D49" s="113" t="s">
        <v>1295</v>
      </c>
      <c r="E49" s="839" t="s">
        <v>3902</v>
      </c>
      <c r="F49" s="1574"/>
      <c r="G49" s="1561"/>
      <c r="H49" s="1537"/>
      <c r="I49" s="108">
        <v>351</v>
      </c>
      <c r="J49" s="100">
        <f t="shared" si="0"/>
        <v>368.55</v>
      </c>
    </row>
    <row r="50" spans="1:10" ht="24" customHeight="1" thickBot="1">
      <c r="A50" s="1629"/>
      <c r="B50" s="1630"/>
      <c r="C50" s="1609" t="s">
        <v>1309</v>
      </c>
      <c r="D50" s="97" t="s">
        <v>1284</v>
      </c>
      <c r="E50" s="98" t="s">
        <v>1310</v>
      </c>
      <c r="F50" s="1623" t="s">
        <v>1311</v>
      </c>
      <c r="G50" s="1562"/>
      <c r="H50" s="1537"/>
      <c r="I50" s="111"/>
      <c r="J50" s="100">
        <f t="shared" si="0"/>
        <v>0</v>
      </c>
    </row>
    <row r="51" spans="1:10" ht="24" customHeight="1" thickBot="1">
      <c r="A51" s="1629"/>
      <c r="B51" s="1630"/>
      <c r="C51" s="1557"/>
      <c r="D51" s="101" t="s">
        <v>1287</v>
      </c>
      <c r="E51" s="102" t="s">
        <v>1312</v>
      </c>
      <c r="F51" s="1371"/>
      <c r="G51" s="1560"/>
      <c r="H51" s="1537"/>
      <c r="I51" s="104"/>
      <c r="J51" s="100">
        <f t="shared" si="0"/>
        <v>0</v>
      </c>
    </row>
    <row r="52" spans="1:10" ht="24" customHeight="1" thickBot="1">
      <c r="A52" s="1629"/>
      <c r="B52" s="1630"/>
      <c r="C52" s="1557"/>
      <c r="D52" s="97" t="s">
        <v>1289</v>
      </c>
      <c r="E52" s="98" t="s">
        <v>1313</v>
      </c>
      <c r="F52" s="1371"/>
      <c r="G52" s="1560"/>
      <c r="H52" s="1537"/>
      <c r="I52" s="104"/>
      <c r="J52" s="100">
        <f t="shared" si="0"/>
        <v>0</v>
      </c>
    </row>
    <row r="53" spans="1:10" ht="24" customHeight="1" thickBot="1">
      <c r="A53" s="1629"/>
      <c r="B53" s="1630"/>
      <c r="C53" s="1557"/>
      <c r="D53" s="101" t="s">
        <v>1291</v>
      </c>
      <c r="E53" s="102" t="s">
        <v>1314</v>
      </c>
      <c r="F53" s="1371"/>
      <c r="G53" s="1560"/>
      <c r="H53" s="1537"/>
      <c r="I53" s="104"/>
      <c r="J53" s="100">
        <f t="shared" si="0"/>
        <v>0</v>
      </c>
    </row>
    <row r="54" spans="1:10" ht="24" customHeight="1" thickBot="1">
      <c r="A54" s="1629"/>
      <c r="B54" s="1630"/>
      <c r="C54" s="1557"/>
      <c r="D54" s="101" t="s">
        <v>1293</v>
      </c>
      <c r="E54" s="102" t="s">
        <v>1315</v>
      </c>
      <c r="F54" s="1371"/>
      <c r="G54" s="1560"/>
      <c r="H54" s="1537"/>
      <c r="I54" s="104"/>
      <c r="J54" s="100">
        <f t="shared" si="0"/>
        <v>0</v>
      </c>
    </row>
    <row r="55" spans="1:10" ht="24" customHeight="1" thickBot="1">
      <c r="A55" s="1629"/>
      <c r="B55" s="1630"/>
      <c r="C55" s="1557"/>
      <c r="D55" s="125" t="s">
        <v>1295</v>
      </c>
      <c r="E55" s="114" t="s">
        <v>1316</v>
      </c>
      <c r="F55" s="1369"/>
      <c r="G55" s="1560"/>
      <c r="H55" s="1537"/>
      <c r="I55" s="104"/>
      <c r="J55" s="100">
        <f t="shared" si="0"/>
        <v>0</v>
      </c>
    </row>
    <row r="56" spans="1:10" ht="24" customHeight="1" thickBot="1">
      <c r="A56" s="1629"/>
      <c r="B56" s="1630"/>
      <c r="C56" s="1557"/>
      <c r="D56" s="101" t="s">
        <v>1295</v>
      </c>
      <c r="E56" s="102" t="s">
        <v>1690</v>
      </c>
      <c r="F56" s="1624" t="s">
        <v>1317</v>
      </c>
      <c r="G56" s="1560"/>
      <c r="H56" s="1537"/>
      <c r="I56" s="104">
        <v>486</v>
      </c>
      <c r="J56" s="100">
        <f t="shared" si="0"/>
        <v>510.3</v>
      </c>
    </row>
    <row r="57" spans="1:10" ht="24" customHeight="1" thickBot="1">
      <c r="A57" s="1629"/>
      <c r="B57" s="1630"/>
      <c r="C57" s="1557"/>
      <c r="D57" s="101" t="s">
        <v>1297</v>
      </c>
      <c r="E57" s="102" t="s">
        <v>1691</v>
      </c>
      <c r="F57" s="1624"/>
      <c r="G57" s="1560"/>
      <c r="H57" s="1537"/>
      <c r="I57" s="104">
        <v>508</v>
      </c>
      <c r="J57" s="100">
        <f t="shared" si="0"/>
        <v>533.4</v>
      </c>
    </row>
    <row r="58" spans="1:10" ht="24" customHeight="1" thickBot="1">
      <c r="A58" s="1629"/>
      <c r="B58" s="1630"/>
      <c r="C58" s="1557"/>
      <c r="D58" s="101" t="s">
        <v>1299</v>
      </c>
      <c r="E58" s="102" t="s">
        <v>1692</v>
      </c>
      <c r="F58" s="1624"/>
      <c r="G58" s="1560"/>
      <c r="H58" s="1537"/>
      <c r="I58" s="104">
        <v>529</v>
      </c>
      <c r="J58" s="100">
        <f t="shared" si="0"/>
        <v>555.45000000000005</v>
      </c>
    </row>
    <row r="59" spans="1:10" ht="24" customHeight="1" thickBot="1">
      <c r="A59" s="1629"/>
      <c r="B59" s="1630"/>
      <c r="C59" s="1557"/>
      <c r="D59" s="101" t="s">
        <v>1301</v>
      </c>
      <c r="E59" s="102" t="s">
        <v>1693</v>
      </c>
      <c r="F59" s="1624"/>
      <c r="G59" s="1560"/>
      <c r="H59" s="1537"/>
      <c r="I59" s="104">
        <v>567</v>
      </c>
      <c r="J59" s="100">
        <f t="shared" si="0"/>
        <v>595.35</v>
      </c>
    </row>
    <row r="60" spans="1:10" ht="24" customHeight="1" thickBot="1">
      <c r="A60" s="1629"/>
      <c r="B60" s="1630"/>
      <c r="C60" s="1557"/>
      <c r="D60" s="101" t="s">
        <v>1318</v>
      </c>
      <c r="E60" s="102" t="s">
        <v>1694</v>
      </c>
      <c r="F60" s="1624"/>
      <c r="G60" s="1560"/>
      <c r="H60" s="1537"/>
      <c r="I60" s="104">
        <v>594</v>
      </c>
      <c r="J60" s="100">
        <f t="shared" si="0"/>
        <v>623.70000000000005</v>
      </c>
    </row>
    <row r="61" spans="1:10" ht="24" customHeight="1" thickBot="1">
      <c r="A61" s="1629"/>
      <c r="B61" s="1630"/>
      <c r="C61" s="1557"/>
      <c r="D61" s="101" t="s">
        <v>1319</v>
      </c>
      <c r="E61" s="102" t="s">
        <v>1695</v>
      </c>
      <c r="F61" s="1625"/>
      <c r="G61" s="1560"/>
      <c r="H61" s="1537"/>
      <c r="I61" s="104">
        <v>616</v>
      </c>
      <c r="J61" s="100">
        <f t="shared" si="0"/>
        <v>646.80000000000007</v>
      </c>
    </row>
    <row r="62" spans="1:10" ht="24" customHeight="1" thickBot="1">
      <c r="A62" s="1629"/>
      <c r="B62" s="1630"/>
      <c r="C62" s="1558"/>
      <c r="D62" s="113"/>
      <c r="E62" s="106" t="s">
        <v>1696</v>
      </c>
      <c r="F62" s="1626"/>
      <c r="G62" s="1561"/>
      <c r="H62" s="1537"/>
      <c r="I62" s="108">
        <v>648</v>
      </c>
      <c r="J62" s="100">
        <f t="shared" si="0"/>
        <v>680.4</v>
      </c>
    </row>
    <row r="63" spans="1:10" ht="24" customHeight="1" thickBot="1">
      <c r="A63" s="1629"/>
      <c r="B63" s="1630"/>
      <c r="C63" s="1609" t="s">
        <v>1320</v>
      </c>
      <c r="D63" s="97" t="s">
        <v>1287</v>
      </c>
      <c r="E63" s="126" t="s">
        <v>1321</v>
      </c>
      <c r="F63" s="1572" t="s">
        <v>1322</v>
      </c>
      <c r="G63" s="1562"/>
      <c r="H63" s="1537"/>
      <c r="I63" s="111"/>
      <c r="J63" s="100">
        <f t="shared" si="0"/>
        <v>0</v>
      </c>
    </row>
    <row r="64" spans="1:10" ht="24" customHeight="1" thickBot="1">
      <c r="A64" s="1629"/>
      <c r="B64" s="1630"/>
      <c r="C64" s="1557"/>
      <c r="D64" s="97" t="s">
        <v>1289</v>
      </c>
      <c r="E64" s="126" t="s">
        <v>1323</v>
      </c>
      <c r="F64" s="1573"/>
      <c r="G64" s="1560"/>
      <c r="H64" s="1537"/>
      <c r="I64" s="104"/>
      <c r="J64" s="100">
        <f t="shared" si="0"/>
        <v>0</v>
      </c>
    </row>
    <row r="65" spans="1:10" ht="24" customHeight="1" thickBot="1">
      <c r="A65" s="1629"/>
      <c r="B65" s="1630"/>
      <c r="C65" s="1557"/>
      <c r="D65" s="101" t="s">
        <v>1291</v>
      </c>
      <c r="E65" s="127" t="s">
        <v>1324</v>
      </c>
      <c r="F65" s="1573"/>
      <c r="G65" s="1560"/>
      <c r="H65" s="1537"/>
      <c r="I65" s="104"/>
      <c r="J65" s="100">
        <f t="shared" si="0"/>
        <v>0</v>
      </c>
    </row>
    <row r="66" spans="1:10" ht="24" customHeight="1" thickBot="1">
      <c r="A66" s="1629"/>
      <c r="B66" s="1630"/>
      <c r="C66" s="1557"/>
      <c r="D66" s="101" t="s">
        <v>1293</v>
      </c>
      <c r="E66" s="127" t="s">
        <v>1325</v>
      </c>
      <c r="F66" s="1573"/>
      <c r="G66" s="1560"/>
      <c r="H66" s="1537"/>
      <c r="I66" s="104"/>
      <c r="J66" s="100">
        <f t="shared" si="0"/>
        <v>0</v>
      </c>
    </row>
    <row r="67" spans="1:10" ht="24" customHeight="1" thickBot="1">
      <c r="A67" s="1629"/>
      <c r="B67" s="1630"/>
      <c r="C67" s="1557"/>
      <c r="D67" s="101" t="s">
        <v>1295</v>
      </c>
      <c r="E67" s="127" t="s">
        <v>1326</v>
      </c>
      <c r="F67" s="1573"/>
      <c r="G67" s="1560"/>
      <c r="H67" s="1537"/>
      <c r="I67" s="104"/>
      <c r="J67" s="100">
        <f t="shared" si="0"/>
        <v>0</v>
      </c>
    </row>
    <row r="68" spans="1:10" ht="24" customHeight="1" thickBot="1">
      <c r="A68" s="1629"/>
      <c r="B68" s="1630"/>
      <c r="C68" s="1557"/>
      <c r="D68" s="101" t="s">
        <v>1297</v>
      </c>
      <c r="E68" s="127" t="s">
        <v>1327</v>
      </c>
      <c r="F68" s="1573"/>
      <c r="G68" s="1560"/>
      <c r="H68" s="1537"/>
      <c r="I68" s="104"/>
      <c r="J68" s="100">
        <f t="shared" si="0"/>
        <v>0</v>
      </c>
    </row>
    <row r="69" spans="1:10" ht="24" customHeight="1" thickBot="1">
      <c r="A69" s="1629"/>
      <c r="B69" s="1630"/>
      <c r="C69" s="1557"/>
      <c r="D69" s="101" t="s">
        <v>1299</v>
      </c>
      <c r="E69" s="127" t="s">
        <v>1328</v>
      </c>
      <c r="F69" s="1573"/>
      <c r="G69" s="1560"/>
      <c r="H69" s="1537"/>
      <c r="I69" s="104"/>
      <c r="J69" s="100">
        <f t="shared" ref="J69:J132" si="1">I69*1.05</f>
        <v>0</v>
      </c>
    </row>
    <row r="70" spans="1:10" ht="24" customHeight="1" thickBot="1">
      <c r="A70" s="1629"/>
      <c r="B70" s="1630"/>
      <c r="C70" s="1557"/>
      <c r="D70" s="101" t="s">
        <v>1301</v>
      </c>
      <c r="E70" s="127" t="s">
        <v>1329</v>
      </c>
      <c r="F70" s="1573"/>
      <c r="G70" s="1560"/>
      <c r="H70" s="1537"/>
      <c r="I70" s="104"/>
      <c r="J70" s="100">
        <f t="shared" si="1"/>
        <v>0</v>
      </c>
    </row>
    <row r="71" spans="1:10" ht="24" customHeight="1" thickBot="1">
      <c r="A71" s="1629"/>
      <c r="B71" s="1630"/>
      <c r="C71" s="1557"/>
      <c r="D71" s="101" t="s">
        <v>1318</v>
      </c>
      <c r="E71" s="127" t="s">
        <v>1330</v>
      </c>
      <c r="F71" s="1573"/>
      <c r="G71" s="1560"/>
      <c r="H71" s="1537"/>
      <c r="I71" s="104"/>
      <c r="J71" s="100">
        <f t="shared" si="1"/>
        <v>0</v>
      </c>
    </row>
    <row r="72" spans="1:10" ht="24" customHeight="1" thickBot="1">
      <c r="A72" s="1629"/>
      <c r="B72" s="1630"/>
      <c r="C72" s="1557"/>
      <c r="D72" s="97" t="s">
        <v>1319</v>
      </c>
      <c r="E72" s="126" t="s">
        <v>1331</v>
      </c>
      <c r="F72" s="1573"/>
      <c r="G72" s="1560"/>
      <c r="H72" s="1537"/>
      <c r="I72" s="104"/>
      <c r="J72" s="100">
        <f t="shared" si="1"/>
        <v>0</v>
      </c>
    </row>
    <row r="73" spans="1:10" ht="24" customHeight="1" thickBot="1">
      <c r="A73" s="1631"/>
      <c r="B73" s="1632"/>
      <c r="C73" s="1558"/>
      <c r="D73" s="113" t="s">
        <v>1332</v>
      </c>
      <c r="E73" s="128" t="s">
        <v>1333</v>
      </c>
      <c r="F73" s="1574"/>
      <c r="G73" s="1561"/>
      <c r="H73" s="1537"/>
      <c r="I73" s="108"/>
      <c r="J73" s="100">
        <f t="shared" si="1"/>
        <v>0</v>
      </c>
    </row>
    <row r="74" spans="1:10" ht="23.25" customHeight="1" thickBot="1">
      <c r="A74" s="1530" t="s">
        <v>1334</v>
      </c>
      <c r="B74" s="1637"/>
      <c r="C74" s="1640" t="s">
        <v>1256</v>
      </c>
      <c r="D74" s="109" t="s">
        <v>1289</v>
      </c>
      <c r="E74" s="112" t="s">
        <v>1697</v>
      </c>
      <c r="F74" s="110"/>
      <c r="G74" s="1633"/>
      <c r="H74" s="1536" t="s">
        <v>1335</v>
      </c>
      <c r="I74" s="111">
        <v>529</v>
      </c>
      <c r="J74" s="100">
        <f t="shared" si="1"/>
        <v>555.45000000000005</v>
      </c>
    </row>
    <row r="75" spans="1:10" ht="23.25" customHeight="1" thickBot="1">
      <c r="A75" s="1531"/>
      <c r="B75" s="1638"/>
      <c r="C75" s="1641"/>
      <c r="D75" s="101" t="s">
        <v>1291</v>
      </c>
      <c r="E75" s="129" t="s">
        <v>1698</v>
      </c>
      <c r="F75" s="130"/>
      <c r="G75" s="1553"/>
      <c r="H75" s="1643"/>
      <c r="I75" s="104">
        <v>562</v>
      </c>
      <c r="J75" s="100">
        <f t="shared" si="1"/>
        <v>590.1</v>
      </c>
    </row>
    <row r="76" spans="1:10" ht="23.25" customHeight="1" thickBot="1">
      <c r="A76" s="1531"/>
      <c r="B76" s="1638"/>
      <c r="C76" s="1641"/>
      <c r="D76" s="101" t="s">
        <v>1293</v>
      </c>
      <c r="E76" s="129" t="s">
        <v>1699</v>
      </c>
      <c r="F76" s="130"/>
      <c r="G76" s="1553"/>
      <c r="H76" s="1643"/>
      <c r="I76" s="104">
        <v>572</v>
      </c>
      <c r="J76" s="100">
        <f t="shared" si="1"/>
        <v>600.6</v>
      </c>
    </row>
    <row r="77" spans="1:10" ht="23.25" customHeight="1" thickBot="1">
      <c r="A77" s="1531"/>
      <c r="B77" s="1638"/>
      <c r="C77" s="1641"/>
      <c r="D77" s="101" t="s">
        <v>1295</v>
      </c>
      <c r="E77" s="102" t="s">
        <v>1700</v>
      </c>
      <c r="F77" s="105"/>
      <c r="G77" s="1553"/>
      <c r="H77" s="1643"/>
      <c r="I77" s="104">
        <v>594</v>
      </c>
      <c r="J77" s="100">
        <f t="shared" si="1"/>
        <v>623.70000000000005</v>
      </c>
    </row>
    <row r="78" spans="1:10" ht="23.25" customHeight="1" thickBot="1">
      <c r="A78" s="1531"/>
      <c r="B78" s="1638"/>
      <c r="C78" s="1641"/>
      <c r="D78" s="101" t="s">
        <v>1297</v>
      </c>
      <c r="E78" s="102" t="s">
        <v>1701</v>
      </c>
      <c r="F78" s="105"/>
      <c r="G78" s="1553"/>
      <c r="H78" s="1643"/>
      <c r="I78" s="104">
        <v>637</v>
      </c>
      <c r="J78" s="100">
        <f t="shared" si="1"/>
        <v>668.85</v>
      </c>
    </row>
    <row r="79" spans="1:10" ht="23.25" customHeight="1" thickBot="1">
      <c r="A79" s="1531"/>
      <c r="B79" s="1638"/>
      <c r="C79" s="1641"/>
      <c r="D79" s="101" t="s">
        <v>1299</v>
      </c>
      <c r="E79" s="129" t="s">
        <v>1702</v>
      </c>
      <c r="F79" s="130"/>
      <c r="G79" s="1553"/>
      <c r="H79" s="1643"/>
      <c r="I79" s="104">
        <v>734</v>
      </c>
      <c r="J79" s="100">
        <f t="shared" si="1"/>
        <v>770.7</v>
      </c>
    </row>
    <row r="80" spans="1:10" ht="23.25" customHeight="1" thickBot="1">
      <c r="A80" s="1531"/>
      <c r="B80" s="1638"/>
      <c r="C80" s="1641"/>
      <c r="D80" s="101" t="s">
        <v>1301</v>
      </c>
      <c r="E80" s="102" t="s">
        <v>1703</v>
      </c>
      <c r="F80" s="105"/>
      <c r="G80" s="1553"/>
      <c r="H80" s="1643"/>
      <c r="I80" s="104">
        <v>756</v>
      </c>
      <c r="J80" s="100">
        <f t="shared" si="1"/>
        <v>793.80000000000007</v>
      </c>
    </row>
    <row r="81" spans="1:10" ht="23.25" customHeight="1" thickBot="1">
      <c r="A81" s="1531"/>
      <c r="B81" s="1638"/>
      <c r="C81" s="1641"/>
      <c r="D81" s="101" t="s">
        <v>1318</v>
      </c>
      <c r="E81" s="129" t="s">
        <v>1704</v>
      </c>
      <c r="F81" s="130"/>
      <c r="G81" s="1544"/>
      <c r="H81" s="1643"/>
      <c r="I81" s="104">
        <v>810</v>
      </c>
      <c r="J81" s="100">
        <f t="shared" si="1"/>
        <v>850.5</v>
      </c>
    </row>
    <row r="82" spans="1:10" ht="23.25" customHeight="1" thickBot="1">
      <c r="A82" s="1532"/>
      <c r="B82" s="1639"/>
      <c r="C82" s="1642"/>
      <c r="D82" s="113" t="s">
        <v>1319</v>
      </c>
      <c r="E82" s="106" t="s">
        <v>1705</v>
      </c>
      <c r="F82" s="107"/>
      <c r="G82" s="1545"/>
      <c r="H82" s="1644"/>
      <c r="I82" s="108">
        <v>842</v>
      </c>
      <c r="J82" s="100">
        <f t="shared" si="1"/>
        <v>884.1</v>
      </c>
    </row>
    <row r="83" spans="1:10" ht="23.25" customHeight="1" thickBot="1">
      <c r="A83" s="1645" t="s">
        <v>1336</v>
      </c>
      <c r="B83" s="1634" t="s">
        <v>1337</v>
      </c>
      <c r="C83" s="1601" t="s">
        <v>1256</v>
      </c>
      <c r="D83" s="131" t="s">
        <v>1284</v>
      </c>
      <c r="E83" s="132" t="s">
        <v>1338</v>
      </c>
      <c r="F83" s="133"/>
      <c r="G83" s="1533"/>
      <c r="H83" s="1536" t="s">
        <v>1335</v>
      </c>
      <c r="I83" s="111">
        <v>289</v>
      </c>
      <c r="J83" s="100">
        <f t="shared" si="1"/>
        <v>303.45</v>
      </c>
    </row>
    <row r="84" spans="1:10" ht="23.4" thickBot="1">
      <c r="A84" s="1646"/>
      <c r="B84" s="1546"/>
      <c r="C84" s="1602"/>
      <c r="D84" s="120" t="s">
        <v>1287</v>
      </c>
      <c r="E84" s="102" t="s">
        <v>1339</v>
      </c>
      <c r="F84" s="105"/>
      <c r="G84" s="1650"/>
      <c r="H84" s="1554"/>
      <c r="I84" s="104">
        <v>302</v>
      </c>
      <c r="J84" s="100">
        <f t="shared" si="1"/>
        <v>317.10000000000002</v>
      </c>
    </row>
    <row r="85" spans="1:10" ht="23.4" thickBot="1">
      <c r="A85" s="1647"/>
      <c r="B85" s="1546"/>
      <c r="C85" s="1541"/>
      <c r="D85" s="120" t="s">
        <v>1289</v>
      </c>
      <c r="E85" s="102" t="s">
        <v>1340</v>
      </c>
      <c r="F85" s="105"/>
      <c r="G85" s="1534"/>
      <c r="H85" s="1554"/>
      <c r="I85" s="104">
        <v>313</v>
      </c>
      <c r="J85" s="100">
        <f t="shared" si="1"/>
        <v>328.65000000000003</v>
      </c>
    </row>
    <row r="86" spans="1:10" ht="23.4" thickBot="1">
      <c r="A86" s="1647"/>
      <c r="B86" s="1546"/>
      <c r="C86" s="1541"/>
      <c r="D86" s="120" t="s">
        <v>1291</v>
      </c>
      <c r="E86" s="102" t="s">
        <v>1341</v>
      </c>
      <c r="F86" s="105"/>
      <c r="G86" s="1534"/>
      <c r="H86" s="1554"/>
      <c r="I86" s="104">
        <v>324</v>
      </c>
      <c r="J86" s="100">
        <f t="shared" si="1"/>
        <v>340.2</v>
      </c>
    </row>
    <row r="87" spans="1:10" ht="23.4" thickBot="1">
      <c r="A87" s="1647"/>
      <c r="B87" s="1546"/>
      <c r="C87" s="1541"/>
      <c r="D87" s="120" t="s">
        <v>1293</v>
      </c>
      <c r="E87" s="129" t="s">
        <v>1342</v>
      </c>
      <c r="F87" s="130"/>
      <c r="G87" s="1651"/>
      <c r="H87" s="1537"/>
      <c r="I87" s="104">
        <v>367</v>
      </c>
      <c r="J87" s="100">
        <f t="shared" si="1"/>
        <v>385.35</v>
      </c>
    </row>
    <row r="88" spans="1:10" ht="23.4" thickBot="1">
      <c r="A88" s="1647"/>
      <c r="B88" s="1546"/>
      <c r="C88" s="1541"/>
      <c r="D88" s="120" t="s">
        <v>1295</v>
      </c>
      <c r="E88" s="102" t="s">
        <v>1343</v>
      </c>
      <c r="F88" s="105"/>
      <c r="G88" s="1651"/>
      <c r="H88" s="1537"/>
      <c r="I88" s="104">
        <v>421</v>
      </c>
      <c r="J88" s="100">
        <f t="shared" si="1"/>
        <v>442.05</v>
      </c>
    </row>
    <row r="89" spans="1:10" ht="23.4" thickBot="1">
      <c r="A89" s="1647"/>
      <c r="B89" s="1546"/>
      <c r="C89" s="1543"/>
      <c r="D89" s="123" t="s">
        <v>1297</v>
      </c>
      <c r="E89" s="106" t="s">
        <v>1344</v>
      </c>
      <c r="F89" s="107"/>
      <c r="G89" s="1652"/>
      <c r="H89" s="1538"/>
      <c r="I89" s="108">
        <v>458</v>
      </c>
      <c r="J89" s="100">
        <f t="shared" si="1"/>
        <v>480.90000000000003</v>
      </c>
    </row>
    <row r="90" spans="1:10" ht="23.25" customHeight="1" thickBot="1">
      <c r="A90" s="1647"/>
      <c r="B90" s="1539"/>
      <c r="C90" s="1601" t="s">
        <v>1706</v>
      </c>
      <c r="D90" s="134" t="s">
        <v>1284</v>
      </c>
      <c r="E90" s="132" t="s">
        <v>1707</v>
      </c>
      <c r="F90" s="110"/>
      <c r="G90" s="1633"/>
      <c r="H90" s="1536" t="s">
        <v>1335</v>
      </c>
      <c r="I90" s="111">
        <v>389</v>
      </c>
      <c r="J90" s="100">
        <f t="shared" si="1"/>
        <v>408.45000000000005</v>
      </c>
    </row>
    <row r="91" spans="1:10" ht="23.4" thickBot="1">
      <c r="A91" s="1647"/>
      <c r="B91" s="1539"/>
      <c r="C91" s="1602"/>
      <c r="D91" s="120" t="s">
        <v>1287</v>
      </c>
      <c r="E91" s="102" t="s">
        <v>1708</v>
      </c>
      <c r="F91" s="105"/>
      <c r="G91" s="1553"/>
      <c r="H91" s="1537"/>
      <c r="I91" s="104">
        <v>400</v>
      </c>
      <c r="J91" s="100">
        <f t="shared" si="1"/>
        <v>420</v>
      </c>
    </row>
    <row r="92" spans="1:10" ht="23.4" thickBot="1">
      <c r="A92" s="1647"/>
      <c r="B92" s="1539"/>
      <c r="C92" s="1541"/>
      <c r="D92" s="120" t="s">
        <v>1289</v>
      </c>
      <c r="E92" s="102" t="s">
        <v>1709</v>
      </c>
      <c r="F92" s="105"/>
      <c r="G92" s="1553"/>
      <c r="H92" s="1537"/>
      <c r="I92" s="104">
        <v>410</v>
      </c>
      <c r="J92" s="100">
        <f t="shared" si="1"/>
        <v>430.5</v>
      </c>
    </row>
    <row r="93" spans="1:10" ht="23.4" thickBot="1">
      <c r="A93" s="1647"/>
      <c r="B93" s="1539"/>
      <c r="C93" s="1541"/>
      <c r="D93" s="120" t="s">
        <v>1291</v>
      </c>
      <c r="E93" s="102" t="s">
        <v>1710</v>
      </c>
      <c r="F93" s="105"/>
      <c r="G93" s="1544"/>
      <c r="H93" s="1537"/>
      <c r="I93" s="104">
        <v>421</v>
      </c>
      <c r="J93" s="100">
        <f t="shared" si="1"/>
        <v>442.05</v>
      </c>
    </row>
    <row r="94" spans="1:10" ht="23.4" thickBot="1">
      <c r="A94" s="1647"/>
      <c r="B94" s="1539"/>
      <c r="C94" s="1541"/>
      <c r="D94" s="120" t="s">
        <v>1293</v>
      </c>
      <c r="E94" s="129" t="s">
        <v>1711</v>
      </c>
      <c r="F94" s="105"/>
      <c r="G94" s="1544"/>
      <c r="H94" s="1537"/>
      <c r="I94" s="104">
        <v>432</v>
      </c>
      <c r="J94" s="100">
        <f t="shared" si="1"/>
        <v>453.6</v>
      </c>
    </row>
    <row r="95" spans="1:10" ht="23.4" thickBot="1">
      <c r="A95" s="1647"/>
      <c r="B95" s="1539"/>
      <c r="C95" s="1541"/>
      <c r="D95" s="120" t="s">
        <v>1295</v>
      </c>
      <c r="E95" s="102" t="s">
        <v>1712</v>
      </c>
      <c r="F95" s="130"/>
      <c r="G95" s="1544"/>
      <c r="H95" s="1537"/>
      <c r="I95" s="104">
        <v>486</v>
      </c>
      <c r="J95" s="100">
        <f t="shared" si="1"/>
        <v>510.3</v>
      </c>
    </row>
    <row r="96" spans="1:10" ht="23.4" thickBot="1">
      <c r="A96" s="1647"/>
      <c r="B96" s="1539"/>
      <c r="C96" s="1543"/>
      <c r="D96" s="123" t="s">
        <v>1297</v>
      </c>
      <c r="E96" s="106" t="s">
        <v>1713</v>
      </c>
      <c r="F96" s="107"/>
      <c r="G96" s="1544"/>
      <c r="H96" s="1537"/>
      <c r="I96" s="108">
        <v>508</v>
      </c>
      <c r="J96" s="100">
        <f t="shared" si="1"/>
        <v>533.4</v>
      </c>
    </row>
    <row r="97" spans="1:10" ht="23.25" customHeight="1" thickBot="1">
      <c r="A97" s="1647"/>
      <c r="B97" s="1634" t="s">
        <v>1345</v>
      </c>
      <c r="C97" s="1635" t="s">
        <v>1256</v>
      </c>
      <c r="D97" s="134" t="s">
        <v>1284</v>
      </c>
      <c r="E97" s="116" t="s">
        <v>1346</v>
      </c>
      <c r="F97" s="110"/>
      <c r="G97" s="1633"/>
      <c r="H97" s="1536" t="s">
        <v>1335</v>
      </c>
      <c r="I97" s="111">
        <v>497</v>
      </c>
      <c r="J97" s="100">
        <f t="shared" si="1"/>
        <v>521.85</v>
      </c>
    </row>
    <row r="98" spans="1:10" ht="23.4" thickBot="1">
      <c r="A98" s="1647"/>
      <c r="B98" s="1546"/>
      <c r="C98" s="1636"/>
      <c r="D98" s="138" t="s">
        <v>1287</v>
      </c>
      <c r="E98" s="114" t="s">
        <v>1347</v>
      </c>
      <c r="F98" s="105"/>
      <c r="G98" s="1553"/>
      <c r="H98" s="1554"/>
      <c r="I98" s="104">
        <v>508</v>
      </c>
      <c r="J98" s="100">
        <f t="shared" si="1"/>
        <v>533.4</v>
      </c>
    </row>
    <row r="99" spans="1:10" ht="23.25" customHeight="1" thickBot="1">
      <c r="A99" s="1647"/>
      <c r="B99" s="1546"/>
      <c r="C99" s="1636"/>
      <c r="D99" s="139" t="s">
        <v>1289</v>
      </c>
      <c r="E99" s="115" t="s">
        <v>1348</v>
      </c>
      <c r="F99" s="99"/>
      <c r="G99" s="1553"/>
      <c r="H99" s="1554"/>
      <c r="I99" s="104">
        <v>521</v>
      </c>
      <c r="J99" s="100">
        <f t="shared" si="1"/>
        <v>547.05000000000007</v>
      </c>
    </row>
    <row r="100" spans="1:10" ht="23.4" thickBot="1">
      <c r="A100" s="1647"/>
      <c r="B100" s="1546"/>
      <c r="C100" s="1636"/>
      <c r="D100" s="120" t="s">
        <v>1291</v>
      </c>
      <c r="E100" s="114" t="s">
        <v>1349</v>
      </c>
      <c r="F100" s="105"/>
      <c r="G100" s="1553"/>
      <c r="H100" s="1554"/>
      <c r="I100" s="104">
        <v>540</v>
      </c>
      <c r="J100" s="100">
        <f t="shared" si="1"/>
        <v>567</v>
      </c>
    </row>
    <row r="101" spans="1:10" ht="23.4" thickBot="1">
      <c r="A101" s="1647"/>
      <c r="B101" s="1546"/>
      <c r="C101" s="1636"/>
      <c r="D101" s="120" t="s">
        <v>1293</v>
      </c>
      <c r="E101" s="114" t="s">
        <v>1350</v>
      </c>
      <c r="F101" s="105"/>
      <c r="G101" s="1553"/>
      <c r="H101" s="1554"/>
      <c r="I101" s="104">
        <v>562</v>
      </c>
      <c r="J101" s="100">
        <f t="shared" si="1"/>
        <v>590.1</v>
      </c>
    </row>
    <row r="102" spans="1:10" ht="23.4" thickBot="1">
      <c r="A102" s="1647"/>
      <c r="B102" s="1546"/>
      <c r="C102" s="1636"/>
      <c r="D102" s="120" t="s">
        <v>1295</v>
      </c>
      <c r="E102" s="114" t="s">
        <v>1351</v>
      </c>
      <c r="F102" s="105"/>
      <c r="G102" s="1544"/>
      <c r="H102" s="1537"/>
      <c r="I102" s="104">
        <v>610</v>
      </c>
      <c r="J102" s="100">
        <f t="shared" si="1"/>
        <v>640.5</v>
      </c>
    </row>
    <row r="103" spans="1:10" ht="23.4" thickBot="1">
      <c r="A103" s="1647"/>
      <c r="B103" s="1546"/>
      <c r="C103" s="1636"/>
      <c r="D103" s="120" t="s">
        <v>1297</v>
      </c>
      <c r="E103" s="140" t="s">
        <v>1352</v>
      </c>
      <c r="F103" s="130"/>
      <c r="G103" s="1544"/>
      <c r="H103" s="1537"/>
      <c r="I103" s="104">
        <v>659</v>
      </c>
      <c r="J103" s="100">
        <f t="shared" si="1"/>
        <v>691.95</v>
      </c>
    </row>
    <row r="104" spans="1:10" ht="23.4" thickBot="1">
      <c r="A104" s="1647"/>
      <c r="B104" s="1546"/>
      <c r="C104" s="1636"/>
      <c r="D104" s="120" t="s">
        <v>1299</v>
      </c>
      <c r="E104" s="140" t="s">
        <v>1353</v>
      </c>
      <c r="F104" s="130"/>
      <c r="G104" s="1544"/>
      <c r="H104" s="1537"/>
      <c r="I104" s="104">
        <v>680</v>
      </c>
      <c r="J104" s="100">
        <f t="shared" si="1"/>
        <v>714</v>
      </c>
    </row>
    <row r="105" spans="1:10" ht="23.4" thickBot="1">
      <c r="A105" s="1647"/>
      <c r="B105" s="1539"/>
      <c r="C105" s="1539"/>
      <c r="D105" s="120" t="s">
        <v>1301</v>
      </c>
      <c r="E105" s="114" t="s">
        <v>1354</v>
      </c>
      <c r="F105" s="105"/>
      <c r="G105" s="1544"/>
      <c r="H105" s="1537"/>
      <c r="I105" s="104">
        <v>724</v>
      </c>
      <c r="J105" s="100">
        <f t="shared" si="1"/>
        <v>760.2</v>
      </c>
    </row>
    <row r="106" spans="1:10" ht="23.4" thickBot="1">
      <c r="A106" s="1647"/>
      <c r="B106" s="1539"/>
      <c r="C106" s="1539"/>
      <c r="D106" s="120" t="s">
        <v>1318</v>
      </c>
      <c r="E106" s="140" t="s">
        <v>1355</v>
      </c>
      <c r="F106" s="130"/>
      <c r="G106" s="1544"/>
      <c r="H106" s="1537"/>
      <c r="I106" s="104">
        <v>821</v>
      </c>
      <c r="J106" s="100">
        <f t="shared" si="1"/>
        <v>862.05000000000007</v>
      </c>
    </row>
    <row r="107" spans="1:10" ht="23.4" thickBot="1">
      <c r="A107" s="1647"/>
      <c r="B107" s="1539"/>
      <c r="C107" s="1539"/>
      <c r="D107" s="227" t="s">
        <v>1319</v>
      </c>
      <c r="E107" s="228" t="s">
        <v>1356</v>
      </c>
      <c r="F107" s="229"/>
      <c r="G107" s="1544"/>
      <c r="H107" s="1537"/>
      <c r="I107" s="224">
        <v>886</v>
      </c>
      <c r="J107" s="100">
        <f t="shared" si="1"/>
        <v>930.30000000000007</v>
      </c>
    </row>
    <row r="108" spans="1:10" ht="23.4" thickBot="1">
      <c r="A108" s="1647"/>
      <c r="B108" s="1540"/>
      <c r="C108" s="1540"/>
      <c r="D108" s="123" t="s">
        <v>1364</v>
      </c>
      <c r="E108" s="117" t="s">
        <v>1714</v>
      </c>
      <c r="F108" s="107"/>
      <c r="G108" s="1545"/>
      <c r="H108" s="1538"/>
      <c r="I108" s="108">
        <v>929</v>
      </c>
      <c r="J108" s="100">
        <f t="shared" si="1"/>
        <v>975.45</v>
      </c>
    </row>
    <row r="109" spans="1:10" ht="23.4" thickBot="1">
      <c r="A109" s="1647"/>
      <c r="B109" s="1539"/>
      <c r="C109" s="1541"/>
      <c r="D109" s="141" t="s">
        <v>1357</v>
      </c>
      <c r="E109" s="98" t="s">
        <v>1358</v>
      </c>
      <c r="F109" s="99"/>
      <c r="G109" s="1544"/>
      <c r="H109" s="1537"/>
      <c r="I109" s="104">
        <v>1264</v>
      </c>
      <c r="J109" s="100">
        <f t="shared" si="1"/>
        <v>1327.2</v>
      </c>
    </row>
    <row r="110" spans="1:10" ht="23.4" thickBot="1">
      <c r="A110" s="1647"/>
      <c r="B110" s="1540"/>
      <c r="C110" s="1542"/>
      <c r="D110" s="142" t="s">
        <v>1359</v>
      </c>
      <c r="E110" s="106" t="s">
        <v>1360</v>
      </c>
      <c r="F110" s="107"/>
      <c r="G110" s="1544"/>
      <c r="H110" s="1537"/>
      <c r="I110" s="108">
        <v>1328</v>
      </c>
      <c r="J110" s="100">
        <f t="shared" si="1"/>
        <v>1394.4</v>
      </c>
    </row>
    <row r="111" spans="1:10" ht="23.25" customHeight="1" thickBot="1">
      <c r="A111" s="1647"/>
      <c r="B111" s="1546" t="s">
        <v>1361</v>
      </c>
      <c r="C111" s="1542"/>
      <c r="D111" s="138" t="s">
        <v>1284</v>
      </c>
      <c r="E111" s="143" t="s">
        <v>1715</v>
      </c>
      <c r="F111" s="110"/>
      <c r="G111" s="1544"/>
      <c r="H111" s="1537"/>
      <c r="I111" s="111">
        <v>648</v>
      </c>
      <c r="J111" s="100">
        <f t="shared" si="1"/>
        <v>680.4</v>
      </c>
    </row>
    <row r="112" spans="1:10" ht="23.4" thickBot="1">
      <c r="A112" s="1647"/>
      <c r="B112" s="1539"/>
      <c r="C112" s="1542"/>
      <c r="D112" s="141" t="s">
        <v>1287</v>
      </c>
      <c r="E112" s="136" t="s">
        <v>1716</v>
      </c>
      <c r="F112" s="105"/>
      <c r="G112" s="1544"/>
      <c r="H112" s="1537"/>
      <c r="I112" s="104">
        <v>670</v>
      </c>
      <c r="J112" s="100">
        <f t="shared" si="1"/>
        <v>703.5</v>
      </c>
    </row>
    <row r="113" spans="1:10" ht="23.25" customHeight="1" thickBot="1">
      <c r="A113" s="1647"/>
      <c r="B113" s="1539"/>
      <c r="C113" s="1542"/>
      <c r="D113" s="138" t="s">
        <v>1289</v>
      </c>
      <c r="E113" s="144" t="s">
        <v>1717</v>
      </c>
      <c r="F113" s="99"/>
      <c r="G113" s="1544"/>
      <c r="H113" s="1537"/>
      <c r="I113" s="104">
        <v>691</v>
      </c>
      <c r="J113" s="100">
        <f t="shared" si="1"/>
        <v>725.55000000000007</v>
      </c>
    </row>
    <row r="114" spans="1:10" ht="23.4" thickBot="1">
      <c r="A114" s="1647"/>
      <c r="B114" s="1539"/>
      <c r="C114" s="1542"/>
      <c r="D114" s="138" t="s">
        <v>1291</v>
      </c>
      <c r="E114" s="136" t="s">
        <v>1718</v>
      </c>
      <c r="F114" s="105"/>
      <c r="G114" s="1544"/>
      <c r="H114" s="1537"/>
      <c r="I114" s="104">
        <v>713</v>
      </c>
      <c r="J114" s="100">
        <f t="shared" si="1"/>
        <v>748.65</v>
      </c>
    </row>
    <row r="115" spans="1:10" ht="23.4" thickBot="1">
      <c r="A115" s="1647"/>
      <c r="B115" s="1539"/>
      <c r="C115" s="1542"/>
      <c r="D115" s="138" t="s">
        <v>1293</v>
      </c>
      <c r="E115" s="136" t="s">
        <v>1719</v>
      </c>
      <c r="F115" s="105"/>
      <c r="G115" s="1544"/>
      <c r="H115" s="1537"/>
      <c r="I115" s="104">
        <v>754</v>
      </c>
      <c r="J115" s="100">
        <f t="shared" si="1"/>
        <v>791.7</v>
      </c>
    </row>
    <row r="116" spans="1:10" ht="23.4" thickBot="1">
      <c r="A116" s="1647"/>
      <c r="B116" s="1539"/>
      <c r="C116" s="1542"/>
      <c r="D116" s="138" t="s">
        <v>1295</v>
      </c>
      <c r="E116" s="136" t="s">
        <v>1720</v>
      </c>
      <c r="F116" s="105"/>
      <c r="G116" s="1544"/>
      <c r="H116" s="1537"/>
      <c r="I116" s="104">
        <v>821</v>
      </c>
      <c r="J116" s="100">
        <f t="shared" si="1"/>
        <v>862.05000000000007</v>
      </c>
    </row>
    <row r="117" spans="1:10" ht="23.4" thickBot="1">
      <c r="A117" s="1647"/>
      <c r="B117" s="1539"/>
      <c r="C117" s="1542"/>
      <c r="D117" s="138" t="s">
        <v>1297</v>
      </c>
      <c r="E117" s="135" t="s">
        <v>1721</v>
      </c>
      <c r="F117" s="130"/>
      <c r="G117" s="1544"/>
      <c r="H117" s="1537"/>
      <c r="I117" s="104">
        <v>853</v>
      </c>
      <c r="J117" s="100">
        <f t="shared" si="1"/>
        <v>895.65000000000009</v>
      </c>
    </row>
    <row r="118" spans="1:10" ht="23.4" thickBot="1">
      <c r="A118" s="1647"/>
      <c r="B118" s="1539"/>
      <c r="C118" s="1542"/>
      <c r="D118" s="141" t="s">
        <v>1301</v>
      </c>
      <c r="E118" s="136" t="s">
        <v>1722</v>
      </c>
      <c r="F118" s="105"/>
      <c r="G118" s="1544"/>
      <c r="H118" s="1537"/>
      <c r="I118" s="104">
        <v>875</v>
      </c>
      <c r="J118" s="100">
        <f t="shared" si="1"/>
        <v>918.75</v>
      </c>
    </row>
    <row r="119" spans="1:10" ht="23.25" customHeight="1" thickBot="1">
      <c r="A119" s="1647"/>
      <c r="B119" s="1539"/>
      <c r="C119" s="1542"/>
      <c r="D119" s="138" t="s">
        <v>1362</v>
      </c>
      <c r="E119" s="144" t="s">
        <v>1723</v>
      </c>
      <c r="F119" s="99"/>
      <c r="G119" s="1544"/>
      <c r="H119" s="1537"/>
      <c r="I119" s="104">
        <v>918</v>
      </c>
      <c r="J119" s="100">
        <f t="shared" si="1"/>
        <v>963.90000000000009</v>
      </c>
    </row>
    <row r="120" spans="1:10" ht="23.4" thickBot="1">
      <c r="A120" s="1647"/>
      <c r="B120" s="1539"/>
      <c r="C120" s="1542"/>
      <c r="D120" s="138" t="s">
        <v>1363</v>
      </c>
      <c r="E120" s="136" t="s">
        <v>1724</v>
      </c>
      <c r="F120" s="105"/>
      <c r="G120" s="1544"/>
      <c r="H120" s="1537"/>
      <c r="I120" s="104">
        <v>1026</v>
      </c>
      <c r="J120" s="100">
        <f t="shared" si="1"/>
        <v>1077.3</v>
      </c>
    </row>
    <row r="121" spans="1:10" ht="23.4" thickBot="1">
      <c r="A121" s="1647"/>
      <c r="B121" s="1539"/>
      <c r="C121" s="1542"/>
      <c r="D121" s="230" t="s">
        <v>1319</v>
      </c>
      <c r="E121" s="231" t="s">
        <v>1725</v>
      </c>
      <c r="F121" s="103"/>
      <c r="G121" s="1544"/>
      <c r="H121" s="1537"/>
      <c r="I121" s="224">
        <v>1134</v>
      </c>
      <c r="J121" s="100">
        <f t="shared" si="1"/>
        <v>1190.7</v>
      </c>
    </row>
    <row r="122" spans="1:10" ht="23.4" thickBot="1">
      <c r="A122" s="1647"/>
      <c r="B122" s="1539"/>
      <c r="C122" s="1543"/>
      <c r="D122" s="142" t="s">
        <v>1364</v>
      </c>
      <c r="E122" s="137" t="s">
        <v>1726</v>
      </c>
      <c r="F122" s="107"/>
      <c r="G122" s="1545"/>
      <c r="H122" s="1538"/>
      <c r="I122" s="108">
        <v>1188</v>
      </c>
      <c r="J122" s="100">
        <f t="shared" si="1"/>
        <v>1247.4000000000001</v>
      </c>
    </row>
    <row r="123" spans="1:10" ht="23.4" thickBot="1">
      <c r="A123" s="1647"/>
      <c r="B123" s="1547" t="s">
        <v>1365</v>
      </c>
      <c r="C123" s="1548"/>
      <c r="D123" s="141" t="s">
        <v>1319</v>
      </c>
      <c r="E123" s="145" t="s">
        <v>2020</v>
      </c>
      <c r="F123" s="99"/>
      <c r="G123" s="1553"/>
      <c r="H123" s="1554" t="s">
        <v>1335</v>
      </c>
      <c r="I123" s="111">
        <v>778</v>
      </c>
      <c r="J123" s="100">
        <f t="shared" si="1"/>
        <v>816.90000000000009</v>
      </c>
    </row>
    <row r="124" spans="1:10" ht="23.4" thickBot="1">
      <c r="A124" s="1648"/>
      <c r="B124" s="1549"/>
      <c r="C124" s="1550"/>
      <c r="D124" s="139" t="s">
        <v>1357</v>
      </c>
      <c r="E124" s="146" t="s">
        <v>2021</v>
      </c>
      <c r="F124" s="147"/>
      <c r="G124" s="1544"/>
      <c r="H124" s="1537"/>
      <c r="I124" s="104">
        <v>1318</v>
      </c>
      <c r="J124" s="100">
        <f t="shared" si="1"/>
        <v>1383.9</v>
      </c>
    </row>
    <row r="125" spans="1:10" ht="23.4" thickBot="1">
      <c r="A125" s="1649"/>
      <c r="B125" s="1551"/>
      <c r="C125" s="1552"/>
      <c r="D125" s="123" t="s">
        <v>1359</v>
      </c>
      <c r="E125" s="148" t="s">
        <v>2022</v>
      </c>
      <c r="F125" s="107"/>
      <c r="G125" s="1545"/>
      <c r="H125" s="1538"/>
      <c r="I125" s="108">
        <v>1361</v>
      </c>
      <c r="J125" s="100">
        <f t="shared" si="1"/>
        <v>1429.05</v>
      </c>
    </row>
    <row r="126" spans="1:10" ht="23.4" thickBot="1">
      <c r="A126" s="1530" t="s">
        <v>1366</v>
      </c>
      <c r="B126" s="1530" t="s">
        <v>1256</v>
      </c>
      <c r="C126" s="1513"/>
      <c r="D126" s="134" t="s">
        <v>1287</v>
      </c>
      <c r="E126" s="149" t="s">
        <v>1367</v>
      </c>
      <c r="F126" s="110"/>
      <c r="G126" s="1533"/>
      <c r="H126" s="1536" t="s">
        <v>1335</v>
      </c>
      <c r="I126" s="111">
        <v>285</v>
      </c>
      <c r="J126" s="100">
        <f t="shared" si="1"/>
        <v>299.25</v>
      </c>
    </row>
    <row r="127" spans="1:10" ht="23.4" thickBot="1">
      <c r="A127" s="1531"/>
      <c r="B127" s="1514"/>
      <c r="C127" s="1516"/>
      <c r="D127" s="120" t="s">
        <v>1289</v>
      </c>
      <c r="E127" s="102" t="s">
        <v>1368</v>
      </c>
      <c r="F127" s="105"/>
      <c r="G127" s="1534"/>
      <c r="H127" s="1537"/>
      <c r="I127" s="104">
        <v>302</v>
      </c>
      <c r="J127" s="100">
        <f t="shared" si="1"/>
        <v>317.10000000000002</v>
      </c>
    </row>
    <row r="128" spans="1:10" ht="23.4" thickBot="1">
      <c r="A128" s="1531"/>
      <c r="B128" s="1514"/>
      <c r="C128" s="1516"/>
      <c r="D128" s="120" t="s">
        <v>1291</v>
      </c>
      <c r="E128" s="102" t="s">
        <v>1369</v>
      </c>
      <c r="F128" s="105"/>
      <c r="G128" s="1534"/>
      <c r="H128" s="1537"/>
      <c r="I128" s="104">
        <v>319</v>
      </c>
      <c r="J128" s="100">
        <f t="shared" si="1"/>
        <v>334.95</v>
      </c>
    </row>
    <row r="129" spans="1:10" ht="23.4" thickBot="1">
      <c r="A129" s="1531"/>
      <c r="B129" s="1514"/>
      <c r="C129" s="1516"/>
      <c r="D129" s="120" t="s">
        <v>1293</v>
      </c>
      <c r="E129" s="129" t="s">
        <v>1370</v>
      </c>
      <c r="F129" s="105"/>
      <c r="G129" s="1534"/>
      <c r="H129" s="1537"/>
      <c r="I129" s="104">
        <v>361</v>
      </c>
      <c r="J129" s="100">
        <f t="shared" si="1"/>
        <v>379.05</v>
      </c>
    </row>
    <row r="130" spans="1:10" ht="23.4" thickBot="1">
      <c r="A130" s="1531"/>
      <c r="B130" s="1514"/>
      <c r="C130" s="1516"/>
      <c r="D130" s="120" t="s">
        <v>1295</v>
      </c>
      <c r="E130" s="102" t="s">
        <v>1371</v>
      </c>
      <c r="F130" s="105"/>
      <c r="G130" s="1534"/>
      <c r="H130" s="1537"/>
      <c r="I130" s="104">
        <v>414</v>
      </c>
      <c r="J130" s="100">
        <f t="shared" si="1"/>
        <v>434.70000000000005</v>
      </c>
    </row>
    <row r="131" spans="1:10" ht="23.4" thickBot="1">
      <c r="A131" s="1532"/>
      <c r="B131" s="1517"/>
      <c r="C131" s="1519"/>
      <c r="D131" s="123" t="s">
        <v>1297</v>
      </c>
      <c r="E131" s="106" t="s">
        <v>1372</v>
      </c>
      <c r="F131" s="107"/>
      <c r="G131" s="1535"/>
      <c r="H131" s="1538"/>
      <c r="I131" s="108">
        <v>447</v>
      </c>
      <c r="J131" s="100">
        <f t="shared" si="1"/>
        <v>469.35</v>
      </c>
    </row>
    <row r="132" spans="1:10" ht="40.5" customHeight="1" thickBot="1">
      <c r="A132" s="1499" t="s">
        <v>1373</v>
      </c>
      <c r="B132" s="1500"/>
      <c r="C132" s="1500"/>
      <c r="D132" s="1501"/>
      <c r="E132" s="845" t="s">
        <v>1311</v>
      </c>
      <c r="F132" s="151"/>
      <c r="G132" s="151"/>
      <c r="H132" s="152" t="s">
        <v>1374</v>
      </c>
      <c r="I132" s="111">
        <v>50</v>
      </c>
      <c r="J132" s="100">
        <f t="shared" si="1"/>
        <v>52.5</v>
      </c>
    </row>
    <row r="133" spans="1:10" ht="42" customHeight="1" thickBot="1">
      <c r="A133" s="1502"/>
      <c r="B133" s="1503"/>
      <c r="C133" s="1503"/>
      <c r="D133" s="1504"/>
      <c r="E133" s="846" t="s">
        <v>1317</v>
      </c>
      <c r="F133" s="154"/>
      <c r="G133" s="154"/>
      <c r="H133" s="155" t="s">
        <v>1375</v>
      </c>
      <c r="I133" s="104">
        <v>54</v>
      </c>
      <c r="J133" s="100">
        <f t="shared" ref="J133:J184" si="2">I133*1.05</f>
        <v>56.7</v>
      </c>
    </row>
    <row r="134" spans="1:10" ht="42" customHeight="1" thickBot="1">
      <c r="A134" s="1502"/>
      <c r="B134" s="1503"/>
      <c r="C134" s="1503"/>
      <c r="D134" s="1504"/>
      <c r="E134" s="847" t="s">
        <v>1308</v>
      </c>
      <c r="F134" s="156"/>
      <c r="G134" s="156"/>
      <c r="H134" s="157" t="s">
        <v>1376</v>
      </c>
      <c r="I134" s="104">
        <v>63</v>
      </c>
      <c r="J134" s="100">
        <f t="shared" si="2"/>
        <v>66.150000000000006</v>
      </c>
    </row>
    <row r="135" spans="1:10" ht="42" customHeight="1" thickBot="1">
      <c r="A135" s="1502"/>
      <c r="B135" s="1503"/>
      <c r="C135" s="1503"/>
      <c r="D135" s="1504"/>
      <c r="E135" s="847" t="s">
        <v>1322</v>
      </c>
      <c r="F135" s="156"/>
      <c r="G135" s="156"/>
      <c r="H135" s="157" t="s">
        <v>1377</v>
      </c>
      <c r="I135" s="104">
        <v>102</v>
      </c>
      <c r="J135" s="100">
        <f t="shared" si="2"/>
        <v>107.10000000000001</v>
      </c>
    </row>
    <row r="136" spans="1:10" ht="46.5" customHeight="1" thickBot="1">
      <c r="A136" s="1505"/>
      <c r="B136" s="1506"/>
      <c r="C136" s="1506"/>
      <c r="D136" s="1507"/>
      <c r="E136" s="848" t="s">
        <v>1305</v>
      </c>
      <c r="F136" s="158"/>
      <c r="G136" s="158"/>
      <c r="H136" s="159" t="s">
        <v>1378</v>
      </c>
      <c r="I136" s="104">
        <v>93</v>
      </c>
      <c r="J136" s="100">
        <f t="shared" si="2"/>
        <v>97.65</v>
      </c>
    </row>
    <row r="137" spans="1:10" ht="46.5" customHeight="1" thickBot="1">
      <c r="A137" s="1508"/>
      <c r="B137" s="1509"/>
      <c r="C137" s="1509"/>
      <c r="D137" s="1510"/>
      <c r="E137" s="848" t="s">
        <v>1306</v>
      </c>
      <c r="F137" s="158"/>
      <c r="G137" s="158"/>
      <c r="H137" s="160" t="s">
        <v>1379</v>
      </c>
      <c r="I137" s="108">
        <v>119</v>
      </c>
      <c r="J137" s="100">
        <f t="shared" si="2"/>
        <v>124.95</v>
      </c>
    </row>
    <row r="138" spans="1:10" ht="40.5" customHeight="1" thickBot="1">
      <c r="A138" s="1511" t="s">
        <v>1380</v>
      </c>
      <c r="B138" s="1512"/>
      <c r="C138" s="1512"/>
      <c r="D138" s="1513"/>
      <c r="E138" s="845" t="s">
        <v>1381</v>
      </c>
      <c r="F138" s="151"/>
      <c r="G138" s="151"/>
      <c r="H138" s="152" t="s">
        <v>1382</v>
      </c>
      <c r="I138" s="111">
        <v>49</v>
      </c>
      <c r="J138" s="100">
        <f t="shared" si="2"/>
        <v>51.45</v>
      </c>
    </row>
    <row r="139" spans="1:10" ht="42" customHeight="1" thickBot="1">
      <c r="A139" s="1514"/>
      <c r="B139" s="1515"/>
      <c r="C139" s="1515"/>
      <c r="D139" s="1516"/>
      <c r="E139" s="846" t="s">
        <v>1383</v>
      </c>
      <c r="F139" s="154"/>
      <c r="G139" s="154"/>
      <c r="H139" s="155" t="s">
        <v>1384</v>
      </c>
      <c r="I139" s="108">
        <v>59</v>
      </c>
      <c r="J139" s="100">
        <f t="shared" si="2"/>
        <v>61.95</v>
      </c>
    </row>
    <row r="140" spans="1:10" ht="43.95" customHeight="1" thickBot="1">
      <c r="A140" s="1514"/>
      <c r="B140" s="1515"/>
      <c r="C140" s="1515"/>
      <c r="D140" s="1516"/>
      <c r="E140" s="150" t="s">
        <v>1385</v>
      </c>
      <c r="F140" s="151"/>
      <c r="G140" s="151"/>
      <c r="H140" s="152" t="s">
        <v>1382</v>
      </c>
      <c r="I140" s="111">
        <v>69</v>
      </c>
      <c r="J140" s="100">
        <f t="shared" si="2"/>
        <v>72.45</v>
      </c>
    </row>
    <row r="141" spans="1:10" ht="47.4" customHeight="1" thickBot="1">
      <c r="A141" s="1517"/>
      <c r="B141" s="1518"/>
      <c r="C141" s="1518"/>
      <c r="D141" s="1519"/>
      <c r="E141" s="153" t="s">
        <v>1386</v>
      </c>
      <c r="F141" s="154"/>
      <c r="G141" s="154"/>
      <c r="H141" s="155" t="s">
        <v>1384</v>
      </c>
      <c r="I141" s="108">
        <v>84</v>
      </c>
      <c r="J141" s="100">
        <f t="shared" si="2"/>
        <v>88.2</v>
      </c>
    </row>
    <row r="142" spans="1:10" ht="46.5" customHeight="1" thickBot="1">
      <c r="A142" s="1520" t="s">
        <v>1387</v>
      </c>
      <c r="B142" s="1521" t="s">
        <v>1388</v>
      </c>
      <c r="C142" s="1521" t="s">
        <v>1388</v>
      </c>
      <c r="D142" s="1522" t="s">
        <v>1388</v>
      </c>
      <c r="E142" s="161" t="s">
        <v>1389</v>
      </c>
      <c r="F142" s="151"/>
      <c r="G142" s="151"/>
      <c r="H142" s="162"/>
      <c r="I142" s="111"/>
      <c r="J142" s="100">
        <f t="shared" si="2"/>
        <v>0</v>
      </c>
    </row>
    <row r="143" spans="1:10" ht="41.25" customHeight="1" thickBot="1">
      <c r="A143" s="1485" t="s">
        <v>1390</v>
      </c>
      <c r="B143" s="1494" t="s">
        <v>1391</v>
      </c>
      <c r="C143" s="1494" t="s">
        <v>1391</v>
      </c>
      <c r="D143" s="1495" t="s">
        <v>1391</v>
      </c>
      <c r="E143" s="163" t="s">
        <v>1392</v>
      </c>
      <c r="F143" s="154"/>
      <c r="G143" s="154"/>
      <c r="H143" s="159"/>
      <c r="I143" s="104"/>
      <c r="J143" s="100">
        <f t="shared" si="2"/>
        <v>0</v>
      </c>
    </row>
    <row r="144" spans="1:10" ht="42.75" customHeight="1" thickBot="1">
      <c r="A144" s="1485" t="s">
        <v>1393</v>
      </c>
      <c r="B144" s="1494" t="s">
        <v>1394</v>
      </c>
      <c r="C144" s="1494" t="s">
        <v>1394</v>
      </c>
      <c r="D144" s="1495" t="s">
        <v>1394</v>
      </c>
      <c r="E144" s="163" t="s">
        <v>1395</v>
      </c>
      <c r="F144" s="154"/>
      <c r="G144" s="154"/>
      <c r="H144" s="159"/>
      <c r="I144" s="104"/>
      <c r="J144" s="100">
        <f t="shared" si="2"/>
        <v>0</v>
      </c>
    </row>
    <row r="145" spans="1:10" ht="29.25" customHeight="1" thickBot="1">
      <c r="A145" s="1485" t="s">
        <v>1396</v>
      </c>
      <c r="B145" s="1494" t="s">
        <v>1397</v>
      </c>
      <c r="C145" s="1494" t="s">
        <v>1397</v>
      </c>
      <c r="D145" s="1495" t="s">
        <v>1397</v>
      </c>
      <c r="E145" s="163" t="s">
        <v>1398</v>
      </c>
      <c r="F145" s="154"/>
      <c r="G145" s="154"/>
      <c r="H145" s="159"/>
      <c r="I145" s="104"/>
      <c r="J145" s="100">
        <f t="shared" si="2"/>
        <v>0</v>
      </c>
    </row>
    <row r="146" spans="1:10" ht="29.25" customHeight="1" thickBot="1">
      <c r="A146" s="1485" t="s">
        <v>1399</v>
      </c>
      <c r="B146" s="1494" t="s">
        <v>1397</v>
      </c>
      <c r="C146" s="1494" t="s">
        <v>1397</v>
      </c>
      <c r="D146" s="1495" t="s">
        <v>1397</v>
      </c>
      <c r="E146" s="163" t="s">
        <v>1400</v>
      </c>
      <c r="F146" s="154"/>
      <c r="G146" s="154"/>
      <c r="H146" s="159"/>
      <c r="I146" s="104"/>
      <c r="J146" s="100">
        <f t="shared" si="2"/>
        <v>0</v>
      </c>
    </row>
    <row r="147" spans="1:10" ht="29.25" customHeight="1" thickBot="1">
      <c r="A147" s="1485" t="s">
        <v>1401</v>
      </c>
      <c r="B147" s="1494" t="s">
        <v>1402</v>
      </c>
      <c r="C147" s="1494" t="s">
        <v>1402</v>
      </c>
      <c r="D147" s="1494" t="s">
        <v>1402</v>
      </c>
      <c r="E147" s="114" t="s">
        <v>1403</v>
      </c>
      <c r="F147" s="154"/>
      <c r="G147" s="154"/>
      <c r="H147" s="159"/>
      <c r="I147" s="104"/>
      <c r="J147" s="100">
        <f t="shared" si="2"/>
        <v>0</v>
      </c>
    </row>
    <row r="148" spans="1:10" ht="29.25" customHeight="1" thickBot="1">
      <c r="A148" s="1496" t="s">
        <v>1404</v>
      </c>
      <c r="B148" s="1497"/>
      <c r="C148" s="1497"/>
      <c r="D148" s="1498"/>
      <c r="E148" s="164" t="s">
        <v>1405</v>
      </c>
      <c r="F148" s="165"/>
      <c r="G148" s="165"/>
      <c r="H148" s="160"/>
      <c r="I148" s="104"/>
      <c r="J148" s="100">
        <f t="shared" si="2"/>
        <v>0</v>
      </c>
    </row>
    <row r="149" spans="1:10" ht="29.25" customHeight="1" thickBot="1">
      <c r="A149" s="1491" t="s">
        <v>1406</v>
      </c>
      <c r="B149" s="1492" t="s">
        <v>1397</v>
      </c>
      <c r="C149" s="1492" t="s">
        <v>1397</v>
      </c>
      <c r="D149" s="1493" t="s">
        <v>1397</v>
      </c>
      <c r="E149" s="850" t="s">
        <v>1407</v>
      </c>
      <c r="F149" s="158"/>
      <c r="G149" s="158"/>
      <c r="H149" s="166"/>
      <c r="I149" s="104">
        <v>378</v>
      </c>
      <c r="J149" s="100">
        <f t="shared" si="2"/>
        <v>396.90000000000003</v>
      </c>
    </row>
    <row r="150" spans="1:10" ht="29.25" customHeight="1" thickBot="1">
      <c r="A150" s="1491" t="s">
        <v>1396</v>
      </c>
      <c r="B150" s="1492" t="s">
        <v>1397</v>
      </c>
      <c r="C150" s="1492" t="s">
        <v>1397</v>
      </c>
      <c r="D150" s="1493" t="s">
        <v>1397</v>
      </c>
      <c r="E150" s="850" t="s">
        <v>1408</v>
      </c>
      <c r="F150" s="158"/>
      <c r="G150" s="158"/>
      <c r="H150" s="166"/>
      <c r="I150" s="104">
        <v>391</v>
      </c>
      <c r="J150" s="100">
        <f t="shared" si="2"/>
        <v>410.55</v>
      </c>
    </row>
    <row r="151" spans="1:10" ht="29.25" customHeight="1" thickBot="1">
      <c r="A151" s="1491" t="s">
        <v>1399</v>
      </c>
      <c r="B151" s="1492" t="s">
        <v>1397</v>
      </c>
      <c r="C151" s="1492" t="s">
        <v>1397</v>
      </c>
      <c r="D151" s="1493" t="s">
        <v>1397</v>
      </c>
      <c r="E151" s="851" t="s">
        <v>1409</v>
      </c>
      <c r="F151" s="154"/>
      <c r="G151" s="154"/>
      <c r="H151" s="159"/>
      <c r="I151" s="104">
        <v>417</v>
      </c>
      <c r="J151" s="100">
        <f t="shared" si="2"/>
        <v>437.85</v>
      </c>
    </row>
    <row r="152" spans="1:10" ht="29.25" customHeight="1" thickBot="1">
      <c r="A152" s="1491" t="s">
        <v>1401</v>
      </c>
      <c r="B152" s="1492" t="s">
        <v>1402</v>
      </c>
      <c r="C152" s="1492" t="s">
        <v>1402</v>
      </c>
      <c r="D152" s="1493" t="s">
        <v>1402</v>
      </c>
      <c r="E152" s="851" t="s">
        <v>1410</v>
      </c>
      <c r="F152" s="154"/>
      <c r="G152" s="154"/>
      <c r="H152" s="159"/>
      <c r="I152" s="104">
        <v>471</v>
      </c>
      <c r="J152" s="100">
        <f t="shared" si="2"/>
        <v>494.55</v>
      </c>
    </row>
    <row r="153" spans="1:10" ht="29.25" customHeight="1" thickBot="1">
      <c r="A153" s="1491" t="s">
        <v>1411</v>
      </c>
      <c r="B153" s="1492" t="s">
        <v>1402</v>
      </c>
      <c r="C153" s="1492" t="s">
        <v>1402</v>
      </c>
      <c r="D153" s="1493" t="s">
        <v>1402</v>
      </c>
      <c r="E153" s="851" t="s">
        <v>1727</v>
      </c>
      <c r="F153" s="154"/>
      <c r="G153" s="154"/>
      <c r="H153" s="159"/>
      <c r="I153" s="108">
        <v>502</v>
      </c>
      <c r="J153" s="100">
        <f t="shared" si="2"/>
        <v>527.1</v>
      </c>
    </row>
    <row r="154" spans="1:10" ht="24" customHeight="1" thickBot="1">
      <c r="A154" s="1520" t="s">
        <v>1412</v>
      </c>
      <c r="B154" s="1523"/>
      <c r="C154" s="1523"/>
      <c r="D154" s="1523"/>
      <c r="E154" s="837" t="s">
        <v>1728</v>
      </c>
      <c r="F154" s="151"/>
      <c r="G154" s="151"/>
      <c r="H154" s="152"/>
      <c r="I154" s="111">
        <v>13</v>
      </c>
      <c r="J154" s="100">
        <f t="shared" si="2"/>
        <v>13.65</v>
      </c>
    </row>
    <row r="155" spans="1:10" ht="24" customHeight="1" thickBot="1">
      <c r="A155" s="1524" t="s">
        <v>1413</v>
      </c>
      <c r="B155" s="1525"/>
      <c r="C155" s="1525"/>
      <c r="D155" s="1526"/>
      <c r="E155" s="849" t="s">
        <v>1729</v>
      </c>
      <c r="F155" s="167"/>
      <c r="G155" s="167"/>
      <c r="H155" s="168"/>
      <c r="I155" s="104">
        <v>26</v>
      </c>
      <c r="J155" s="100">
        <f t="shared" si="2"/>
        <v>27.3</v>
      </c>
    </row>
    <row r="156" spans="1:10" ht="24" customHeight="1" thickBot="1">
      <c r="A156" s="1485" t="s">
        <v>1414</v>
      </c>
      <c r="B156" s="1486"/>
      <c r="C156" s="1486"/>
      <c r="D156" s="1487"/>
      <c r="E156" s="153" t="s">
        <v>1415</v>
      </c>
      <c r="F156" s="154"/>
      <c r="G156" s="154"/>
      <c r="H156" s="169"/>
      <c r="I156" s="104"/>
      <c r="J156" s="100">
        <f t="shared" si="2"/>
        <v>0</v>
      </c>
    </row>
    <row r="157" spans="1:10" ht="24" customHeight="1" thickBot="1">
      <c r="A157" s="1485" t="s">
        <v>1414</v>
      </c>
      <c r="B157" s="1486"/>
      <c r="C157" s="1486"/>
      <c r="D157" s="1487"/>
      <c r="E157" s="153" t="s">
        <v>1416</v>
      </c>
      <c r="F157" s="154"/>
      <c r="G157" s="154"/>
      <c r="H157" s="169"/>
      <c r="I157" s="104"/>
      <c r="J157" s="100">
        <f t="shared" si="2"/>
        <v>0</v>
      </c>
    </row>
    <row r="158" spans="1:10" ht="24" customHeight="1" thickBot="1">
      <c r="A158" s="1485" t="s">
        <v>1418</v>
      </c>
      <c r="B158" s="1486"/>
      <c r="C158" s="1486"/>
      <c r="D158" s="1487"/>
      <c r="E158" s="153" t="s">
        <v>1419</v>
      </c>
      <c r="F158" s="154"/>
      <c r="G158" s="154"/>
      <c r="H158" s="169"/>
      <c r="I158" s="104">
        <v>114</v>
      </c>
      <c r="J158" s="100">
        <f t="shared" si="2"/>
        <v>119.7</v>
      </c>
    </row>
    <row r="159" spans="1:10" ht="24" customHeight="1" thickBot="1">
      <c r="A159" s="1485" t="s">
        <v>1417</v>
      </c>
      <c r="B159" s="1486"/>
      <c r="C159" s="1486"/>
      <c r="D159" s="1487"/>
      <c r="E159" s="846" t="s">
        <v>1420</v>
      </c>
      <c r="F159" s="154"/>
      <c r="G159" s="154"/>
      <c r="H159" s="169"/>
      <c r="I159" s="104">
        <v>27</v>
      </c>
      <c r="J159" s="100">
        <f t="shared" si="2"/>
        <v>28.35</v>
      </c>
    </row>
    <row r="160" spans="1:10" ht="24" customHeight="1" thickBot="1">
      <c r="A160" s="1485" t="s">
        <v>1417</v>
      </c>
      <c r="B160" s="1486"/>
      <c r="C160" s="1486"/>
      <c r="D160" s="1487"/>
      <c r="E160" s="153" t="s">
        <v>1730</v>
      </c>
      <c r="F160" s="154"/>
      <c r="G160" s="154"/>
      <c r="H160" s="169"/>
      <c r="I160" s="104">
        <v>57</v>
      </c>
      <c r="J160" s="100">
        <f t="shared" si="2"/>
        <v>59.85</v>
      </c>
    </row>
    <row r="161" spans="1:10" ht="24" customHeight="1" thickBot="1">
      <c r="A161" s="1485" t="s">
        <v>1421</v>
      </c>
      <c r="B161" s="1486"/>
      <c r="C161" s="1486"/>
      <c r="D161" s="1487"/>
      <c r="E161" s="153" t="s">
        <v>1422</v>
      </c>
      <c r="F161" s="154"/>
      <c r="G161" s="154"/>
      <c r="H161" s="169"/>
      <c r="I161" s="104">
        <v>49</v>
      </c>
      <c r="J161" s="100">
        <f t="shared" si="2"/>
        <v>51.45</v>
      </c>
    </row>
    <row r="162" spans="1:10" ht="24" customHeight="1" thickBot="1">
      <c r="A162" s="1485" t="s">
        <v>1423</v>
      </c>
      <c r="B162" s="1486"/>
      <c r="C162" s="1486"/>
      <c r="D162" s="1487"/>
      <c r="E162" s="153" t="s">
        <v>1424</v>
      </c>
      <c r="F162" s="154"/>
      <c r="G162" s="154"/>
      <c r="H162" s="169"/>
      <c r="I162" s="104">
        <v>83</v>
      </c>
      <c r="J162" s="100">
        <f t="shared" si="2"/>
        <v>87.15</v>
      </c>
    </row>
    <row r="163" spans="1:10" ht="24" customHeight="1" thickBot="1">
      <c r="A163" s="1485" t="s">
        <v>1425</v>
      </c>
      <c r="B163" s="1486"/>
      <c r="C163" s="1486"/>
      <c r="D163" s="1487"/>
      <c r="E163" s="163" t="s">
        <v>1426</v>
      </c>
      <c r="F163" s="154"/>
      <c r="G163" s="154"/>
      <c r="H163" s="169"/>
      <c r="I163" s="104">
        <v>306</v>
      </c>
      <c r="J163" s="100">
        <f t="shared" si="2"/>
        <v>321.3</v>
      </c>
    </row>
    <row r="164" spans="1:10" ht="24" customHeight="1" thickBot="1">
      <c r="A164" s="1485" t="s">
        <v>1427</v>
      </c>
      <c r="B164" s="1486"/>
      <c r="C164" s="1486"/>
      <c r="D164" s="1487"/>
      <c r="E164" s="163" t="s">
        <v>1428</v>
      </c>
      <c r="F164" s="154"/>
      <c r="G164" s="154"/>
      <c r="H164" s="169"/>
      <c r="I164" s="104">
        <v>497</v>
      </c>
      <c r="J164" s="100">
        <f t="shared" si="2"/>
        <v>521.85</v>
      </c>
    </row>
    <row r="165" spans="1:10" ht="38.25" customHeight="1" thickBot="1">
      <c r="A165" s="1485" t="s">
        <v>1738</v>
      </c>
      <c r="B165" s="1486"/>
      <c r="C165" s="1486"/>
      <c r="D165" s="1487"/>
      <c r="E165" s="846" t="s">
        <v>1731</v>
      </c>
      <c r="F165" s="154"/>
      <c r="G165" s="154"/>
      <c r="H165" s="169"/>
      <c r="I165" s="104">
        <v>38</v>
      </c>
      <c r="J165" s="100">
        <f t="shared" si="2"/>
        <v>39.9</v>
      </c>
    </row>
    <row r="166" spans="1:10" ht="24" customHeight="1" thickBot="1">
      <c r="A166" s="1485" t="s">
        <v>1429</v>
      </c>
      <c r="B166" s="1486"/>
      <c r="C166" s="1486"/>
      <c r="D166" s="1487"/>
      <c r="E166" s="846" t="s">
        <v>1430</v>
      </c>
      <c r="F166" s="154"/>
      <c r="G166" s="154"/>
      <c r="H166" s="169"/>
      <c r="I166" s="104">
        <v>151</v>
      </c>
      <c r="J166" s="100">
        <f t="shared" si="2"/>
        <v>158.55000000000001</v>
      </c>
    </row>
    <row r="167" spans="1:10" ht="24" customHeight="1" thickBot="1">
      <c r="A167" s="1485"/>
      <c r="B167" s="1486"/>
      <c r="C167" s="1486"/>
      <c r="D167" s="1487"/>
      <c r="E167" s="846" t="s">
        <v>1431</v>
      </c>
      <c r="F167" s="154"/>
      <c r="G167" s="154"/>
      <c r="H167" s="169"/>
      <c r="I167" s="104">
        <v>216</v>
      </c>
      <c r="J167" s="100">
        <f t="shared" si="2"/>
        <v>226.8</v>
      </c>
    </row>
    <row r="168" spans="1:10" ht="24" customHeight="1" thickBot="1">
      <c r="A168" s="1485" t="s">
        <v>1432</v>
      </c>
      <c r="B168" s="1486"/>
      <c r="C168" s="1486"/>
      <c r="D168" s="1487"/>
      <c r="E168" s="847" t="s">
        <v>1433</v>
      </c>
      <c r="F168" s="154"/>
      <c r="G168" s="154"/>
      <c r="H168" s="169"/>
      <c r="I168" s="104">
        <v>162</v>
      </c>
      <c r="J168" s="100">
        <f t="shared" si="2"/>
        <v>170.1</v>
      </c>
    </row>
    <row r="169" spans="1:10" ht="24" customHeight="1" thickBot="1">
      <c r="A169" s="1485"/>
      <c r="B169" s="1486"/>
      <c r="C169" s="1486"/>
      <c r="D169" s="1487"/>
      <c r="E169" s="847" t="s">
        <v>1434</v>
      </c>
      <c r="F169" s="154"/>
      <c r="G169" s="154"/>
      <c r="H169" s="169"/>
      <c r="I169" s="104">
        <v>264</v>
      </c>
      <c r="J169" s="100">
        <f t="shared" si="2"/>
        <v>277.2</v>
      </c>
    </row>
    <row r="170" spans="1:10" ht="24" customHeight="1" thickBot="1">
      <c r="A170" s="1485" t="s">
        <v>1435</v>
      </c>
      <c r="B170" s="1486"/>
      <c r="C170" s="1486"/>
      <c r="D170" s="1487"/>
      <c r="E170" s="846" t="s">
        <v>1436</v>
      </c>
      <c r="F170" s="154"/>
      <c r="G170" s="154"/>
      <c r="H170" s="169"/>
      <c r="I170" s="104">
        <v>49</v>
      </c>
      <c r="J170" s="100">
        <f t="shared" si="2"/>
        <v>51.45</v>
      </c>
    </row>
    <row r="171" spans="1:10" ht="24" customHeight="1" thickBot="1">
      <c r="A171" s="1485"/>
      <c r="B171" s="1486"/>
      <c r="C171" s="1486"/>
      <c r="D171" s="1487"/>
      <c r="E171" s="846" t="s">
        <v>1437</v>
      </c>
      <c r="F171" s="154"/>
      <c r="G171" s="154"/>
      <c r="H171" s="169"/>
      <c r="I171" s="104">
        <v>56</v>
      </c>
      <c r="J171" s="100">
        <f t="shared" si="2"/>
        <v>58.800000000000004</v>
      </c>
    </row>
    <row r="172" spans="1:10" ht="24" customHeight="1" thickBot="1">
      <c r="A172" s="1485"/>
      <c r="B172" s="1486"/>
      <c r="C172" s="1486"/>
      <c r="D172" s="1487"/>
      <c r="E172" s="846" t="s">
        <v>1438</v>
      </c>
      <c r="F172" s="154"/>
      <c r="G172" s="154"/>
      <c r="H172" s="169"/>
      <c r="I172" s="104">
        <v>76</v>
      </c>
      <c r="J172" s="100">
        <f t="shared" si="2"/>
        <v>79.8</v>
      </c>
    </row>
    <row r="173" spans="1:10" ht="24" customHeight="1" thickBot="1">
      <c r="A173" s="1485"/>
      <c r="B173" s="1486"/>
      <c r="C173" s="1486"/>
      <c r="D173" s="1487"/>
      <c r="E173" s="846" t="s">
        <v>1439</v>
      </c>
      <c r="F173" s="154"/>
      <c r="G173" s="154"/>
      <c r="H173" s="169"/>
      <c r="I173" s="104">
        <v>117</v>
      </c>
      <c r="J173" s="100">
        <f t="shared" si="2"/>
        <v>122.85000000000001</v>
      </c>
    </row>
    <row r="174" spans="1:10" ht="24" customHeight="1" thickBot="1">
      <c r="A174" s="1485"/>
      <c r="B174" s="1486"/>
      <c r="C174" s="1486"/>
      <c r="D174" s="1487"/>
      <c r="E174" s="852" t="s">
        <v>1440</v>
      </c>
      <c r="F174" s="154"/>
      <c r="G174" s="154"/>
      <c r="H174" s="169"/>
      <c r="I174" s="104">
        <v>205</v>
      </c>
      <c r="J174" s="100">
        <f t="shared" si="2"/>
        <v>215.25</v>
      </c>
    </row>
    <row r="175" spans="1:10" ht="27.75" customHeight="1" thickBot="1">
      <c r="A175" s="1485" t="s">
        <v>1441</v>
      </c>
      <c r="B175" s="1486"/>
      <c r="C175" s="1486"/>
      <c r="D175" s="1487"/>
      <c r="E175" s="153" t="s">
        <v>1442</v>
      </c>
      <c r="F175" s="154"/>
      <c r="G175" s="154"/>
      <c r="H175" s="169"/>
      <c r="I175" s="104">
        <v>280</v>
      </c>
      <c r="J175" s="100">
        <f t="shared" si="2"/>
        <v>294</v>
      </c>
    </row>
    <row r="176" spans="1:10" ht="29.25" customHeight="1" thickBot="1">
      <c r="A176" s="1488" t="s">
        <v>1443</v>
      </c>
      <c r="B176" s="1489"/>
      <c r="C176" s="1489"/>
      <c r="D176" s="1490"/>
      <c r="E176" s="153" t="s">
        <v>1444</v>
      </c>
      <c r="F176" s="154"/>
      <c r="G176" s="154"/>
      <c r="H176" s="169"/>
      <c r="I176" s="104">
        <v>769</v>
      </c>
      <c r="J176" s="100">
        <f t="shared" si="2"/>
        <v>807.45</v>
      </c>
    </row>
    <row r="177" spans="1:10" ht="29.25" customHeight="1" thickBot="1">
      <c r="A177" s="1488" t="s">
        <v>1443</v>
      </c>
      <c r="B177" s="1489"/>
      <c r="C177" s="1489"/>
      <c r="D177" s="1490"/>
      <c r="E177" s="153" t="s">
        <v>1445</v>
      </c>
      <c r="F177" s="154"/>
      <c r="G177" s="154"/>
      <c r="H177" s="169"/>
      <c r="I177" s="104">
        <v>94</v>
      </c>
      <c r="J177" s="100">
        <f t="shared" si="2"/>
        <v>98.7</v>
      </c>
    </row>
    <row r="178" spans="1:10" ht="29.25" customHeight="1" thickBot="1">
      <c r="A178" s="1488" t="s">
        <v>1732</v>
      </c>
      <c r="B178" s="1489"/>
      <c r="C178" s="1489"/>
      <c r="D178" s="1490"/>
      <c r="E178" s="153" t="s">
        <v>1733</v>
      </c>
      <c r="F178" s="154"/>
      <c r="G178" s="154"/>
      <c r="H178" s="169"/>
      <c r="I178" s="104">
        <v>313</v>
      </c>
      <c r="J178" s="100">
        <f t="shared" si="2"/>
        <v>328.65000000000003</v>
      </c>
    </row>
    <row r="179" spans="1:10" ht="29.25" customHeight="1" thickBot="1">
      <c r="A179" s="1488" t="s">
        <v>1446</v>
      </c>
      <c r="B179" s="1489"/>
      <c r="C179" s="1489"/>
      <c r="D179" s="1490"/>
      <c r="E179" s="153" t="s">
        <v>1447</v>
      </c>
      <c r="F179" s="154"/>
      <c r="G179" s="154"/>
      <c r="H179" s="169"/>
      <c r="I179" s="104">
        <v>1868</v>
      </c>
      <c r="J179" s="100">
        <f t="shared" si="2"/>
        <v>1961.4</v>
      </c>
    </row>
    <row r="180" spans="1:10" ht="26.25" customHeight="1" thickBot="1">
      <c r="A180" s="1485" t="s">
        <v>1448</v>
      </c>
      <c r="B180" s="1486"/>
      <c r="C180" s="1486"/>
      <c r="D180" s="1487"/>
      <c r="E180" s="153" t="s">
        <v>1734</v>
      </c>
      <c r="F180" s="154"/>
      <c r="G180" s="154"/>
      <c r="H180" s="169"/>
      <c r="I180" s="104">
        <v>1474</v>
      </c>
      <c r="J180" s="100">
        <f t="shared" si="2"/>
        <v>1547.7</v>
      </c>
    </row>
    <row r="181" spans="1:10" ht="30.75" customHeight="1" thickBot="1">
      <c r="A181" s="1485" t="s">
        <v>1449</v>
      </c>
      <c r="B181" s="1486"/>
      <c r="C181" s="1486"/>
      <c r="D181" s="1487"/>
      <c r="E181" s="153" t="s">
        <v>1735</v>
      </c>
      <c r="F181" s="154"/>
      <c r="G181" s="154"/>
      <c r="H181" s="169"/>
      <c r="I181" s="104">
        <v>8592</v>
      </c>
      <c r="J181" s="100">
        <f t="shared" si="2"/>
        <v>9021.6</v>
      </c>
    </row>
    <row r="182" spans="1:10" ht="30.75" customHeight="1" thickBot="1">
      <c r="A182" s="1527" t="s">
        <v>1736</v>
      </c>
      <c r="B182" s="1528"/>
      <c r="C182" s="1528"/>
      <c r="D182" s="1529"/>
      <c r="E182" s="163" t="s">
        <v>1737</v>
      </c>
      <c r="F182" s="154"/>
      <c r="G182" s="154"/>
      <c r="H182" s="169"/>
      <c r="I182" s="104">
        <v>1706</v>
      </c>
      <c r="J182" s="100">
        <f t="shared" si="2"/>
        <v>1791.3000000000002</v>
      </c>
    </row>
    <row r="183" spans="1:10" ht="30.75" customHeight="1" thickBot="1">
      <c r="A183" s="1485" t="s">
        <v>1450</v>
      </c>
      <c r="B183" s="1486"/>
      <c r="C183" s="1486"/>
      <c r="D183" s="1487"/>
      <c r="E183" s="153" t="s">
        <v>1451</v>
      </c>
      <c r="F183" s="154"/>
      <c r="G183" s="154"/>
      <c r="H183" s="169"/>
      <c r="I183" s="104">
        <v>8770</v>
      </c>
      <c r="J183" s="100">
        <f t="shared" si="2"/>
        <v>9208.5</v>
      </c>
    </row>
    <row r="184" spans="1:10" ht="30.75" customHeight="1" thickBot="1">
      <c r="A184" s="1480" t="s">
        <v>1450</v>
      </c>
      <c r="B184" s="1481"/>
      <c r="C184" s="1481"/>
      <c r="D184" s="1482"/>
      <c r="E184" s="170" t="s">
        <v>1452</v>
      </c>
      <c r="F184" s="171"/>
      <c r="G184" s="171"/>
      <c r="H184" s="172"/>
      <c r="I184" s="108">
        <v>13090</v>
      </c>
      <c r="J184" s="100">
        <f t="shared" si="2"/>
        <v>13744.5</v>
      </c>
    </row>
  </sheetData>
  <mergeCells count="106">
    <mergeCell ref="C63:C73"/>
    <mergeCell ref="F63:F73"/>
    <mergeCell ref="G63:G73"/>
    <mergeCell ref="A44:B73"/>
    <mergeCell ref="C90:C96"/>
    <mergeCell ref="G90:G96"/>
    <mergeCell ref="H90:H96"/>
    <mergeCell ref="B97:B108"/>
    <mergeCell ref="C97:C108"/>
    <mergeCell ref="G97:G108"/>
    <mergeCell ref="H97:H108"/>
    <mergeCell ref="A74:B82"/>
    <mergeCell ref="C74:C82"/>
    <mergeCell ref="G74:G82"/>
    <mergeCell ref="H74:H82"/>
    <mergeCell ref="A83:A125"/>
    <mergeCell ref="C83:C89"/>
    <mergeCell ref="G83:G89"/>
    <mergeCell ref="H83:H89"/>
    <mergeCell ref="B83:B96"/>
    <mergeCell ref="A1:H1"/>
    <mergeCell ref="A2:B3"/>
    <mergeCell ref="C2:D3"/>
    <mergeCell ref="E2:E3"/>
    <mergeCell ref="F2:F3"/>
    <mergeCell ref="G2:G3"/>
    <mergeCell ref="H2:H3"/>
    <mergeCell ref="F50:F55"/>
    <mergeCell ref="G50:G62"/>
    <mergeCell ref="F56:F62"/>
    <mergeCell ref="I2:I3"/>
    <mergeCell ref="A4:B17"/>
    <mergeCell ref="C4:C17"/>
    <mergeCell ref="G4:G7"/>
    <mergeCell ref="H4:H17"/>
    <mergeCell ref="G8:G14"/>
    <mergeCell ref="G15:G17"/>
    <mergeCell ref="C44:C49"/>
    <mergeCell ref="F44:F49"/>
    <mergeCell ref="A18:B27"/>
    <mergeCell ref="C18:C27"/>
    <mergeCell ref="G18:G27"/>
    <mergeCell ref="H18:H27"/>
    <mergeCell ref="A28:B36"/>
    <mergeCell ref="C28:C36"/>
    <mergeCell ref="G28:G36"/>
    <mergeCell ref="H28:H36"/>
    <mergeCell ref="A37:B43"/>
    <mergeCell ref="C37:C43"/>
    <mergeCell ref="G37:G43"/>
    <mergeCell ref="H37:H43"/>
    <mergeCell ref="G44:G49"/>
    <mergeCell ref="H44:H73"/>
    <mergeCell ref="C50:C62"/>
    <mergeCell ref="A126:A131"/>
    <mergeCell ref="B126:C131"/>
    <mergeCell ref="G126:G131"/>
    <mergeCell ref="H126:H131"/>
    <mergeCell ref="B109:B110"/>
    <mergeCell ref="C109:C122"/>
    <mergeCell ref="G109:G122"/>
    <mergeCell ref="H109:H122"/>
    <mergeCell ref="B111:B122"/>
    <mergeCell ref="B123:C125"/>
    <mergeCell ref="G123:G125"/>
    <mergeCell ref="H123:H125"/>
    <mergeCell ref="A149:D149"/>
    <mergeCell ref="A150:D150"/>
    <mergeCell ref="A151:D151"/>
    <mergeCell ref="A181:D181"/>
    <mergeCell ref="A183:D183"/>
    <mergeCell ref="A132:D137"/>
    <mergeCell ref="A138:D141"/>
    <mergeCell ref="A142:D142"/>
    <mergeCell ref="A143:D143"/>
    <mergeCell ref="A144:D144"/>
    <mergeCell ref="A145:D145"/>
    <mergeCell ref="A154:D154"/>
    <mergeCell ref="A155:D155"/>
    <mergeCell ref="A156:D156"/>
    <mergeCell ref="A178:D178"/>
    <mergeCell ref="A182:D182"/>
    <mergeCell ref="A184:D184"/>
    <mergeCell ref="J2:J3"/>
    <mergeCell ref="A170:D174"/>
    <mergeCell ref="A175:D175"/>
    <mergeCell ref="A176:D176"/>
    <mergeCell ref="A177:D177"/>
    <mergeCell ref="A179:D179"/>
    <mergeCell ref="A180:D180"/>
    <mergeCell ref="A163:D163"/>
    <mergeCell ref="A164:D164"/>
    <mergeCell ref="A165:D165"/>
    <mergeCell ref="A166:D167"/>
    <mergeCell ref="A168:D169"/>
    <mergeCell ref="A158:D158"/>
    <mergeCell ref="A159:D159"/>
    <mergeCell ref="A160:D160"/>
    <mergeCell ref="A161:D161"/>
    <mergeCell ref="A162:D162"/>
    <mergeCell ref="A152:D152"/>
    <mergeCell ref="A153:D153"/>
    <mergeCell ref="A157:D157"/>
    <mergeCell ref="A146:D146"/>
    <mergeCell ref="A147:D147"/>
    <mergeCell ref="A148:D148"/>
  </mergeCells>
  <pageMargins left="0.7" right="0.7" top="0.75" bottom="0.75" header="0.3" footer="0.3"/>
  <pageSetup paperSize="9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00B050"/>
  </sheetPr>
  <dimension ref="A1:K317"/>
  <sheetViews>
    <sheetView workbookViewId="0">
      <selection activeCell="N21" sqref="N21"/>
    </sheetView>
  </sheetViews>
  <sheetFormatPr defaultColWidth="9.109375" defaultRowHeight="13.2"/>
  <cols>
    <col min="1" max="1" width="41.33203125" style="1110" customWidth="1"/>
    <col min="2" max="2" width="13.6640625" style="1111" customWidth="1"/>
    <col min="3" max="3" width="12.6640625" style="1111" customWidth="1"/>
    <col min="4" max="4" width="12" style="1111" customWidth="1"/>
    <col min="5" max="6" width="10.5546875" style="1111" customWidth="1"/>
    <col min="7" max="7" width="20.88671875" style="1116" customWidth="1"/>
    <col min="8" max="8" width="1.44140625" style="1114" customWidth="1"/>
    <col min="9" max="10" width="16.88671875" style="1110" customWidth="1"/>
    <col min="11" max="16384" width="9.109375" style="1110"/>
  </cols>
  <sheetData>
    <row r="1" spans="1:11">
      <c r="F1" s="1112"/>
      <c r="G1" s="1113"/>
      <c r="I1" s="1115"/>
    </row>
    <row r="2" spans="1:11" ht="14.25" customHeight="1">
      <c r="F2" s="1112"/>
      <c r="G2" s="1113"/>
      <c r="I2" s="1115"/>
    </row>
    <row r="3" spans="1:11" ht="24.75" customHeight="1"/>
    <row r="4" spans="1:11" ht="20.25" customHeight="1">
      <c r="A4" s="1117" t="s">
        <v>5716</v>
      </c>
      <c r="B4" s="1118"/>
      <c r="C4" s="1118"/>
      <c r="D4" s="1118"/>
      <c r="E4" s="1118"/>
      <c r="F4" s="1118"/>
      <c r="G4" s="1118"/>
      <c r="H4" s="1119"/>
    </row>
    <row r="5" spans="1:11" s="1125" customFormat="1" ht="86.25" customHeight="1">
      <c r="A5" s="1120"/>
      <c r="B5" s="1121"/>
      <c r="C5" s="1121"/>
      <c r="D5" s="1121"/>
      <c r="E5" s="1121"/>
      <c r="F5" s="1122"/>
      <c r="G5" s="1123"/>
      <c r="H5" s="1124"/>
    </row>
    <row r="6" spans="1:11">
      <c r="A6" s="1654" t="s">
        <v>1009</v>
      </c>
      <c r="B6" s="1655" t="s">
        <v>5717</v>
      </c>
      <c r="C6" s="1655"/>
      <c r="D6" s="1655" t="s">
        <v>5718</v>
      </c>
      <c r="E6" s="1657" t="s">
        <v>5719</v>
      </c>
      <c r="F6" s="1655" t="s">
        <v>5720</v>
      </c>
      <c r="G6" s="1660" t="s">
        <v>5721</v>
      </c>
      <c r="H6" s="1119"/>
      <c r="I6" s="1658" t="s">
        <v>5722</v>
      </c>
    </row>
    <row r="7" spans="1:11" ht="21.75" customHeight="1">
      <c r="A7" s="1654"/>
      <c r="B7" s="1126" t="s">
        <v>5723</v>
      </c>
      <c r="C7" s="1126" t="s">
        <v>5724</v>
      </c>
      <c r="D7" s="1656"/>
      <c r="E7" s="1657"/>
      <c r="F7" s="1656"/>
      <c r="G7" s="1661"/>
      <c r="H7" s="1119"/>
      <c r="I7" s="1659"/>
    </row>
    <row r="8" spans="1:11">
      <c r="A8" s="1127" t="s">
        <v>5725</v>
      </c>
      <c r="B8" s="1128"/>
      <c r="C8" s="1128"/>
      <c r="D8" s="1128"/>
      <c r="E8" s="1128"/>
      <c r="F8" s="1128"/>
      <c r="G8" s="1128"/>
      <c r="H8" s="1119"/>
    </row>
    <row r="9" spans="1:11" s="1132" customFormat="1" ht="30" customHeight="1">
      <c r="A9" s="1129" t="s">
        <v>5726</v>
      </c>
      <c r="B9" s="1130"/>
      <c r="C9" s="1130"/>
      <c r="D9" s="1130"/>
      <c r="E9" s="1130"/>
      <c r="F9" s="1130"/>
      <c r="G9" s="1130"/>
      <c r="H9" s="1131"/>
    </row>
    <row r="10" spans="1:11" s="1132" customFormat="1" ht="71.25" customHeight="1">
      <c r="A10" s="1133" t="s">
        <v>5727</v>
      </c>
      <c r="B10" s="1134"/>
      <c r="C10" s="1134"/>
      <c r="D10" s="1134"/>
      <c r="E10" s="1134"/>
      <c r="F10" s="1135"/>
      <c r="G10" s="1136"/>
      <c r="H10" s="1131"/>
      <c r="I10" s="1195" t="s">
        <v>2027</v>
      </c>
      <c r="J10" s="1195" t="s">
        <v>2028</v>
      </c>
    </row>
    <row r="11" spans="1:11" ht="12.75" customHeight="1">
      <c r="A11" s="1137" t="s">
        <v>5728</v>
      </c>
      <c r="B11" s="1138">
        <v>25.2</v>
      </c>
      <c r="C11" s="1138">
        <v>27</v>
      </c>
      <c r="D11" s="1139">
        <v>56</v>
      </c>
      <c r="E11" s="1140">
        <v>1.74</v>
      </c>
      <c r="F11" s="1139">
        <v>213</v>
      </c>
      <c r="G11" s="1141">
        <v>6073.3333333333339</v>
      </c>
      <c r="H11" s="1131"/>
      <c r="I11" s="1196">
        <f>G11*1.22</f>
        <v>7409.4666666666672</v>
      </c>
      <c r="J11" s="1197">
        <f>I11*1.05</f>
        <v>7779.9400000000005</v>
      </c>
      <c r="K11" s="1142"/>
    </row>
    <row r="12" spans="1:11" ht="12.75" customHeight="1">
      <c r="A12" s="1137" t="s">
        <v>5729</v>
      </c>
      <c r="B12" s="1138">
        <v>28</v>
      </c>
      <c r="C12" s="1138">
        <v>31.5</v>
      </c>
      <c r="D12" s="1139">
        <v>57</v>
      </c>
      <c r="E12" s="1140">
        <v>1.74</v>
      </c>
      <c r="F12" s="1139">
        <v>213</v>
      </c>
      <c r="G12" s="1141">
        <v>6545.3333333333339</v>
      </c>
      <c r="H12" s="1131"/>
      <c r="I12" s="1196">
        <f t="shared" ref="I12:I27" si="0">G12*1.22</f>
        <v>7985.3066666666673</v>
      </c>
      <c r="J12" s="1197">
        <f t="shared" ref="J12:J27" si="1">I12*1.05</f>
        <v>8384.5720000000001</v>
      </c>
      <c r="K12" s="1142"/>
    </row>
    <row r="13" spans="1:11" ht="12.75" customHeight="1">
      <c r="A13" s="1137" t="s">
        <v>5730</v>
      </c>
      <c r="B13" s="1138">
        <v>33.5</v>
      </c>
      <c r="C13" s="1138">
        <v>37.5</v>
      </c>
      <c r="D13" s="1139">
        <v>59</v>
      </c>
      <c r="E13" s="1140">
        <v>1.74</v>
      </c>
      <c r="F13" s="1139">
        <v>213</v>
      </c>
      <c r="G13" s="1141">
        <v>6965.333333333333</v>
      </c>
      <c r="H13" s="1131"/>
      <c r="I13" s="1196">
        <f t="shared" si="0"/>
        <v>8497.7066666666669</v>
      </c>
      <c r="J13" s="1197">
        <f t="shared" si="1"/>
        <v>8922.5920000000006</v>
      </c>
      <c r="K13" s="1142"/>
    </row>
    <row r="14" spans="1:11" ht="12.75" customHeight="1">
      <c r="A14" s="1137" t="s">
        <v>5731</v>
      </c>
      <c r="B14" s="1138">
        <v>40</v>
      </c>
      <c r="C14" s="1138">
        <v>45</v>
      </c>
      <c r="D14" s="1139">
        <v>59</v>
      </c>
      <c r="E14" s="1140">
        <v>1.74</v>
      </c>
      <c r="F14" s="1139">
        <v>236</v>
      </c>
      <c r="G14" s="1141">
        <v>7974.3333333333339</v>
      </c>
      <c r="H14" s="1131"/>
      <c r="I14" s="1196">
        <f t="shared" si="0"/>
        <v>9728.6866666666665</v>
      </c>
      <c r="J14" s="1197">
        <f t="shared" si="1"/>
        <v>10215.121000000001</v>
      </c>
      <c r="K14" s="1142"/>
    </row>
    <row r="15" spans="1:11" ht="12.75" customHeight="1">
      <c r="A15" s="1137" t="s">
        <v>5732</v>
      </c>
      <c r="B15" s="1138">
        <v>45</v>
      </c>
      <c r="C15" s="1138">
        <v>50</v>
      </c>
      <c r="D15" s="1139">
        <v>60</v>
      </c>
      <c r="E15" s="1140">
        <v>1.74</v>
      </c>
      <c r="F15" s="1139">
        <v>236</v>
      </c>
      <c r="G15" s="1141">
        <v>8368.6666666666679</v>
      </c>
      <c r="H15" s="1131"/>
      <c r="I15" s="1196">
        <f t="shared" si="0"/>
        <v>10209.773333333334</v>
      </c>
      <c r="J15" s="1197">
        <f t="shared" si="1"/>
        <v>10720.262000000002</v>
      </c>
      <c r="K15" s="1142"/>
    </row>
    <row r="16" spans="1:11" ht="12.75" customHeight="1">
      <c r="A16" s="1137" t="s">
        <v>5733</v>
      </c>
      <c r="B16" s="1138">
        <v>50</v>
      </c>
      <c r="C16" s="1138">
        <v>56</v>
      </c>
      <c r="D16" s="1139">
        <v>61</v>
      </c>
      <c r="E16" s="1140">
        <v>1.74</v>
      </c>
      <c r="F16" s="1139">
        <v>236</v>
      </c>
      <c r="G16" s="1141">
        <v>9771.0000000000018</v>
      </c>
      <c r="H16" s="1131"/>
      <c r="I16" s="1196">
        <f t="shared" si="0"/>
        <v>11920.620000000003</v>
      </c>
      <c r="J16" s="1197">
        <f t="shared" si="1"/>
        <v>12516.651000000003</v>
      </c>
      <c r="K16" s="1142"/>
    </row>
    <row r="17" spans="1:11" ht="12.75" customHeight="1">
      <c r="A17" s="1137" t="s">
        <v>5734</v>
      </c>
      <c r="B17" s="1138">
        <v>56</v>
      </c>
      <c r="C17" s="1138">
        <v>63</v>
      </c>
      <c r="D17" s="1139">
        <v>62</v>
      </c>
      <c r="E17" s="1140">
        <v>2.4319999999999999</v>
      </c>
      <c r="F17" s="1139">
        <v>297</v>
      </c>
      <c r="G17" s="1141">
        <v>10313.666666666668</v>
      </c>
      <c r="H17" s="1131"/>
      <c r="I17" s="1196">
        <f t="shared" si="0"/>
        <v>12582.673333333334</v>
      </c>
      <c r="J17" s="1197">
        <f t="shared" si="1"/>
        <v>13211.807000000001</v>
      </c>
      <c r="K17" s="1142"/>
    </row>
    <row r="18" spans="1:11" ht="12.75" customHeight="1">
      <c r="A18" s="1137" t="s">
        <v>5735</v>
      </c>
      <c r="B18" s="1138">
        <v>61.5</v>
      </c>
      <c r="C18" s="1138">
        <v>69</v>
      </c>
      <c r="D18" s="1139">
        <v>62</v>
      </c>
      <c r="E18" s="1140">
        <v>2.4319999999999999</v>
      </c>
      <c r="F18" s="1139">
        <v>297</v>
      </c>
      <c r="G18" s="1141">
        <v>11087.000000000002</v>
      </c>
      <c r="H18" s="1131"/>
      <c r="I18" s="1196">
        <f t="shared" si="0"/>
        <v>13526.140000000001</v>
      </c>
      <c r="J18" s="1197">
        <f t="shared" si="1"/>
        <v>14202.447000000002</v>
      </c>
      <c r="K18" s="1142"/>
    </row>
    <row r="19" spans="1:11" ht="12.75" customHeight="1">
      <c r="A19" s="1137" t="s">
        <v>5736</v>
      </c>
      <c r="B19" s="1138">
        <v>67</v>
      </c>
      <c r="C19" s="1138">
        <v>75</v>
      </c>
      <c r="D19" s="1139">
        <v>62</v>
      </c>
      <c r="E19" s="1140">
        <v>2.4319999999999999</v>
      </c>
      <c r="F19" s="1139">
        <v>317</v>
      </c>
      <c r="G19" s="1141">
        <v>12512.000000000002</v>
      </c>
      <c r="H19" s="1131"/>
      <c r="I19" s="1196">
        <f t="shared" si="0"/>
        <v>15264.640000000001</v>
      </c>
      <c r="J19" s="1197">
        <f t="shared" si="1"/>
        <v>16027.872000000001</v>
      </c>
      <c r="K19" s="1142"/>
    </row>
    <row r="20" spans="1:11" ht="12.75" customHeight="1">
      <c r="A20" s="1137" t="s">
        <v>5737</v>
      </c>
      <c r="B20" s="1138">
        <v>73</v>
      </c>
      <c r="C20" s="1138">
        <v>81.5</v>
      </c>
      <c r="D20" s="1139">
        <v>62</v>
      </c>
      <c r="E20" s="1140">
        <v>3.367</v>
      </c>
      <c r="F20" s="1139">
        <v>405</v>
      </c>
      <c r="G20" s="1141">
        <v>13767.666666666668</v>
      </c>
      <c r="H20" s="1131"/>
      <c r="I20" s="1196">
        <f t="shared" si="0"/>
        <v>16796.553333333333</v>
      </c>
      <c r="J20" s="1197">
        <f t="shared" si="1"/>
        <v>17636.381000000001</v>
      </c>
      <c r="K20" s="1142"/>
    </row>
    <row r="21" spans="1:11" ht="12.75" customHeight="1">
      <c r="A21" s="1137" t="s">
        <v>5738</v>
      </c>
      <c r="B21" s="1138">
        <v>78.5</v>
      </c>
      <c r="C21" s="1138">
        <v>87.5</v>
      </c>
      <c r="D21" s="1139">
        <v>63</v>
      </c>
      <c r="E21" s="1140">
        <v>3.367</v>
      </c>
      <c r="F21" s="1139">
        <v>405</v>
      </c>
      <c r="G21" s="1141">
        <v>14204.66666666667</v>
      </c>
      <c r="H21" s="1131"/>
      <c r="I21" s="1196">
        <f t="shared" si="0"/>
        <v>17329.693333333336</v>
      </c>
      <c r="J21" s="1197">
        <f t="shared" si="1"/>
        <v>18196.178000000004</v>
      </c>
      <c r="K21" s="1142"/>
    </row>
    <row r="22" spans="1:11" ht="12.75" customHeight="1">
      <c r="A22" s="1137" t="s">
        <v>5739</v>
      </c>
      <c r="B22" s="1138">
        <v>85</v>
      </c>
      <c r="C22" s="1138">
        <v>95</v>
      </c>
      <c r="D22" s="1139">
        <v>64</v>
      </c>
      <c r="E22" s="1140">
        <v>3.367</v>
      </c>
      <c r="F22" s="1139">
        <v>444</v>
      </c>
      <c r="G22" s="1141">
        <v>15386.000000000002</v>
      </c>
      <c r="H22" s="1131"/>
      <c r="I22" s="1196">
        <f t="shared" si="0"/>
        <v>18770.920000000002</v>
      </c>
      <c r="J22" s="1197">
        <f t="shared" si="1"/>
        <v>19709.466000000004</v>
      </c>
      <c r="K22" s="1142"/>
    </row>
    <row r="23" spans="1:11" ht="12.75" customHeight="1">
      <c r="A23" s="1137" t="s">
        <v>5740</v>
      </c>
      <c r="B23" s="1138">
        <v>90</v>
      </c>
      <c r="C23" s="1138">
        <v>100</v>
      </c>
      <c r="D23" s="1139">
        <v>64</v>
      </c>
      <c r="E23" s="1140">
        <v>3.367</v>
      </c>
      <c r="F23" s="1139">
        <v>444</v>
      </c>
      <c r="G23" s="1141">
        <v>15502.333333333334</v>
      </c>
      <c r="H23" s="1131"/>
      <c r="I23" s="1196">
        <f t="shared" si="0"/>
        <v>18912.846666666668</v>
      </c>
      <c r="J23" s="1197">
        <f t="shared" si="1"/>
        <v>19858.489000000001</v>
      </c>
      <c r="K23" s="1142"/>
    </row>
    <row r="24" spans="1:11" ht="12.75" customHeight="1">
      <c r="A24" s="1137" t="s">
        <v>5741</v>
      </c>
      <c r="B24" s="1138">
        <v>95</v>
      </c>
      <c r="C24" s="1138">
        <v>106</v>
      </c>
      <c r="D24" s="1139">
        <v>66</v>
      </c>
      <c r="E24" s="1140">
        <v>3.367</v>
      </c>
      <c r="F24" s="1139">
        <v>445</v>
      </c>
      <c r="G24" s="1141">
        <v>16098.000000000002</v>
      </c>
      <c r="H24" s="1131"/>
      <c r="I24" s="1196">
        <f t="shared" si="0"/>
        <v>19639.560000000001</v>
      </c>
      <c r="J24" s="1197">
        <f t="shared" si="1"/>
        <v>20621.538</v>
      </c>
      <c r="K24" s="1142"/>
    </row>
    <row r="25" spans="1:11" ht="12.75" customHeight="1">
      <c r="A25" s="1137" t="s">
        <v>5742</v>
      </c>
      <c r="B25" s="1138">
        <v>101</v>
      </c>
      <c r="C25" s="1138">
        <v>112</v>
      </c>
      <c r="D25" s="1139">
        <v>66</v>
      </c>
      <c r="E25" s="1140">
        <v>3.367</v>
      </c>
      <c r="F25" s="1139">
        <v>445</v>
      </c>
      <c r="G25" s="1141">
        <v>16290.333333333336</v>
      </c>
      <c r="H25" s="1131"/>
      <c r="I25" s="1196">
        <f t="shared" si="0"/>
        <v>19874.206666666669</v>
      </c>
      <c r="J25" s="1197">
        <f t="shared" si="1"/>
        <v>20867.917000000001</v>
      </c>
      <c r="K25" s="1142"/>
    </row>
    <row r="26" spans="1:11" ht="12.75" customHeight="1">
      <c r="A26" s="1137" t="s">
        <v>5743</v>
      </c>
      <c r="B26" s="1138">
        <v>106</v>
      </c>
      <c r="C26" s="1138">
        <v>119</v>
      </c>
      <c r="D26" s="1139">
        <v>67</v>
      </c>
      <c r="E26" s="1140">
        <v>3.367</v>
      </c>
      <c r="F26" s="1139">
        <v>465</v>
      </c>
      <c r="G26" s="1141">
        <v>17568.666666666668</v>
      </c>
      <c r="H26" s="1131"/>
      <c r="I26" s="1196">
        <f t="shared" si="0"/>
        <v>21433.773333333334</v>
      </c>
      <c r="J26" s="1197">
        <f t="shared" si="1"/>
        <v>22505.462000000003</v>
      </c>
      <c r="K26" s="1142"/>
    </row>
    <row r="27" spans="1:11" ht="12.75" customHeight="1">
      <c r="A27" s="1137" t="s">
        <v>5744</v>
      </c>
      <c r="B27" s="1138">
        <v>112</v>
      </c>
      <c r="C27" s="1138">
        <v>123.5</v>
      </c>
      <c r="D27" s="1139">
        <v>67</v>
      </c>
      <c r="E27" s="1140">
        <v>3.367</v>
      </c>
      <c r="F27" s="1139">
        <v>465</v>
      </c>
      <c r="G27" s="1141">
        <v>17970.333333333336</v>
      </c>
      <c r="H27" s="1131"/>
      <c r="I27" s="1196">
        <f t="shared" si="0"/>
        <v>21923.806666666671</v>
      </c>
      <c r="J27" s="1197">
        <f t="shared" si="1"/>
        <v>23019.997000000007</v>
      </c>
      <c r="K27" s="1142"/>
    </row>
    <row r="28" spans="1:11" s="1132" customFormat="1" ht="30" customHeight="1">
      <c r="A28" s="1129" t="s">
        <v>5745</v>
      </c>
      <c r="B28" s="1130"/>
      <c r="C28" s="1130"/>
      <c r="D28" s="1130"/>
      <c r="E28" s="1130"/>
      <c r="F28" s="1130"/>
      <c r="G28" s="1130"/>
      <c r="H28" s="1131"/>
      <c r="I28" s="1196"/>
      <c r="K28" s="1142"/>
    </row>
    <row r="29" spans="1:11" s="1132" customFormat="1" ht="71.25" customHeight="1">
      <c r="A29" s="1133" t="s">
        <v>5727</v>
      </c>
      <c r="B29" s="1134"/>
      <c r="C29" s="1134"/>
      <c r="D29" s="1134"/>
      <c r="E29" s="1134"/>
      <c r="F29" s="1135"/>
      <c r="G29" s="1136">
        <v>0</v>
      </c>
      <c r="H29" s="1131"/>
      <c r="I29" s="1196"/>
      <c r="K29" s="1142"/>
    </row>
    <row r="30" spans="1:11" ht="12.75" customHeight="1">
      <c r="A30" s="1137" t="s">
        <v>5746</v>
      </c>
      <c r="B30" s="1138">
        <v>25.2</v>
      </c>
      <c r="C30" s="1138">
        <v>27</v>
      </c>
      <c r="D30" s="1139">
        <v>56</v>
      </c>
      <c r="E30" s="1140">
        <v>1.74</v>
      </c>
      <c r="F30" s="1139">
        <v>213</v>
      </c>
      <c r="G30" s="1141">
        <v>5033.0000000000009</v>
      </c>
      <c r="H30" s="1131"/>
      <c r="I30" s="1196">
        <f t="shared" ref="I30:I75" si="2">G30*1.22</f>
        <v>6140.2600000000011</v>
      </c>
      <c r="J30" s="1197">
        <f t="shared" ref="J30:J47" si="3">I30*1.05</f>
        <v>6447.273000000001</v>
      </c>
      <c r="K30" s="1142"/>
    </row>
    <row r="31" spans="1:11" ht="12.75" customHeight="1">
      <c r="A31" s="1137" t="s">
        <v>5747</v>
      </c>
      <c r="B31" s="1138">
        <v>28</v>
      </c>
      <c r="C31" s="1138">
        <v>31.5</v>
      </c>
      <c r="D31" s="1139">
        <v>57</v>
      </c>
      <c r="E31" s="1140">
        <v>1.74</v>
      </c>
      <c r="F31" s="1139">
        <v>213</v>
      </c>
      <c r="G31" s="1141">
        <v>5305</v>
      </c>
      <c r="H31" s="1131"/>
      <c r="I31" s="1196">
        <f t="shared" si="2"/>
        <v>6472.0999999999995</v>
      </c>
      <c r="J31" s="1197">
        <f t="shared" si="3"/>
        <v>6795.7049999999999</v>
      </c>
      <c r="K31" s="1142"/>
    </row>
    <row r="32" spans="1:11" ht="12.75" customHeight="1">
      <c r="A32" s="1137" t="s">
        <v>5748</v>
      </c>
      <c r="B32" s="1138">
        <v>33.5</v>
      </c>
      <c r="C32" s="1138">
        <v>37.5</v>
      </c>
      <c r="D32" s="1139">
        <v>59</v>
      </c>
      <c r="E32" s="1140">
        <v>1.74</v>
      </c>
      <c r="F32" s="1139">
        <v>213</v>
      </c>
      <c r="G32" s="1141">
        <v>5826.666666666667</v>
      </c>
      <c r="H32" s="1131"/>
      <c r="I32" s="1196">
        <f t="shared" si="2"/>
        <v>7108.5333333333338</v>
      </c>
      <c r="J32" s="1197">
        <f t="shared" si="3"/>
        <v>7463.9600000000009</v>
      </c>
      <c r="K32" s="1142"/>
    </row>
    <row r="33" spans="1:11" ht="12.75" customHeight="1">
      <c r="A33" s="1137" t="s">
        <v>5749</v>
      </c>
      <c r="B33" s="1138">
        <v>40</v>
      </c>
      <c r="C33" s="1138">
        <v>45</v>
      </c>
      <c r="D33" s="1139">
        <v>59</v>
      </c>
      <c r="E33" s="1140">
        <v>1.74</v>
      </c>
      <c r="F33" s="1139">
        <v>216</v>
      </c>
      <c r="G33" s="1141">
        <v>6671.0000000000009</v>
      </c>
      <c r="H33" s="1131"/>
      <c r="I33" s="1196">
        <f t="shared" si="2"/>
        <v>8138.6200000000008</v>
      </c>
      <c r="J33" s="1197">
        <f t="shared" si="3"/>
        <v>8545.5510000000013</v>
      </c>
      <c r="K33" s="1142"/>
    </row>
    <row r="34" spans="1:11" ht="12.75" customHeight="1">
      <c r="A34" s="1137" t="s">
        <v>5750</v>
      </c>
      <c r="B34" s="1138">
        <v>45</v>
      </c>
      <c r="C34" s="1138">
        <v>50</v>
      </c>
      <c r="D34" s="1139">
        <v>60</v>
      </c>
      <c r="E34" s="1140">
        <v>1.74</v>
      </c>
      <c r="F34" s="1139">
        <v>236</v>
      </c>
      <c r="G34" s="1141">
        <v>6845.333333333333</v>
      </c>
      <c r="H34" s="1131"/>
      <c r="I34" s="1196">
        <f t="shared" si="2"/>
        <v>8351.3066666666655</v>
      </c>
      <c r="J34" s="1197">
        <f t="shared" si="3"/>
        <v>8768.8719999999994</v>
      </c>
      <c r="K34" s="1142"/>
    </row>
    <row r="35" spans="1:11" ht="12.75" customHeight="1">
      <c r="A35" s="1137" t="s">
        <v>5751</v>
      </c>
      <c r="B35" s="1138">
        <v>50</v>
      </c>
      <c r="C35" s="1138">
        <v>56</v>
      </c>
      <c r="D35" s="1139">
        <v>61</v>
      </c>
      <c r="E35" s="1140">
        <v>1.74</v>
      </c>
      <c r="F35" s="1139">
        <v>236</v>
      </c>
      <c r="G35" s="1141">
        <v>7912</v>
      </c>
      <c r="H35" s="1131"/>
      <c r="I35" s="1196">
        <f t="shared" si="2"/>
        <v>9652.64</v>
      </c>
      <c r="J35" s="1197">
        <f t="shared" si="3"/>
        <v>10135.271999999999</v>
      </c>
      <c r="K35" s="1142"/>
    </row>
    <row r="36" spans="1:11" ht="12.75" customHeight="1">
      <c r="A36" s="1137" t="s">
        <v>5752</v>
      </c>
      <c r="B36" s="1138">
        <v>56</v>
      </c>
      <c r="C36" s="1138">
        <v>63</v>
      </c>
      <c r="D36" s="1139">
        <v>62</v>
      </c>
      <c r="E36" s="1140">
        <v>2.4319999999999999</v>
      </c>
      <c r="F36" s="1139">
        <v>297</v>
      </c>
      <c r="G36" s="1141">
        <v>8351.6666666666679</v>
      </c>
      <c r="H36" s="1131"/>
      <c r="I36" s="1196">
        <f t="shared" si="2"/>
        <v>10189.033333333335</v>
      </c>
      <c r="J36" s="1197">
        <f t="shared" si="3"/>
        <v>10698.485000000002</v>
      </c>
      <c r="K36" s="1142"/>
    </row>
    <row r="37" spans="1:11" ht="12.75" customHeight="1">
      <c r="A37" s="1137" t="s">
        <v>5753</v>
      </c>
      <c r="B37" s="1138">
        <v>61.5</v>
      </c>
      <c r="C37" s="1138">
        <v>69</v>
      </c>
      <c r="D37" s="1139">
        <v>62</v>
      </c>
      <c r="E37" s="1140">
        <v>2.4319999999999999</v>
      </c>
      <c r="F37" s="1139">
        <v>297</v>
      </c>
      <c r="G37" s="1141">
        <v>9061.6666666666679</v>
      </c>
      <c r="H37" s="1131"/>
      <c r="I37" s="1196">
        <f t="shared" si="2"/>
        <v>11055.233333333335</v>
      </c>
      <c r="J37" s="1197">
        <f t="shared" si="3"/>
        <v>11607.995000000003</v>
      </c>
      <c r="K37" s="1142"/>
    </row>
    <row r="38" spans="1:11" ht="12.75" customHeight="1">
      <c r="A38" s="1137" t="s">
        <v>5754</v>
      </c>
      <c r="B38" s="1138">
        <v>67</v>
      </c>
      <c r="C38" s="1138">
        <v>75</v>
      </c>
      <c r="D38" s="1139">
        <v>62</v>
      </c>
      <c r="E38" s="1140">
        <v>2.4319999999999999</v>
      </c>
      <c r="F38" s="1139">
        <v>299</v>
      </c>
      <c r="G38" s="1141">
        <v>9793.6666666666679</v>
      </c>
      <c r="H38" s="1131"/>
      <c r="I38" s="1196">
        <f t="shared" si="2"/>
        <v>11948.273333333334</v>
      </c>
      <c r="J38" s="1197">
        <f t="shared" si="3"/>
        <v>12545.687000000002</v>
      </c>
      <c r="K38" s="1142"/>
    </row>
    <row r="39" spans="1:11" ht="12.75" customHeight="1">
      <c r="A39" s="1137" t="s">
        <v>5755</v>
      </c>
      <c r="B39" s="1138">
        <v>73</v>
      </c>
      <c r="C39" s="1138">
        <v>81.5</v>
      </c>
      <c r="D39" s="1139">
        <v>62</v>
      </c>
      <c r="E39" s="1140">
        <v>3.367</v>
      </c>
      <c r="F39" s="1139">
        <v>405</v>
      </c>
      <c r="G39" s="1141">
        <v>11502.666666666668</v>
      </c>
      <c r="H39" s="1131"/>
      <c r="I39" s="1196">
        <f t="shared" si="2"/>
        <v>14033.253333333334</v>
      </c>
      <c r="J39" s="1197">
        <f t="shared" si="3"/>
        <v>14734.916000000001</v>
      </c>
      <c r="K39" s="1142"/>
    </row>
    <row r="40" spans="1:11" ht="12.75" customHeight="1">
      <c r="A40" s="1137" t="s">
        <v>5756</v>
      </c>
      <c r="B40" s="1138">
        <v>78.5</v>
      </c>
      <c r="C40" s="1138">
        <v>87.5</v>
      </c>
      <c r="D40" s="1139">
        <v>63</v>
      </c>
      <c r="E40" s="1140">
        <v>3.367</v>
      </c>
      <c r="F40" s="1139">
        <v>405</v>
      </c>
      <c r="G40" s="1141">
        <v>11610</v>
      </c>
      <c r="H40" s="1131"/>
      <c r="I40" s="1196">
        <f t="shared" si="2"/>
        <v>14164.199999999999</v>
      </c>
      <c r="J40" s="1197">
        <f t="shared" si="3"/>
        <v>14872.41</v>
      </c>
      <c r="K40" s="1142"/>
    </row>
    <row r="41" spans="1:11" ht="12.75" customHeight="1">
      <c r="A41" s="1137" t="s">
        <v>5757</v>
      </c>
      <c r="B41" s="1138">
        <v>85</v>
      </c>
      <c r="C41" s="1138">
        <v>95</v>
      </c>
      <c r="D41" s="1139">
        <v>64</v>
      </c>
      <c r="E41" s="1140">
        <v>3.367</v>
      </c>
      <c r="F41" s="1139">
        <v>444</v>
      </c>
      <c r="G41" s="1141">
        <v>12584.666666666668</v>
      </c>
      <c r="H41" s="1131"/>
      <c r="I41" s="1196">
        <f t="shared" si="2"/>
        <v>15353.293333333335</v>
      </c>
      <c r="J41" s="1197">
        <f t="shared" si="3"/>
        <v>16120.958000000002</v>
      </c>
      <c r="K41" s="1142"/>
    </row>
    <row r="42" spans="1:11" ht="12.75" customHeight="1">
      <c r="A42" s="1137" t="s">
        <v>5758</v>
      </c>
      <c r="B42" s="1138">
        <v>90</v>
      </c>
      <c r="C42" s="1138">
        <v>100</v>
      </c>
      <c r="D42" s="1139">
        <v>64</v>
      </c>
      <c r="E42" s="1140">
        <v>3.367</v>
      </c>
      <c r="F42" s="1139">
        <v>444</v>
      </c>
      <c r="G42" s="1141">
        <v>12679.666666666668</v>
      </c>
      <c r="H42" s="1131"/>
      <c r="I42" s="1196">
        <f t="shared" si="2"/>
        <v>15469.193333333335</v>
      </c>
      <c r="J42" s="1197">
        <f t="shared" si="3"/>
        <v>16242.653000000002</v>
      </c>
      <c r="K42" s="1142"/>
    </row>
    <row r="43" spans="1:11" ht="12.75" customHeight="1">
      <c r="A43" s="1137" t="s">
        <v>5759</v>
      </c>
      <c r="B43" s="1138">
        <v>95</v>
      </c>
      <c r="C43" s="1138">
        <v>106</v>
      </c>
      <c r="D43" s="1139">
        <v>66</v>
      </c>
      <c r="E43" s="1140">
        <v>3.367</v>
      </c>
      <c r="F43" s="1139">
        <v>445</v>
      </c>
      <c r="G43" s="1141">
        <v>13877.333333333334</v>
      </c>
      <c r="H43" s="1131"/>
      <c r="I43" s="1196">
        <f t="shared" si="2"/>
        <v>16930.346666666668</v>
      </c>
      <c r="J43" s="1197">
        <f t="shared" si="3"/>
        <v>17776.864000000001</v>
      </c>
      <c r="K43" s="1142"/>
    </row>
    <row r="44" spans="1:11" ht="12.75" customHeight="1">
      <c r="A44" s="1137" t="s">
        <v>5760</v>
      </c>
      <c r="B44" s="1138">
        <v>101</v>
      </c>
      <c r="C44" s="1138">
        <v>112</v>
      </c>
      <c r="D44" s="1139">
        <v>66</v>
      </c>
      <c r="E44" s="1140">
        <v>3.367</v>
      </c>
      <c r="F44" s="1139">
        <v>445</v>
      </c>
      <c r="G44" s="1141">
        <v>14500.333333333336</v>
      </c>
      <c r="H44" s="1131"/>
      <c r="I44" s="1196">
        <f t="shared" si="2"/>
        <v>17690.406666666669</v>
      </c>
      <c r="J44" s="1197">
        <f t="shared" si="3"/>
        <v>18574.927000000003</v>
      </c>
      <c r="K44" s="1142"/>
    </row>
    <row r="45" spans="1:11" ht="12.75" customHeight="1">
      <c r="A45" s="1137" t="s">
        <v>5761</v>
      </c>
      <c r="B45" s="1138">
        <v>106</v>
      </c>
      <c r="C45" s="1138">
        <v>119</v>
      </c>
      <c r="D45" s="1139">
        <v>67</v>
      </c>
      <c r="E45" s="1140">
        <v>3.367</v>
      </c>
      <c r="F45" s="1139">
        <v>465</v>
      </c>
      <c r="G45" s="1141">
        <v>15097.666666666668</v>
      </c>
      <c r="H45" s="1131"/>
      <c r="I45" s="1196">
        <f t="shared" si="2"/>
        <v>18419.153333333335</v>
      </c>
      <c r="J45" s="1197">
        <f t="shared" si="3"/>
        <v>19340.111000000004</v>
      </c>
      <c r="K45" s="1142"/>
    </row>
    <row r="46" spans="1:11" ht="12.75" customHeight="1">
      <c r="A46" s="1137" t="s">
        <v>5762</v>
      </c>
      <c r="B46" s="1138">
        <v>112</v>
      </c>
      <c r="C46" s="1138">
        <v>123.5</v>
      </c>
      <c r="D46" s="1139">
        <v>67</v>
      </c>
      <c r="E46" s="1140">
        <v>3.367</v>
      </c>
      <c r="F46" s="1139">
        <v>465</v>
      </c>
      <c r="G46" s="1141">
        <v>15545.666666666666</v>
      </c>
      <c r="H46" s="1131"/>
      <c r="I46" s="1196">
        <f t="shared" si="2"/>
        <v>18965.713333333333</v>
      </c>
      <c r="J46" s="1197">
        <f t="shared" si="3"/>
        <v>19913.999</v>
      </c>
      <c r="K46" s="1142"/>
    </row>
    <row r="47" spans="1:11" ht="12.75" customHeight="1">
      <c r="A47" s="1137" t="s">
        <v>5763</v>
      </c>
      <c r="B47" s="1138">
        <v>117</v>
      </c>
      <c r="C47" s="1138">
        <v>130</v>
      </c>
      <c r="D47" s="1139">
        <v>68</v>
      </c>
      <c r="E47" s="1140">
        <v>3.367</v>
      </c>
      <c r="F47" s="1139">
        <v>467</v>
      </c>
      <c r="G47" s="1141">
        <v>15737.333333333334</v>
      </c>
      <c r="H47" s="1131"/>
      <c r="I47" s="1196">
        <f t="shared" si="2"/>
        <v>19199.546666666665</v>
      </c>
      <c r="J47" s="1197">
        <f t="shared" si="3"/>
        <v>20159.523999999998</v>
      </c>
      <c r="K47" s="1142"/>
    </row>
    <row r="48" spans="1:11" s="1132" customFormat="1" ht="30" customHeight="1">
      <c r="A48" s="1129" t="s">
        <v>5764</v>
      </c>
      <c r="B48" s="1130"/>
      <c r="C48" s="1130"/>
      <c r="D48" s="1130"/>
      <c r="E48" s="1130"/>
      <c r="F48" s="1130"/>
      <c r="G48" s="1130"/>
      <c r="H48" s="1131"/>
      <c r="I48" s="1196"/>
      <c r="K48" s="1142"/>
    </row>
    <row r="49" spans="1:11" s="1132" customFormat="1" ht="71.25" customHeight="1">
      <c r="A49" s="1133" t="s">
        <v>5727</v>
      </c>
      <c r="B49" s="1134"/>
      <c r="C49" s="1134"/>
      <c r="D49" s="1134"/>
      <c r="E49" s="1134"/>
      <c r="F49" s="1135"/>
      <c r="G49" s="1136">
        <v>0</v>
      </c>
      <c r="H49" s="1131"/>
      <c r="I49" s="1196"/>
      <c r="K49" s="1142"/>
    </row>
    <row r="50" spans="1:11" ht="12.75" customHeight="1">
      <c r="A50" s="1137" t="s">
        <v>5765</v>
      </c>
      <c r="B50" s="1138">
        <v>22.4</v>
      </c>
      <c r="C50" s="1143" t="s">
        <v>5766</v>
      </c>
      <c r="D50" s="1139">
        <v>57</v>
      </c>
      <c r="E50" s="1140">
        <v>1.748</v>
      </c>
      <c r="F50" s="1139">
        <v>200</v>
      </c>
      <c r="G50" s="1141">
        <v>2602</v>
      </c>
      <c r="H50" s="1131"/>
      <c r="I50" s="1196">
        <f t="shared" si="2"/>
        <v>3174.44</v>
      </c>
      <c r="J50" s="1197">
        <f t="shared" ref="J50:J61" si="4">I50*1.05</f>
        <v>3333.1620000000003</v>
      </c>
      <c r="K50" s="1142"/>
    </row>
    <row r="51" spans="1:11" ht="12.75" customHeight="1">
      <c r="A51" s="1137" t="s">
        <v>5767</v>
      </c>
      <c r="B51" s="1138">
        <v>28</v>
      </c>
      <c r="C51" s="1143" t="s">
        <v>5766</v>
      </c>
      <c r="D51" s="1139">
        <v>58</v>
      </c>
      <c r="E51" s="1140">
        <v>1.748</v>
      </c>
      <c r="F51" s="1139">
        <v>200</v>
      </c>
      <c r="G51" s="1141">
        <v>2730.3333333333335</v>
      </c>
      <c r="H51" s="1131"/>
      <c r="I51" s="1196">
        <f t="shared" si="2"/>
        <v>3331.0066666666667</v>
      </c>
      <c r="J51" s="1197">
        <f t="shared" si="4"/>
        <v>3497.5570000000002</v>
      </c>
      <c r="K51" s="1142"/>
    </row>
    <row r="52" spans="1:11" ht="12.75" customHeight="1">
      <c r="A52" s="1137" t="s">
        <v>5768</v>
      </c>
      <c r="B52" s="1138">
        <v>33.5</v>
      </c>
      <c r="C52" s="1143" t="s">
        <v>5766</v>
      </c>
      <c r="D52" s="1139">
        <v>60</v>
      </c>
      <c r="E52" s="1140">
        <v>1.748</v>
      </c>
      <c r="F52" s="1139">
        <v>200</v>
      </c>
      <c r="G52" s="1141">
        <v>3360.666666666667</v>
      </c>
      <c r="H52" s="1131"/>
      <c r="I52" s="1196">
        <f t="shared" si="2"/>
        <v>4100.0133333333333</v>
      </c>
      <c r="J52" s="1197">
        <f t="shared" si="4"/>
        <v>4305.0140000000001</v>
      </c>
      <c r="K52" s="1142"/>
    </row>
    <row r="53" spans="1:11" ht="12.75" customHeight="1">
      <c r="A53" s="1137" t="s">
        <v>5769</v>
      </c>
      <c r="B53" s="1138">
        <v>40</v>
      </c>
      <c r="C53" s="1143" t="s">
        <v>5766</v>
      </c>
      <c r="D53" s="1139">
        <v>60</v>
      </c>
      <c r="E53" s="1140">
        <v>1.748</v>
      </c>
      <c r="F53" s="1139">
        <v>215</v>
      </c>
      <c r="G53" s="1141">
        <v>4205</v>
      </c>
      <c r="H53" s="1131"/>
      <c r="I53" s="1196">
        <f t="shared" si="2"/>
        <v>5130.0999999999995</v>
      </c>
      <c r="J53" s="1197">
        <f t="shared" si="4"/>
        <v>5386.6049999999996</v>
      </c>
      <c r="K53" s="1142"/>
    </row>
    <row r="54" spans="1:11" ht="12.75" customHeight="1">
      <c r="A54" s="1137" t="s">
        <v>5770</v>
      </c>
      <c r="B54" s="1138">
        <v>45</v>
      </c>
      <c r="C54" s="1143" t="s">
        <v>5766</v>
      </c>
      <c r="D54" s="1139">
        <v>61</v>
      </c>
      <c r="E54" s="1140">
        <v>1.748</v>
      </c>
      <c r="F54" s="1139">
        <v>215</v>
      </c>
      <c r="G54" s="1141">
        <v>4437.3333333333339</v>
      </c>
      <c r="H54" s="1131"/>
      <c r="I54" s="1196">
        <f t="shared" si="2"/>
        <v>5413.5466666666671</v>
      </c>
      <c r="J54" s="1197">
        <f t="shared" si="4"/>
        <v>5684.2240000000011</v>
      </c>
      <c r="K54" s="1142"/>
    </row>
    <row r="55" spans="1:11" ht="12.75" customHeight="1">
      <c r="A55" s="1137" t="s">
        <v>5771</v>
      </c>
      <c r="B55" s="1138">
        <v>50</v>
      </c>
      <c r="C55" s="1143" t="s">
        <v>5766</v>
      </c>
      <c r="D55" s="1139">
        <v>62</v>
      </c>
      <c r="E55" s="1140">
        <v>1.748</v>
      </c>
      <c r="F55" s="1139">
        <v>232</v>
      </c>
      <c r="G55" s="1141">
        <v>5665</v>
      </c>
      <c r="H55" s="1131"/>
      <c r="I55" s="1196">
        <f t="shared" si="2"/>
        <v>6911.3</v>
      </c>
      <c r="J55" s="1197">
        <f t="shared" si="4"/>
        <v>7256.8650000000007</v>
      </c>
      <c r="K55" s="1142"/>
    </row>
    <row r="56" spans="1:11" ht="12.75" customHeight="1">
      <c r="A56" s="1137" t="s">
        <v>5772</v>
      </c>
      <c r="B56" s="1138">
        <v>56</v>
      </c>
      <c r="C56" s="1143" t="s">
        <v>5766</v>
      </c>
      <c r="D56" s="1139">
        <v>63</v>
      </c>
      <c r="E56" s="1140">
        <v>1.748</v>
      </c>
      <c r="F56" s="1139">
        <v>245</v>
      </c>
      <c r="G56" s="1141">
        <v>5844.3333333333339</v>
      </c>
      <c r="H56" s="1131"/>
      <c r="I56" s="1196">
        <f t="shared" si="2"/>
        <v>7130.086666666667</v>
      </c>
      <c r="J56" s="1197">
        <f t="shared" si="4"/>
        <v>7486.5910000000003</v>
      </c>
      <c r="K56" s="1142"/>
    </row>
    <row r="57" spans="1:11" ht="12.75" customHeight="1">
      <c r="A57" s="1137" t="s">
        <v>5773</v>
      </c>
      <c r="B57" s="1138">
        <v>61.5</v>
      </c>
      <c r="C57" s="1143" t="s">
        <v>5766</v>
      </c>
      <c r="D57" s="1139">
        <v>63</v>
      </c>
      <c r="E57" s="1140">
        <v>2.4409999999999998</v>
      </c>
      <c r="F57" s="1139">
        <v>285</v>
      </c>
      <c r="G57" s="1141">
        <v>6378.666666666667</v>
      </c>
      <c r="H57" s="1131"/>
      <c r="I57" s="1196">
        <f t="shared" si="2"/>
        <v>7781.9733333333334</v>
      </c>
      <c r="J57" s="1197">
        <f t="shared" si="4"/>
        <v>8171.0720000000001</v>
      </c>
      <c r="K57" s="1142"/>
    </row>
    <row r="58" spans="1:11" ht="12.75" customHeight="1">
      <c r="A58" s="1137" t="s">
        <v>5774</v>
      </c>
      <c r="B58" s="1138">
        <v>67</v>
      </c>
      <c r="C58" s="1143" t="s">
        <v>5766</v>
      </c>
      <c r="D58" s="1139">
        <v>64</v>
      </c>
      <c r="E58" s="1140">
        <v>2.4409999999999998</v>
      </c>
      <c r="F58" s="1139">
        <v>285</v>
      </c>
      <c r="G58" s="1141">
        <v>6748.0000000000009</v>
      </c>
      <c r="H58" s="1131"/>
      <c r="I58" s="1196">
        <f t="shared" si="2"/>
        <v>8232.5600000000013</v>
      </c>
      <c r="J58" s="1197">
        <f t="shared" si="4"/>
        <v>8644.1880000000019</v>
      </c>
      <c r="K58" s="1142"/>
    </row>
    <row r="59" spans="1:11" ht="12.75" customHeight="1">
      <c r="A59" s="1137" t="s">
        <v>5775</v>
      </c>
      <c r="B59" s="1138">
        <v>73</v>
      </c>
      <c r="C59" s="1143" t="s">
        <v>5766</v>
      </c>
      <c r="D59" s="1139">
        <v>64</v>
      </c>
      <c r="E59" s="1140">
        <v>2.4409999999999998</v>
      </c>
      <c r="F59" s="1139">
        <v>350</v>
      </c>
      <c r="G59" s="1141">
        <v>7117.3333333333348</v>
      </c>
      <c r="H59" s="1131"/>
      <c r="I59" s="1196">
        <f t="shared" si="2"/>
        <v>8683.1466666666674</v>
      </c>
      <c r="J59" s="1197">
        <f t="shared" si="4"/>
        <v>9117.3040000000019</v>
      </c>
      <c r="K59" s="1142"/>
    </row>
    <row r="60" spans="1:11" ht="12.75" customHeight="1">
      <c r="A60" s="1137" t="s">
        <v>5776</v>
      </c>
      <c r="B60" s="1138">
        <v>78.5</v>
      </c>
      <c r="C60" s="1143" t="s">
        <v>5766</v>
      </c>
      <c r="D60" s="1139">
        <v>64</v>
      </c>
      <c r="E60" s="1140">
        <v>2.4409999999999998</v>
      </c>
      <c r="F60" s="1139">
        <v>350</v>
      </c>
      <c r="G60" s="1141">
        <v>7395.333333333333</v>
      </c>
      <c r="H60" s="1131"/>
      <c r="I60" s="1196">
        <f t="shared" si="2"/>
        <v>9022.3066666666655</v>
      </c>
      <c r="J60" s="1197">
        <f t="shared" si="4"/>
        <v>9473.4219999999987</v>
      </c>
      <c r="K60" s="1142"/>
    </row>
    <row r="61" spans="1:11" ht="12.75" customHeight="1">
      <c r="A61" s="1137" t="s">
        <v>5777</v>
      </c>
      <c r="B61" s="1138">
        <v>85</v>
      </c>
      <c r="C61" s="1143" t="s">
        <v>5766</v>
      </c>
      <c r="D61" s="1139">
        <v>64</v>
      </c>
      <c r="E61" s="1140">
        <v>2.4409999999999998</v>
      </c>
      <c r="F61" s="1139">
        <v>350</v>
      </c>
      <c r="G61" s="1141">
        <v>7830.6666666666679</v>
      </c>
      <c r="H61" s="1131"/>
      <c r="I61" s="1196">
        <f t="shared" si="2"/>
        <v>9553.4133333333339</v>
      </c>
      <c r="J61" s="1197">
        <f t="shared" si="4"/>
        <v>10031.084000000001</v>
      </c>
      <c r="K61" s="1142"/>
    </row>
    <row r="62" spans="1:11" s="1132" customFormat="1" ht="30.75" customHeight="1">
      <c r="A62" s="1129" t="s">
        <v>5778</v>
      </c>
      <c r="B62" s="1130"/>
      <c r="C62" s="1130"/>
      <c r="D62" s="1130"/>
      <c r="E62" s="1130"/>
      <c r="F62" s="1130"/>
      <c r="G62" s="1130"/>
      <c r="H62" s="1131"/>
      <c r="I62" s="1196"/>
      <c r="K62" s="1142"/>
    </row>
    <row r="63" spans="1:11" s="1132" customFormat="1" ht="71.25" customHeight="1">
      <c r="A63" s="1133" t="s">
        <v>5727</v>
      </c>
      <c r="B63" s="1134"/>
      <c r="C63" s="1134"/>
      <c r="D63" s="1134"/>
      <c r="E63" s="1134"/>
      <c r="F63" s="1135"/>
      <c r="G63" s="1136">
        <v>0</v>
      </c>
      <c r="H63" s="1131"/>
      <c r="I63" s="1196"/>
      <c r="K63" s="1142"/>
    </row>
    <row r="64" spans="1:11" ht="12.75" customHeight="1">
      <c r="A64" s="1137" t="s">
        <v>5779</v>
      </c>
      <c r="B64" s="1138">
        <v>25</v>
      </c>
      <c r="C64" s="1144">
        <v>27</v>
      </c>
      <c r="D64" s="1139">
        <v>56</v>
      </c>
      <c r="E64" s="1140">
        <v>1.3839999999999999</v>
      </c>
      <c r="F64" s="1139">
        <v>191</v>
      </c>
      <c r="G64" s="1141">
        <v>5606.3333333333339</v>
      </c>
      <c r="H64" s="1131"/>
      <c r="I64" s="1196">
        <f t="shared" si="2"/>
        <v>6839.7266666666674</v>
      </c>
      <c r="J64" s="1197">
        <f t="shared" ref="J64:J72" si="5">I64*1.05</f>
        <v>7181.7130000000006</v>
      </c>
      <c r="K64" s="1142"/>
    </row>
    <row r="65" spans="1:11" ht="12.75" customHeight="1">
      <c r="A65" s="1137" t="s">
        <v>5780</v>
      </c>
      <c r="B65" s="1138">
        <v>28</v>
      </c>
      <c r="C65" s="1144">
        <v>31.5</v>
      </c>
      <c r="D65" s="1139">
        <v>57</v>
      </c>
      <c r="E65" s="1140">
        <v>1.3839999999999999</v>
      </c>
      <c r="F65" s="1139">
        <v>191</v>
      </c>
      <c r="G65" s="1141">
        <v>6042.0000000000009</v>
      </c>
      <c r="H65" s="1131"/>
      <c r="I65" s="1196">
        <f t="shared" si="2"/>
        <v>7371.2400000000007</v>
      </c>
      <c r="J65" s="1197">
        <f t="shared" si="5"/>
        <v>7739.8020000000015</v>
      </c>
      <c r="K65" s="1142"/>
    </row>
    <row r="66" spans="1:11" ht="12.75" customHeight="1">
      <c r="A66" s="1137" t="s">
        <v>5781</v>
      </c>
      <c r="B66" s="1138">
        <v>33.5</v>
      </c>
      <c r="C66" s="1144">
        <v>37.5</v>
      </c>
      <c r="D66" s="1139">
        <v>58</v>
      </c>
      <c r="E66" s="1140">
        <v>1.3839999999999999</v>
      </c>
      <c r="F66" s="1139">
        <v>194</v>
      </c>
      <c r="G66" s="1141">
        <v>6429</v>
      </c>
      <c r="H66" s="1131"/>
      <c r="I66" s="1196">
        <f t="shared" si="2"/>
        <v>7843.38</v>
      </c>
      <c r="J66" s="1197">
        <f t="shared" si="5"/>
        <v>8235.5490000000009</v>
      </c>
      <c r="K66" s="1142"/>
    </row>
    <row r="67" spans="1:11" ht="12.75" customHeight="1">
      <c r="A67" s="1137" t="s">
        <v>5782</v>
      </c>
      <c r="B67" s="1138">
        <v>40</v>
      </c>
      <c r="C67" s="1144">
        <v>45</v>
      </c>
      <c r="D67" s="1139">
        <v>59</v>
      </c>
      <c r="E67" s="1140">
        <v>1.3839999999999999</v>
      </c>
      <c r="F67" s="1139">
        <v>196</v>
      </c>
      <c r="G67" s="1141">
        <v>7077.6666666666679</v>
      </c>
      <c r="H67" s="1131"/>
      <c r="I67" s="1196">
        <f t="shared" si="2"/>
        <v>8634.753333333334</v>
      </c>
      <c r="J67" s="1197">
        <f t="shared" si="5"/>
        <v>9066.4910000000018</v>
      </c>
      <c r="K67" s="1142"/>
    </row>
    <row r="68" spans="1:11" ht="12.75" customHeight="1">
      <c r="A68" s="1137" t="s">
        <v>5783</v>
      </c>
      <c r="B68" s="1138">
        <v>45</v>
      </c>
      <c r="C68" s="1144">
        <v>50</v>
      </c>
      <c r="D68" s="1139">
        <v>60</v>
      </c>
      <c r="E68" s="1140">
        <v>1.3839999999999999</v>
      </c>
      <c r="F68" s="1139">
        <v>196</v>
      </c>
      <c r="G68" s="1141">
        <v>7724.666666666667</v>
      </c>
      <c r="H68" s="1131"/>
      <c r="I68" s="1196">
        <f t="shared" si="2"/>
        <v>9424.0933333333342</v>
      </c>
      <c r="J68" s="1197">
        <f t="shared" si="5"/>
        <v>9895.2980000000007</v>
      </c>
      <c r="K68" s="1142"/>
    </row>
    <row r="69" spans="1:11" ht="12.75" customHeight="1">
      <c r="A69" s="1137" t="s">
        <v>5784</v>
      </c>
      <c r="B69" s="1138">
        <v>50</v>
      </c>
      <c r="C69" s="1144">
        <v>56.5</v>
      </c>
      <c r="D69" s="1139">
        <v>61</v>
      </c>
      <c r="E69" s="1140">
        <v>1.5209999999999999</v>
      </c>
      <c r="F69" s="1139">
        <v>223</v>
      </c>
      <c r="G69" s="1141">
        <v>8672.3333333333339</v>
      </c>
      <c r="H69" s="1131"/>
      <c r="I69" s="1196">
        <f t="shared" si="2"/>
        <v>10580.246666666668</v>
      </c>
      <c r="J69" s="1197">
        <f t="shared" si="5"/>
        <v>11109.259000000002</v>
      </c>
      <c r="K69" s="1142"/>
    </row>
    <row r="70" spans="1:11" ht="12.75" customHeight="1">
      <c r="A70" s="1137" t="s">
        <v>5785</v>
      </c>
      <c r="B70" s="1138">
        <v>56</v>
      </c>
      <c r="C70" s="1144">
        <v>63</v>
      </c>
      <c r="D70" s="1139">
        <v>61</v>
      </c>
      <c r="E70" s="1140">
        <v>1.5209999999999999</v>
      </c>
      <c r="F70" s="1139">
        <v>243</v>
      </c>
      <c r="G70" s="1141">
        <v>9520.6666666666679</v>
      </c>
      <c r="H70" s="1131"/>
      <c r="I70" s="1196">
        <f t="shared" si="2"/>
        <v>11615.213333333335</v>
      </c>
      <c r="J70" s="1197">
        <f t="shared" si="5"/>
        <v>12195.974000000002</v>
      </c>
      <c r="K70" s="1142"/>
    </row>
    <row r="71" spans="1:11" ht="12.75" customHeight="1">
      <c r="A71" s="1137" t="s">
        <v>5786</v>
      </c>
      <c r="B71" s="1138">
        <v>61.5</v>
      </c>
      <c r="C71" s="1144">
        <v>69</v>
      </c>
      <c r="D71" s="1139">
        <v>62</v>
      </c>
      <c r="E71" s="1140">
        <v>1.5209999999999999</v>
      </c>
      <c r="F71" s="1139">
        <v>243</v>
      </c>
      <c r="G71" s="1141">
        <v>9148.6666666666679</v>
      </c>
      <c r="H71" s="1131"/>
      <c r="I71" s="1196">
        <f t="shared" si="2"/>
        <v>11161.373333333335</v>
      </c>
      <c r="J71" s="1197">
        <f t="shared" si="5"/>
        <v>11719.442000000003</v>
      </c>
      <c r="K71" s="1142"/>
    </row>
    <row r="72" spans="1:11" ht="12.75" customHeight="1">
      <c r="A72" s="1137" t="s">
        <v>5787</v>
      </c>
      <c r="B72" s="1138">
        <v>67</v>
      </c>
      <c r="C72" s="1144">
        <v>75</v>
      </c>
      <c r="D72" s="1139">
        <v>64</v>
      </c>
      <c r="E72" s="1140">
        <v>1.5209999999999999</v>
      </c>
      <c r="F72" s="1139">
        <v>248</v>
      </c>
      <c r="G72" s="1141">
        <v>9888</v>
      </c>
      <c r="H72" s="1131"/>
      <c r="I72" s="1196">
        <f t="shared" si="2"/>
        <v>12063.36</v>
      </c>
      <c r="J72" s="1197">
        <f t="shared" si="5"/>
        <v>12666.528</v>
      </c>
      <c r="K72" s="1142"/>
    </row>
    <row r="73" spans="1:11" s="1132" customFormat="1" ht="30.75" customHeight="1">
      <c r="A73" s="1129" t="s">
        <v>5788</v>
      </c>
      <c r="B73" s="1130"/>
      <c r="C73" s="1130"/>
      <c r="D73" s="1130"/>
      <c r="E73" s="1130"/>
      <c r="F73" s="1130"/>
      <c r="G73" s="1130"/>
      <c r="H73" s="1131"/>
      <c r="I73" s="1196"/>
      <c r="K73" s="1142"/>
    </row>
    <row r="74" spans="1:11" s="1132" customFormat="1" ht="71.25" customHeight="1">
      <c r="A74" s="1133" t="s">
        <v>5727</v>
      </c>
      <c r="B74" s="1134"/>
      <c r="C74" s="1134"/>
      <c r="D74" s="1134"/>
      <c r="E74" s="1134"/>
      <c r="F74" s="1135"/>
      <c r="G74" s="1136">
        <v>0</v>
      </c>
      <c r="H74" s="1131"/>
      <c r="I74" s="1196"/>
      <c r="K74" s="1142"/>
    </row>
    <row r="75" spans="1:11" ht="12.75" customHeight="1">
      <c r="A75" s="1145" t="s">
        <v>5789</v>
      </c>
      <c r="B75" s="1138">
        <v>25.2</v>
      </c>
      <c r="C75" s="1144">
        <v>27</v>
      </c>
      <c r="D75" s="1139">
        <v>56</v>
      </c>
      <c r="E75" s="1140">
        <v>1.3839999999999999</v>
      </c>
      <c r="F75" s="1139">
        <v>191</v>
      </c>
      <c r="G75" s="1141">
        <v>4839.3333333333339</v>
      </c>
      <c r="H75" s="1131"/>
      <c r="I75" s="1196">
        <f t="shared" si="2"/>
        <v>5903.9866666666676</v>
      </c>
      <c r="J75" s="1197">
        <f t="shared" ref="J75:J83" si="6">I75*1.05</f>
        <v>6199.1860000000015</v>
      </c>
      <c r="K75" s="1142"/>
    </row>
    <row r="76" spans="1:11" ht="12.75" customHeight="1">
      <c r="A76" s="1145" t="s">
        <v>5790</v>
      </c>
      <c r="B76" s="1138">
        <v>28</v>
      </c>
      <c r="C76" s="1144">
        <v>31.5</v>
      </c>
      <c r="D76" s="1139">
        <v>57</v>
      </c>
      <c r="E76" s="1140">
        <v>1.3839999999999999</v>
      </c>
      <c r="F76" s="1139">
        <v>191</v>
      </c>
      <c r="G76" s="1141">
        <v>5100.666666666667</v>
      </c>
      <c r="H76" s="1131"/>
      <c r="I76" s="1196">
        <f t="shared" ref="I76:I137" si="7">G76*1.22</f>
        <v>6222.8133333333335</v>
      </c>
      <c r="J76" s="1197">
        <f t="shared" si="6"/>
        <v>6533.9540000000006</v>
      </c>
      <c r="K76" s="1142"/>
    </row>
    <row r="77" spans="1:11" ht="12.75" customHeight="1">
      <c r="A77" s="1145" t="s">
        <v>5791</v>
      </c>
      <c r="B77" s="1138">
        <v>33.5</v>
      </c>
      <c r="C77" s="1144">
        <v>37.5</v>
      </c>
      <c r="D77" s="1139">
        <v>58</v>
      </c>
      <c r="E77" s="1140">
        <v>1.3839999999999999</v>
      </c>
      <c r="F77" s="1139">
        <v>194</v>
      </c>
      <c r="G77" s="1141">
        <v>5602.6666666666679</v>
      </c>
      <c r="H77" s="1131"/>
      <c r="I77" s="1196">
        <f t="shared" si="7"/>
        <v>6835.2533333333349</v>
      </c>
      <c r="J77" s="1197">
        <f t="shared" si="6"/>
        <v>7177.0160000000024</v>
      </c>
      <c r="K77" s="1142"/>
    </row>
    <row r="78" spans="1:11" ht="12.75" customHeight="1">
      <c r="A78" s="1145" t="s">
        <v>5792</v>
      </c>
      <c r="B78" s="1138">
        <v>40</v>
      </c>
      <c r="C78" s="1144">
        <v>45</v>
      </c>
      <c r="D78" s="1139">
        <v>59</v>
      </c>
      <c r="E78" s="1140">
        <v>1.3839999999999999</v>
      </c>
      <c r="F78" s="1139">
        <v>196</v>
      </c>
      <c r="G78" s="1141">
        <v>6414</v>
      </c>
      <c r="H78" s="1131"/>
      <c r="I78" s="1196">
        <f t="shared" si="7"/>
        <v>7825.08</v>
      </c>
      <c r="J78" s="1197">
        <f t="shared" si="6"/>
        <v>8216.3340000000007</v>
      </c>
      <c r="K78" s="1142"/>
    </row>
    <row r="79" spans="1:11" ht="12.75" customHeight="1">
      <c r="A79" s="1145" t="s">
        <v>5793</v>
      </c>
      <c r="B79" s="1138">
        <v>45</v>
      </c>
      <c r="C79" s="1144">
        <v>50</v>
      </c>
      <c r="D79" s="1139">
        <v>60</v>
      </c>
      <c r="E79" s="1140">
        <v>1.3839999999999999</v>
      </c>
      <c r="F79" s="1139">
        <v>196</v>
      </c>
      <c r="G79" s="1141">
        <v>6582.0000000000009</v>
      </c>
      <c r="H79" s="1131"/>
      <c r="I79" s="1196">
        <f t="shared" si="7"/>
        <v>8030.0400000000009</v>
      </c>
      <c r="J79" s="1197">
        <f t="shared" si="6"/>
        <v>8431.5420000000013</v>
      </c>
      <c r="K79" s="1142"/>
    </row>
    <row r="80" spans="1:11" ht="12.75" customHeight="1">
      <c r="A80" s="1145" t="s">
        <v>5794</v>
      </c>
      <c r="B80" s="1138">
        <v>50</v>
      </c>
      <c r="C80" s="1144">
        <v>57</v>
      </c>
      <c r="D80" s="1139">
        <v>61</v>
      </c>
      <c r="E80" s="1140">
        <v>1.5209999999999999</v>
      </c>
      <c r="F80" s="1139">
        <v>223</v>
      </c>
      <c r="G80" s="1141">
        <v>7607.6666666666679</v>
      </c>
      <c r="H80" s="1131"/>
      <c r="I80" s="1196">
        <f t="shared" si="7"/>
        <v>9281.3533333333344</v>
      </c>
      <c r="J80" s="1197">
        <f t="shared" si="6"/>
        <v>9745.4210000000021</v>
      </c>
      <c r="K80" s="1142"/>
    </row>
    <row r="81" spans="1:11" ht="12.75" customHeight="1">
      <c r="A81" s="1145" t="s">
        <v>5795</v>
      </c>
      <c r="B81" s="1138">
        <v>56</v>
      </c>
      <c r="C81" s="1144">
        <v>63</v>
      </c>
      <c r="D81" s="1139">
        <v>61</v>
      </c>
      <c r="E81" s="1140">
        <v>1.5209999999999999</v>
      </c>
      <c r="F81" s="1139">
        <v>243</v>
      </c>
      <c r="G81" s="1141">
        <v>8030.6666666666679</v>
      </c>
      <c r="H81" s="1131"/>
      <c r="I81" s="1196">
        <f t="shared" si="7"/>
        <v>9797.4133333333339</v>
      </c>
      <c r="J81" s="1197">
        <f t="shared" si="6"/>
        <v>10287.284000000001</v>
      </c>
      <c r="K81" s="1142"/>
    </row>
    <row r="82" spans="1:11" ht="12.75" customHeight="1">
      <c r="A82" s="1145" t="s">
        <v>5796</v>
      </c>
      <c r="B82" s="1138">
        <v>61.5</v>
      </c>
      <c r="C82" s="1144">
        <v>69</v>
      </c>
      <c r="D82" s="1139">
        <v>62</v>
      </c>
      <c r="E82" s="1140">
        <v>1.5209999999999999</v>
      </c>
      <c r="F82" s="1139">
        <v>243</v>
      </c>
      <c r="G82" s="1141">
        <v>8713</v>
      </c>
      <c r="H82" s="1131"/>
      <c r="I82" s="1196">
        <f t="shared" si="7"/>
        <v>10629.86</v>
      </c>
      <c r="J82" s="1197">
        <f t="shared" si="6"/>
        <v>11161.353000000001</v>
      </c>
      <c r="K82" s="1142"/>
    </row>
    <row r="83" spans="1:11" ht="12.75" customHeight="1">
      <c r="A83" s="1145" t="s">
        <v>5797</v>
      </c>
      <c r="B83" s="1138">
        <v>67</v>
      </c>
      <c r="C83" s="1144">
        <v>75</v>
      </c>
      <c r="D83" s="1139">
        <v>64</v>
      </c>
      <c r="E83" s="1140">
        <v>1.5209999999999999</v>
      </c>
      <c r="F83" s="1139">
        <v>248</v>
      </c>
      <c r="G83" s="1141">
        <v>9417.0000000000018</v>
      </c>
      <c r="H83" s="1131"/>
      <c r="I83" s="1196">
        <f t="shared" si="7"/>
        <v>11488.740000000002</v>
      </c>
      <c r="J83" s="1197">
        <f t="shared" si="6"/>
        <v>12063.177000000001</v>
      </c>
      <c r="K83" s="1142"/>
    </row>
    <row r="84" spans="1:11" s="1132" customFormat="1" ht="30" customHeight="1">
      <c r="A84" s="1129" t="s">
        <v>5798</v>
      </c>
      <c r="B84" s="1130"/>
      <c r="C84" s="1130"/>
      <c r="D84" s="1130"/>
      <c r="E84" s="1130"/>
      <c r="F84" s="1130"/>
      <c r="G84" s="1130"/>
      <c r="H84" s="1131"/>
      <c r="I84" s="1196"/>
      <c r="K84" s="1142"/>
    </row>
    <row r="85" spans="1:11" s="1132" customFormat="1" ht="71.25" customHeight="1">
      <c r="A85" s="1133" t="s">
        <v>5727</v>
      </c>
      <c r="B85" s="1134"/>
      <c r="C85" s="1134"/>
      <c r="D85" s="1134"/>
      <c r="E85" s="1134"/>
      <c r="F85" s="1135"/>
      <c r="G85" s="1136">
        <v>0</v>
      </c>
      <c r="H85" s="1131"/>
      <c r="I85" s="1196"/>
      <c r="K85" s="1142"/>
    </row>
    <row r="86" spans="1:11" ht="12.75" customHeight="1">
      <c r="A86" s="1146" t="s">
        <v>5799</v>
      </c>
      <c r="B86" s="1147">
        <v>8</v>
      </c>
      <c r="C86" s="1147">
        <v>9</v>
      </c>
      <c r="D86" s="1139">
        <v>53</v>
      </c>
      <c r="E86" s="1140">
        <v>0.61499999999999999</v>
      </c>
      <c r="F86" s="1139">
        <v>90</v>
      </c>
      <c r="G86" s="1141">
        <v>1537.3333333333335</v>
      </c>
      <c r="H86" s="1131"/>
      <c r="I86" s="1196">
        <f t="shared" si="7"/>
        <v>1875.5466666666669</v>
      </c>
      <c r="J86" s="1197">
        <f t="shared" ref="J86:J149" si="8">I86*1.05</f>
        <v>1969.3240000000003</v>
      </c>
      <c r="K86" s="1142"/>
    </row>
    <row r="87" spans="1:11" ht="12.75" customHeight="1">
      <c r="A87" s="1146" t="s">
        <v>5800</v>
      </c>
      <c r="B87" s="1147">
        <v>10</v>
      </c>
      <c r="C87" s="1147">
        <v>12</v>
      </c>
      <c r="D87" s="1139">
        <v>53</v>
      </c>
      <c r="E87" s="1140">
        <v>0.61499999999999999</v>
      </c>
      <c r="F87" s="1139">
        <v>90</v>
      </c>
      <c r="G87" s="1141">
        <v>1791.3333333333333</v>
      </c>
      <c r="H87" s="1131"/>
      <c r="I87" s="1196">
        <f t="shared" si="7"/>
        <v>2185.4266666666667</v>
      </c>
      <c r="J87" s="1197">
        <f t="shared" si="8"/>
        <v>2294.6980000000003</v>
      </c>
      <c r="K87" s="1142"/>
    </row>
    <row r="88" spans="1:11" ht="12.75" customHeight="1">
      <c r="A88" s="1146" t="s">
        <v>5801</v>
      </c>
      <c r="B88" s="1147">
        <v>12</v>
      </c>
      <c r="C88" s="1147">
        <v>14</v>
      </c>
      <c r="D88" s="1139">
        <v>55</v>
      </c>
      <c r="E88" s="1140">
        <v>0.61499999999999999</v>
      </c>
      <c r="F88" s="1139">
        <v>104</v>
      </c>
      <c r="G88" s="1141">
        <v>2151.0000000000005</v>
      </c>
      <c r="H88" s="1131"/>
      <c r="I88" s="1196">
        <f t="shared" si="7"/>
        <v>2624.2200000000007</v>
      </c>
      <c r="J88" s="1197">
        <f t="shared" si="8"/>
        <v>2755.4310000000009</v>
      </c>
      <c r="K88" s="1142"/>
    </row>
    <row r="89" spans="1:11" ht="12.75" customHeight="1">
      <c r="A89" s="1145" t="s">
        <v>5802</v>
      </c>
      <c r="B89" s="1138">
        <v>14</v>
      </c>
      <c r="C89" s="1138">
        <v>16</v>
      </c>
      <c r="D89" s="1139">
        <v>56</v>
      </c>
      <c r="E89" s="1140">
        <v>0.61499999999999999</v>
      </c>
      <c r="F89" s="1139">
        <v>104</v>
      </c>
      <c r="G89" s="1141">
        <v>2348.0000000000005</v>
      </c>
      <c r="H89" s="1131"/>
      <c r="I89" s="1196">
        <f t="shared" si="7"/>
        <v>2864.5600000000004</v>
      </c>
      <c r="J89" s="1197">
        <f t="shared" si="8"/>
        <v>3007.7880000000005</v>
      </c>
      <c r="K89" s="1142"/>
    </row>
    <row r="90" spans="1:11" ht="12.75" customHeight="1">
      <c r="A90" s="1146" t="s">
        <v>5803</v>
      </c>
      <c r="B90" s="1138">
        <v>16</v>
      </c>
      <c r="C90" s="1138">
        <v>18</v>
      </c>
      <c r="D90" s="1139">
        <v>56</v>
      </c>
      <c r="E90" s="1140">
        <v>0.61499999999999999</v>
      </c>
      <c r="F90" s="1139">
        <v>104</v>
      </c>
      <c r="G90" s="1141">
        <v>2643.666666666667</v>
      </c>
      <c r="H90" s="1131"/>
      <c r="I90" s="1196">
        <f t="shared" si="7"/>
        <v>3225.2733333333335</v>
      </c>
      <c r="J90" s="1197">
        <f t="shared" si="8"/>
        <v>3386.5370000000003</v>
      </c>
      <c r="K90" s="1142"/>
    </row>
    <row r="91" spans="1:11" s="1132" customFormat="1" ht="30" customHeight="1">
      <c r="A91" s="1129" t="s">
        <v>5804</v>
      </c>
      <c r="B91" s="1148"/>
      <c r="C91" s="1148"/>
      <c r="D91" s="1148"/>
      <c r="E91" s="1148"/>
      <c r="F91" s="1148"/>
      <c r="G91" s="1148"/>
      <c r="H91" s="1131"/>
      <c r="I91" s="1196"/>
      <c r="J91" s="1197"/>
      <c r="K91" s="1142"/>
    </row>
    <row r="92" spans="1:11" s="1132" customFormat="1" ht="71.25" customHeight="1">
      <c r="A92" s="1133" t="s">
        <v>5727</v>
      </c>
      <c r="B92" s="1134"/>
      <c r="C92" s="1134"/>
      <c r="D92" s="1134"/>
      <c r="E92" s="1134"/>
      <c r="F92" s="1135"/>
      <c r="G92" s="1136">
        <v>0</v>
      </c>
      <c r="H92" s="1131"/>
      <c r="I92" s="1196"/>
      <c r="J92" s="1197"/>
      <c r="K92" s="1142"/>
    </row>
    <row r="93" spans="1:11" ht="12.75" customHeight="1">
      <c r="A93" s="1145" t="s">
        <v>5805</v>
      </c>
      <c r="B93" s="1149">
        <v>12</v>
      </c>
      <c r="C93" s="1138">
        <v>14</v>
      </c>
      <c r="D93" s="1139">
        <v>55</v>
      </c>
      <c r="E93" s="1140">
        <v>0.61499999999999999</v>
      </c>
      <c r="F93" s="1139">
        <v>119</v>
      </c>
      <c r="G93" s="1141">
        <v>2567.666666666667</v>
      </c>
      <c r="H93" s="1131"/>
      <c r="I93" s="1196">
        <f t="shared" si="7"/>
        <v>3132.5533333333337</v>
      </c>
      <c r="J93" s="1197">
        <f t="shared" si="8"/>
        <v>3289.1810000000005</v>
      </c>
      <c r="K93" s="1142"/>
    </row>
    <row r="94" spans="1:11" ht="12.75" customHeight="1">
      <c r="A94" s="1145" t="s">
        <v>5806</v>
      </c>
      <c r="B94" s="1149">
        <v>14</v>
      </c>
      <c r="C94" s="1138">
        <v>16</v>
      </c>
      <c r="D94" s="1139">
        <v>56</v>
      </c>
      <c r="E94" s="1140">
        <v>0.61499999999999999</v>
      </c>
      <c r="F94" s="1139">
        <v>119</v>
      </c>
      <c r="G94" s="1141">
        <v>2799.0000000000005</v>
      </c>
      <c r="H94" s="1131"/>
      <c r="I94" s="1196">
        <f t="shared" si="7"/>
        <v>3414.7800000000007</v>
      </c>
      <c r="J94" s="1197">
        <f t="shared" si="8"/>
        <v>3585.5190000000007</v>
      </c>
      <c r="K94" s="1142"/>
    </row>
    <row r="95" spans="1:11" ht="12.75" customHeight="1">
      <c r="A95" s="1146" t="s">
        <v>5807</v>
      </c>
      <c r="B95" s="1149">
        <v>16</v>
      </c>
      <c r="C95" s="1138">
        <v>18</v>
      </c>
      <c r="D95" s="1139">
        <v>56</v>
      </c>
      <c r="E95" s="1140">
        <v>0.61499999999999999</v>
      </c>
      <c r="F95" s="1139">
        <v>119</v>
      </c>
      <c r="G95" s="1141">
        <v>3148.3333333333335</v>
      </c>
      <c r="H95" s="1131"/>
      <c r="I95" s="1196">
        <f t="shared" si="7"/>
        <v>3840.9666666666667</v>
      </c>
      <c r="J95" s="1197">
        <f t="shared" si="8"/>
        <v>4033.0150000000003</v>
      </c>
      <c r="K95" s="1142"/>
    </row>
    <row r="96" spans="1:11" ht="16.5" customHeight="1">
      <c r="A96" s="1150"/>
      <c r="B96" s="1151"/>
      <c r="C96" s="1152"/>
      <c r="D96" s="1153"/>
      <c r="E96" s="1154"/>
      <c r="F96" s="1153"/>
      <c r="G96" s="1155"/>
      <c r="H96" s="1131"/>
      <c r="I96" s="1196"/>
      <c r="J96" s="1197"/>
      <c r="K96" s="1142"/>
    </row>
    <row r="97" spans="1:11" s="1132" customFormat="1" ht="29.25" customHeight="1">
      <c r="A97" s="1156" t="s">
        <v>5808</v>
      </c>
      <c r="B97" s="1128"/>
      <c r="C97" s="1128"/>
      <c r="D97" s="1128"/>
      <c r="E97" s="1128"/>
      <c r="F97" s="1128"/>
      <c r="G97" s="1128"/>
      <c r="H97" s="1131"/>
      <c r="I97" s="1196"/>
      <c r="J97" s="1197"/>
      <c r="K97" s="1142"/>
    </row>
    <row r="98" spans="1:11" s="1132" customFormat="1" ht="30" customHeight="1">
      <c r="A98" s="1129" t="s">
        <v>5809</v>
      </c>
      <c r="B98" s="1130"/>
      <c r="C98" s="1130"/>
      <c r="D98" s="1130"/>
      <c r="E98" s="1130"/>
      <c r="F98" s="1130"/>
      <c r="G98" s="1130"/>
      <c r="H98" s="1131"/>
      <c r="I98" s="1196"/>
      <c r="J98" s="1197"/>
      <c r="K98" s="1142"/>
    </row>
    <row r="99" spans="1:11" ht="54" customHeight="1">
      <c r="A99" s="1157"/>
      <c r="B99" s="1158"/>
      <c r="C99" s="1158"/>
      <c r="D99" s="1158"/>
      <c r="E99" s="1158"/>
      <c r="F99" s="1159"/>
      <c r="G99" s="1133">
        <v>0</v>
      </c>
      <c r="H99" s="1131"/>
      <c r="I99" s="1196"/>
      <c r="J99" s="1197"/>
      <c r="K99" s="1142"/>
    </row>
    <row r="100" spans="1:11" ht="12.75" customHeight="1">
      <c r="A100" s="1160" t="s">
        <v>5810</v>
      </c>
      <c r="B100" s="1161">
        <v>1.5</v>
      </c>
      <c r="C100" s="1162">
        <v>1.8</v>
      </c>
      <c r="D100" s="1163" t="s">
        <v>5811</v>
      </c>
      <c r="E100" s="1140">
        <v>0.13600000000000001</v>
      </c>
      <c r="F100" s="1164">
        <v>15</v>
      </c>
      <c r="G100" s="1141">
        <v>362.66666666666674</v>
      </c>
      <c r="H100" s="1131"/>
      <c r="I100" s="1196">
        <f t="shared" si="7"/>
        <v>442.45333333333343</v>
      </c>
      <c r="J100" s="1197">
        <f t="shared" si="8"/>
        <v>464.57600000000014</v>
      </c>
      <c r="K100" s="1142"/>
    </row>
    <row r="101" spans="1:11" ht="12.75" customHeight="1">
      <c r="A101" s="1160" t="s">
        <v>5812</v>
      </c>
      <c r="B101" s="1161">
        <v>2.2000000000000002</v>
      </c>
      <c r="C101" s="1162">
        <v>2.4</v>
      </c>
      <c r="D101" s="1163" t="s">
        <v>5811</v>
      </c>
      <c r="E101" s="1140">
        <v>0.13600000000000001</v>
      </c>
      <c r="F101" s="1164">
        <v>15</v>
      </c>
      <c r="G101" s="1141">
        <v>419.33333333333337</v>
      </c>
      <c r="H101" s="1131"/>
      <c r="I101" s="1196">
        <f t="shared" si="7"/>
        <v>511.5866666666667</v>
      </c>
      <c r="J101" s="1197">
        <f t="shared" si="8"/>
        <v>537.16600000000005</v>
      </c>
      <c r="K101" s="1142"/>
    </row>
    <row r="102" spans="1:11" ht="12.75" customHeight="1">
      <c r="A102" s="1160" t="s">
        <v>5813</v>
      </c>
      <c r="B102" s="1161">
        <v>2.8</v>
      </c>
      <c r="C102" s="1162">
        <v>3.2</v>
      </c>
      <c r="D102" s="1163" t="s">
        <v>5814</v>
      </c>
      <c r="E102" s="1140">
        <v>0.13600000000000001</v>
      </c>
      <c r="F102" s="1164">
        <v>15</v>
      </c>
      <c r="G102" s="1141">
        <v>425</v>
      </c>
      <c r="H102" s="1131"/>
      <c r="I102" s="1196">
        <f t="shared" si="7"/>
        <v>518.5</v>
      </c>
      <c r="J102" s="1197">
        <f t="shared" si="8"/>
        <v>544.42500000000007</v>
      </c>
      <c r="K102" s="1142"/>
    </row>
    <row r="103" spans="1:11" ht="12.75" customHeight="1">
      <c r="A103" s="1160" t="s">
        <v>5815</v>
      </c>
      <c r="B103" s="1161">
        <v>3.6</v>
      </c>
      <c r="C103" s="1162">
        <v>4</v>
      </c>
      <c r="D103" s="1163" t="s">
        <v>5816</v>
      </c>
      <c r="E103" s="1140">
        <v>0.13600000000000001</v>
      </c>
      <c r="F103" s="1164">
        <v>16</v>
      </c>
      <c r="G103" s="1141">
        <v>452.33333333333343</v>
      </c>
      <c r="H103" s="1131"/>
      <c r="I103" s="1196">
        <f t="shared" si="7"/>
        <v>551.84666666666681</v>
      </c>
      <c r="J103" s="1197">
        <f t="shared" si="8"/>
        <v>579.43900000000019</v>
      </c>
      <c r="K103" s="1142"/>
    </row>
    <row r="104" spans="1:11" ht="12.75" customHeight="1">
      <c r="A104" s="1160" t="s">
        <v>5817</v>
      </c>
      <c r="B104" s="1161">
        <v>4.5</v>
      </c>
      <c r="C104" s="1162">
        <v>5</v>
      </c>
      <c r="D104" s="1163" t="s">
        <v>5818</v>
      </c>
      <c r="E104" s="1140">
        <v>0.13600000000000001</v>
      </c>
      <c r="F104" s="1164">
        <v>16</v>
      </c>
      <c r="G104" s="1141">
        <v>494.66666666666669</v>
      </c>
      <c r="H104" s="1131"/>
      <c r="I104" s="1196">
        <f t="shared" si="7"/>
        <v>603.49333333333334</v>
      </c>
      <c r="J104" s="1197">
        <f t="shared" si="8"/>
        <v>633.66800000000001</v>
      </c>
      <c r="K104" s="1142"/>
    </row>
    <row r="105" spans="1:11" ht="12.75" customHeight="1">
      <c r="A105" s="1160" t="s">
        <v>5819</v>
      </c>
      <c r="B105" s="1161">
        <v>5.6</v>
      </c>
      <c r="C105" s="1162">
        <v>6.3</v>
      </c>
      <c r="D105" s="1163" t="s">
        <v>5820</v>
      </c>
      <c r="E105" s="1140">
        <v>0.13600000000000001</v>
      </c>
      <c r="F105" s="1164">
        <v>17</v>
      </c>
      <c r="G105" s="1141">
        <v>497.33333333333343</v>
      </c>
      <c r="H105" s="1131"/>
      <c r="I105" s="1196">
        <f t="shared" si="7"/>
        <v>606.74666666666678</v>
      </c>
      <c r="J105" s="1197">
        <f t="shared" si="8"/>
        <v>637.08400000000017</v>
      </c>
      <c r="K105" s="1142"/>
    </row>
    <row r="106" spans="1:11" ht="12.75" customHeight="1">
      <c r="A106" s="1160" t="s">
        <v>5821</v>
      </c>
      <c r="B106" s="1161">
        <v>6.3</v>
      </c>
      <c r="C106" s="1162">
        <v>7.1</v>
      </c>
      <c r="D106" s="1163" t="s">
        <v>5822</v>
      </c>
      <c r="E106" s="1140">
        <v>0.13600000000000001</v>
      </c>
      <c r="F106" s="1164">
        <v>17</v>
      </c>
      <c r="G106" s="1141">
        <v>516.66666666666674</v>
      </c>
      <c r="H106" s="1131"/>
      <c r="I106" s="1196">
        <f t="shared" si="7"/>
        <v>630.33333333333337</v>
      </c>
      <c r="J106" s="1197">
        <f t="shared" si="8"/>
        <v>661.85</v>
      </c>
      <c r="K106" s="1142"/>
    </row>
    <row r="107" spans="1:11" ht="21.75" customHeight="1">
      <c r="A107" s="1165" t="s">
        <v>5823</v>
      </c>
      <c r="B107" s="1165"/>
      <c r="C107" s="1165"/>
      <c r="D107" s="1165"/>
      <c r="E107" s="1165"/>
      <c r="F107" s="1165"/>
      <c r="G107" s="1165"/>
      <c r="H107" s="1131"/>
      <c r="I107" s="1196">
        <f t="shared" si="7"/>
        <v>0</v>
      </c>
      <c r="J107" s="1197"/>
      <c r="K107" s="1142"/>
    </row>
    <row r="108" spans="1:11" ht="22.5" customHeight="1">
      <c r="A108" s="1137" t="s">
        <v>5824</v>
      </c>
      <c r="B108" s="1653" t="s">
        <v>5825</v>
      </c>
      <c r="C108" s="1653"/>
      <c r="D108" s="1653"/>
      <c r="E108" s="1140">
        <v>3.5999999999999997E-2</v>
      </c>
      <c r="F108" s="1166">
        <v>3.2</v>
      </c>
      <c r="G108" s="1141">
        <v>89.666666666666671</v>
      </c>
      <c r="H108" s="1131"/>
      <c r="I108" s="1196">
        <f t="shared" si="7"/>
        <v>109.39333333333333</v>
      </c>
      <c r="J108" s="1197">
        <f t="shared" si="8"/>
        <v>114.863</v>
      </c>
      <c r="K108" s="1142"/>
    </row>
    <row r="109" spans="1:11" s="1132" customFormat="1" ht="30" customHeight="1">
      <c r="A109" s="1129" t="s">
        <v>5826</v>
      </c>
      <c r="B109" s="1130"/>
      <c r="C109" s="1130"/>
      <c r="D109" s="1130"/>
      <c r="E109" s="1130"/>
      <c r="F109" s="1130"/>
      <c r="G109" s="1130"/>
      <c r="H109" s="1131"/>
      <c r="I109" s="1196"/>
      <c r="J109" s="1197"/>
      <c r="K109" s="1142"/>
    </row>
    <row r="110" spans="1:11" ht="60" customHeight="1">
      <c r="A110" s="1157"/>
      <c r="B110" s="1158"/>
      <c r="C110" s="1158"/>
      <c r="D110" s="1158"/>
      <c r="E110" s="1158"/>
      <c r="F110" s="1159"/>
      <c r="G110" s="1167">
        <v>0</v>
      </c>
      <c r="H110" s="1131"/>
      <c r="I110" s="1196"/>
      <c r="J110" s="1197"/>
      <c r="K110" s="1142"/>
    </row>
    <row r="111" spans="1:11" ht="12.75" customHeight="1">
      <c r="A111" s="1145" t="s">
        <v>5827</v>
      </c>
      <c r="B111" s="1161">
        <v>2.8</v>
      </c>
      <c r="C111" s="1138">
        <v>3.2</v>
      </c>
      <c r="D111" s="1139" t="s">
        <v>5814</v>
      </c>
      <c r="E111" s="1140">
        <v>0.221</v>
      </c>
      <c r="F111" s="1138">
        <v>20.5</v>
      </c>
      <c r="G111" s="1141">
        <v>483.66666666666669</v>
      </c>
      <c r="H111" s="1131"/>
      <c r="I111" s="1196">
        <f t="shared" si="7"/>
        <v>590.07333333333338</v>
      </c>
      <c r="J111" s="1197">
        <f t="shared" si="8"/>
        <v>619.57700000000011</v>
      </c>
      <c r="K111" s="1142"/>
    </row>
    <row r="112" spans="1:11" ht="12.75" customHeight="1">
      <c r="A112" s="1145" t="s">
        <v>5828</v>
      </c>
      <c r="B112" s="1161">
        <v>3.6</v>
      </c>
      <c r="C112" s="1138">
        <v>4</v>
      </c>
      <c r="D112" s="1139" t="s">
        <v>5814</v>
      </c>
      <c r="E112" s="1140">
        <v>0.221</v>
      </c>
      <c r="F112" s="1138">
        <v>20.5</v>
      </c>
      <c r="G112" s="1141">
        <v>491.66666666666669</v>
      </c>
      <c r="H112" s="1131"/>
      <c r="I112" s="1196">
        <f t="shared" si="7"/>
        <v>599.83333333333337</v>
      </c>
      <c r="J112" s="1197">
        <f t="shared" si="8"/>
        <v>629.82500000000005</v>
      </c>
      <c r="K112" s="1142"/>
    </row>
    <row r="113" spans="1:11" ht="12.75" customHeight="1">
      <c r="A113" s="1145" t="s">
        <v>5829</v>
      </c>
      <c r="B113" s="1161">
        <v>4.5</v>
      </c>
      <c r="C113" s="1138">
        <v>5</v>
      </c>
      <c r="D113" s="1139" t="s">
        <v>5830</v>
      </c>
      <c r="E113" s="1140">
        <v>0.221</v>
      </c>
      <c r="F113" s="1138">
        <v>20.5</v>
      </c>
      <c r="G113" s="1141">
        <v>519.00000000000011</v>
      </c>
      <c r="H113" s="1131"/>
      <c r="I113" s="1196">
        <f t="shared" si="7"/>
        <v>633.18000000000018</v>
      </c>
      <c r="J113" s="1197">
        <f t="shared" si="8"/>
        <v>664.83900000000017</v>
      </c>
      <c r="K113" s="1142"/>
    </row>
    <row r="114" spans="1:11" ht="12.75" customHeight="1">
      <c r="A114" s="1145" t="s">
        <v>5831</v>
      </c>
      <c r="B114" s="1161">
        <v>5.6</v>
      </c>
      <c r="C114" s="1138">
        <v>6.3</v>
      </c>
      <c r="D114" s="1139" t="s">
        <v>5832</v>
      </c>
      <c r="E114" s="1140">
        <v>0.221</v>
      </c>
      <c r="F114" s="1138">
        <v>22</v>
      </c>
      <c r="G114" s="1141">
        <v>549.33333333333337</v>
      </c>
      <c r="H114" s="1131"/>
      <c r="I114" s="1196">
        <f t="shared" si="7"/>
        <v>670.18666666666672</v>
      </c>
      <c r="J114" s="1197">
        <f t="shared" si="8"/>
        <v>703.69600000000014</v>
      </c>
      <c r="K114" s="1142"/>
    </row>
    <row r="115" spans="1:11" ht="12.75" customHeight="1">
      <c r="A115" s="1145" t="s">
        <v>5833</v>
      </c>
      <c r="B115" s="1161">
        <v>7.1</v>
      </c>
      <c r="C115" s="1138">
        <v>8</v>
      </c>
      <c r="D115" s="1139" t="s">
        <v>5834</v>
      </c>
      <c r="E115" s="1140">
        <v>0.221</v>
      </c>
      <c r="F115" s="1138">
        <v>22</v>
      </c>
      <c r="G115" s="1141">
        <v>700.33333333333348</v>
      </c>
      <c r="H115" s="1131"/>
      <c r="I115" s="1196">
        <f t="shared" si="7"/>
        <v>854.40666666666687</v>
      </c>
      <c r="J115" s="1197">
        <f t="shared" si="8"/>
        <v>897.12700000000029</v>
      </c>
      <c r="K115" s="1142"/>
    </row>
    <row r="116" spans="1:11" ht="12.75" customHeight="1">
      <c r="A116" s="1145" t="s">
        <v>5835</v>
      </c>
      <c r="B116" s="1161">
        <v>8</v>
      </c>
      <c r="C116" s="1138">
        <v>9</v>
      </c>
      <c r="D116" s="1139" t="s">
        <v>5836</v>
      </c>
      <c r="E116" s="1140">
        <v>0.221</v>
      </c>
      <c r="F116" s="1138">
        <v>22</v>
      </c>
      <c r="G116" s="1141">
        <v>722.33333333333337</v>
      </c>
      <c r="H116" s="1131"/>
      <c r="I116" s="1196">
        <f t="shared" si="7"/>
        <v>881.24666666666667</v>
      </c>
      <c r="J116" s="1197">
        <f t="shared" si="8"/>
        <v>925.30900000000008</v>
      </c>
      <c r="K116" s="1142"/>
    </row>
    <row r="117" spans="1:11" ht="12.75" customHeight="1">
      <c r="A117" s="1145" t="s">
        <v>5837</v>
      </c>
      <c r="B117" s="1161">
        <v>9</v>
      </c>
      <c r="C117" s="1138">
        <v>10</v>
      </c>
      <c r="D117" s="1139" t="s">
        <v>5838</v>
      </c>
      <c r="E117" s="1140">
        <v>0.26100000000000001</v>
      </c>
      <c r="F117" s="1138">
        <v>24</v>
      </c>
      <c r="G117" s="1141">
        <v>736.00000000000011</v>
      </c>
      <c r="H117" s="1131"/>
      <c r="I117" s="1196">
        <f t="shared" si="7"/>
        <v>897.92000000000007</v>
      </c>
      <c r="J117" s="1197">
        <f t="shared" si="8"/>
        <v>942.81600000000014</v>
      </c>
      <c r="K117" s="1142"/>
    </row>
    <row r="118" spans="1:11" ht="12.75" customHeight="1">
      <c r="A118" s="1145" t="s">
        <v>5839</v>
      </c>
      <c r="B118" s="1161">
        <v>10</v>
      </c>
      <c r="C118" s="1138">
        <v>11.2</v>
      </c>
      <c r="D118" s="1139" t="s">
        <v>5840</v>
      </c>
      <c r="E118" s="1140">
        <v>0.26100000000000001</v>
      </c>
      <c r="F118" s="1138">
        <v>24</v>
      </c>
      <c r="G118" s="1141">
        <v>791.66666666666674</v>
      </c>
      <c r="H118" s="1131"/>
      <c r="I118" s="1196">
        <f t="shared" si="7"/>
        <v>965.83333333333337</v>
      </c>
      <c r="J118" s="1197">
        <f t="shared" si="8"/>
        <v>1014.1250000000001</v>
      </c>
      <c r="K118" s="1142"/>
    </row>
    <row r="119" spans="1:11" ht="12.75" customHeight="1">
      <c r="A119" s="1145" t="s">
        <v>5841</v>
      </c>
      <c r="B119" s="1161">
        <v>11.2</v>
      </c>
      <c r="C119" s="1138">
        <v>12.5</v>
      </c>
      <c r="D119" s="1139" t="s">
        <v>5842</v>
      </c>
      <c r="E119" s="1140">
        <v>0.29599999999999999</v>
      </c>
      <c r="F119" s="1138">
        <v>24</v>
      </c>
      <c r="G119" s="1141">
        <v>923.00000000000011</v>
      </c>
      <c r="H119" s="1131"/>
      <c r="I119" s="1196">
        <f t="shared" si="7"/>
        <v>1126.0600000000002</v>
      </c>
      <c r="J119" s="1197">
        <f t="shared" si="8"/>
        <v>1182.3630000000003</v>
      </c>
      <c r="K119" s="1142"/>
    </row>
    <row r="120" spans="1:11" ht="12.75" customHeight="1">
      <c r="A120" s="1145" t="s">
        <v>5843</v>
      </c>
      <c r="B120" s="1161">
        <v>14</v>
      </c>
      <c r="C120" s="1138">
        <v>16</v>
      </c>
      <c r="D120" s="1139" t="s">
        <v>5844</v>
      </c>
      <c r="E120" s="1140">
        <v>0.29599999999999999</v>
      </c>
      <c r="F120" s="1138">
        <v>24</v>
      </c>
      <c r="G120" s="1141">
        <v>959.33333333333337</v>
      </c>
      <c r="H120" s="1131"/>
      <c r="I120" s="1196">
        <f t="shared" si="7"/>
        <v>1170.3866666666668</v>
      </c>
      <c r="J120" s="1197">
        <f t="shared" si="8"/>
        <v>1228.9060000000002</v>
      </c>
      <c r="K120" s="1142"/>
    </row>
    <row r="121" spans="1:11" ht="12.75" customHeight="1">
      <c r="A121" s="1168" t="s">
        <v>5845</v>
      </c>
      <c r="B121" s="1161">
        <v>16</v>
      </c>
      <c r="C121" s="1138">
        <v>18</v>
      </c>
      <c r="D121" s="1139" t="s">
        <v>5846</v>
      </c>
      <c r="E121" s="1140">
        <v>0.38600000000000001</v>
      </c>
      <c r="F121" s="1138">
        <v>37.200000000000003</v>
      </c>
      <c r="G121" s="1141">
        <v>968.33333333333337</v>
      </c>
      <c r="H121" s="1131"/>
      <c r="I121" s="1196">
        <f t="shared" si="7"/>
        <v>1181.3666666666668</v>
      </c>
      <c r="J121" s="1197">
        <f t="shared" si="8"/>
        <v>1240.4350000000002</v>
      </c>
      <c r="K121" s="1142"/>
    </row>
    <row r="122" spans="1:11" ht="12.75" customHeight="1">
      <c r="A122" s="1168" t="s">
        <v>5847</v>
      </c>
      <c r="B122" s="1161">
        <v>18</v>
      </c>
      <c r="C122" s="1138">
        <v>20</v>
      </c>
      <c r="D122" s="1139" t="s">
        <v>5848</v>
      </c>
      <c r="E122" s="1140">
        <v>0.38600000000000001</v>
      </c>
      <c r="F122" s="1138">
        <v>37.299999999999997</v>
      </c>
      <c r="G122" s="1141">
        <v>992.66666666666674</v>
      </c>
      <c r="H122" s="1131"/>
      <c r="I122" s="1196">
        <f t="shared" si="7"/>
        <v>1211.0533333333335</v>
      </c>
      <c r="J122" s="1197">
        <f t="shared" si="8"/>
        <v>1271.6060000000002</v>
      </c>
      <c r="K122" s="1142"/>
    </row>
    <row r="123" spans="1:11" ht="21.75" customHeight="1">
      <c r="A123" s="1165" t="s">
        <v>5823</v>
      </c>
      <c r="B123" s="1165"/>
      <c r="C123" s="1165"/>
      <c r="D123" s="1165"/>
      <c r="E123" s="1165"/>
      <c r="F123" s="1165"/>
      <c r="G123" s="1165"/>
      <c r="H123" s="1131"/>
      <c r="I123" s="1196"/>
      <c r="J123" s="1197"/>
      <c r="K123" s="1142"/>
    </row>
    <row r="124" spans="1:11" ht="24" customHeight="1">
      <c r="A124" s="1137" t="s">
        <v>5849</v>
      </c>
      <c r="B124" s="1653" t="s">
        <v>5850</v>
      </c>
      <c r="C124" s="1653"/>
      <c r="D124" s="1653"/>
      <c r="E124" s="1140">
        <v>9.4E-2</v>
      </c>
      <c r="F124" s="1149">
        <v>7.6</v>
      </c>
      <c r="G124" s="1141">
        <v>137.66666666666669</v>
      </c>
      <c r="H124" s="1131"/>
      <c r="I124" s="1196">
        <f t="shared" si="7"/>
        <v>167.95333333333335</v>
      </c>
      <c r="J124" s="1197">
        <f t="shared" si="8"/>
        <v>176.35100000000003</v>
      </c>
      <c r="K124" s="1142"/>
    </row>
    <row r="125" spans="1:11" ht="24" customHeight="1">
      <c r="A125" s="1168" t="s">
        <v>5851</v>
      </c>
      <c r="B125" s="1653" t="s">
        <v>5852</v>
      </c>
      <c r="C125" s="1653"/>
      <c r="D125" s="1653"/>
      <c r="E125" s="1140">
        <v>0.124</v>
      </c>
      <c r="F125" s="1149">
        <v>9.6999999999999993</v>
      </c>
      <c r="G125" s="1141">
        <v>177.66666666666669</v>
      </c>
      <c r="H125" s="1131"/>
      <c r="I125" s="1196">
        <f t="shared" si="7"/>
        <v>216.75333333333336</v>
      </c>
      <c r="J125" s="1197">
        <f t="shared" si="8"/>
        <v>227.59100000000004</v>
      </c>
      <c r="K125" s="1142"/>
    </row>
    <row r="126" spans="1:11" s="1132" customFormat="1" ht="30" customHeight="1">
      <c r="A126" s="1129" t="s">
        <v>5853</v>
      </c>
      <c r="B126" s="1130"/>
      <c r="C126" s="1130"/>
      <c r="D126" s="1130"/>
      <c r="E126" s="1130"/>
      <c r="F126" s="1130"/>
      <c r="G126" s="1130"/>
      <c r="H126" s="1131"/>
      <c r="I126" s="1196"/>
      <c r="J126" s="1197"/>
      <c r="K126" s="1142"/>
    </row>
    <row r="127" spans="1:11" ht="63.75" customHeight="1">
      <c r="A127" s="1157"/>
      <c r="B127" s="1158"/>
      <c r="C127" s="1158"/>
      <c r="D127" s="1158"/>
      <c r="E127" s="1158"/>
      <c r="F127" s="1159"/>
      <c r="G127" s="1157"/>
      <c r="H127" s="1131"/>
      <c r="I127" s="1196"/>
      <c r="J127" s="1197"/>
      <c r="K127" s="1142"/>
    </row>
    <row r="128" spans="1:11" ht="12.75" customHeight="1">
      <c r="A128" s="1145" t="s">
        <v>5854</v>
      </c>
      <c r="B128" s="1138">
        <v>1.5</v>
      </c>
      <c r="C128" s="1169">
        <v>1.8</v>
      </c>
      <c r="D128" s="1139" t="s">
        <v>5855</v>
      </c>
      <c r="E128" s="1140">
        <v>0.10299999999999999</v>
      </c>
      <c r="F128" s="1138">
        <v>13.5</v>
      </c>
      <c r="G128" s="1141">
        <v>391.66666666666669</v>
      </c>
      <c r="H128" s="1131"/>
      <c r="I128" s="1196">
        <f t="shared" si="7"/>
        <v>477.83333333333337</v>
      </c>
      <c r="J128" s="1197">
        <f t="shared" si="8"/>
        <v>501.72500000000008</v>
      </c>
      <c r="K128" s="1142"/>
    </row>
    <row r="129" spans="1:11" ht="12.75" customHeight="1">
      <c r="A129" s="1145" t="s">
        <v>5856</v>
      </c>
      <c r="B129" s="1138">
        <v>2.2000000000000002</v>
      </c>
      <c r="C129" s="1138">
        <v>2.5</v>
      </c>
      <c r="D129" s="1139" t="s">
        <v>5857</v>
      </c>
      <c r="E129" s="1140">
        <v>0.10299999999999999</v>
      </c>
      <c r="F129" s="1138">
        <v>13.5</v>
      </c>
      <c r="G129" s="1141">
        <v>426.00000000000006</v>
      </c>
      <c r="H129" s="1131"/>
      <c r="I129" s="1196">
        <f t="shared" si="7"/>
        <v>519.72</v>
      </c>
      <c r="J129" s="1197">
        <f t="shared" si="8"/>
        <v>545.70600000000002</v>
      </c>
      <c r="K129" s="1142"/>
    </row>
    <row r="130" spans="1:11" ht="12.75" customHeight="1">
      <c r="A130" s="1145" t="s">
        <v>5858</v>
      </c>
      <c r="B130" s="1138">
        <v>2.8</v>
      </c>
      <c r="C130" s="1138">
        <v>3.2</v>
      </c>
      <c r="D130" s="1139" t="s">
        <v>5859</v>
      </c>
      <c r="E130" s="1140">
        <v>0.10299999999999999</v>
      </c>
      <c r="F130" s="1138">
        <v>13.5</v>
      </c>
      <c r="G130" s="1141">
        <v>437</v>
      </c>
      <c r="H130" s="1131"/>
      <c r="I130" s="1196">
        <f t="shared" si="7"/>
        <v>533.14</v>
      </c>
      <c r="J130" s="1197">
        <f t="shared" si="8"/>
        <v>559.79700000000003</v>
      </c>
      <c r="K130" s="1142"/>
    </row>
    <row r="131" spans="1:11" ht="12.75" customHeight="1">
      <c r="A131" s="1145" t="s">
        <v>5860</v>
      </c>
      <c r="B131" s="1138">
        <v>3.6</v>
      </c>
      <c r="C131" s="1138">
        <v>4</v>
      </c>
      <c r="D131" s="1139" t="s">
        <v>5814</v>
      </c>
      <c r="E131" s="1140">
        <v>0.125</v>
      </c>
      <c r="F131" s="1138">
        <v>15.5</v>
      </c>
      <c r="G131" s="1141">
        <v>447.66666666666674</v>
      </c>
      <c r="H131" s="1131"/>
      <c r="I131" s="1196">
        <f t="shared" si="7"/>
        <v>546.15333333333342</v>
      </c>
      <c r="J131" s="1197">
        <f t="shared" si="8"/>
        <v>573.46100000000013</v>
      </c>
      <c r="K131" s="1142"/>
    </row>
    <row r="132" spans="1:11" ht="12.75" customHeight="1">
      <c r="A132" s="1145" t="s">
        <v>5861</v>
      </c>
      <c r="B132" s="1138">
        <v>4.5</v>
      </c>
      <c r="C132" s="1138">
        <v>5</v>
      </c>
      <c r="D132" s="1139" t="s">
        <v>5862</v>
      </c>
      <c r="E132" s="1140">
        <v>0.154</v>
      </c>
      <c r="F132" s="1138">
        <v>19.5</v>
      </c>
      <c r="G132" s="1141">
        <v>524.00000000000011</v>
      </c>
      <c r="H132" s="1131"/>
      <c r="I132" s="1196">
        <f t="shared" si="7"/>
        <v>639.28000000000009</v>
      </c>
      <c r="J132" s="1197">
        <f t="shared" si="8"/>
        <v>671.24400000000014</v>
      </c>
      <c r="K132" s="1142"/>
    </row>
    <row r="133" spans="1:11" ht="12.75" customHeight="1">
      <c r="A133" s="1145" t="s">
        <v>5863</v>
      </c>
      <c r="B133" s="1138">
        <v>5.6</v>
      </c>
      <c r="C133" s="1138">
        <v>6.3</v>
      </c>
      <c r="D133" s="1139" t="s">
        <v>5864</v>
      </c>
      <c r="E133" s="1140">
        <v>0.154</v>
      </c>
      <c r="F133" s="1138">
        <v>19.5</v>
      </c>
      <c r="G133" s="1141">
        <v>557.33333333333337</v>
      </c>
      <c r="H133" s="1131"/>
      <c r="I133" s="1196">
        <f t="shared" si="7"/>
        <v>679.94666666666672</v>
      </c>
      <c r="J133" s="1197">
        <f t="shared" si="8"/>
        <v>713.94400000000007</v>
      </c>
      <c r="K133" s="1142"/>
    </row>
    <row r="134" spans="1:11" ht="12.75" customHeight="1">
      <c r="A134" s="1145" t="s">
        <v>5865</v>
      </c>
      <c r="B134" s="1138">
        <v>7.1</v>
      </c>
      <c r="C134" s="1138">
        <v>8</v>
      </c>
      <c r="D134" s="1139" t="s">
        <v>5866</v>
      </c>
      <c r="E134" s="1140">
        <v>0.183</v>
      </c>
      <c r="F134" s="1138">
        <v>23.5</v>
      </c>
      <c r="G134" s="1141">
        <v>593</v>
      </c>
      <c r="H134" s="1131"/>
      <c r="I134" s="1196">
        <f t="shared" si="7"/>
        <v>723.46</v>
      </c>
      <c r="J134" s="1197">
        <f t="shared" si="8"/>
        <v>759.63300000000004</v>
      </c>
      <c r="K134" s="1142"/>
    </row>
    <row r="135" spans="1:11" ht="12.75" customHeight="1">
      <c r="A135" s="1145" t="s">
        <v>5867</v>
      </c>
      <c r="B135" s="1138">
        <v>8</v>
      </c>
      <c r="C135" s="1138">
        <v>9</v>
      </c>
      <c r="D135" s="1139" t="s">
        <v>5868</v>
      </c>
      <c r="E135" s="1140">
        <v>0.23499999999999999</v>
      </c>
      <c r="F135" s="1138">
        <v>32.5</v>
      </c>
      <c r="G135" s="1141">
        <v>594.00000000000011</v>
      </c>
      <c r="H135" s="1131"/>
      <c r="I135" s="1196">
        <f t="shared" si="7"/>
        <v>724.68000000000018</v>
      </c>
      <c r="J135" s="1197">
        <f t="shared" si="8"/>
        <v>760.91400000000021</v>
      </c>
      <c r="K135" s="1142"/>
    </row>
    <row r="136" spans="1:11" ht="12.75" customHeight="1">
      <c r="A136" s="1145" t="s">
        <v>5869</v>
      </c>
      <c r="B136" s="1138">
        <v>9</v>
      </c>
      <c r="C136" s="1138">
        <v>10</v>
      </c>
      <c r="D136" s="1139" t="s">
        <v>5868</v>
      </c>
      <c r="E136" s="1140">
        <v>0.23499999999999999</v>
      </c>
      <c r="F136" s="1138">
        <v>32.5</v>
      </c>
      <c r="G136" s="1141">
        <v>626.00000000000011</v>
      </c>
      <c r="H136" s="1131"/>
      <c r="I136" s="1196">
        <f t="shared" si="7"/>
        <v>763.72000000000014</v>
      </c>
      <c r="J136" s="1197">
        <f t="shared" si="8"/>
        <v>801.90600000000018</v>
      </c>
      <c r="K136" s="1142"/>
    </row>
    <row r="137" spans="1:11" ht="12.75" customHeight="1">
      <c r="A137" s="1145" t="s">
        <v>5870</v>
      </c>
      <c r="B137" s="1138">
        <v>11.2</v>
      </c>
      <c r="C137" s="1138">
        <v>12.5</v>
      </c>
      <c r="D137" s="1139" t="s">
        <v>5871</v>
      </c>
      <c r="E137" s="1140">
        <v>0.23499999999999999</v>
      </c>
      <c r="F137" s="1138">
        <v>32.5</v>
      </c>
      <c r="G137" s="1141">
        <v>685</v>
      </c>
      <c r="H137" s="1131"/>
      <c r="I137" s="1196">
        <f t="shared" si="7"/>
        <v>835.69999999999993</v>
      </c>
      <c r="J137" s="1197">
        <f t="shared" si="8"/>
        <v>877.48500000000001</v>
      </c>
      <c r="K137" s="1142"/>
    </row>
    <row r="138" spans="1:11" s="1132" customFormat="1" ht="30.75" customHeight="1">
      <c r="A138" s="1129" t="s">
        <v>5872</v>
      </c>
      <c r="B138" s="1130"/>
      <c r="C138" s="1130"/>
      <c r="D138" s="1130"/>
      <c r="E138" s="1130"/>
      <c r="F138" s="1130"/>
      <c r="G138" s="1130"/>
      <c r="H138" s="1131"/>
      <c r="I138" s="1196"/>
      <c r="J138" s="1197"/>
      <c r="K138" s="1142"/>
    </row>
    <row r="139" spans="1:11" ht="57.75" customHeight="1">
      <c r="A139" s="1157"/>
      <c r="B139" s="1158"/>
      <c r="C139" s="1158"/>
      <c r="D139" s="1158"/>
      <c r="E139" s="1158"/>
      <c r="F139" s="1159"/>
      <c r="G139" s="1157"/>
      <c r="H139" s="1131"/>
      <c r="I139" s="1196"/>
      <c r="J139" s="1197"/>
      <c r="K139" s="1142"/>
    </row>
    <row r="140" spans="1:11" ht="12.75" customHeight="1">
      <c r="A140" s="1145" t="s">
        <v>5873</v>
      </c>
      <c r="B140" s="1138">
        <v>1.5</v>
      </c>
      <c r="C140" s="1169">
        <v>1.8</v>
      </c>
      <c r="D140" s="1139" t="s">
        <v>5874</v>
      </c>
      <c r="E140" s="1140">
        <v>0.20799999999999999</v>
      </c>
      <c r="F140" s="1138">
        <v>21</v>
      </c>
      <c r="G140" s="1141">
        <v>398.00000000000006</v>
      </c>
      <c r="H140" s="1131"/>
      <c r="I140" s="1196">
        <f t="shared" ref="I140:I203" si="9">G140*1.22</f>
        <v>485.56000000000006</v>
      </c>
      <c r="J140" s="1197">
        <f t="shared" si="8"/>
        <v>509.83800000000008</v>
      </c>
      <c r="K140" s="1142"/>
    </row>
    <row r="141" spans="1:11" ht="12.75" customHeight="1">
      <c r="A141" s="1145" t="s">
        <v>5875</v>
      </c>
      <c r="B141" s="1138">
        <v>2.2000000000000002</v>
      </c>
      <c r="C141" s="1138">
        <v>2.5</v>
      </c>
      <c r="D141" s="1139" t="s">
        <v>5874</v>
      </c>
      <c r="E141" s="1140">
        <v>0.20799999999999999</v>
      </c>
      <c r="F141" s="1138">
        <v>21</v>
      </c>
      <c r="G141" s="1141">
        <v>409.66666666666669</v>
      </c>
      <c r="H141" s="1131"/>
      <c r="I141" s="1196">
        <f t="shared" si="9"/>
        <v>499.79333333333335</v>
      </c>
      <c r="J141" s="1197">
        <f t="shared" si="8"/>
        <v>524.78300000000002</v>
      </c>
      <c r="K141" s="1142"/>
    </row>
    <row r="142" spans="1:11" ht="12.75" customHeight="1">
      <c r="A142" s="1145" t="s">
        <v>5876</v>
      </c>
      <c r="B142" s="1138">
        <v>2.8</v>
      </c>
      <c r="C142" s="1138">
        <v>3.2</v>
      </c>
      <c r="D142" s="1139" t="s">
        <v>5874</v>
      </c>
      <c r="E142" s="1140">
        <v>0.20799999999999999</v>
      </c>
      <c r="F142" s="1138">
        <v>21</v>
      </c>
      <c r="G142" s="1141">
        <v>420.33333333333337</v>
      </c>
      <c r="H142" s="1131"/>
      <c r="I142" s="1196">
        <f t="shared" si="9"/>
        <v>512.80666666666673</v>
      </c>
      <c r="J142" s="1197">
        <f t="shared" si="8"/>
        <v>538.44700000000012</v>
      </c>
      <c r="K142" s="1142"/>
    </row>
    <row r="143" spans="1:11" ht="12.75" customHeight="1">
      <c r="A143" s="1145" t="s">
        <v>5877</v>
      </c>
      <c r="B143" s="1138">
        <v>3.6</v>
      </c>
      <c r="C143" s="1138">
        <v>4</v>
      </c>
      <c r="D143" s="1139" t="s">
        <v>5878</v>
      </c>
      <c r="E143" s="1140">
        <v>0.20799999999999999</v>
      </c>
      <c r="F143" s="1138">
        <v>21</v>
      </c>
      <c r="G143" s="1141">
        <v>430.66666666666674</v>
      </c>
      <c r="H143" s="1131"/>
      <c r="I143" s="1196">
        <f t="shared" si="9"/>
        <v>525.41333333333341</v>
      </c>
      <c r="J143" s="1197">
        <f t="shared" si="8"/>
        <v>551.68400000000008</v>
      </c>
      <c r="K143" s="1142"/>
    </row>
    <row r="144" spans="1:11" ht="12.75" customHeight="1">
      <c r="A144" s="1145" t="s">
        <v>5879</v>
      </c>
      <c r="B144" s="1138">
        <v>4.5</v>
      </c>
      <c r="C144" s="1138">
        <v>5</v>
      </c>
      <c r="D144" s="1139" t="s">
        <v>5880</v>
      </c>
      <c r="E144" s="1140">
        <v>0.20799999999999999</v>
      </c>
      <c r="F144" s="1138">
        <v>22</v>
      </c>
      <c r="G144" s="1141">
        <v>503.66666666666669</v>
      </c>
      <c r="H144" s="1131"/>
      <c r="I144" s="1196">
        <f t="shared" si="9"/>
        <v>614.47333333333336</v>
      </c>
      <c r="J144" s="1197">
        <f t="shared" si="8"/>
        <v>645.197</v>
      </c>
      <c r="K144" s="1142"/>
    </row>
    <row r="145" spans="1:11" ht="12.75" customHeight="1">
      <c r="A145" s="1145" t="s">
        <v>5881</v>
      </c>
      <c r="B145" s="1138">
        <v>5.6</v>
      </c>
      <c r="C145" s="1138">
        <v>6.3</v>
      </c>
      <c r="D145" s="1139" t="s">
        <v>5882</v>
      </c>
      <c r="E145" s="1140">
        <v>0.26200000000000001</v>
      </c>
      <c r="F145" s="1138">
        <v>27.5</v>
      </c>
      <c r="G145" s="1141">
        <v>536.00000000000011</v>
      </c>
      <c r="H145" s="1131"/>
      <c r="I145" s="1196">
        <f t="shared" si="9"/>
        <v>653.92000000000007</v>
      </c>
      <c r="J145" s="1197">
        <f t="shared" si="8"/>
        <v>686.6160000000001</v>
      </c>
      <c r="K145" s="1142"/>
    </row>
    <row r="146" spans="1:11" ht="12.75" customHeight="1">
      <c r="A146" s="1145" t="s">
        <v>5883</v>
      </c>
      <c r="B146" s="1138">
        <v>7.1</v>
      </c>
      <c r="C146" s="1138">
        <v>8</v>
      </c>
      <c r="D146" s="1139" t="s">
        <v>5884</v>
      </c>
      <c r="E146" s="1140">
        <v>0.26200000000000001</v>
      </c>
      <c r="F146" s="1138">
        <v>28.5</v>
      </c>
      <c r="G146" s="1141">
        <v>570.33333333333348</v>
      </c>
      <c r="H146" s="1131"/>
      <c r="I146" s="1196">
        <f t="shared" si="9"/>
        <v>695.80666666666684</v>
      </c>
      <c r="J146" s="1197">
        <f t="shared" si="8"/>
        <v>730.59700000000021</v>
      </c>
      <c r="K146" s="1142"/>
    </row>
    <row r="147" spans="1:11" ht="12.75" customHeight="1">
      <c r="A147" s="1145" t="s">
        <v>5885</v>
      </c>
      <c r="B147" s="1138">
        <v>8</v>
      </c>
      <c r="C147" s="1138">
        <v>9</v>
      </c>
      <c r="D147" s="1139" t="s">
        <v>5834</v>
      </c>
      <c r="E147" s="1140">
        <v>0.33</v>
      </c>
      <c r="F147" s="1138">
        <v>33.5</v>
      </c>
      <c r="G147" s="1141">
        <v>529.33333333333337</v>
      </c>
      <c r="H147" s="1131"/>
      <c r="I147" s="1196">
        <f t="shared" si="9"/>
        <v>645.78666666666675</v>
      </c>
      <c r="J147" s="1197">
        <f t="shared" si="8"/>
        <v>678.07600000000014</v>
      </c>
      <c r="K147" s="1142"/>
    </row>
    <row r="148" spans="1:11" ht="12.75" customHeight="1">
      <c r="A148" s="1145" t="s">
        <v>5886</v>
      </c>
      <c r="B148" s="1138">
        <v>9</v>
      </c>
      <c r="C148" s="1138">
        <v>10</v>
      </c>
      <c r="D148" s="1139" t="s">
        <v>5834</v>
      </c>
      <c r="E148" s="1140">
        <v>0.33</v>
      </c>
      <c r="F148" s="1138">
        <v>34.5</v>
      </c>
      <c r="G148" s="1141">
        <v>571.00000000000011</v>
      </c>
      <c r="H148" s="1131"/>
      <c r="I148" s="1196">
        <f t="shared" si="9"/>
        <v>696.62000000000012</v>
      </c>
      <c r="J148" s="1197">
        <f t="shared" si="8"/>
        <v>731.45100000000014</v>
      </c>
      <c r="K148" s="1142"/>
    </row>
    <row r="149" spans="1:11" ht="12.75" customHeight="1">
      <c r="A149" s="1145" t="s">
        <v>5887</v>
      </c>
      <c r="B149" s="1138">
        <v>11.2</v>
      </c>
      <c r="C149" s="1138">
        <v>12.5</v>
      </c>
      <c r="D149" s="1139" t="s">
        <v>5888</v>
      </c>
      <c r="E149" s="1140">
        <v>0.42499999999999999</v>
      </c>
      <c r="F149" s="1138">
        <v>41.5</v>
      </c>
      <c r="G149" s="1141">
        <v>626.66666666666674</v>
      </c>
      <c r="H149" s="1131"/>
      <c r="I149" s="1196">
        <f t="shared" si="9"/>
        <v>764.53333333333342</v>
      </c>
      <c r="J149" s="1197">
        <f t="shared" si="8"/>
        <v>802.7600000000001</v>
      </c>
      <c r="K149" s="1142"/>
    </row>
    <row r="150" spans="1:11" ht="12.75" customHeight="1">
      <c r="A150" s="1145" t="s">
        <v>5889</v>
      </c>
      <c r="B150" s="1138">
        <v>12.5</v>
      </c>
      <c r="C150" s="1138">
        <v>14</v>
      </c>
      <c r="D150" s="1139" t="s">
        <v>5890</v>
      </c>
      <c r="E150" s="1140">
        <v>0.42499999999999999</v>
      </c>
      <c r="F150" s="1138">
        <v>43.5</v>
      </c>
      <c r="G150" s="1141">
        <v>641.00000000000011</v>
      </c>
      <c r="H150" s="1131"/>
      <c r="I150" s="1196">
        <f t="shared" si="9"/>
        <v>782.0200000000001</v>
      </c>
      <c r="J150" s="1197">
        <f t="shared" ref="J150:J213" si="10">I150*1.05</f>
        <v>821.12100000000009</v>
      </c>
      <c r="K150" s="1142"/>
    </row>
    <row r="151" spans="1:11" ht="12.75" customHeight="1">
      <c r="A151" s="1145" t="s">
        <v>5891</v>
      </c>
      <c r="B151" s="1138">
        <v>14</v>
      </c>
      <c r="C151" s="1138">
        <v>16</v>
      </c>
      <c r="D151" s="1139" t="s">
        <v>5890</v>
      </c>
      <c r="E151" s="1140">
        <v>0.42499999999999999</v>
      </c>
      <c r="F151" s="1138">
        <v>43.5</v>
      </c>
      <c r="G151" s="1141">
        <v>644.66666666666674</v>
      </c>
      <c r="H151" s="1131"/>
      <c r="I151" s="1196">
        <f t="shared" si="9"/>
        <v>786.49333333333345</v>
      </c>
      <c r="J151" s="1197">
        <f t="shared" si="10"/>
        <v>825.81800000000021</v>
      </c>
      <c r="K151" s="1142"/>
    </row>
    <row r="152" spans="1:11" ht="12.75" customHeight="1">
      <c r="A152" s="1145" t="s">
        <v>5892</v>
      </c>
      <c r="B152" s="1138">
        <v>16</v>
      </c>
      <c r="C152" s="1138">
        <v>18</v>
      </c>
      <c r="D152" s="1139" t="s">
        <v>5893</v>
      </c>
      <c r="E152" s="1140">
        <v>0.42499999999999999</v>
      </c>
      <c r="F152" s="1138">
        <v>43.5</v>
      </c>
      <c r="G152" s="1141">
        <v>755.66666666666674</v>
      </c>
      <c r="H152" s="1131"/>
      <c r="I152" s="1196">
        <f t="shared" si="9"/>
        <v>921.91333333333341</v>
      </c>
      <c r="J152" s="1197">
        <f t="shared" si="10"/>
        <v>968.00900000000013</v>
      </c>
      <c r="K152" s="1142"/>
    </row>
    <row r="153" spans="1:11" s="1132" customFormat="1" ht="30" customHeight="1">
      <c r="A153" s="1129" t="s">
        <v>5894</v>
      </c>
      <c r="B153" s="1130"/>
      <c r="C153" s="1130"/>
      <c r="D153" s="1130"/>
      <c r="E153" s="1130"/>
      <c r="F153" s="1130"/>
      <c r="G153" s="1130"/>
      <c r="H153" s="1131"/>
      <c r="I153" s="1196"/>
      <c r="J153" s="1197"/>
      <c r="K153" s="1142"/>
    </row>
    <row r="154" spans="1:11" ht="54" customHeight="1">
      <c r="A154" s="1157"/>
      <c r="B154" s="1158"/>
      <c r="C154" s="1158"/>
      <c r="D154" s="1158"/>
      <c r="E154" s="1158"/>
      <c r="F154" s="1159"/>
      <c r="G154" s="1157"/>
      <c r="H154" s="1131"/>
      <c r="I154" s="1196"/>
      <c r="J154" s="1197"/>
      <c r="K154" s="1142"/>
    </row>
    <row r="155" spans="1:11" ht="12.75" customHeight="1">
      <c r="A155" s="1145" t="s">
        <v>5895</v>
      </c>
      <c r="B155" s="1138">
        <v>5.6</v>
      </c>
      <c r="C155" s="1169">
        <v>6.3</v>
      </c>
      <c r="D155" s="1139" t="s">
        <v>5896</v>
      </c>
      <c r="E155" s="1140">
        <v>0.38800000000000001</v>
      </c>
      <c r="F155" s="1138">
        <v>38.5</v>
      </c>
      <c r="G155" s="1141">
        <v>657.66666666666674</v>
      </c>
      <c r="H155" s="1131"/>
      <c r="I155" s="1196">
        <f t="shared" si="9"/>
        <v>802.35333333333335</v>
      </c>
      <c r="J155" s="1197">
        <f t="shared" si="10"/>
        <v>842.471</v>
      </c>
      <c r="K155" s="1142"/>
    </row>
    <row r="156" spans="1:11" ht="12.75" customHeight="1">
      <c r="A156" s="1145" t="s">
        <v>5897</v>
      </c>
      <c r="B156" s="1138">
        <v>7.1</v>
      </c>
      <c r="C156" s="1138">
        <v>8</v>
      </c>
      <c r="D156" s="1139" t="s">
        <v>5896</v>
      </c>
      <c r="E156" s="1140">
        <v>0.38800000000000001</v>
      </c>
      <c r="F156" s="1138">
        <v>38.5</v>
      </c>
      <c r="G156" s="1141">
        <v>710.66666666666674</v>
      </c>
      <c r="H156" s="1131"/>
      <c r="I156" s="1196">
        <f t="shared" si="9"/>
        <v>867.01333333333343</v>
      </c>
      <c r="J156" s="1197">
        <f t="shared" si="10"/>
        <v>910.36400000000015</v>
      </c>
      <c r="K156" s="1142"/>
    </row>
    <row r="157" spans="1:11" ht="12.75" customHeight="1">
      <c r="A157" s="1145" t="s">
        <v>5898</v>
      </c>
      <c r="B157" s="1138">
        <v>8</v>
      </c>
      <c r="C157" s="1138">
        <v>9</v>
      </c>
      <c r="D157" s="1139" t="s">
        <v>5896</v>
      </c>
      <c r="E157" s="1140">
        <v>0.38800000000000001</v>
      </c>
      <c r="F157" s="1138">
        <v>38.5</v>
      </c>
      <c r="G157" s="1141">
        <v>753.33333333333337</v>
      </c>
      <c r="H157" s="1131"/>
      <c r="I157" s="1196">
        <f t="shared" si="9"/>
        <v>919.06666666666672</v>
      </c>
      <c r="J157" s="1197">
        <f t="shared" si="10"/>
        <v>965.0200000000001</v>
      </c>
      <c r="K157" s="1142"/>
    </row>
    <row r="158" spans="1:11" ht="12.75" customHeight="1">
      <c r="A158" s="1145" t="s">
        <v>5899</v>
      </c>
      <c r="B158" s="1138">
        <v>9</v>
      </c>
      <c r="C158" s="1138">
        <v>10</v>
      </c>
      <c r="D158" s="1139" t="s">
        <v>5900</v>
      </c>
      <c r="E158" s="1140">
        <v>0.38800000000000001</v>
      </c>
      <c r="F158" s="1138">
        <v>48.5</v>
      </c>
      <c r="G158" s="1141">
        <v>822.33333333333337</v>
      </c>
      <c r="H158" s="1131"/>
      <c r="I158" s="1196">
        <f t="shared" si="9"/>
        <v>1003.2466666666667</v>
      </c>
      <c r="J158" s="1197">
        <f t="shared" si="10"/>
        <v>1053.4090000000001</v>
      </c>
      <c r="K158" s="1142"/>
    </row>
    <row r="159" spans="1:11" ht="12.75" customHeight="1">
      <c r="A159" s="1145" t="s">
        <v>5901</v>
      </c>
      <c r="B159" s="1138">
        <v>11.2</v>
      </c>
      <c r="C159" s="1138">
        <v>12.5</v>
      </c>
      <c r="D159" s="1139" t="s">
        <v>5902</v>
      </c>
      <c r="E159" s="1140">
        <v>0.5</v>
      </c>
      <c r="F159" s="1138">
        <v>50.5</v>
      </c>
      <c r="G159" s="1141">
        <v>858.66666666666674</v>
      </c>
      <c r="H159" s="1131"/>
      <c r="I159" s="1196">
        <f t="shared" si="9"/>
        <v>1047.5733333333335</v>
      </c>
      <c r="J159" s="1197">
        <f t="shared" si="10"/>
        <v>1099.9520000000002</v>
      </c>
      <c r="K159" s="1142"/>
    </row>
    <row r="160" spans="1:11" ht="12.75" customHeight="1">
      <c r="A160" s="1145" t="s">
        <v>5903</v>
      </c>
      <c r="B160" s="1138">
        <v>12.5</v>
      </c>
      <c r="C160" s="1138">
        <v>14</v>
      </c>
      <c r="D160" s="1139" t="s">
        <v>5904</v>
      </c>
      <c r="E160" s="1140">
        <v>0.5</v>
      </c>
      <c r="F160" s="1138">
        <v>50.5</v>
      </c>
      <c r="G160" s="1141">
        <v>884.66666666666686</v>
      </c>
      <c r="H160" s="1131"/>
      <c r="I160" s="1196">
        <f t="shared" si="9"/>
        <v>1079.2933333333335</v>
      </c>
      <c r="J160" s="1197">
        <f t="shared" si="10"/>
        <v>1133.2580000000003</v>
      </c>
      <c r="K160" s="1142"/>
    </row>
    <row r="161" spans="1:11" ht="12.75" customHeight="1">
      <c r="A161" s="1145" t="s">
        <v>5905</v>
      </c>
      <c r="B161" s="1138">
        <v>14</v>
      </c>
      <c r="C161" s="1138">
        <v>16</v>
      </c>
      <c r="D161" s="1139" t="s">
        <v>5906</v>
      </c>
      <c r="E161" s="1140">
        <v>0.5</v>
      </c>
      <c r="F161" s="1138">
        <v>50.5</v>
      </c>
      <c r="G161" s="1141">
        <v>922.00000000000011</v>
      </c>
      <c r="H161" s="1131"/>
      <c r="I161" s="1196">
        <f t="shared" si="9"/>
        <v>1124.8400000000001</v>
      </c>
      <c r="J161" s="1197">
        <f t="shared" si="10"/>
        <v>1181.0820000000001</v>
      </c>
      <c r="K161" s="1142"/>
    </row>
    <row r="162" spans="1:11" ht="12.75" customHeight="1">
      <c r="A162" s="1145" t="s">
        <v>5907</v>
      </c>
      <c r="B162" s="1138">
        <v>16</v>
      </c>
      <c r="C162" s="1138">
        <v>18</v>
      </c>
      <c r="D162" s="1139" t="s">
        <v>5908</v>
      </c>
      <c r="E162" s="1140">
        <v>0.5</v>
      </c>
      <c r="F162" s="1138">
        <v>50.5</v>
      </c>
      <c r="G162" s="1141">
        <v>968.00000000000011</v>
      </c>
      <c r="H162" s="1131"/>
      <c r="I162" s="1196">
        <f t="shared" si="9"/>
        <v>1180.96</v>
      </c>
      <c r="J162" s="1197">
        <f t="shared" si="10"/>
        <v>1240.008</v>
      </c>
      <c r="K162" s="1142"/>
    </row>
    <row r="163" spans="1:11" ht="12.75" customHeight="1">
      <c r="A163" s="1145" t="s">
        <v>5909</v>
      </c>
      <c r="B163" s="1138">
        <v>20</v>
      </c>
      <c r="C163" s="1138">
        <v>22.5</v>
      </c>
      <c r="D163" s="1139" t="s">
        <v>5910</v>
      </c>
      <c r="E163" s="1140">
        <v>1.1839999999999999</v>
      </c>
      <c r="F163" s="1138">
        <v>150</v>
      </c>
      <c r="G163" s="1141">
        <v>1299.3333333333335</v>
      </c>
      <c r="H163" s="1131"/>
      <c r="I163" s="1196">
        <f t="shared" si="9"/>
        <v>1585.1866666666667</v>
      </c>
      <c r="J163" s="1197">
        <f t="shared" si="10"/>
        <v>1664.4460000000001</v>
      </c>
      <c r="K163" s="1142"/>
    </row>
    <row r="164" spans="1:11" ht="12.75" customHeight="1">
      <c r="A164" s="1145" t="s">
        <v>5911</v>
      </c>
      <c r="B164" s="1138">
        <v>22.4</v>
      </c>
      <c r="C164" s="1138">
        <v>25</v>
      </c>
      <c r="D164" s="1139" t="s">
        <v>5910</v>
      </c>
      <c r="E164" s="1140">
        <v>1.1839999999999999</v>
      </c>
      <c r="F164" s="1138">
        <v>150</v>
      </c>
      <c r="G164" s="1141">
        <v>1343.3333333333335</v>
      </c>
      <c r="H164" s="1131"/>
      <c r="I164" s="1196">
        <f t="shared" si="9"/>
        <v>1638.8666666666668</v>
      </c>
      <c r="J164" s="1197">
        <f t="shared" si="10"/>
        <v>1720.8100000000002</v>
      </c>
      <c r="K164" s="1142"/>
    </row>
    <row r="165" spans="1:11" ht="12.75" customHeight="1">
      <c r="A165" s="1145" t="s">
        <v>5912</v>
      </c>
      <c r="B165" s="1138">
        <v>25.2</v>
      </c>
      <c r="C165" s="1138">
        <v>26</v>
      </c>
      <c r="D165" s="1139" t="s">
        <v>5910</v>
      </c>
      <c r="E165" s="1140">
        <v>1.1839999999999999</v>
      </c>
      <c r="F165" s="1138">
        <v>150</v>
      </c>
      <c r="G165" s="1141">
        <v>1355</v>
      </c>
      <c r="H165" s="1131"/>
      <c r="I165" s="1196">
        <f t="shared" si="9"/>
        <v>1653.1</v>
      </c>
      <c r="J165" s="1197">
        <f t="shared" si="10"/>
        <v>1735.7549999999999</v>
      </c>
      <c r="K165" s="1142"/>
    </row>
    <row r="166" spans="1:11" ht="12.75" customHeight="1">
      <c r="A166" s="1145" t="s">
        <v>5913</v>
      </c>
      <c r="B166" s="1138">
        <v>28</v>
      </c>
      <c r="C166" s="1138">
        <v>31.5</v>
      </c>
      <c r="D166" s="1139" t="s">
        <v>5910</v>
      </c>
      <c r="E166" s="1140">
        <v>1.1839999999999999</v>
      </c>
      <c r="F166" s="1138">
        <v>150</v>
      </c>
      <c r="G166" s="1141">
        <v>1373.6666666666667</v>
      </c>
      <c r="H166" s="1131"/>
      <c r="I166" s="1196">
        <f t="shared" si="9"/>
        <v>1675.8733333333334</v>
      </c>
      <c r="J166" s="1197">
        <f t="shared" si="10"/>
        <v>1759.6670000000001</v>
      </c>
      <c r="K166" s="1142"/>
    </row>
    <row r="167" spans="1:11" ht="12.75" customHeight="1">
      <c r="A167" s="1145" t="s">
        <v>5914</v>
      </c>
      <c r="B167" s="1138">
        <v>33.5</v>
      </c>
      <c r="C167" s="1138">
        <v>38</v>
      </c>
      <c r="D167" s="1139" t="s">
        <v>5915</v>
      </c>
      <c r="E167" s="1140">
        <v>1.1839999999999999</v>
      </c>
      <c r="F167" s="1138">
        <v>153</v>
      </c>
      <c r="G167" s="1141">
        <v>1958.6666666666667</v>
      </c>
      <c r="H167" s="1131"/>
      <c r="I167" s="1196">
        <f t="shared" si="9"/>
        <v>2389.5733333333333</v>
      </c>
      <c r="J167" s="1197">
        <f t="shared" si="10"/>
        <v>2509.0520000000001</v>
      </c>
      <c r="K167" s="1142"/>
    </row>
    <row r="168" spans="1:11" ht="12.75" customHeight="1">
      <c r="A168" s="1145" t="s">
        <v>5916</v>
      </c>
      <c r="B168" s="1138">
        <v>40</v>
      </c>
      <c r="C168" s="1138">
        <v>45</v>
      </c>
      <c r="D168" s="1139" t="s">
        <v>5917</v>
      </c>
      <c r="E168" s="1140">
        <v>1.61</v>
      </c>
      <c r="F168" s="1138">
        <v>204</v>
      </c>
      <c r="G168" s="1141">
        <v>3050.3333333333335</v>
      </c>
      <c r="H168" s="1131"/>
      <c r="I168" s="1196">
        <f t="shared" si="9"/>
        <v>3721.4066666666668</v>
      </c>
      <c r="J168" s="1197">
        <f t="shared" si="10"/>
        <v>3907.4770000000003</v>
      </c>
      <c r="K168" s="1142"/>
    </row>
    <row r="169" spans="1:11" ht="12.75" customHeight="1">
      <c r="A169" s="1145" t="s">
        <v>5918</v>
      </c>
      <c r="B169" s="1138">
        <v>45</v>
      </c>
      <c r="C169" s="1138">
        <v>56</v>
      </c>
      <c r="D169" s="1139" t="s">
        <v>5917</v>
      </c>
      <c r="E169" s="1140">
        <v>1.61</v>
      </c>
      <c r="F169" s="1138">
        <v>204</v>
      </c>
      <c r="G169" s="1141">
        <v>3191.666666666667</v>
      </c>
      <c r="H169" s="1131"/>
      <c r="I169" s="1196">
        <f t="shared" si="9"/>
        <v>3893.8333333333335</v>
      </c>
      <c r="J169" s="1197">
        <f t="shared" si="10"/>
        <v>4088.5250000000005</v>
      </c>
      <c r="K169" s="1142"/>
    </row>
    <row r="170" spans="1:11" ht="12.75" customHeight="1">
      <c r="A170" s="1145" t="s">
        <v>5919</v>
      </c>
      <c r="B170" s="1138">
        <v>56</v>
      </c>
      <c r="C170" s="1138">
        <v>63</v>
      </c>
      <c r="D170" s="1139" t="s">
        <v>5920</v>
      </c>
      <c r="E170" s="1140">
        <v>1.61</v>
      </c>
      <c r="F170" s="1138">
        <v>208</v>
      </c>
      <c r="G170" s="1141">
        <v>3347</v>
      </c>
      <c r="H170" s="1131"/>
      <c r="I170" s="1196">
        <f t="shared" si="9"/>
        <v>4083.3399999999997</v>
      </c>
      <c r="J170" s="1197">
        <f t="shared" si="10"/>
        <v>4287.5069999999996</v>
      </c>
      <c r="K170" s="1142"/>
    </row>
    <row r="171" spans="1:11" s="1132" customFormat="1" ht="30" customHeight="1">
      <c r="A171" s="1129" t="s">
        <v>5921</v>
      </c>
      <c r="B171" s="1130"/>
      <c r="C171" s="1130"/>
      <c r="D171" s="1130"/>
      <c r="E171" s="1130"/>
      <c r="F171" s="1130"/>
      <c r="G171" s="1130"/>
      <c r="H171" s="1131"/>
      <c r="I171" s="1196"/>
      <c r="J171" s="1197"/>
      <c r="K171" s="1142"/>
    </row>
    <row r="172" spans="1:11" ht="54" customHeight="1">
      <c r="A172" s="1157"/>
      <c r="B172" s="1158"/>
      <c r="C172" s="1158"/>
      <c r="D172" s="1158"/>
      <c r="E172" s="1158"/>
      <c r="F172" s="1159"/>
      <c r="G172" s="1157"/>
      <c r="H172" s="1131"/>
      <c r="I172" s="1196"/>
      <c r="J172" s="1197"/>
      <c r="K172" s="1142"/>
    </row>
    <row r="173" spans="1:11" ht="12.75" customHeight="1">
      <c r="A173" s="1145" t="s">
        <v>5922</v>
      </c>
      <c r="B173" s="1138">
        <v>9</v>
      </c>
      <c r="C173" s="1169">
        <v>8.1</v>
      </c>
      <c r="D173" s="1139" t="s">
        <v>5923</v>
      </c>
      <c r="E173" s="1140">
        <v>0.38700000000000001</v>
      </c>
      <c r="F173" s="1138">
        <v>41.5</v>
      </c>
      <c r="G173" s="1141">
        <v>801.00000000000011</v>
      </c>
      <c r="H173" s="1131"/>
      <c r="I173" s="1196">
        <f t="shared" si="9"/>
        <v>977.22000000000014</v>
      </c>
      <c r="J173" s="1197">
        <f t="shared" si="10"/>
        <v>1026.0810000000001</v>
      </c>
      <c r="K173" s="1142"/>
    </row>
    <row r="174" spans="1:11" ht="12.75" customHeight="1">
      <c r="A174" s="1145" t="s">
        <v>5924</v>
      </c>
      <c r="B174" s="1138">
        <v>14</v>
      </c>
      <c r="C174" s="1138">
        <v>12.5</v>
      </c>
      <c r="D174" s="1139" t="s">
        <v>5925</v>
      </c>
      <c r="E174" s="1140">
        <v>0.38700000000000001</v>
      </c>
      <c r="F174" s="1138">
        <v>43.5</v>
      </c>
      <c r="G174" s="1141">
        <v>832.33333333333337</v>
      </c>
      <c r="H174" s="1131"/>
      <c r="I174" s="1196">
        <f t="shared" si="9"/>
        <v>1015.4466666666667</v>
      </c>
      <c r="J174" s="1197">
        <f t="shared" si="10"/>
        <v>1066.2190000000001</v>
      </c>
      <c r="K174" s="1142"/>
    </row>
    <row r="175" spans="1:11" ht="12.75" customHeight="1">
      <c r="A175" s="1145" t="s">
        <v>5926</v>
      </c>
      <c r="B175" s="1138">
        <v>16</v>
      </c>
      <c r="C175" s="1138">
        <v>14</v>
      </c>
      <c r="D175" s="1139" t="s">
        <v>5927</v>
      </c>
      <c r="E175" s="1140">
        <v>0.38700000000000001</v>
      </c>
      <c r="F175" s="1138">
        <v>43.5</v>
      </c>
      <c r="G175" s="1141">
        <v>895</v>
      </c>
      <c r="H175" s="1131"/>
      <c r="I175" s="1196">
        <f t="shared" si="9"/>
        <v>1091.8999999999999</v>
      </c>
      <c r="J175" s="1197">
        <f t="shared" si="10"/>
        <v>1146.4949999999999</v>
      </c>
      <c r="K175" s="1142"/>
    </row>
    <row r="176" spans="1:11" ht="12.75" customHeight="1">
      <c r="A176" s="1145" t="s">
        <v>5928</v>
      </c>
      <c r="B176" s="1138">
        <v>22.4</v>
      </c>
      <c r="C176" s="1138">
        <v>20</v>
      </c>
      <c r="D176" s="1139" t="s">
        <v>5929</v>
      </c>
      <c r="E176" s="1140">
        <v>0.52400000000000002</v>
      </c>
      <c r="F176" s="1138">
        <v>59</v>
      </c>
      <c r="G176" s="1141">
        <v>1145</v>
      </c>
      <c r="H176" s="1131"/>
      <c r="I176" s="1196">
        <f t="shared" si="9"/>
        <v>1396.8999999999999</v>
      </c>
      <c r="J176" s="1197">
        <f t="shared" si="10"/>
        <v>1466.7449999999999</v>
      </c>
      <c r="K176" s="1142"/>
    </row>
    <row r="177" spans="1:11" ht="12.75" customHeight="1">
      <c r="A177" s="1145" t="s">
        <v>5930</v>
      </c>
      <c r="B177" s="1138">
        <v>28</v>
      </c>
      <c r="C177" s="1138">
        <v>25</v>
      </c>
      <c r="D177" s="1139" t="s">
        <v>5931</v>
      </c>
      <c r="E177" s="1140">
        <v>0.52400000000000002</v>
      </c>
      <c r="F177" s="1138">
        <v>59</v>
      </c>
      <c r="G177" s="1141">
        <v>1235.3333333333335</v>
      </c>
      <c r="H177" s="1131"/>
      <c r="I177" s="1196">
        <f t="shared" si="9"/>
        <v>1507.1066666666668</v>
      </c>
      <c r="J177" s="1197">
        <f t="shared" si="10"/>
        <v>1582.4620000000002</v>
      </c>
      <c r="K177" s="1142"/>
    </row>
    <row r="178" spans="1:11" s="1132" customFormat="1" ht="30" customHeight="1">
      <c r="A178" s="1129" t="s">
        <v>5932</v>
      </c>
      <c r="B178" s="1130"/>
      <c r="C178" s="1130"/>
      <c r="D178" s="1130"/>
      <c r="E178" s="1130"/>
      <c r="F178" s="1130"/>
      <c r="G178" s="1130"/>
      <c r="H178" s="1131"/>
      <c r="I178" s="1196"/>
      <c r="J178" s="1197"/>
      <c r="K178" s="1142"/>
    </row>
    <row r="179" spans="1:11" ht="54" customHeight="1">
      <c r="A179" s="1157"/>
      <c r="B179" s="1158"/>
      <c r="C179" s="1158"/>
      <c r="D179" s="1158"/>
      <c r="E179" s="1158"/>
      <c r="F179" s="1159"/>
      <c r="G179" s="1157"/>
      <c r="H179" s="1131"/>
      <c r="I179" s="1196"/>
      <c r="J179" s="1197"/>
      <c r="K179" s="1142"/>
    </row>
    <row r="180" spans="1:11" ht="12.75" customHeight="1">
      <c r="A180" s="1145" t="s">
        <v>5933</v>
      </c>
      <c r="B180" s="1138">
        <v>20</v>
      </c>
      <c r="C180" s="1169">
        <v>12</v>
      </c>
      <c r="D180" s="1139" t="s">
        <v>5934</v>
      </c>
      <c r="E180" s="1140">
        <v>1.1839999999999999</v>
      </c>
      <c r="F180" s="1138">
        <v>142</v>
      </c>
      <c r="G180" s="1141">
        <v>2054.3333333333335</v>
      </c>
      <c r="H180" s="1131"/>
      <c r="I180" s="1196">
        <f t="shared" si="9"/>
        <v>2506.2866666666669</v>
      </c>
      <c r="J180" s="1197">
        <f t="shared" si="10"/>
        <v>2631.6010000000001</v>
      </c>
      <c r="K180" s="1142"/>
    </row>
    <row r="181" spans="1:11" ht="12.75" customHeight="1">
      <c r="A181" s="1145" t="s">
        <v>5935</v>
      </c>
      <c r="B181" s="1138">
        <v>22.4</v>
      </c>
      <c r="C181" s="1138">
        <v>13.4</v>
      </c>
      <c r="D181" s="1139" t="s">
        <v>5934</v>
      </c>
      <c r="E181" s="1140">
        <v>1.1839999999999999</v>
      </c>
      <c r="F181" s="1138">
        <v>142</v>
      </c>
      <c r="G181" s="1141">
        <v>2092.666666666667</v>
      </c>
      <c r="H181" s="1131"/>
      <c r="I181" s="1196">
        <f t="shared" si="9"/>
        <v>2553.0533333333337</v>
      </c>
      <c r="J181" s="1197">
        <f t="shared" si="10"/>
        <v>2680.7060000000006</v>
      </c>
      <c r="K181" s="1142"/>
    </row>
    <row r="182" spans="1:11" ht="12.75" customHeight="1">
      <c r="A182" s="1145" t="s">
        <v>5936</v>
      </c>
      <c r="B182" s="1138">
        <v>25.2</v>
      </c>
      <c r="C182" s="1138">
        <v>16</v>
      </c>
      <c r="D182" s="1139" t="s">
        <v>5937</v>
      </c>
      <c r="E182" s="1140">
        <v>1.1839999999999999</v>
      </c>
      <c r="F182" s="1138">
        <v>142</v>
      </c>
      <c r="G182" s="1141">
        <v>2122</v>
      </c>
      <c r="H182" s="1131"/>
      <c r="I182" s="1196">
        <f t="shared" si="9"/>
        <v>2588.84</v>
      </c>
      <c r="J182" s="1197">
        <f t="shared" si="10"/>
        <v>2718.2820000000002</v>
      </c>
      <c r="K182" s="1142"/>
    </row>
    <row r="183" spans="1:11" ht="12.75" customHeight="1">
      <c r="A183" s="1145" t="s">
        <v>5938</v>
      </c>
      <c r="B183" s="1138">
        <v>28</v>
      </c>
      <c r="C183" s="1138">
        <v>18</v>
      </c>
      <c r="D183" s="1139" t="s">
        <v>5939</v>
      </c>
      <c r="E183" s="1140">
        <v>1.1839999999999999</v>
      </c>
      <c r="F183" s="1138">
        <v>142</v>
      </c>
      <c r="G183" s="1141">
        <v>2144.3333333333335</v>
      </c>
      <c r="H183" s="1131"/>
      <c r="I183" s="1196">
        <f t="shared" si="9"/>
        <v>2616.0866666666666</v>
      </c>
      <c r="J183" s="1197">
        <f t="shared" si="10"/>
        <v>2746.8910000000001</v>
      </c>
      <c r="K183" s="1142"/>
    </row>
    <row r="184" spans="1:11" ht="12.75" customHeight="1">
      <c r="A184" s="1145" t="s">
        <v>5940</v>
      </c>
      <c r="B184" s="1138">
        <v>33.5</v>
      </c>
      <c r="C184" s="1138">
        <v>22</v>
      </c>
      <c r="D184" s="1139" t="s">
        <v>5941</v>
      </c>
      <c r="E184" s="1140">
        <v>1.1839999999999999</v>
      </c>
      <c r="F184" s="1138">
        <v>146</v>
      </c>
      <c r="G184" s="1141">
        <v>2176.0000000000005</v>
      </c>
      <c r="H184" s="1131"/>
      <c r="I184" s="1196">
        <f t="shared" si="9"/>
        <v>2654.7200000000007</v>
      </c>
      <c r="J184" s="1197">
        <f t="shared" si="10"/>
        <v>2787.456000000001</v>
      </c>
      <c r="K184" s="1142"/>
    </row>
    <row r="185" spans="1:11" ht="12.75" customHeight="1">
      <c r="A185" s="1145" t="s">
        <v>5942</v>
      </c>
      <c r="B185" s="1138">
        <v>40</v>
      </c>
      <c r="C185" s="1138">
        <v>26.5</v>
      </c>
      <c r="D185" s="1139" t="s">
        <v>5943</v>
      </c>
      <c r="E185" s="1140">
        <v>1.61</v>
      </c>
      <c r="F185" s="1138">
        <v>198</v>
      </c>
      <c r="G185" s="1141">
        <v>2651.666666666667</v>
      </c>
      <c r="H185" s="1131"/>
      <c r="I185" s="1196">
        <f t="shared" si="9"/>
        <v>3235.0333333333338</v>
      </c>
      <c r="J185" s="1197">
        <f t="shared" si="10"/>
        <v>3396.7850000000008</v>
      </c>
      <c r="K185" s="1142"/>
    </row>
    <row r="186" spans="1:11" ht="12.75" customHeight="1">
      <c r="A186" s="1145" t="s">
        <v>5944</v>
      </c>
      <c r="B186" s="1138">
        <v>45</v>
      </c>
      <c r="C186" s="1138">
        <v>27.8</v>
      </c>
      <c r="D186" s="1139" t="s">
        <v>5943</v>
      </c>
      <c r="E186" s="1140">
        <v>1.61</v>
      </c>
      <c r="F186" s="1138">
        <v>198</v>
      </c>
      <c r="G186" s="1141">
        <v>2769.0000000000005</v>
      </c>
      <c r="H186" s="1131"/>
      <c r="I186" s="1196">
        <f t="shared" si="9"/>
        <v>3378.1800000000003</v>
      </c>
      <c r="J186" s="1197">
        <f t="shared" si="10"/>
        <v>3547.0890000000004</v>
      </c>
      <c r="K186" s="1142"/>
    </row>
    <row r="187" spans="1:11" ht="12.75" customHeight="1">
      <c r="A187" s="1145" t="s">
        <v>5945</v>
      </c>
      <c r="B187" s="1138">
        <v>56</v>
      </c>
      <c r="C187" s="1138">
        <v>39</v>
      </c>
      <c r="D187" s="1139" t="s">
        <v>5946</v>
      </c>
      <c r="E187" s="1140">
        <v>1.61</v>
      </c>
      <c r="F187" s="1138">
        <v>201</v>
      </c>
      <c r="G187" s="1141">
        <v>3080.3333333333335</v>
      </c>
      <c r="H187" s="1131"/>
      <c r="I187" s="1196">
        <f t="shared" si="9"/>
        <v>3758.0066666666667</v>
      </c>
      <c r="J187" s="1197">
        <f t="shared" si="10"/>
        <v>3945.9070000000002</v>
      </c>
      <c r="K187" s="1142"/>
    </row>
    <row r="188" spans="1:11" s="1132" customFormat="1" ht="30" customHeight="1">
      <c r="A188" s="1129" t="s">
        <v>5947</v>
      </c>
      <c r="B188" s="1130"/>
      <c r="C188" s="1130"/>
      <c r="D188" s="1130"/>
      <c r="E188" s="1130"/>
      <c r="F188" s="1130"/>
      <c r="G188" s="1130"/>
      <c r="H188" s="1131"/>
      <c r="I188" s="1196"/>
      <c r="J188" s="1197"/>
      <c r="K188" s="1142"/>
    </row>
    <row r="189" spans="1:11" ht="58.5" customHeight="1">
      <c r="A189" s="1157"/>
      <c r="B189" s="1158"/>
      <c r="C189" s="1158"/>
      <c r="D189" s="1158"/>
      <c r="E189" s="1158"/>
      <c r="F189" s="1159"/>
      <c r="G189" s="1157"/>
      <c r="H189" s="1131"/>
      <c r="I189" s="1196"/>
      <c r="J189" s="1197"/>
      <c r="K189" s="1142"/>
    </row>
    <row r="190" spans="1:11" ht="12.75" customHeight="1">
      <c r="A190" s="1145" t="s">
        <v>5948</v>
      </c>
      <c r="B190" s="1138">
        <v>1.5</v>
      </c>
      <c r="C190" s="1138">
        <v>1.7</v>
      </c>
      <c r="D190" s="1139" t="s">
        <v>5949</v>
      </c>
      <c r="E190" s="1140">
        <v>0.13900000000000001</v>
      </c>
      <c r="F190" s="1161">
        <v>12.8</v>
      </c>
      <c r="G190" s="1141">
        <v>331.66666666666669</v>
      </c>
      <c r="H190" s="1131"/>
      <c r="I190" s="1196">
        <f t="shared" si="9"/>
        <v>404.63333333333333</v>
      </c>
      <c r="J190" s="1197">
        <f t="shared" si="10"/>
        <v>424.86500000000001</v>
      </c>
      <c r="K190" s="1142"/>
    </row>
    <row r="191" spans="1:11" ht="12.75" customHeight="1">
      <c r="A191" s="1145" t="s">
        <v>5950</v>
      </c>
      <c r="B191" s="1138">
        <v>2.2000000000000002</v>
      </c>
      <c r="C191" s="1138">
        <v>2.4</v>
      </c>
      <c r="D191" s="1139" t="s">
        <v>5832</v>
      </c>
      <c r="E191" s="1140">
        <v>0.13900000000000001</v>
      </c>
      <c r="F191" s="1161">
        <v>12.8</v>
      </c>
      <c r="G191" s="1141">
        <v>337.33333333333337</v>
      </c>
      <c r="H191" s="1131"/>
      <c r="I191" s="1196">
        <f t="shared" si="9"/>
        <v>411.54666666666668</v>
      </c>
      <c r="J191" s="1197">
        <f t="shared" si="10"/>
        <v>432.12400000000002</v>
      </c>
      <c r="K191" s="1142"/>
    </row>
    <row r="192" spans="1:11" ht="12.75" customHeight="1">
      <c r="A192" s="1145" t="s">
        <v>5951</v>
      </c>
      <c r="B192" s="1138">
        <v>2.8</v>
      </c>
      <c r="C192" s="1138">
        <v>3.2</v>
      </c>
      <c r="D192" s="1139" t="s">
        <v>5952</v>
      </c>
      <c r="E192" s="1140">
        <v>0.13900000000000001</v>
      </c>
      <c r="F192" s="1161">
        <v>13.8</v>
      </c>
      <c r="G192" s="1141">
        <v>355.66666666666669</v>
      </c>
      <c r="H192" s="1131"/>
      <c r="I192" s="1196">
        <f t="shared" si="9"/>
        <v>433.91333333333336</v>
      </c>
      <c r="J192" s="1197">
        <f t="shared" si="10"/>
        <v>455.60900000000004</v>
      </c>
      <c r="K192" s="1142"/>
    </row>
    <row r="193" spans="1:11" ht="12.75" customHeight="1">
      <c r="A193" s="1145" t="s">
        <v>5953</v>
      </c>
      <c r="B193" s="1138">
        <v>3.6</v>
      </c>
      <c r="C193" s="1138">
        <v>4</v>
      </c>
      <c r="D193" s="1139" t="s">
        <v>5952</v>
      </c>
      <c r="E193" s="1140">
        <v>0.13900000000000001</v>
      </c>
      <c r="F193" s="1161">
        <v>13.8</v>
      </c>
      <c r="G193" s="1141">
        <v>394.33333333333337</v>
      </c>
      <c r="H193" s="1131"/>
      <c r="I193" s="1196">
        <f t="shared" si="9"/>
        <v>481.0866666666667</v>
      </c>
      <c r="J193" s="1197">
        <f t="shared" si="10"/>
        <v>505.14100000000008</v>
      </c>
      <c r="K193" s="1142"/>
    </row>
    <row r="194" spans="1:11" ht="12.75" customHeight="1">
      <c r="A194" s="1145" t="s">
        <v>5954</v>
      </c>
      <c r="B194" s="1138">
        <v>4.5</v>
      </c>
      <c r="C194" s="1138">
        <v>5</v>
      </c>
      <c r="D194" s="1139" t="s">
        <v>5866</v>
      </c>
      <c r="E194" s="1140">
        <v>0.14899999999999999</v>
      </c>
      <c r="F194" s="1161">
        <v>15.6</v>
      </c>
      <c r="G194" s="1141">
        <v>446.66666666666669</v>
      </c>
      <c r="H194" s="1131"/>
      <c r="I194" s="1196">
        <f t="shared" si="9"/>
        <v>544.93333333333339</v>
      </c>
      <c r="J194" s="1197">
        <f t="shared" si="10"/>
        <v>572.18000000000006</v>
      </c>
      <c r="K194" s="1142"/>
    </row>
    <row r="195" spans="1:11" ht="12.75" customHeight="1">
      <c r="A195" s="1145" t="s">
        <v>5955</v>
      </c>
      <c r="B195" s="1138">
        <v>5.6</v>
      </c>
      <c r="C195" s="1138">
        <v>6.3</v>
      </c>
      <c r="D195" s="1139" t="s">
        <v>5956</v>
      </c>
      <c r="E195" s="1140">
        <v>0.14899999999999999</v>
      </c>
      <c r="F195" s="1161">
        <v>15.6</v>
      </c>
      <c r="G195" s="1141">
        <v>457.66666666666674</v>
      </c>
      <c r="H195" s="1131"/>
      <c r="I195" s="1196">
        <f t="shared" si="9"/>
        <v>558.35333333333347</v>
      </c>
      <c r="J195" s="1197">
        <f t="shared" si="10"/>
        <v>586.27100000000019</v>
      </c>
      <c r="K195" s="1142"/>
    </row>
    <row r="196" spans="1:11" ht="12.75" customHeight="1">
      <c r="A196" s="1168" t="s">
        <v>5957</v>
      </c>
      <c r="B196" s="1138">
        <v>7.1</v>
      </c>
      <c r="C196" s="1138">
        <v>8</v>
      </c>
      <c r="D196" s="1139" t="s">
        <v>5958</v>
      </c>
      <c r="E196" s="1140">
        <v>0.182</v>
      </c>
      <c r="F196" s="1161">
        <v>18</v>
      </c>
      <c r="G196" s="1141">
        <v>494.00000000000006</v>
      </c>
      <c r="H196" s="1131"/>
      <c r="I196" s="1196">
        <f t="shared" si="9"/>
        <v>602.68000000000006</v>
      </c>
      <c r="J196" s="1197">
        <f t="shared" si="10"/>
        <v>632.81400000000008</v>
      </c>
      <c r="K196" s="1142"/>
    </row>
    <row r="197" spans="1:11" ht="12.75" customHeight="1">
      <c r="A197" s="1168" t="s">
        <v>5959</v>
      </c>
      <c r="B197" s="1138">
        <v>8</v>
      </c>
      <c r="C197" s="1138">
        <v>9</v>
      </c>
      <c r="D197" s="1139" t="s">
        <v>5960</v>
      </c>
      <c r="E197" s="1140">
        <v>0.182</v>
      </c>
      <c r="F197" s="1161">
        <v>18</v>
      </c>
      <c r="G197" s="1141">
        <v>503.00000000000006</v>
      </c>
      <c r="H197" s="1131"/>
      <c r="I197" s="1196">
        <f t="shared" si="9"/>
        <v>613.66000000000008</v>
      </c>
      <c r="J197" s="1197">
        <f t="shared" si="10"/>
        <v>644.34300000000007</v>
      </c>
      <c r="K197" s="1142"/>
    </row>
    <row r="198" spans="1:11" s="1132" customFormat="1" ht="30" customHeight="1">
      <c r="A198" s="1129" t="s">
        <v>5961</v>
      </c>
      <c r="B198" s="1130"/>
      <c r="C198" s="1130"/>
      <c r="D198" s="1130"/>
      <c r="E198" s="1130"/>
      <c r="F198" s="1130"/>
      <c r="G198" s="1130"/>
      <c r="H198" s="1170"/>
      <c r="I198" s="1196"/>
      <c r="J198" s="1197"/>
      <c r="K198" s="1142"/>
    </row>
    <row r="199" spans="1:11" ht="57" customHeight="1">
      <c r="A199" s="1157"/>
      <c r="B199" s="1158"/>
      <c r="C199" s="1158"/>
      <c r="D199" s="1158"/>
      <c r="E199" s="1158"/>
      <c r="F199" s="1159"/>
      <c r="G199" s="1157"/>
      <c r="H199" s="1131"/>
      <c r="I199" s="1196"/>
      <c r="J199" s="1197"/>
      <c r="K199" s="1142"/>
    </row>
    <row r="200" spans="1:11" ht="12.75" customHeight="1">
      <c r="A200" s="1145" t="s">
        <v>5962</v>
      </c>
      <c r="B200" s="1138">
        <v>1.5</v>
      </c>
      <c r="C200" s="1138">
        <v>1.7</v>
      </c>
      <c r="D200" s="1139" t="s">
        <v>5949</v>
      </c>
      <c r="E200" s="1140">
        <v>0.13900000000000001</v>
      </c>
      <c r="F200" s="1161">
        <v>12.8</v>
      </c>
      <c r="G200" s="1141">
        <v>394</v>
      </c>
      <c r="H200" s="1131"/>
      <c r="I200" s="1196">
        <f t="shared" si="9"/>
        <v>480.68</v>
      </c>
      <c r="J200" s="1197">
        <f t="shared" si="10"/>
        <v>504.71400000000006</v>
      </c>
      <c r="K200" s="1142"/>
    </row>
    <row r="201" spans="1:11" ht="12.75" customHeight="1">
      <c r="A201" s="1145" t="s">
        <v>5963</v>
      </c>
      <c r="B201" s="1138">
        <v>2.2000000000000002</v>
      </c>
      <c r="C201" s="1138">
        <v>2.4</v>
      </c>
      <c r="D201" s="1139" t="s">
        <v>5832</v>
      </c>
      <c r="E201" s="1140">
        <v>0.13900000000000001</v>
      </c>
      <c r="F201" s="1161">
        <v>12.8</v>
      </c>
      <c r="G201" s="1141">
        <v>455.66666666666674</v>
      </c>
      <c r="H201" s="1131"/>
      <c r="I201" s="1196">
        <f t="shared" si="9"/>
        <v>555.91333333333341</v>
      </c>
      <c r="J201" s="1197">
        <f t="shared" si="10"/>
        <v>583.70900000000006</v>
      </c>
      <c r="K201" s="1142"/>
    </row>
    <row r="202" spans="1:11" ht="12.75" customHeight="1">
      <c r="A202" s="1145" t="s">
        <v>5964</v>
      </c>
      <c r="B202" s="1138">
        <v>2.8</v>
      </c>
      <c r="C202" s="1138">
        <v>3.2</v>
      </c>
      <c r="D202" s="1139" t="s">
        <v>5952</v>
      </c>
      <c r="E202" s="1140">
        <v>0.13900000000000001</v>
      </c>
      <c r="F202" s="1161">
        <v>13.8</v>
      </c>
      <c r="G202" s="1141">
        <v>473.00000000000006</v>
      </c>
      <c r="H202" s="1131"/>
      <c r="I202" s="1196">
        <f t="shared" si="9"/>
        <v>577.06000000000006</v>
      </c>
      <c r="J202" s="1197">
        <f t="shared" si="10"/>
        <v>605.91300000000012</v>
      </c>
      <c r="K202" s="1142"/>
    </row>
    <row r="203" spans="1:11" ht="12.75" customHeight="1">
      <c r="A203" s="1145" t="s">
        <v>5965</v>
      </c>
      <c r="B203" s="1138">
        <v>3.6</v>
      </c>
      <c r="C203" s="1138">
        <v>4</v>
      </c>
      <c r="D203" s="1139" t="s">
        <v>5952</v>
      </c>
      <c r="E203" s="1140">
        <v>0.13900000000000001</v>
      </c>
      <c r="F203" s="1161">
        <v>13.8</v>
      </c>
      <c r="G203" s="1141">
        <v>507.66666666666674</v>
      </c>
      <c r="H203" s="1131"/>
      <c r="I203" s="1196">
        <f t="shared" si="9"/>
        <v>619.35333333333347</v>
      </c>
      <c r="J203" s="1197">
        <f t="shared" si="10"/>
        <v>650.32100000000014</v>
      </c>
      <c r="K203" s="1142"/>
    </row>
    <row r="204" spans="1:11" ht="12.75" customHeight="1">
      <c r="A204" s="1145" t="s">
        <v>5966</v>
      </c>
      <c r="B204" s="1138">
        <v>4.5</v>
      </c>
      <c r="C204" s="1138">
        <v>5</v>
      </c>
      <c r="D204" s="1139" t="s">
        <v>5866</v>
      </c>
      <c r="E204" s="1140">
        <v>0.14899999999999999</v>
      </c>
      <c r="F204" s="1161">
        <v>15.6</v>
      </c>
      <c r="G204" s="1141">
        <v>564.00000000000011</v>
      </c>
      <c r="H204" s="1131"/>
      <c r="I204" s="1196">
        <f t="shared" ref="I204:I267" si="11">G204*1.22</f>
        <v>688.08000000000015</v>
      </c>
      <c r="J204" s="1197">
        <f t="shared" si="10"/>
        <v>722.48400000000015</v>
      </c>
      <c r="K204" s="1142"/>
    </row>
    <row r="205" spans="1:11" ht="12.75" customHeight="1">
      <c r="A205" s="1145" t="s">
        <v>5967</v>
      </c>
      <c r="B205" s="1138">
        <v>5.6</v>
      </c>
      <c r="C205" s="1138">
        <v>6.3</v>
      </c>
      <c r="D205" s="1139" t="s">
        <v>5956</v>
      </c>
      <c r="E205" s="1140">
        <v>0.14899999999999999</v>
      </c>
      <c r="F205" s="1161">
        <v>15.6</v>
      </c>
      <c r="G205" s="1141">
        <v>579.33333333333337</v>
      </c>
      <c r="H205" s="1131"/>
      <c r="I205" s="1196">
        <f t="shared" si="11"/>
        <v>706.78666666666675</v>
      </c>
      <c r="J205" s="1197">
        <f t="shared" si="10"/>
        <v>742.12600000000009</v>
      </c>
      <c r="K205" s="1142"/>
    </row>
    <row r="206" spans="1:11" ht="12.75" customHeight="1">
      <c r="A206" s="1145" t="s">
        <v>5968</v>
      </c>
      <c r="B206" s="1138">
        <v>7.1</v>
      </c>
      <c r="C206" s="1138">
        <v>8</v>
      </c>
      <c r="D206" s="1139" t="s">
        <v>5958</v>
      </c>
      <c r="E206" s="1140">
        <v>0.182</v>
      </c>
      <c r="F206" s="1161">
        <v>18</v>
      </c>
      <c r="G206" s="1141">
        <v>647.00000000000011</v>
      </c>
      <c r="H206" s="1131"/>
      <c r="I206" s="1196">
        <f t="shared" si="11"/>
        <v>789.34000000000015</v>
      </c>
      <c r="J206" s="1197">
        <f t="shared" si="10"/>
        <v>828.80700000000024</v>
      </c>
      <c r="K206" s="1142"/>
    </row>
    <row r="207" spans="1:11" ht="12.75" customHeight="1">
      <c r="A207" s="1145" t="s">
        <v>5969</v>
      </c>
      <c r="B207" s="1138">
        <v>8</v>
      </c>
      <c r="C207" s="1138">
        <v>9</v>
      </c>
      <c r="D207" s="1139" t="s">
        <v>5960</v>
      </c>
      <c r="E207" s="1140">
        <v>0.182</v>
      </c>
      <c r="F207" s="1161">
        <v>18</v>
      </c>
      <c r="G207" s="1141">
        <v>659.00000000000011</v>
      </c>
      <c r="H207" s="1131"/>
      <c r="I207" s="1196">
        <f t="shared" si="11"/>
        <v>803.98000000000013</v>
      </c>
      <c r="J207" s="1197">
        <f t="shared" si="10"/>
        <v>844.1790000000002</v>
      </c>
      <c r="K207" s="1142"/>
    </row>
    <row r="208" spans="1:11" s="1132" customFormat="1" ht="30" customHeight="1">
      <c r="A208" s="1129" t="s">
        <v>5970</v>
      </c>
      <c r="B208" s="1129"/>
      <c r="C208" s="1130"/>
      <c r="D208" s="1130"/>
      <c r="E208" s="1130"/>
      <c r="F208" s="1130"/>
      <c r="G208" s="1130"/>
      <c r="H208" s="1131"/>
      <c r="I208" s="1196"/>
      <c r="J208" s="1197"/>
      <c r="K208" s="1142"/>
    </row>
    <row r="209" spans="1:11" ht="54" customHeight="1">
      <c r="A209" s="1157"/>
      <c r="B209" s="1158"/>
      <c r="C209" s="1158"/>
      <c r="D209" s="1158"/>
      <c r="E209" s="1158"/>
      <c r="F209" s="1159"/>
      <c r="G209" s="1157"/>
      <c r="H209" s="1131"/>
      <c r="I209" s="1196"/>
      <c r="J209" s="1197"/>
      <c r="K209" s="1142"/>
    </row>
    <row r="210" spans="1:11" ht="12.75" customHeight="1">
      <c r="A210" s="1145" t="s">
        <v>5971</v>
      </c>
      <c r="B210" s="1138">
        <v>1.8</v>
      </c>
      <c r="C210" s="1138">
        <v>2.2000000000000002</v>
      </c>
      <c r="D210" s="1139" t="s">
        <v>5859</v>
      </c>
      <c r="E210" s="1140">
        <v>0.13900000000000001</v>
      </c>
      <c r="F210" s="1161">
        <v>14.5</v>
      </c>
      <c r="G210" s="1141">
        <v>444.66666666666669</v>
      </c>
      <c r="H210" s="1131"/>
      <c r="I210" s="1196">
        <f t="shared" si="11"/>
        <v>542.49333333333334</v>
      </c>
      <c r="J210" s="1197">
        <f t="shared" si="10"/>
        <v>569.61800000000005</v>
      </c>
      <c r="K210" s="1142"/>
    </row>
    <row r="211" spans="1:11" ht="12.75" customHeight="1">
      <c r="A211" s="1145" t="s">
        <v>5972</v>
      </c>
      <c r="B211" s="1138">
        <v>2.2000000000000002</v>
      </c>
      <c r="C211" s="1138">
        <v>2.6</v>
      </c>
      <c r="D211" s="1139" t="s">
        <v>5859</v>
      </c>
      <c r="E211" s="1140">
        <v>0.13900000000000001</v>
      </c>
      <c r="F211" s="1161">
        <v>14.5</v>
      </c>
      <c r="G211" s="1141">
        <v>475.33333333333331</v>
      </c>
      <c r="H211" s="1131"/>
      <c r="I211" s="1196">
        <f t="shared" si="11"/>
        <v>579.90666666666664</v>
      </c>
      <c r="J211" s="1197">
        <f t="shared" si="10"/>
        <v>608.90200000000004</v>
      </c>
      <c r="K211" s="1142"/>
    </row>
    <row r="212" spans="1:11" ht="12.75" customHeight="1">
      <c r="A212" s="1145" t="s">
        <v>5973</v>
      </c>
      <c r="B212" s="1138">
        <v>2.8</v>
      </c>
      <c r="C212" s="1138">
        <v>3.2</v>
      </c>
      <c r="D212" s="1139" t="s">
        <v>5974</v>
      </c>
      <c r="E212" s="1140">
        <v>0.13900000000000001</v>
      </c>
      <c r="F212" s="1161">
        <v>14.8</v>
      </c>
      <c r="G212" s="1141">
        <v>515.66666666666674</v>
      </c>
      <c r="H212" s="1131"/>
      <c r="I212" s="1196">
        <f t="shared" si="11"/>
        <v>629.11333333333346</v>
      </c>
      <c r="J212" s="1197">
        <f t="shared" si="10"/>
        <v>660.56900000000019</v>
      </c>
      <c r="K212" s="1142"/>
    </row>
    <row r="213" spans="1:11" ht="12.75" customHeight="1">
      <c r="A213" s="1145" t="s">
        <v>5975</v>
      </c>
      <c r="B213" s="1138">
        <v>3.6</v>
      </c>
      <c r="C213" s="1138">
        <v>4</v>
      </c>
      <c r="D213" s="1139" t="s">
        <v>5896</v>
      </c>
      <c r="E213" s="1140">
        <v>0.13900000000000001</v>
      </c>
      <c r="F213" s="1161">
        <v>14.8</v>
      </c>
      <c r="G213" s="1141">
        <v>536.00000000000011</v>
      </c>
      <c r="H213" s="1131"/>
      <c r="I213" s="1196">
        <f t="shared" si="11"/>
        <v>653.92000000000007</v>
      </c>
      <c r="J213" s="1197">
        <f t="shared" si="10"/>
        <v>686.6160000000001</v>
      </c>
      <c r="K213" s="1142"/>
    </row>
    <row r="214" spans="1:11" ht="12.75" customHeight="1">
      <c r="A214" s="1145" t="s">
        <v>5976</v>
      </c>
      <c r="B214" s="1138">
        <v>4.5</v>
      </c>
      <c r="C214" s="1138">
        <v>5</v>
      </c>
      <c r="D214" s="1139" t="s">
        <v>5900</v>
      </c>
      <c r="E214" s="1140">
        <v>0.20399999999999999</v>
      </c>
      <c r="F214" s="1161">
        <v>20.2</v>
      </c>
      <c r="G214" s="1141">
        <v>572.00000000000011</v>
      </c>
      <c r="H214" s="1131"/>
      <c r="I214" s="1196">
        <f t="shared" si="11"/>
        <v>697.84000000000015</v>
      </c>
      <c r="J214" s="1197">
        <f t="shared" ref="J214:J277" si="12">I214*1.05</f>
        <v>732.7320000000002</v>
      </c>
      <c r="K214" s="1142"/>
    </row>
    <row r="215" spans="1:11" ht="12.75" customHeight="1">
      <c r="A215" s="1145" t="s">
        <v>5977</v>
      </c>
      <c r="B215" s="1138">
        <v>5.6</v>
      </c>
      <c r="C215" s="1138">
        <v>6.3</v>
      </c>
      <c r="D215" s="1139" t="s">
        <v>5842</v>
      </c>
      <c r="E215" s="1140">
        <v>0.20399999999999999</v>
      </c>
      <c r="F215" s="1161">
        <v>20.2</v>
      </c>
      <c r="G215" s="1141">
        <v>595.66666666666674</v>
      </c>
      <c r="H215" s="1131"/>
      <c r="I215" s="1196">
        <f t="shared" si="11"/>
        <v>726.71333333333337</v>
      </c>
      <c r="J215" s="1197">
        <f t="shared" si="12"/>
        <v>763.04900000000009</v>
      </c>
      <c r="K215" s="1142"/>
    </row>
    <row r="216" spans="1:11" ht="12.75" customHeight="1">
      <c r="A216" s="1168" t="s">
        <v>5978</v>
      </c>
      <c r="B216" s="1138">
        <v>7.1</v>
      </c>
      <c r="C216" s="1138">
        <v>8</v>
      </c>
      <c r="D216" s="1139" t="s">
        <v>5908</v>
      </c>
      <c r="E216" s="1140">
        <v>0.20399999999999999</v>
      </c>
      <c r="F216" s="1161">
        <v>21.4</v>
      </c>
      <c r="G216" s="1141">
        <v>612.00000000000011</v>
      </c>
      <c r="H216" s="1131"/>
      <c r="I216" s="1196">
        <f t="shared" si="11"/>
        <v>746.6400000000001</v>
      </c>
      <c r="J216" s="1197">
        <f t="shared" si="12"/>
        <v>783.97200000000009</v>
      </c>
      <c r="K216" s="1142"/>
    </row>
    <row r="217" spans="1:11" ht="22.5" customHeight="1">
      <c r="A217" s="1129" t="s">
        <v>5823</v>
      </c>
      <c r="B217" s="1129"/>
      <c r="C217" s="1130"/>
      <c r="D217" s="1130"/>
      <c r="E217" s="1130"/>
      <c r="F217" s="1130"/>
      <c r="G217" s="1130"/>
      <c r="H217" s="1131"/>
      <c r="I217" s="1196"/>
      <c r="J217" s="1197"/>
      <c r="K217" s="1142"/>
    </row>
    <row r="218" spans="1:11" ht="31.5" customHeight="1">
      <c r="A218" s="1137" t="s">
        <v>5979</v>
      </c>
      <c r="B218" s="1653" t="s">
        <v>5980</v>
      </c>
      <c r="C218" s="1653"/>
      <c r="D218" s="1653"/>
      <c r="E218" s="1140">
        <v>6.8000000000000005E-2</v>
      </c>
      <c r="F218" s="1149">
        <v>4.7</v>
      </c>
      <c r="G218" s="1141">
        <v>74.000000000000014</v>
      </c>
      <c r="H218" s="1131"/>
      <c r="I218" s="1196">
        <f t="shared" si="11"/>
        <v>90.280000000000015</v>
      </c>
      <c r="J218" s="1197">
        <f t="shared" si="12"/>
        <v>94.794000000000025</v>
      </c>
      <c r="K218" s="1142"/>
    </row>
    <row r="219" spans="1:11" ht="31.5" customHeight="1">
      <c r="A219" s="1168" t="s">
        <v>5981</v>
      </c>
      <c r="B219" s="1653" t="s">
        <v>5982</v>
      </c>
      <c r="C219" s="1653"/>
      <c r="D219" s="1653"/>
      <c r="E219" s="1140">
        <v>7.4999999999999997E-2</v>
      </c>
      <c r="F219" s="1149">
        <v>5.6</v>
      </c>
      <c r="G219" s="1141">
        <v>135</v>
      </c>
      <c r="H219" s="1131"/>
      <c r="I219" s="1196">
        <f t="shared" si="11"/>
        <v>164.7</v>
      </c>
      <c r="J219" s="1197">
        <f t="shared" si="12"/>
        <v>172.935</v>
      </c>
      <c r="K219" s="1142"/>
    </row>
    <row r="220" spans="1:11" s="1132" customFormat="1" ht="30" customHeight="1">
      <c r="A220" s="1130" t="s">
        <v>5983</v>
      </c>
      <c r="B220" s="1130"/>
      <c r="C220" s="1130"/>
      <c r="D220" s="1130"/>
      <c r="E220" s="1130"/>
      <c r="F220" s="1130"/>
      <c r="G220" s="1130"/>
      <c r="H220" s="1131"/>
      <c r="I220" s="1196"/>
      <c r="J220" s="1197"/>
      <c r="K220" s="1142"/>
    </row>
    <row r="221" spans="1:11" ht="58.5" customHeight="1">
      <c r="A221" s="1157"/>
      <c r="B221" s="1158"/>
      <c r="C221" s="1158"/>
      <c r="D221" s="1158"/>
      <c r="E221" s="1158"/>
      <c r="F221" s="1159"/>
      <c r="G221" s="1157"/>
      <c r="H221" s="1131"/>
      <c r="I221" s="1196"/>
      <c r="J221" s="1197"/>
      <c r="K221" s="1142"/>
    </row>
    <row r="222" spans="1:11" ht="12.75" customHeight="1">
      <c r="A222" s="1145" t="s">
        <v>5984</v>
      </c>
      <c r="B222" s="1138">
        <v>2.2000000000000002</v>
      </c>
      <c r="C222" s="1138">
        <v>2.6</v>
      </c>
      <c r="D222" s="1139" t="s">
        <v>5880</v>
      </c>
      <c r="E222" s="1140">
        <v>0.36599999999999999</v>
      </c>
      <c r="F222" s="1161">
        <v>36.299999999999997</v>
      </c>
      <c r="G222" s="1141">
        <v>549.33333333333337</v>
      </c>
      <c r="H222" s="1131"/>
      <c r="I222" s="1196">
        <f t="shared" si="11"/>
        <v>670.18666666666672</v>
      </c>
      <c r="J222" s="1197">
        <f t="shared" si="12"/>
        <v>703.69600000000014</v>
      </c>
      <c r="K222" s="1142"/>
    </row>
    <row r="223" spans="1:11" ht="12.75" customHeight="1">
      <c r="A223" s="1145" t="s">
        <v>5985</v>
      </c>
      <c r="B223" s="1138">
        <v>2.8</v>
      </c>
      <c r="C223" s="1138">
        <v>3.2</v>
      </c>
      <c r="D223" s="1139" t="s">
        <v>5880</v>
      </c>
      <c r="E223" s="1140">
        <v>0.36599999999999999</v>
      </c>
      <c r="F223" s="1161">
        <v>36.299999999999997</v>
      </c>
      <c r="G223" s="1141">
        <v>589.00000000000011</v>
      </c>
      <c r="H223" s="1131"/>
      <c r="I223" s="1196">
        <f t="shared" si="11"/>
        <v>718.58000000000015</v>
      </c>
      <c r="J223" s="1197">
        <f t="shared" si="12"/>
        <v>754.50900000000024</v>
      </c>
      <c r="K223" s="1142"/>
    </row>
    <row r="224" spans="1:11" ht="12.75" customHeight="1">
      <c r="A224" s="1145" t="s">
        <v>5986</v>
      </c>
      <c r="B224" s="1138">
        <v>3.6</v>
      </c>
      <c r="C224" s="1138">
        <v>4</v>
      </c>
      <c r="D224" s="1139" t="s">
        <v>5987</v>
      </c>
      <c r="E224" s="1140">
        <v>0.36599999999999999</v>
      </c>
      <c r="F224" s="1161">
        <v>36.299999999999997</v>
      </c>
      <c r="G224" s="1141">
        <v>626.66666666666674</v>
      </c>
      <c r="H224" s="1131"/>
      <c r="I224" s="1196">
        <f t="shared" si="11"/>
        <v>764.53333333333342</v>
      </c>
      <c r="J224" s="1197">
        <f t="shared" si="12"/>
        <v>802.7600000000001</v>
      </c>
      <c r="K224" s="1142"/>
    </row>
    <row r="225" spans="1:11" ht="12.75" customHeight="1">
      <c r="A225" s="1145" t="s">
        <v>5988</v>
      </c>
      <c r="B225" s="1138">
        <v>4.5</v>
      </c>
      <c r="C225" s="1138">
        <v>5</v>
      </c>
      <c r="D225" s="1139" t="s">
        <v>5974</v>
      </c>
      <c r="E225" s="1140">
        <v>0.36599999999999999</v>
      </c>
      <c r="F225" s="1161">
        <v>38.200000000000003</v>
      </c>
      <c r="G225" s="1141">
        <v>638.33333333333337</v>
      </c>
      <c r="H225" s="1131"/>
      <c r="I225" s="1196">
        <f t="shared" si="11"/>
        <v>778.76666666666665</v>
      </c>
      <c r="J225" s="1197">
        <f t="shared" si="12"/>
        <v>817.70500000000004</v>
      </c>
      <c r="K225" s="1142"/>
    </row>
    <row r="226" spans="1:11" ht="12.75" customHeight="1">
      <c r="A226" s="1145" t="s">
        <v>5989</v>
      </c>
      <c r="B226" s="1138">
        <v>5.6</v>
      </c>
      <c r="C226" s="1138">
        <v>6.3</v>
      </c>
      <c r="D226" s="1139" t="s">
        <v>5990</v>
      </c>
      <c r="E226" s="1140">
        <v>0.36599999999999999</v>
      </c>
      <c r="F226" s="1161">
        <v>38.200000000000003</v>
      </c>
      <c r="G226" s="1141">
        <v>660</v>
      </c>
      <c r="H226" s="1131"/>
      <c r="I226" s="1196">
        <f t="shared" si="11"/>
        <v>805.19999999999993</v>
      </c>
      <c r="J226" s="1197">
        <f t="shared" si="12"/>
        <v>845.45999999999992</v>
      </c>
      <c r="K226" s="1142"/>
    </row>
    <row r="227" spans="1:11" ht="12.75" customHeight="1">
      <c r="A227" s="1168" t="s">
        <v>5991</v>
      </c>
      <c r="B227" s="1138">
        <v>7.1</v>
      </c>
      <c r="C227" s="1138">
        <v>8</v>
      </c>
      <c r="D227" s="1139" t="s">
        <v>5992</v>
      </c>
      <c r="E227" s="1140">
        <v>0.36599999999999999</v>
      </c>
      <c r="F227" s="1161">
        <v>38.200000000000003</v>
      </c>
      <c r="G227" s="1141">
        <v>685.33333333333348</v>
      </c>
      <c r="H227" s="1131"/>
      <c r="I227" s="1196">
        <f t="shared" si="11"/>
        <v>836.1066666666668</v>
      </c>
      <c r="J227" s="1197">
        <f t="shared" si="12"/>
        <v>877.91200000000015</v>
      </c>
      <c r="K227" s="1142"/>
    </row>
    <row r="228" spans="1:11" ht="23.25" customHeight="1">
      <c r="A228" s="1171" t="s">
        <v>5823</v>
      </c>
      <c r="B228" s="1172"/>
      <c r="C228" s="1173"/>
      <c r="D228" s="1173"/>
      <c r="E228" s="1174"/>
      <c r="F228" s="1174"/>
      <c r="G228" s="1172"/>
      <c r="H228" s="1131"/>
      <c r="I228" s="1196"/>
      <c r="J228" s="1197">
        <f t="shared" si="12"/>
        <v>0</v>
      </c>
      <c r="K228" s="1142"/>
    </row>
    <row r="229" spans="1:11" ht="23.25" customHeight="1">
      <c r="A229" s="1137" t="s">
        <v>5993</v>
      </c>
      <c r="B229" s="1653" t="s">
        <v>5994</v>
      </c>
      <c r="C229" s="1653"/>
      <c r="D229" s="1653"/>
      <c r="E229" s="1140">
        <v>0.152</v>
      </c>
      <c r="F229" s="1149">
        <v>15</v>
      </c>
      <c r="G229" s="1141">
        <v>199.33333333333334</v>
      </c>
      <c r="H229" s="1131"/>
      <c r="I229" s="1196">
        <f t="shared" si="11"/>
        <v>243.18666666666667</v>
      </c>
      <c r="J229" s="1197">
        <f t="shared" si="12"/>
        <v>255.346</v>
      </c>
      <c r="K229" s="1142"/>
    </row>
    <row r="230" spans="1:11" s="1132" customFormat="1" ht="30" customHeight="1">
      <c r="A230" s="1171" t="s">
        <v>5995</v>
      </c>
      <c r="B230" s="1172"/>
      <c r="C230" s="1173"/>
      <c r="D230" s="1173"/>
      <c r="E230" s="1174"/>
      <c r="F230" s="1174"/>
      <c r="G230" s="1172"/>
      <c r="H230" s="1131"/>
      <c r="I230" s="1196"/>
      <c r="J230" s="1197"/>
      <c r="K230" s="1142"/>
    </row>
    <row r="231" spans="1:11" ht="52.5" customHeight="1">
      <c r="A231" s="1157"/>
      <c r="B231" s="1158"/>
      <c r="C231" s="1158"/>
      <c r="D231" s="1158"/>
      <c r="E231" s="1158"/>
      <c r="F231" s="1159"/>
      <c r="G231" s="1157"/>
      <c r="H231" s="1131"/>
      <c r="I231" s="1196"/>
      <c r="J231" s="1197"/>
      <c r="K231" s="1142"/>
    </row>
    <row r="232" spans="1:11" ht="12.75" customHeight="1">
      <c r="A232" s="1145" t="s">
        <v>5996</v>
      </c>
      <c r="B232" s="1138">
        <v>2.2000000000000002</v>
      </c>
      <c r="C232" s="1138">
        <v>2.4</v>
      </c>
      <c r="D232" s="1139" t="s">
        <v>5997</v>
      </c>
      <c r="E232" s="1140">
        <v>0.13900000000000001</v>
      </c>
      <c r="F232" s="1161">
        <v>20</v>
      </c>
      <c r="G232" s="1141">
        <v>536.66666666666674</v>
      </c>
      <c r="H232" s="1131"/>
      <c r="I232" s="1196">
        <f t="shared" si="11"/>
        <v>654.73333333333346</v>
      </c>
      <c r="J232" s="1197">
        <f t="shared" si="12"/>
        <v>687.47000000000014</v>
      </c>
      <c r="K232" s="1142"/>
    </row>
    <row r="233" spans="1:11" ht="12.75" customHeight="1">
      <c r="A233" s="1145" t="s">
        <v>5998</v>
      </c>
      <c r="B233" s="1138">
        <v>2.8</v>
      </c>
      <c r="C233" s="1138">
        <v>3.2</v>
      </c>
      <c r="D233" s="1139" t="s">
        <v>5997</v>
      </c>
      <c r="E233" s="1140">
        <v>0.13900000000000001</v>
      </c>
      <c r="F233" s="1161">
        <v>20</v>
      </c>
      <c r="G233" s="1141">
        <v>542.00000000000011</v>
      </c>
      <c r="H233" s="1131"/>
      <c r="I233" s="1196">
        <f t="shared" si="11"/>
        <v>661.24000000000012</v>
      </c>
      <c r="J233" s="1197">
        <f t="shared" si="12"/>
        <v>694.30200000000013</v>
      </c>
      <c r="K233" s="1142"/>
    </row>
    <row r="234" spans="1:11" ht="12.75" customHeight="1">
      <c r="A234" s="1145" t="s">
        <v>5999</v>
      </c>
      <c r="B234" s="1138">
        <v>3.6</v>
      </c>
      <c r="C234" s="1138">
        <v>4</v>
      </c>
      <c r="D234" s="1139" t="s">
        <v>6000</v>
      </c>
      <c r="E234" s="1140">
        <v>0.13900000000000001</v>
      </c>
      <c r="F234" s="1161">
        <v>20.7</v>
      </c>
      <c r="G234" s="1141">
        <v>607.66666666666674</v>
      </c>
      <c r="H234" s="1131"/>
      <c r="I234" s="1196">
        <f t="shared" si="11"/>
        <v>741.35333333333335</v>
      </c>
      <c r="J234" s="1197">
        <f t="shared" si="12"/>
        <v>778.42100000000005</v>
      </c>
      <c r="K234" s="1142"/>
    </row>
    <row r="235" spans="1:11" ht="12.75" customHeight="1">
      <c r="A235" s="1145" t="s">
        <v>6001</v>
      </c>
      <c r="B235" s="1138">
        <v>4.5</v>
      </c>
      <c r="C235" s="1138">
        <v>5</v>
      </c>
      <c r="D235" s="1139" t="s">
        <v>5974</v>
      </c>
      <c r="E235" s="1140">
        <v>0.17100000000000001</v>
      </c>
      <c r="F235" s="1161">
        <v>24.4</v>
      </c>
      <c r="G235" s="1141">
        <v>644.33333333333337</v>
      </c>
      <c r="H235" s="1131"/>
      <c r="I235" s="1196">
        <f t="shared" si="11"/>
        <v>786.0866666666667</v>
      </c>
      <c r="J235" s="1197">
        <f t="shared" si="12"/>
        <v>825.39100000000008</v>
      </c>
      <c r="K235" s="1142"/>
    </row>
    <row r="236" spans="1:11" ht="12.75" customHeight="1">
      <c r="A236" s="1145" t="s">
        <v>6002</v>
      </c>
      <c r="B236" s="1138">
        <v>5.6</v>
      </c>
      <c r="C236" s="1138">
        <v>6.3</v>
      </c>
      <c r="D236" s="1139" t="s">
        <v>6003</v>
      </c>
      <c r="E236" s="1140">
        <v>0.22</v>
      </c>
      <c r="F236" s="1161">
        <v>30</v>
      </c>
      <c r="G236" s="1141">
        <v>698.33333333333337</v>
      </c>
      <c r="H236" s="1131"/>
      <c r="I236" s="1196">
        <f t="shared" si="11"/>
        <v>851.9666666666667</v>
      </c>
      <c r="J236" s="1197">
        <f t="shared" si="12"/>
        <v>894.56500000000005</v>
      </c>
      <c r="K236" s="1142"/>
    </row>
    <row r="237" spans="1:11" ht="12.75" customHeight="1">
      <c r="A237" s="1145" t="s">
        <v>6004</v>
      </c>
      <c r="B237" s="1138">
        <v>7.1</v>
      </c>
      <c r="C237" s="1138">
        <v>8</v>
      </c>
      <c r="D237" s="1139" t="s">
        <v>6005</v>
      </c>
      <c r="E237" s="1140">
        <v>0.22</v>
      </c>
      <c r="F237" s="1161">
        <v>31.8</v>
      </c>
      <c r="G237" s="1141">
        <v>717.66666666666674</v>
      </c>
      <c r="H237" s="1131"/>
      <c r="I237" s="1196">
        <f t="shared" si="11"/>
        <v>875.5533333333334</v>
      </c>
      <c r="J237" s="1197">
        <f t="shared" si="12"/>
        <v>919.33100000000013</v>
      </c>
      <c r="K237" s="1142"/>
    </row>
    <row r="238" spans="1:11" ht="12.75" customHeight="1">
      <c r="A238" s="1168" t="s">
        <v>6006</v>
      </c>
      <c r="B238" s="1138">
        <v>8</v>
      </c>
      <c r="C238" s="1138">
        <v>9</v>
      </c>
      <c r="D238" s="1139" t="s">
        <v>6005</v>
      </c>
      <c r="E238" s="1140">
        <v>0.22</v>
      </c>
      <c r="F238" s="1161">
        <v>31.8</v>
      </c>
      <c r="G238" s="1141">
        <v>771.00000000000011</v>
      </c>
      <c r="H238" s="1131"/>
      <c r="I238" s="1196">
        <f t="shared" si="11"/>
        <v>940.62000000000012</v>
      </c>
      <c r="J238" s="1197">
        <f t="shared" si="12"/>
        <v>987.65100000000018</v>
      </c>
      <c r="K238" s="1142"/>
    </row>
    <row r="239" spans="1:11" s="1132" customFormat="1" ht="30" customHeight="1">
      <c r="A239" s="1171" t="s">
        <v>6007</v>
      </c>
      <c r="B239" s="1172"/>
      <c r="C239" s="1173"/>
      <c r="D239" s="1173"/>
      <c r="E239" s="1174"/>
      <c r="F239" s="1174"/>
      <c r="G239" s="1172"/>
      <c r="H239" s="1131"/>
      <c r="I239" s="1196"/>
      <c r="J239" s="1197"/>
      <c r="K239" s="1142"/>
    </row>
    <row r="240" spans="1:11" ht="53.25" customHeight="1">
      <c r="A240" s="1157"/>
      <c r="B240" s="1158"/>
      <c r="C240" s="1158"/>
      <c r="D240" s="1158"/>
      <c r="E240" s="1158"/>
      <c r="F240" s="1159"/>
      <c r="G240" s="1157"/>
      <c r="H240" s="1131"/>
      <c r="I240" s="1196"/>
      <c r="J240" s="1197"/>
      <c r="K240" s="1142"/>
    </row>
    <row r="241" spans="1:11" ht="12.75" customHeight="1">
      <c r="A241" s="1145" t="s">
        <v>6008</v>
      </c>
      <c r="B241" s="1138">
        <v>2.2000000000000002</v>
      </c>
      <c r="C241" s="1138">
        <v>2.4</v>
      </c>
      <c r="D241" s="1139" t="s">
        <v>6009</v>
      </c>
      <c r="E241" s="1140">
        <v>0.191</v>
      </c>
      <c r="F241" s="1161">
        <v>27.9</v>
      </c>
      <c r="G241" s="1141">
        <v>591.66666666666674</v>
      </c>
      <c r="H241" s="1131"/>
      <c r="I241" s="1196">
        <f t="shared" si="11"/>
        <v>721.83333333333337</v>
      </c>
      <c r="J241" s="1197">
        <f t="shared" si="12"/>
        <v>757.92500000000007</v>
      </c>
      <c r="K241" s="1142"/>
    </row>
    <row r="242" spans="1:11" ht="12.75" customHeight="1">
      <c r="A242" s="1145" t="s">
        <v>6010</v>
      </c>
      <c r="B242" s="1138">
        <v>2.8</v>
      </c>
      <c r="C242" s="1138">
        <v>3.2</v>
      </c>
      <c r="D242" s="1139" t="s">
        <v>6009</v>
      </c>
      <c r="E242" s="1140">
        <v>0.191</v>
      </c>
      <c r="F242" s="1161">
        <v>27.9</v>
      </c>
      <c r="G242" s="1141">
        <v>595.33333333333348</v>
      </c>
      <c r="H242" s="1131"/>
      <c r="I242" s="1196">
        <f t="shared" si="11"/>
        <v>726.30666666666684</v>
      </c>
      <c r="J242" s="1197">
        <f t="shared" si="12"/>
        <v>762.62200000000018</v>
      </c>
      <c r="K242" s="1142"/>
    </row>
    <row r="243" spans="1:11" ht="12.75" customHeight="1">
      <c r="A243" s="1145" t="s">
        <v>6011</v>
      </c>
      <c r="B243" s="1138">
        <v>3.6</v>
      </c>
      <c r="C243" s="1138">
        <v>4</v>
      </c>
      <c r="D243" s="1139" t="s">
        <v>6012</v>
      </c>
      <c r="E243" s="1140">
        <v>0.191</v>
      </c>
      <c r="F243" s="1161">
        <v>28.6</v>
      </c>
      <c r="G243" s="1141">
        <v>655</v>
      </c>
      <c r="H243" s="1131"/>
      <c r="I243" s="1196">
        <f t="shared" si="11"/>
        <v>799.1</v>
      </c>
      <c r="J243" s="1197">
        <f t="shared" si="12"/>
        <v>839.05500000000006</v>
      </c>
      <c r="K243" s="1142"/>
    </row>
    <row r="244" spans="1:11" ht="12.75" customHeight="1">
      <c r="A244" s="1145" t="s">
        <v>6013</v>
      </c>
      <c r="B244" s="1138">
        <v>4.5</v>
      </c>
      <c r="C244" s="1138">
        <v>5</v>
      </c>
      <c r="D244" s="1139" t="s">
        <v>6014</v>
      </c>
      <c r="E244" s="1140">
        <v>0.22800000000000001</v>
      </c>
      <c r="F244" s="1161">
        <v>32.9</v>
      </c>
      <c r="G244" s="1141">
        <v>698</v>
      </c>
      <c r="H244" s="1131"/>
      <c r="I244" s="1196">
        <f t="shared" si="11"/>
        <v>851.56</v>
      </c>
      <c r="J244" s="1197">
        <f t="shared" si="12"/>
        <v>894.13800000000003</v>
      </c>
      <c r="K244" s="1142"/>
    </row>
    <row r="245" spans="1:11" ht="12.75" customHeight="1">
      <c r="A245" s="1145" t="s">
        <v>6015</v>
      </c>
      <c r="B245" s="1138">
        <v>5.6</v>
      </c>
      <c r="C245" s="1138">
        <v>6.3</v>
      </c>
      <c r="D245" s="1139" t="s">
        <v>6016</v>
      </c>
      <c r="E245" s="1140">
        <v>0.28999999999999998</v>
      </c>
      <c r="F245" s="1161">
        <v>41</v>
      </c>
      <c r="G245" s="1141">
        <v>746.33333333333337</v>
      </c>
      <c r="H245" s="1131"/>
      <c r="I245" s="1196">
        <f t="shared" si="11"/>
        <v>910.52666666666664</v>
      </c>
      <c r="J245" s="1197">
        <f t="shared" si="12"/>
        <v>956.053</v>
      </c>
      <c r="K245" s="1142"/>
    </row>
    <row r="246" spans="1:11" ht="12.75" customHeight="1">
      <c r="A246" s="1145" t="s">
        <v>6017</v>
      </c>
      <c r="B246" s="1138">
        <v>7.1</v>
      </c>
      <c r="C246" s="1138">
        <v>8</v>
      </c>
      <c r="D246" s="1139" t="s">
        <v>6018</v>
      </c>
      <c r="E246" s="1140">
        <v>0.28999999999999998</v>
      </c>
      <c r="F246" s="1161">
        <v>41.1</v>
      </c>
      <c r="G246" s="1141">
        <v>771.00000000000011</v>
      </c>
      <c r="H246" s="1131"/>
      <c r="I246" s="1196">
        <f t="shared" si="11"/>
        <v>940.62000000000012</v>
      </c>
      <c r="J246" s="1197">
        <f t="shared" si="12"/>
        <v>987.65100000000018</v>
      </c>
      <c r="K246" s="1142"/>
    </row>
    <row r="247" spans="1:11" ht="12.75" customHeight="1">
      <c r="A247" s="1168" t="s">
        <v>6019</v>
      </c>
      <c r="B247" s="1138">
        <v>8</v>
      </c>
      <c r="C247" s="1138">
        <v>9</v>
      </c>
      <c r="D247" s="1139" t="s">
        <v>6018</v>
      </c>
      <c r="E247" s="1140">
        <v>0.28999999999999998</v>
      </c>
      <c r="F247" s="1161">
        <v>41.1</v>
      </c>
      <c r="G247" s="1141">
        <v>824.33333333333337</v>
      </c>
      <c r="H247" s="1131"/>
      <c r="I247" s="1196">
        <f t="shared" si="11"/>
        <v>1005.6866666666667</v>
      </c>
      <c r="J247" s="1197">
        <f t="shared" si="12"/>
        <v>1055.971</v>
      </c>
      <c r="K247" s="1142"/>
    </row>
    <row r="248" spans="1:11" s="1132" customFormat="1" ht="30" customHeight="1">
      <c r="A248" s="1171" t="s">
        <v>6020</v>
      </c>
      <c r="B248" s="1172"/>
      <c r="C248" s="1173"/>
      <c r="D248" s="1173"/>
      <c r="E248" s="1174"/>
      <c r="F248" s="1174"/>
      <c r="G248" s="1172"/>
      <c r="H248" s="1131"/>
      <c r="I248" s="1196"/>
      <c r="J248" s="1197"/>
      <c r="K248" s="1142"/>
    </row>
    <row r="249" spans="1:11" ht="53.25" customHeight="1">
      <c r="A249" s="1157"/>
      <c r="B249" s="1158"/>
      <c r="C249" s="1158"/>
      <c r="D249" s="1158"/>
      <c r="E249" s="1158"/>
      <c r="F249" s="1159"/>
      <c r="G249" s="1157"/>
      <c r="H249" s="1131"/>
      <c r="I249" s="1196"/>
      <c r="J249" s="1197"/>
      <c r="K249" s="1142"/>
    </row>
    <row r="250" spans="1:11" ht="12.75" customHeight="1">
      <c r="A250" s="1145" t="s">
        <v>6021</v>
      </c>
      <c r="B250" s="1138">
        <v>2.2000000000000002</v>
      </c>
      <c r="C250" s="1138">
        <v>2.4</v>
      </c>
      <c r="D250" s="1139" t="s">
        <v>6022</v>
      </c>
      <c r="E250" s="1140">
        <v>0.191</v>
      </c>
      <c r="F250" s="1161">
        <v>26.8</v>
      </c>
      <c r="G250" s="1141">
        <v>587.66666666666674</v>
      </c>
      <c r="H250" s="1131"/>
      <c r="I250" s="1196">
        <f t="shared" si="11"/>
        <v>716.95333333333338</v>
      </c>
      <c r="J250" s="1197">
        <f t="shared" si="12"/>
        <v>752.80100000000004</v>
      </c>
      <c r="K250" s="1142"/>
    </row>
    <row r="251" spans="1:11" ht="12.75" customHeight="1">
      <c r="A251" s="1145" t="s">
        <v>6023</v>
      </c>
      <c r="B251" s="1138">
        <v>2.8</v>
      </c>
      <c r="C251" s="1138">
        <v>3.2</v>
      </c>
      <c r="D251" s="1139" t="s">
        <v>6022</v>
      </c>
      <c r="E251" s="1140">
        <v>0.191</v>
      </c>
      <c r="F251" s="1161">
        <v>26.8</v>
      </c>
      <c r="G251" s="1141">
        <v>595.33333333333348</v>
      </c>
      <c r="H251" s="1131"/>
      <c r="I251" s="1196">
        <f t="shared" si="11"/>
        <v>726.30666666666684</v>
      </c>
      <c r="J251" s="1197">
        <f t="shared" si="12"/>
        <v>762.62200000000018</v>
      </c>
      <c r="K251" s="1142"/>
    </row>
    <row r="252" spans="1:11" ht="12.75" customHeight="1">
      <c r="A252" s="1145" t="s">
        <v>6024</v>
      </c>
      <c r="B252" s="1138">
        <v>3.6</v>
      </c>
      <c r="C252" s="1138">
        <v>4</v>
      </c>
      <c r="D252" s="1139" t="s">
        <v>6025</v>
      </c>
      <c r="E252" s="1140">
        <v>0.191</v>
      </c>
      <c r="F252" s="1161">
        <v>27.6</v>
      </c>
      <c r="G252" s="1141">
        <v>655</v>
      </c>
      <c r="H252" s="1131"/>
      <c r="I252" s="1196">
        <f t="shared" si="11"/>
        <v>799.1</v>
      </c>
      <c r="J252" s="1197">
        <f t="shared" si="12"/>
        <v>839.05500000000006</v>
      </c>
      <c r="K252" s="1142"/>
    </row>
    <row r="253" spans="1:11" ht="12.75" customHeight="1">
      <c r="A253" s="1145" t="s">
        <v>6026</v>
      </c>
      <c r="B253" s="1138">
        <v>4.5</v>
      </c>
      <c r="C253" s="1138">
        <v>5</v>
      </c>
      <c r="D253" s="1139" t="s">
        <v>6027</v>
      </c>
      <c r="E253" s="1140">
        <v>0.22800000000000001</v>
      </c>
      <c r="F253" s="1161">
        <v>32.4</v>
      </c>
      <c r="G253" s="1141">
        <v>699.33333333333337</v>
      </c>
      <c r="H253" s="1131"/>
      <c r="I253" s="1196">
        <f t="shared" si="11"/>
        <v>853.18666666666672</v>
      </c>
      <c r="J253" s="1197">
        <f t="shared" si="12"/>
        <v>895.84600000000012</v>
      </c>
      <c r="K253" s="1142"/>
    </row>
    <row r="254" spans="1:11" ht="12.75" customHeight="1">
      <c r="A254" s="1145" t="s">
        <v>6028</v>
      </c>
      <c r="B254" s="1138">
        <v>5.6</v>
      </c>
      <c r="C254" s="1138">
        <v>6.3</v>
      </c>
      <c r="D254" s="1139" t="s">
        <v>6029</v>
      </c>
      <c r="E254" s="1140">
        <v>0.28999999999999998</v>
      </c>
      <c r="F254" s="1161">
        <v>39.4</v>
      </c>
      <c r="G254" s="1141">
        <v>747.66666666666674</v>
      </c>
      <c r="H254" s="1131"/>
      <c r="I254" s="1196">
        <f t="shared" si="11"/>
        <v>912.15333333333342</v>
      </c>
      <c r="J254" s="1197">
        <f t="shared" si="12"/>
        <v>957.76100000000008</v>
      </c>
      <c r="K254" s="1142"/>
    </row>
    <row r="255" spans="1:11" ht="12.75" customHeight="1">
      <c r="A255" s="1145" t="s">
        <v>6030</v>
      </c>
      <c r="B255" s="1138">
        <v>7.1</v>
      </c>
      <c r="C255" s="1138">
        <v>8</v>
      </c>
      <c r="D255" s="1139" t="s">
        <v>6031</v>
      </c>
      <c r="E255" s="1140">
        <v>0.28999999999999998</v>
      </c>
      <c r="F255" s="1161">
        <v>41.1</v>
      </c>
      <c r="G255" s="1141">
        <v>771.00000000000011</v>
      </c>
      <c r="H255" s="1131"/>
      <c r="I255" s="1196">
        <f t="shared" si="11"/>
        <v>940.62000000000012</v>
      </c>
      <c r="J255" s="1197">
        <f t="shared" si="12"/>
        <v>987.65100000000018</v>
      </c>
      <c r="K255" s="1142"/>
    </row>
    <row r="256" spans="1:11" ht="12.75" customHeight="1">
      <c r="A256" s="1168" t="s">
        <v>6032</v>
      </c>
      <c r="B256" s="1138">
        <v>8</v>
      </c>
      <c r="C256" s="1138">
        <v>9</v>
      </c>
      <c r="D256" s="1139" t="s">
        <v>6031</v>
      </c>
      <c r="E256" s="1140">
        <v>0.28999999999999998</v>
      </c>
      <c r="F256" s="1161">
        <v>41.1</v>
      </c>
      <c r="G256" s="1141">
        <v>826.00000000000011</v>
      </c>
      <c r="H256" s="1131"/>
      <c r="I256" s="1196">
        <f t="shared" si="11"/>
        <v>1007.7200000000001</v>
      </c>
      <c r="J256" s="1197">
        <f t="shared" si="12"/>
        <v>1058.1060000000002</v>
      </c>
      <c r="K256" s="1142"/>
    </row>
    <row r="257" spans="1:11" s="1132" customFormat="1" ht="30.75" customHeight="1">
      <c r="A257" s="1171" t="s">
        <v>6033</v>
      </c>
      <c r="B257" s="1172"/>
      <c r="C257" s="1173"/>
      <c r="D257" s="1173"/>
      <c r="E257" s="1174"/>
      <c r="F257" s="1174"/>
      <c r="G257" s="1172"/>
      <c r="H257" s="1131"/>
      <c r="I257" s="1196"/>
      <c r="J257" s="1197"/>
      <c r="K257" s="1142"/>
    </row>
    <row r="258" spans="1:11" ht="54.75" customHeight="1">
      <c r="A258" s="1157"/>
      <c r="B258" s="1158"/>
      <c r="C258" s="1158"/>
      <c r="D258" s="1158"/>
      <c r="E258" s="1158"/>
      <c r="F258" s="1159"/>
      <c r="G258" s="1157"/>
      <c r="H258" s="1131"/>
      <c r="I258" s="1196"/>
      <c r="J258" s="1197"/>
      <c r="K258" s="1142"/>
    </row>
    <row r="259" spans="1:11" ht="12.75" customHeight="1">
      <c r="A259" s="1145" t="s">
        <v>6034</v>
      </c>
      <c r="B259" s="1138">
        <v>3.6</v>
      </c>
      <c r="C259" s="1138">
        <v>4</v>
      </c>
      <c r="D259" s="1139" t="s">
        <v>6035</v>
      </c>
      <c r="E259" s="1140">
        <v>0.28999999999999998</v>
      </c>
      <c r="F259" s="1161">
        <v>29.5</v>
      </c>
      <c r="G259" s="1141">
        <v>663.66666666666674</v>
      </c>
      <c r="H259" s="1131"/>
      <c r="I259" s="1196">
        <f t="shared" si="11"/>
        <v>809.6733333333334</v>
      </c>
      <c r="J259" s="1197">
        <f t="shared" si="12"/>
        <v>850.15700000000015</v>
      </c>
      <c r="K259" s="1142"/>
    </row>
    <row r="260" spans="1:11" ht="12.75" customHeight="1">
      <c r="A260" s="1145" t="s">
        <v>6036</v>
      </c>
      <c r="B260" s="1138">
        <v>4.5</v>
      </c>
      <c r="C260" s="1138">
        <v>5</v>
      </c>
      <c r="D260" s="1139" t="s">
        <v>6037</v>
      </c>
      <c r="E260" s="1140">
        <v>0.28999999999999998</v>
      </c>
      <c r="F260" s="1161">
        <v>29.5</v>
      </c>
      <c r="G260" s="1141">
        <v>650</v>
      </c>
      <c r="H260" s="1131"/>
      <c r="I260" s="1196">
        <f t="shared" si="11"/>
        <v>793</v>
      </c>
      <c r="J260" s="1197">
        <f t="shared" si="12"/>
        <v>832.65000000000009</v>
      </c>
      <c r="K260" s="1142"/>
    </row>
    <row r="261" spans="1:11" ht="12.75" customHeight="1">
      <c r="A261" s="1145" t="s">
        <v>6038</v>
      </c>
      <c r="B261" s="1138">
        <v>5.6</v>
      </c>
      <c r="C261" s="1138">
        <v>6.3</v>
      </c>
      <c r="D261" s="1139" t="s">
        <v>6039</v>
      </c>
      <c r="E261" s="1140">
        <v>0.28999999999999998</v>
      </c>
      <c r="F261" s="1161">
        <v>29.5</v>
      </c>
      <c r="G261" s="1141">
        <v>665.66666666666674</v>
      </c>
      <c r="H261" s="1131"/>
      <c r="I261" s="1196">
        <f t="shared" si="11"/>
        <v>812.11333333333346</v>
      </c>
      <c r="J261" s="1197">
        <f t="shared" si="12"/>
        <v>852.71900000000016</v>
      </c>
      <c r="K261" s="1142"/>
    </row>
    <row r="262" spans="1:11" ht="12.75" customHeight="1">
      <c r="A262" s="1145" t="s">
        <v>6040</v>
      </c>
      <c r="B262" s="1138">
        <v>7.1</v>
      </c>
      <c r="C262" s="1138">
        <v>8</v>
      </c>
      <c r="D262" s="1139" t="s">
        <v>5943</v>
      </c>
      <c r="E262" s="1140">
        <v>0.34300000000000003</v>
      </c>
      <c r="F262" s="1161">
        <v>34.799999999999997</v>
      </c>
      <c r="G262" s="1141">
        <v>706.33333333333337</v>
      </c>
      <c r="H262" s="1131"/>
      <c r="I262" s="1196">
        <f t="shared" si="11"/>
        <v>861.72666666666669</v>
      </c>
      <c r="J262" s="1197">
        <f t="shared" si="12"/>
        <v>904.8130000000001</v>
      </c>
      <c r="K262" s="1142"/>
    </row>
    <row r="263" spans="1:11" ht="12.75" customHeight="1">
      <c r="A263" s="1145" t="s">
        <v>6041</v>
      </c>
      <c r="B263" s="1138">
        <v>8</v>
      </c>
      <c r="C263" s="1138">
        <v>9</v>
      </c>
      <c r="D263" s="1139" t="s">
        <v>6042</v>
      </c>
      <c r="E263" s="1140">
        <v>0.34300000000000003</v>
      </c>
      <c r="F263" s="1161">
        <v>34.799999999999997</v>
      </c>
      <c r="G263" s="1141">
        <v>798</v>
      </c>
      <c r="H263" s="1131"/>
      <c r="I263" s="1196">
        <f t="shared" si="11"/>
        <v>973.56</v>
      </c>
      <c r="J263" s="1197">
        <f t="shared" si="12"/>
        <v>1022.2379999999999</v>
      </c>
      <c r="K263" s="1142"/>
    </row>
    <row r="264" spans="1:11" ht="12.75" customHeight="1">
      <c r="A264" s="1145" t="s">
        <v>6043</v>
      </c>
      <c r="B264" s="1138">
        <v>9</v>
      </c>
      <c r="C264" s="1138">
        <v>10</v>
      </c>
      <c r="D264" s="1139" t="s">
        <v>6044</v>
      </c>
      <c r="E264" s="1140">
        <v>0.34300000000000003</v>
      </c>
      <c r="F264" s="1161">
        <v>34.799999999999997</v>
      </c>
      <c r="G264" s="1141">
        <v>783.33333333333337</v>
      </c>
      <c r="H264" s="1131"/>
      <c r="I264" s="1196">
        <f t="shared" si="11"/>
        <v>955.66666666666674</v>
      </c>
      <c r="J264" s="1197">
        <f t="shared" si="12"/>
        <v>1003.4500000000002</v>
      </c>
      <c r="K264" s="1142"/>
    </row>
    <row r="265" spans="1:11" ht="12.75" customHeight="1">
      <c r="A265" s="1145" t="s">
        <v>6045</v>
      </c>
      <c r="B265" s="1138">
        <v>10</v>
      </c>
      <c r="C265" s="1138">
        <v>11.2</v>
      </c>
      <c r="D265" s="1139" t="s">
        <v>6042</v>
      </c>
      <c r="E265" s="1140">
        <v>0.432</v>
      </c>
      <c r="F265" s="1161">
        <v>42.7</v>
      </c>
      <c r="G265" s="1141">
        <v>886.66666666666674</v>
      </c>
      <c r="H265" s="1131"/>
      <c r="I265" s="1196">
        <f t="shared" si="11"/>
        <v>1081.7333333333333</v>
      </c>
      <c r="J265" s="1197">
        <f t="shared" si="12"/>
        <v>1135.8200000000002</v>
      </c>
      <c r="K265" s="1142"/>
    </row>
    <row r="266" spans="1:11" ht="12.75" customHeight="1">
      <c r="A266" s="1145" t="s">
        <v>6046</v>
      </c>
      <c r="B266" s="1138">
        <v>11.2</v>
      </c>
      <c r="C266" s="1138">
        <v>12.5</v>
      </c>
      <c r="D266" s="1139" t="s">
        <v>6047</v>
      </c>
      <c r="E266" s="1140">
        <v>0.432</v>
      </c>
      <c r="F266" s="1161">
        <v>42.7</v>
      </c>
      <c r="G266" s="1141">
        <v>910.33333333333348</v>
      </c>
      <c r="H266" s="1131"/>
      <c r="I266" s="1196">
        <f t="shared" si="11"/>
        <v>1110.6066666666668</v>
      </c>
      <c r="J266" s="1197">
        <f t="shared" si="12"/>
        <v>1166.1370000000002</v>
      </c>
      <c r="K266" s="1142"/>
    </row>
    <row r="267" spans="1:11" ht="12.75" customHeight="1">
      <c r="A267" s="1145" t="s">
        <v>6048</v>
      </c>
      <c r="B267" s="1138">
        <v>12.5</v>
      </c>
      <c r="C267" s="1138">
        <v>14</v>
      </c>
      <c r="D267" s="1139" t="s">
        <v>6049</v>
      </c>
      <c r="E267" s="1140">
        <v>0.432</v>
      </c>
      <c r="F267" s="1161">
        <v>42.7</v>
      </c>
      <c r="G267" s="1141">
        <v>953.33333333333337</v>
      </c>
      <c r="H267" s="1131"/>
      <c r="I267" s="1196">
        <f t="shared" si="11"/>
        <v>1163.0666666666666</v>
      </c>
      <c r="J267" s="1197">
        <f t="shared" si="12"/>
        <v>1221.22</v>
      </c>
      <c r="K267" s="1142"/>
    </row>
    <row r="268" spans="1:11" ht="12.75" customHeight="1">
      <c r="A268" s="1168" t="s">
        <v>6050</v>
      </c>
      <c r="B268" s="1138">
        <v>14</v>
      </c>
      <c r="C268" s="1138">
        <v>16</v>
      </c>
      <c r="D268" s="1139" t="s">
        <v>6051</v>
      </c>
      <c r="E268" s="1140">
        <v>0.432</v>
      </c>
      <c r="F268" s="1161">
        <v>42.7</v>
      </c>
      <c r="G268" s="1141">
        <v>963.00000000000011</v>
      </c>
      <c r="H268" s="1131"/>
      <c r="I268" s="1196">
        <f t="shared" ref="I268:I317" si="13">G268*1.22</f>
        <v>1174.8600000000001</v>
      </c>
      <c r="J268" s="1197">
        <f t="shared" si="12"/>
        <v>1233.6030000000003</v>
      </c>
      <c r="K268" s="1142"/>
    </row>
    <row r="269" spans="1:11" ht="14.25" customHeight="1">
      <c r="A269" s="1150"/>
      <c r="B269" s="1151"/>
      <c r="C269" s="1152"/>
      <c r="D269" s="1153"/>
      <c r="E269" s="1154"/>
      <c r="F269" s="1153"/>
      <c r="G269" s="1155"/>
      <c r="H269" s="1131"/>
      <c r="I269" s="1196"/>
      <c r="J269" s="1197"/>
      <c r="K269" s="1142"/>
    </row>
    <row r="270" spans="1:11" s="1132" customFormat="1" ht="29.25" customHeight="1">
      <c r="A270" s="1127" t="s">
        <v>6052</v>
      </c>
      <c r="B270" s="1128"/>
      <c r="C270" s="1128"/>
      <c r="D270" s="1128"/>
      <c r="E270" s="1128"/>
      <c r="F270" s="1128"/>
      <c r="G270" s="1128"/>
      <c r="H270" s="1131"/>
      <c r="I270" s="1196"/>
      <c r="J270" s="1197"/>
      <c r="K270" s="1142"/>
    </row>
    <row r="271" spans="1:11" ht="29.25" customHeight="1">
      <c r="A271" s="1171" t="s">
        <v>6053</v>
      </c>
      <c r="B271" s="1172"/>
      <c r="C271" s="1173"/>
      <c r="D271" s="1173"/>
      <c r="E271" s="1174"/>
      <c r="F271" s="1174"/>
      <c r="G271" s="1172"/>
      <c r="H271" s="1131"/>
      <c r="I271" s="1196"/>
      <c r="J271" s="1197"/>
      <c r="K271" s="1142"/>
    </row>
    <row r="272" spans="1:11" ht="13.5" customHeight="1">
      <c r="A272" s="1175" t="s">
        <v>6054</v>
      </c>
      <c r="B272" s="1176" t="s">
        <v>6055</v>
      </c>
      <c r="C272" s="1177"/>
      <c r="D272" s="1177"/>
      <c r="E272" s="1178"/>
      <c r="F272" s="1179">
        <v>0.48</v>
      </c>
      <c r="G272" s="1141">
        <v>36.000000000000007</v>
      </c>
      <c r="H272" s="1131"/>
      <c r="I272" s="1196">
        <f t="shared" si="13"/>
        <v>43.920000000000009</v>
      </c>
      <c r="J272" s="1197">
        <f t="shared" si="12"/>
        <v>46.116000000000014</v>
      </c>
      <c r="K272" s="1142"/>
    </row>
    <row r="273" spans="1:11" ht="12.75" customHeight="1">
      <c r="A273" s="1175" t="s">
        <v>6056</v>
      </c>
      <c r="B273" s="1176" t="s">
        <v>6055</v>
      </c>
      <c r="C273" s="1177"/>
      <c r="D273" s="1177"/>
      <c r="E273" s="1178"/>
      <c r="F273" s="1179">
        <v>0.4</v>
      </c>
      <c r="G273" s="1141">
        <v>38</v>
      </c>
      <c r="H273" s="1131"/>
      <c r="I273" s="1196">
        <f t="shared" si="13"/>
        <v>46.36</v>
      </c>
      <c r="J273" s="1197">
        <f t="shared" si="12"/>
        <v>48.678000000000004</v>
      </c>
      <c r="K273" s="1142"/>
    </row>
    <row r="274" spans="1:11" ht="12.75" customHeight="1">
      <c r="A274" s="1175" t="s">
        <v>6057</v>
      </c>
      <c r="B274" s="1176" t="s">
        <v>6055</v>
      </c>
      <c r="C274" s="1177"/>
      <c r="D274" s="1177"/>
      <c r="E274" s="1178"/>
      <c r="F274" s="1179">
        <v>0.87</v>
      </c>
      <c r="G274" s="1141">
        <v>86.333333333333343</v>
      </c>
      <c r="H274" s="1131"/>
      <c r="I274" s="1196">
        <f t="shared" si="13"/>
        <v>105.32666666666668</v>
      </c>
      <c r="J274" s="1197">
        <f t="shared" si="12"/>
        <v>110.59300000000002</v>
      </c>
      <c r="K274" s="1142"/>
    </row>
    <row r="275" spans="1:11" ht="12.75" customHeight="1">
      <c r="A275" s="1175" t="s">
        <v>6058</v>
      </c>
      <c r="B275" s="1176" t="s">
        <v>6055</v>
      </c>
      <c r="C275" s="1177"/>
      <c r="D275" s="1177"/>
      <c r="E275" s="1178"/>
      <c r="F275" s="1179">
        <v>1.1000000000000001</v>
      </c>
      <c r="G275" s="1141">
        <v>126.33333333333333</v>
      </c>
      <c r="H275" s="1131"/>
      <c r="I275" s="1196">
        <f t="shared" si="13"/>
        <v>154.12666666666667</v>
      </c>
      <c r="J275" s="1197">
        <f t="shared" si="12"/>
        <v>161.833</v>
      </c>
      <c r="K275" s="1142"/>
    </row>
    <row r="276" spans="1:11" ht="12.75" customHeight="1">
      <c r="A276" s="1175" t="s">
        <v>6059</v>
      </c>
      <c r="B276" s="1176" t="s">
        <v>6055</v>
      </c>
      <c r="C276" s="1177"/>
      <c r="D276" s="1177"/>
      <c r="E276" s="1178"/>
      <c r="F276" s="1179">
        <v>1.6</v>
      </c>
      <c r="G276" s="1141">
        <v>133.00000000000003</v>
      </c>
      <c r="H276" s="1131"/>
      <c r="I276" s="1196">
        <f t="shared" si="13"/>
        <v>162.26000000000002</v>
      </c>
      <c r="J276" s="1197">
        <f t="shared" si="12"/>
        <v>170.37300000000002</v>
      </c>
      <c r="K276" s="1142"/>
    </row>
    <row r="277" spans="1:11" ht="12.75" customHeight="1">
      <c r="A277" s="1175" t="s">
        <v>6060</v>
      </c>
      <c r="B277" s="1176" t="s">
        <v>6055</v>
      </c>
      <c r="C277" s="1177"/>
      <c r="D277" s="1177"/>
      <c r="E277" s="1178"/>
      <c r="F277" s="1179">
        <v>2.5</v>
      </c>
      <c r="G277" s="1141">
        <v>195</v>
      </c>
      <c r="H277" s="1131"/>
      <c r="I277" s="1196">
        <f t="shared" si="13"/>
        <v>237.9</v>
      </c>
      <c r="J277" s="1197">
        <f t="shared" si="12"/>
        <v>249.79500000000002</v>
      </c>
      <c r="K277" s="1142"/>
    </row>
    <row r="278" spans="1:11" ht="12.75" customHeight="1">
      <c r="A278" s="1175" t="s">
        <v>6061</v>
      </c>
      <c r="B278" s="1176" t="s">
        <v>6055</v>
      </c>
      <c r="C278" s="1177"/>
      <c r="D278" s="1177"/>
      <c r="E278" s="1178"/>
      <c r="F278" s="1179"/>
      <c r="G278" s="1141">
        <v>267.00000000000006</v>
      </c>
      <c r="H278" s="1131"/>
      <c r="I278" s="1196">
        <f t="shared" si="13"/>
        <v>325.74000000000007</v>
      </c>
      <c r="J278" s="1197">
        <f t="shared" ref="J278:J317" si="14">I278*1.05</f>
        <v>342.0270000000001</v>
      </c>
      <c r="K278" s="1142"/>
    </row>
    <row r="279" spans="1:11" ht="30.75" customHeight="1">
      <c r="A279" s="1171" t="s">
        <v>6062</v>
      </c>
      <c r="B279" s="1172"/>
      <c r="C279" s="1173"/>
      <c r="D279" s="1173"/>
      <c r="E279" s="1174"/>
      <c r="F279" s="1174"/>
      <c r="G279" s="1172"/>
      <c r="H279" s="1131"/>
      <c r="I279" s="1196"/>
      <c r="J279" s="1197"/>
      <c r="K279" s="1142"/>
    </row>
    <row r="280" spans="1:11" ht="12.6" customHeight="1">
      <c r="A280" s="1145" t="s">
        <v>6063</v>
      </c>
      <c r="B280" s="1180" t="s">
        <v>6064</v>
      </c>
      <c r="C280" s="1181"/>
      <c r="D280" s="1181"/>
      <c r="E280" s="1181"/>
      <c r="F280" s="1182"/>
      <c r="G280" s="1141">
        <v>246.66666666666669</v>
      </c>
      <c r="H280" s="1131"/>
      <c r="I280" s="1196">
        <f t="shared" si="13"/>
        <v>300.93333333333334</v>
      </c>
      <c r="J280" s="1197">
        <f t="shared" si="14"/>
        <v>315.98</v>
      </c>
      <c r="K280" s="1142"/>
    </row>
    <row r="281" spans="1:11" ht="12.6" customHeight="1">
      <c r="A281" s="1145" t="s">
        <v>6065</v>
      </c>
      <c r="B281" s="1180" t="s">
        <v>6066</v>
      </c>
      <c r="C281" s="1181"/>
      <c r="D281" s="1181"/>
      <c r="E281" s="1181"/>
      <c r="F281" s="1182"/>
      <c r="G281" s="1141">
        <v>251.33333333333337</v>
      </c>
      <c r="H281" s="1131"/>
      <c r="I281" s="1196">
        <f t="shared" si="13"/>
        <v>306.62666666666672</v>
      </c>
      <c r="J281" s="1197">
        <f t="shared" si="14"/>
        <v>321.95800000000008</v>
      </c>
      <c r="K281" s="1142"/>
    </row>
    <row r="282" spans="1:11" ht="12.6" customHeight="1">
      <c r="A282" s="1145" t="s">
        <v>6067</v>
      </c>
      <c r="B282" s="1180" t="s">
        <v>6068</v>
      </c>
      <c r="C282" s="1181"/>
      <c r="D282" s="1181"/>
      <c r="E282" s="1181"/>
      <c r="F282" s="1182"/>
      <c r="G282" s="1141">
        <v>435</v>
      </c>
      <c r="H282" s="1131"/>
      <c r="I282" s="1196">
        <f t="shared" si="13"/>
        <v>530.69999999999993</v>
      </c>
      <c r="J282" s="1197">
        <f t="shared" si="14"/>
        <v>557.2349999999999</v>
      </c>
      <c r="K282" s="1142"/>
    </row>
    <row r="283" spans="1:11" ht="12.6" customHeight="1">
      <c r="A283" s="1145" t="s">
        <v>6069</v>
      </c>
      <c r="B283" s="1180" t="s">
        <v>6070</v>
      </c>
      <c r="C283" s="1181"/>
      <c r="D283" s="1181"/>
      <c r="E283" s="1181"/>
      <c r="F283" s="1182"/>
      <c r="G283" s="1141">
        <v>476.00000000000006</v>
      </c>
      <c r="H283" s="1131"/>
      <c r="I283" s="1196">
        <f t="shared" si="13"/>
        <v>580.72</v>
      </c>
      <c r="J283" s="1197">
        <f t="shared" si="14"/>
        <v>609.75600000000009</v>
      </c>
      <c r="K283" s="1142"/>
    </row>
    <row r="284" spans="1:11" ht="12" customHeight="1">
      <c r="A284" s="1145" t="s">
        <v>6063</v>
      </c>
      <c r="B284" s="1180" t="s">
        <v>6071</v>
      </c>
      <c r="C284" s="1181"/>
      <c r="D284" s="1181"/>
      <c r="E284" s="1181"/>
      <c r="F284" s="1182"/>
      <c r="G284" s="1141">
        <v>246.66666666666669</v>
      </c>
      <c r="H284" s="1131"/>
      <c r="I284" s="1196">
        <f t="shared" si="13"/>
        <v>300.93333333333334</v>
      </c>
      <c r="J284" s="1197">
        <f t="shared" si="14"/>
        <v>315.98</v>
      </c>
      <c r="K284" s="1142"/>
    </row>
    <row r="285" spans="1:11" ht="12" customHeight="1">
      <c r="A285" s="1145" t="s">
        <v>6067</v>
      </c>
      <c r="B285" s="1180" t="s">
        <v>6072</v>
      </c>
      <c r="C285" s="1181"/>
      <c r="D285" s="1181"/>
      <c r="E285" s="1181"/>
      <c r="F285" s="1182"/>
      <c r="G285" s="1141">
        <v>435</v>
      </c>
      <c r="H285" s="1131"/>
      <c r="I285" s="1196">
        <f t="shared" si="13"/>
        <v>530.69999999999993</v>
      </c>
      <c r="J285" s="1197">
        <f t="shared" si="14"/>
        <v>557.2349999999999</v>
      </c>
      <c r="K285" s="1142"/>
    </row>
    <row r="286" spans="1:11" ht="12.75" customHeight="1">
      <c r="A286" s="1145" t="s">
        <v>6073</v>
      </c>
      <c r="B286" s="1180" t="s">
        <v>6074</v>
      </c>
      <c r="C286" s="1181"/>
      <c r="D286" s="1181"/>
      <c r="E286" s="1181"/>
      <c r="F286" s="1182"/>
      <c r="G286" s="1141">
        <v>718.33333333333337</v>
      </c>
      <c r="H286" s="1131"/>
      <c r="I286" s="1196">
        <f t="shared" si="13"/>
        <v>876.36666666666667</v>
      </c>
      <c r="J286" s="1197">
        <f t="shared" si="14"/>
        <v>920.18500000000006</v>
      </c>
      <c r="K286" s="1142"/>
    </row>
    <row r="287" spans="1:11" ht="30.75" customHeight="1">
      <c r="A287" s="1171" t="s">
        <v>6075</v>
      </c>
      <c r="B287" s="1172"/>
      <c r="C287" s="1173"/>
      <c r="D287" s="1173"/>
      <c r="E287" s="1174"/>
      <c r="F287" s="1174"/>
      <c r="G287" s="1172"/>
      <c r="H287" s="1131"/>
      <c r="I287" s="1196"/>
      <c r="J287" s="1197"/>
      <c r="K287" s="1142"/>
    </row>
    <row r="288" spans="1:11" ht="12.75" customHeight="1">
      <c r="A288" s="1145" t="s">
        <v>6076</v>
      </c>
      <c r="B288" s="1183" t="s">
        <v>6075</v>
      </c>
      <c r="C288" s="1184"/>
      <c r="D288" s="1184"/>
      <c r="E288" s="1184"/>
      <c r="F288" s="1147"/>
      <c r="G288" s="1141">
        <v>127.66666666666669</v>
      </c>
      <c r="H288" s="1131"/>
      <c r="I288" s="1196">
        <f t="shared" si="13"/>
        <v>155.75333333333336</v>
      </c>
      <c r="J288" s="1197">
        <f t="shared" si="14"/>
        <v>163.54100000000003</v>
      </c>
      <c r="K288" s="1142"/>
    </row>
    <row r="289" spans="1:11" ht="29.25" customHeight="1">
      <c r="A289" s="1171" t="s">
        <v>6077</v>
      </c>
      <c r="B289" s="1172"/>
      <c r="C289" s="1173"/>
      <c r="D289" s="1173"/>
      <c r="E289" s="1174"/>
      <c r="F289" s="1174"/>
      <c r="G289" s="1172"/>
      <c r="H289" s="1131"/>
      <c r="I289" s="1196"/>
      <c r="J289" s="1197"/>
      <c r="K289" s="1142"/>
    </row>
    <row r="290" spans="1:11" ht="25.5" customHeight="1">
      <c r="A290" s="1145" t="s">
        <v>6078</v>
      </c>
      <c r="B290" s="1653" t="s">
        <v>6079</v>
      </c>
      <c r="C290" s="1653"/>
      <c r="D290" s="1653"/>
      <c r="E290" s="1138"/>
      <c r="F290" s="1185"/>
      <c r="G290" s="1141">
        <v>1591.6666666666667</v>
      </c>
      <c r="H290" s="1131"/>
      <c r="I290" s="1196">
        <f t="shared" si="13"/>
        <v>1941.8333333333335</v>
      </c>
      <c r="J290" s="1197">
        <f t="shared" si="14"/>
        <v>2038.9250000000002</v>
      </c>
      <c r="K290" s="1142"/>
    </row>
    <row r="291" spans="1:11" ht="31.5" customHeight="1">
      <c r="A291" s="1145" t="s">
        <v>6080</v>
      </c>
      <c r="B291" s="1653" t="s">
        <v>6081</v>
      </c>
      <c r="C291" s="1653"/>
      <c r="D291" s="1653"/>
      <c r="E291" s="1138"/>
      <c r="F291" s="1185"/>
      <c r="G291" s="1141">
        <v>1100</v>
      </c>
      <c r="H291" s="1131"/>
      <c r="I291" s="1196">
        <f t="shared" si="13"/>
        <v>1342</v>
      </c>
      <c r="J291" s="1197">
        <f t="shared" si="14"/>
        <v>1409.1000000000001</v>
      </c>
      <c r="K291" s="1142"/>
    </row>
    <row r="292" spans="1:11" ht="36.75" customHeight="1">
      <c r="A292" s="1145" t="s">
        <v>6082</v>
      </c>
      <c r="B292" s="1653" t="s">
        <v>6083</v>
      </c>
      <c r="C292" s="1653"/>
      <c r="D292" s="1653"/>
      <c r="E292" s="1140">
        <v>1E-3</v>
      </c>
      <c r="F292" s="1186">
        <v>0.1</v>
      </c>
      <c r="G292" s="1141">
        <v>34.333333333333336</v>
      </c>
      <c r="H292" s="1131"/>
      <c r="I292" s="1196">
        <f t="shared" si="13"/>
        <v>41.88666666666667</v>
      </c>
      <c r="J292" s="1197">
        <f t="shared" si="14"/>
        <v>43.981000000000009</v>
      </c>
      <c r="K292" s="1142"/>
    </row>
    <row r="293" spans="1:11" ht="29.25" customHeight="1">
      <c r="A293" s="1145" t="s">
        <v>6084</v>
      </c>
      <c r="B293" s="1653" t="s">
        <v>6085</v>
      </c>
      <c r="C293" s="1653"/>
      <c r="D293" s="1653"/>
      <c r="E293" s="1140">
        <v>1E-3</v>
      </c>
      <c r="F293" s="1186">
        <v>0.11</v>
      </c>
      <c r="G293" s="1141">
        <v>93.666666666666671</v>
      </c>
      <c r="H293" s="1131"/>
      <c r="I293" s="1196">
        <f t="shared" si="13"/>
        <v>114.27333333333334</v>
      </c>
      <c r="J293" s="1197">
        <f t="shared" si="14"/>
        <v>119.98700000000001</v>
      </c>
      <c r="K293" s="1142"/>
    </row>
    <row r="294" spans="1:11" ht="33.75" customHeight="1">
      <c r="A294" s="1145" t="s">
        <v>6086</v>
      </c>
      <c r="B294" s="1653" t="s">
        <v>6087</v>
      </c>
      <c r="C294" s="1653"/>
      <c r="D294" s="1653"/>
      <c r="E294" s="1140">
        <v>1E-3</v>
      </c>
      <c r="F294" s="1186">
        <v>0.11</v>
      </c>
      <c r="G294" s="1141">
        <v>123</v>
      </c>
      <c r="H294" s="1131"/>
      <c r="I294" s="1196">
        <f t="shared" si="13"/>
        <v>150.06</v>
      </c>
      <c r="J294" s="1197">
        <f t="shared" si="14"/>
        <v>157.56300000000002</v>
      </c>
      <c r="K294" s="1142"/>
    </row>
    <row r="295" spans="1:11" ht="33.75" customHeight="1">
      <c r="A295" s="1145" t="s">
        <v>6088</v>
      </c>
      <c r="B295" s="1653" t="s">
        <v>6089</v>
      </c>
      <c r="C295" s="1653"/>
      <c r="D295" s="1653"/>
      <c r="E295" s="1140">
        <v>1E-3</v>
      </c>
      <c r="F295" s="1186">
        <v>0.11</v>
      </c>
      <c r="G295" s="1141">
        <v>123</v>
      </c>
      <c r="H295" s="1131"/>
      <c r="I295" s="1196">
        <f t="shared" si="13"/>
        <v>150.06</v>
      </c>
      <c r="J295" s="1197">
        <f t="shared" si="14"/>
        <v>157.56300000000002</v>
      </c>
      <c r="K295" s="1142"/>
    </row>
    <row r="296" spans="1:11" ht="29.25" customHeight="1">
      <c r="A296" s="1145" t="s">
        <v>6090</v>
      </c>
      <c r="B296" s="1653" t="s">
        <v>6091</v>
      </c>
      <c r="C296" s="1653"/>
      <c r="D296" s="1653"/>
      <c r="E296" s="1138"/>
      <c r="F296" s="1186"/>
      <c r="G296" s="1141">
        <v>333.33333333333337</v>
      </c>
      <c r="H296" s="1131"/>
      <c r="I296" s="1196">
        <f t="shared" si="13"/>
        <v>406.66666666666669</v>
      </c>
      <c r="J296" s="1197">
        <f t="shared" si="14"/>
        <v>427.00000000000006</v>
      </c>
      <c r="K296" s="1142"/>
    </row>
    <row r="297" spans="1:11" ht="30" customHeight="1">
      <c r="A297" s="1171" t="s">
        <v>6092</v>
      </c>
      <c r="B297" s="1172"/>
      <c r="C297" s="1173"/>
      <c r="D297" s="1173"/>
      <c r="E297" s="1174"/>
      <c r="F297" s="1174"/>
      <c r="G297" s="1172"/>
      <c r="H297" s="1131"/>
      <c r="I297" s="1196"/>
      <c r="J297" s="1197"/>
      <c r="K297" s="1142"/>
    </row>
    <row r="298" spans="1:11" ht="35.25" customHeight="1">
      <c r="A298" s="1145" t="s">
        <v>6093</v>
      </c>
      <c r="B298" s="1662" t="s">
        <v>6094</v>
      </c>
      <c r="C298" s="1663"/>
      <c r="D298" s="1664"/>
      <c r="E298" s="1140">
        <v>1.6E-2</v>
      </c>
      <c r="F298" s="1185"/>
      <c r="G298" s="1141">
        <v>3541</v>
      </c>
      <c r="H298" s="1131"/>
      <c r="I298" s="1196">
        <f t="shared" si="13"/>
        <v>4320.0199999999995</v>
      </c>
      <c r="J298" s="1197">
        <f t="shared" si="14"/>
        <v>4536.0209999999997</v>
      </c>
      <c r="K298" s="1142"/>
    </row>
    <row r="299" spans="1:11" ht="35.25" customHeight="1">
      <c r="A299" s="1145" t="s">
        <v>6095</v>
      </c>
      <c r="B299" s="1653" t="s">
        <v>6096</v>
      </c>
      <c r="C299" s="1653"/>
      <c r="D299" s="1653"/>
      <c r="E299" s="1140">
        <v>2E-3</v>
      </c>
      <c r="F299" s="1185"/>
      <c r="G299" s="1141">
        <v>2534.666666666667</v>
      </c>
      <c r="H299" s="1131"/>
      <c r="I299" s="1196">
        <f t="shared" si="13"/>
        <v>3092.2933333333335</v>
      </c>
      <c r="J299" s="1197">
        <f t="shared" si="14"/>
        <v>3246.9080000000004</v>
      </c>
      <c r="K299" s="1142"/>
    </row>
    <row r="300" spans="1:11" ht="35.25" customHeight="1">
      <c r="A300" s="1145" t="s">
        <v>6097</v>
      </c>
      <c r="B300" s="1653" t="s">
        <v>6098</v>
      </c>
      <c r="C300" s="1653"/>
      <c r="D300" s="1653"/>
      <c r="E300" s="1140"/>
      <c r="F300" s="1185"/>
      <c r="G300" s="1141">
        <v>265</v>
      </c>
      <c r="H300" s="1131"/>
      <c r="I300" s="1196">
        <f t="shared" si="13"/>
        <v>323.3</v>
      </c>
      <c r="J300" s="1197">
        <f t="shared" si="14"/>
        <v>339.46500000000003</v>
      </c>
      <c r="K300" s="1142"/>
    </row>
    <row r="301" spans="1:11" ht="30" customHeight="1">
      <c r="A301" s="1171" t="s">
        <v>6099</v>
      </c>
      <c r="B301" s="1172"/>
      <c r="C301" s="1173"/>
      <c r="D301" s="1173"/>
      <c r="E301" s="1174"/>
      <c r="F301" s="1174"/>
      <c r="G301" s="1172">
        <v>0</v>
      </c>
      <c r="H301" s="1131"/>
      <c r="I301" s="1196"/>
      <c r="J301" s="1197"/>
      <c r="K301" s="1142"/>
    </row>
    <row r="302" spans="1:11" ht="35.25" customHeight="1">
      <c r="A302" s="1145" t="s">
        <v>6100</v>
      </c>
      <c r="B302" s="1662" t="s">
        <v>6101</v>
      </c>
      <c r="C302" s="1663"/>
      <c r="D302" s="1664"/>
      <c r="E302" s="1140">
        <v>4.3999999999999997E-2</v>
      </c>
      <c r="F302" s="1186">
        <v>6</v>
      </c>
      <c r="G302" s="1141">
        <v>161.00000000000003</v>
      </c>
      <c r="H302" s="1131"/>
      <c r="I302" s="1196">
        <f t="shared" si="13"/>
        <v>196.42000000000004</v>
      </c>
      <c r="J302" s="1197">
        <f t="shared" si="14"/>
        <v>206.24100000000004</v>
      </c>
      <c r="K302" s="1142"/>
    </row>
    <row r="303" spans="1:11" s="1125" customFormat="1" ht="27" customHeight="1">
      <c r="A303" s="1171" t="s">
        <v>6102</v>
      </c>
      <c r="B303" s="1172"/>
      <c r="C303" s="1173"/>
      <c r="D303" s="1173"/>
      <c r="E303" s="1174"/>
      <c r="F303" s="1174"/>
      <c r="G303" s="1172"/>
      <c r="H303" s="1187"/>
      <c r="I303" s="1196"/>
      <c r="J303" s="1197"/>
      <c r="K303" s="1142"/>
    </row>
    <row r="304" spans="1:11" s="1125" customFormat="1" ht="40.200000000000003" customHeight="1">
      <c r="A304" s="1188" t="s">
        <v>6103</v>
      </c>
      <c r="B304" s="1665" t="s">
        <v>6104</v>
      </c>
      <c r="C304" s="1665"/>
      <c r="D304" s="1665"/>
      <c r="E304" s="1189">
        <v>5.8000000000000003E-2</v>
      </c>
      <c r="F304" s="1190">
        <v>8.8000000000000007</v>
      </c>
      <c r="G304" s="1191">
        <v>265.66666666666669</v>
      </c>
      <c r="H304" s="1187"/>
      <c r="I304" s="1196">
        <f t="shared" si="13"/>
        <v>324.11333333333334</v>
      </c>
      <c r="J304" s="1197">
        <f t="shared" si="14"/>
        <v>340.31900000000002</v>
      </c>
      <c r="K304" s="1142"/>
    </row>
    <row r="305" spans="1:11" s="1125" customFormat="1" ht="40.200000000000003" customHeight="1">
      <c r="A305" s="1188" t="s">
        <v>6105</v>
      </c>
      <c r="B305" s="1665" t="s">
        <v>6106</v>
      </c>
      <c r="C305" s="1665"/>
      <c r="D305" s="1665"/>
      <c r="E305" s="1189">
        <v>5.8000000000000003E-2</v>
      </c>
      <c r="F305" s="1190">
        <v>8.8000000000000007</v>
      </c>
      <c r="G305" s="1191">
        <v>290.33333333333337</v>
      </c>
      <c r="H305" s="1187"/>
      <c r="I305" s="1196">
        <f t="shared" si="13"/>
        <v>354.20666666666671</v>
      </c>
      <c r="J305" s="1197">
        <f t="shared" si="14"/>
        <v>371.91700000000003</v>
      </c>
      <c r="K305" s="1142"/>
    </row>
    <row r="306" spans="1:11" s="1125" customFormat="1" ht="40.200000000000003" customHeight="1">
      <c r="A306" s="1188" t="s">
        <v>6107</v>
      </c>
      <c r="B306" s="1665" t="s">
        <v>6108</v>
      </c>
      <c r="C306" s="1665"/>
      <c r="D306" s="1665"/>
      <c r="E306" s="1189">
        <v>5.8000000000000003E-2</v>
      </c>
      <c r="F306" s="1190">
        <v>9</v>
      </c>
      <c r="G306" s="1191">
        <v>338.00000000000006</v>
      </c>
      <c r="H306" s="1187"/>
      <c r="I306" s="1196">
        <f t="shared" si="13"/>
        <v>412.36000000000007</v>
      </c>
      <c r="J306" s="1197">
        <f t="shared" si="14"/>
        <v>432.97800000000007</v>
      </c>
      <c r="K306" s="1142"/>
    </row>
    <row r="307" spans="1:11" s="1125" customFormat="1" ht="40.200000000000003" customHeight="1">
      <c r="A307" s="1188" t="s">
        <v>6109</v>
      </c>
      <c r="B307" s="1665" t="s">
        <v>6110</v>
      </c>
      <c r="C307" s="1665"/>
      <c r="D307" s="1665"/>
      <c r="E307" s="1189">
        <v>5.8000000000000003E-2</v>
      </c>
      <c r="F307" s="1190">
        <v>9</v>
      </c>
      <c r="G307" s="1191">
        <v>363.66666666666669</v>
      </c>
      <c r="H307" s="1187"/>
      <c r="I307" s="1196">
        <f t="shared" si="13"/>
        <v>443.67333333333335</v>
      </c>
      <c r="J307" s="1197">
        <f t="shared" si="14"/>
        <v>465.85700000000003</v>
      </c>
      <c r="K307" s="1142"/>
    </row>
    <row r="308" spans="1:11" s="1125" customFormat="1" ht="40.200000000000003" customHeight="1">
      <c r="A308" s="1188" t="s">
        <v>6111</v>
      </c>
      <c r="B308" s="1666" t="s">
        <v>6112</v>
      </c>
      <c r="C308" s="1666"/>
      <c r="D308" s="1666"/>
      <c r="E308" s="1192">
        <v>5.8000000000000003E-2</v>
      </c>
      <c r="F308" s="1190">
        <v>9</v>
      </c>
      <c r="G308" s="1193">
        <v>511.66666666666669</v>
      </c>
      <c r="H308" s="1187"/>
      <c r="I308" s="1196">
        <f t="shared" si="13"/>
        <v>624.23333333333335</v>
      </c>
      <c r="J308" s="1197">
        <f t="shared" si="14"/>
        <v>655.44500000000005</v>
      </c>
      <c r="K308" s="1142"/>
    </row>
    <row r="309" spans="1:11" ht="29.25" customHeight="1">
      <c r="A309" s="1129" t="s">
        <v>6113</v>
      </c>
      <c r="B309" s="1194"/>
      <c r="C309" s="1129"/>
      <c r="D309" s="1194"/>
      <c r="E309" s="1129"/>
      <c r="F309" s="1194"/>
      <c r="G309" s="1129"/>
      <c r="H309" s="1131"/>
      <c r="I309" s="1196"/>
      <c r="J309" s="1197"/>
      <c r="K309" s="1142"/>
    </row>
    <row r="310" spans="1:11" ht="13.5" customHeight="1">
      <c r="A310" s="1175" t="s">
        <v>6114</v>
      </c>
      <c r="B310" s="1176" t="s">
        <v>6115</v>
      </c>
      <c r="C310" s="1177"/>
      <c r="D310" s="1177"/>
      <c r="E310" s="1178"/>
      <c r="F310" s="1179"/>
      <c r="G310" s="1141">
        <v>1047.0000000000002</v>
      </c>
      <c r="H310" s="1131"/>
      <c r="I310" s="1196">
        <f t="shared" si="13"/>
        <v>1277.3400000000001</v>
      </c>
      <c r="J310" s="1197">
        <f t="shared" si="14"/>
        <v>1341.2070000000001</v>
      </c>
      <c r="K310" s="1142"/>
    </row>
    <row r="311" spans="1:11" ht="13.5" customHeight="1">
      <c r="A311" s="1175" t="s">
        <v>6116</v>
      </c>
      <c r="B311" s="1176" t="s">
        <v>6115</v>
      </c>
      <c r="C311" s="1177"/>
      <c r="D311" s="1177"/>
      <c r="E311" s="1178"/>
      <c r="F311" s="1179"/>
      <c r="G311" s="1141">
        <v>1098.0000000000002</v>
      </c>
      <c r="H311" s="1131"/>
      <c r="I311" s="1196">
        <f t="shared" si="13"/>
        <v>1339.5600000000002</v>
      </c>
      <c r="J311" s="1197">
        <f t="shared" si="14"/>
        <v>1406.5380000000002</v>
      </c>
      <c r="K311" s="1142"/>
    </row>
    <row r="312" spans="1:11" ht="13.5" customHeight="1">
      <c r="A312" s="1175" t="s">
        <v>6117</v>
      </c>
      <c r="B312" s="1176" t="s">
        <v>6115</v>
      </c>
      <c r="C312" s="1177"/>
      <c r="D312" s="1177"/>
      <c r="E312" s="1178"/>
      <c r="F312" s="1179"/>
      <c r="G312" s="1141">
        <v>1638.3333333333335</v>
      </c>
      <c r="H312" s="1131"/>
      <c r="I312" s="1196">
        <f t="shared" si="13"/>
        <v>1998.7666666666669</v>
      </c>
      <c r="J312" s="1197">
        <f t="shared" si="14"/>
        <v>2098.7050000000004</v>
      </c>
      <c r="K312" s="1142"/>
    </row>
    <row r="313" spans="1:11" ht="13.5" customHeight="1">
      <c r="A313" s="1175" t="s">
        <v>6118</v>
      </c>
      <c r="B313" s="1176" t="s">
        <v>6115</v>
      </c>
      <c r="C313" s="1177"/>
      <c r="D313" s="1177"/>
      <c r="E313" s="1178"/>
      <c r="F313" s="1179"/>
      <c r="G313" s="1141">
        <v>1933.3333333333335</v>
      </c>
      <c r="H313" s="1131"/>
      <c r="I313" s="1196">
        <f t="shared" si="13"/>
        <v>2358.666666666667</v>
      </c>
      <c r="J313" s="1197">
        <f t="shared" si="14"/>
        <v>2476.6000000000004</v>
      </c>
      <c r="K313" s="1142"/>
    </row>
    <row r="314" spans="1:11" ht="12.75" customHeight="1">
      <c r="A314" s="1175" t="s">
        <v>6119</v>
      </c>
      <c r="B314" s="1176" t="s">
        <v>6115</v>
      </c>
      <c r="C314" s="1177"/>
      <c r="D314" s="1177"/>
      <c r="E314" s="1178"/>
      <c r="F314" s="1179"/>
      <c r="G314" s="1141">
        <v>1993</v>
      </c>
      <c r="H314" s="1131"/>
      <c r="I314" s="1196">
        <f t="shared" si="13"/>
        <v>2431.46</v>
      </c>
      <c r="J314" s="1197">
        <f t="shared" si="14"/>
        <v>2553.0330000000004</v>
      </c>
      <c r="K314" s="1142"/>
    </row>
    <row r="315" spans="1:11" ht="12.75" customHeight="1">
      <c r="A315" s="1175" t="s">
        <v>6120</v>
      </c>
      <c r="B315" s="1176" t="s">
        <v>6115</v>
      </c>
      <c r="C315" s="1177"/>
      <c r="D315" s="1177"/>
      <c r="E315" s="1178"/>
      <c r="F315" s="1179"/>
      <c r="G315" s="1141">
        <v>2205</v>
      </c>
      <c r="H315" s="1131"/>
      <c r="I315" s="1196">
        <f t="shared" si="13"/>
        <v>2690.1</v>
      </c>
      <c r="J315" s="1197">
        <f t="shared" si="14"/>
        <v>2824.605</v>
      </c>
      <c r="K315" s="1142"/>
    </row>
    <row r="316" spans="1:11" ht="12.75" customHeight="1">
      <c r="A316" s="1175" t="s">
        <v>6121</v>
      </c>
      <c r="B316" s="1176" t="s">
        <v>6122</v>
      </c>
      <c r="C316" s="1177"/>
      <c r="D316" s="1177"/>
      <c r="E316" s="1178"/>
      <c r="F316" s="1179"/>
      <c r="G316" s="1141">
        <v>126.33333333333333</v>
      </c>
      <c r="H316" s="1131"/>
      <c r="I316" s="1196">
        <f t="shared" si="13"/>
        <v>154.12666666666667</v>
      </c>
      <c r="J316" s="1197">
        <f t="shared" si="14"/>
        <v>161.833</v>
      </c>
      <c r="K316" s="1142"/>
    </row>
    <row r="317" spans="1:11" ht="12.75" customHeight="1">
      <c r="A317" s="1175" t="s">
        <v>6123</v>
      </c>
      <c r="B317" s="1176" t="s">
        <v>6124</v>
      </c>
      <c r="C317" s="1177"/>
      <c r="D317" s="1177"/>
      <c r="E317" s="1178"/>
      <c r="F317" s="1179"/>
      <c r="G317" s="1141">
        <v>67.666666666666671</v>
      </c>
      <c r="H317" s="1131"/>
      <c r="I317" s="1196">
        <f t="shared" si="13"/>
        <v>82.553333333333342</v>
      </c>
      <c r="J317" s="1197">
        <f t="shared" si="14"/>
        <v>86.681000000000012</v>
      </c>
      <c r="K317" s="1142"/>
    </row>
  </sheetData>
  <mergeCells count="29">
    <mergeCell ref="B304:D304"/>
    <mergeCell ref="B305:D305"/>
    <mergeCell ref="B306:D306"/>
    <mergeCell ref="B307:D307"/>
    <mergeCell ref="B308:D308"/>
    <mergeCell ref="B302:D302"/>
    <mergeCell ref="B229:D229"/>
    <mergeCell ref="B290:D290"/>
    <mergeCell ref="B291:D291"/>
    <mergeCell ref="B292:D292"/>
    <mergeCell ref="B293:D293"/>
    <mergeCell ref="B294:D294"/>
    <mergeCell ref="B295:D295"/>
    <mergeCell ref="B296:D296"/>
    <mergeCell ref="B298:D298"/>
    <mergeCell ref="B299:D299"/>
    <mergeCell ref="B300:D300"/>
    <mergeCell ref="I6:I7"/>
    <mergeCell ref="B108:D108"/>
    <mergeCell ref="B124:D124"/>
    <mergeCell ref="B125:D125"/>
    <mergeCell ref="B218:D218"/>
    <mergeCell ref="F6:F7"/>
    <mergeCell ref="G6:G7"/>
    <mergeCell ref="B219:D219"/>
    <mergeCell ref="A6:A7"/>
    <mergeCell ref="B6:C6"/>
    <mergeCell ref="D6:D7"/>
    <mergeCell ref="E6:E7"/>
  </mergeCells>
  <hyperlinks>
    <hyperlink ref="A9:G9" r:id="rId1" display="Полноразмерные блоки V8 модульного исполнения, R410A" xr:uid="{00000000-0004-0000-1700-000000000000}"/>
    <hyperlink ref="A28:G28" r:id="rId2" display="Полноразмерные блоки V8 индивидуального исполнения, R410A" xr:uid="{00000000-0004-0000-1700-000001000000}"/>
    <hyperlink ref="A48:G48" r:id="rId3" display="Полноразмерные блоки серии VCmax (только охлаждение), R410A" xr:uid="{00000000-0004-0000-1700-000002000000}"/>
    <hyperlink ref="A62:G62" r:id="rId4" display="Блоки V8S с боковым выбросом воздуха модульного исполнения,  R410A" xr:uid="{00000000-0004-0000-1700-000003000000}"/>
    <hyperlink ref="A73:G73" r:id="rId5" display="Блоки V8S с боковым выбросом воздуха индивидуального исполнения,  R410A" xr:uid="{00000000-0004-0000-1700-000004000000}"/>
    <hyperlink ref="A84:G84" r:id="rId6" display="Мини VRF V8, 1-фазные, R410A" xr:uid="{00000000-0004-0000-1700-000005000000}"/>
    <hyperlink ref="A91:G91" r:id="rId7" display="Мини VRF V8, 3-фазные, R410A" xr:uid="{00000000-0004-0000-1700-000006000000}"/>
    <hyperlink ref="A98:G98" r:id="rId8" display="Кассетные компактные 4-поточные" xr:uid="{00000000-0004-0000-1700-000007000000}"/>
    <hyperlink ref="A109:G109" r:id="rId9" display="Кассетные полноразмерные 4-поточные" xr:uid="{00000000-0004-0000-1700-000008000000}"/>
    <hyperlink ref="A126:G126" r:id="rId10" display="Канальные ультратонкие (исполнение ARC)" xr:uid="{00000000-0004-0000-1700-000009000000}"/>
    <hyperlink ref="A138:G138" r:id="rId11" display="Канальные средненапорные" xr:uid="{00000000-0004-0000-1700-00000A000000}"/>
    <hyperlink ref="A153:G153" r:id="rId12" display="Канальные высоконапорные" xr:uid="{00000000-0004-0000-1700-00000B000000}"/>
    <hyperlink ref="A188:G188" r:id="rId13" display="Настенные (белого цвета)" xr:uid="{00000000-0004-0000-1700-00000C000000}"/>
    <hyperlink ref="A198:G198" r:id="rId14" display="Настенные (черного цвета)" xr:uid="{00000000-0004-0000-1700-00000D000000}"/>
    <hyperlink ref="A208:G208" r:id="rId15" display="Кассетные однопоточные" xr:uid="{00000000-0004-0000-1700-00000E000000}"/>
    <hyperlink ref="A220:G220" r:id="rId16" display="Кассетные двухпоточные" xr:uid="{00000000-0004-0000-1700-00000F000000}"/>
    <hyperlink ref="A230:G230" r:id="rId17" display="Напольные бескорпусные" xr:uid="{00000000-0004-0000-1700-000010000000}"/>
    <hyperlink ref="A239:G239" r:id="rId18" display="Напольные с фронтальным забором воздуха" xr:uid="{00000000-0004-0000-1700-000011000000}"/>
    <hyperlink ref="A248:G248" r:id="rId19" display="Напольные с нижним забором воздуха" xr:uid="{00000000-0004-0000-1700-000012000000}"/>
    <hyperlink ref="A257:G257" r:id="rId20" display="Напольно-потолочные" xr:uid="{00000000-0004-0000-1700-000013000000}"/>
  </hyperlinks>
  <pageMargins left="0.7" right="0.7" top="0.75" bottom="0.75" header="0.3" footer="0.3"/>
  <pageSetup paperSize="9" orientation="portrait" r:id="rId21"/>
  <drawing r:id="rId2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00B050"/>
  </sheetPr>
  <dimension ref="A1:R27"/>
  <sheetViews>
    <sheetView zoomScaleNormal="100" workbookViewId="0">
      <selection activeCell="L30" sqref="L30"/>
    </sheetView>
  </sheetViews>
  <sheetFormatPr defaultColWidth="9.109375" defaultRowHeight="13.8"/>
  <cols>
    <col min="1" max="1" width="14.33203125" style="187" customWidth="1"/>
    <col min="2" max="2" width="52.88671875" style="176" customWidth="1"/>
    <col min="3" max="6" width="8" style="175" customWidth="1"/>
    <col min="7" max="7" width="6.88671875" style="175" customWidth="1"/>
    <col min="8" max="8" width="17.44140625" style="188" customWidth="1"/>
    <col min="9" max="9" width="19" style="188" customWidth="1"/>
    <col min="10" max="10" width="13.88671875" style="188" customWidth="1"/>
    <col min="11" max="11" width="12.44140625" style="188" customWidth="1"/>
    <col min="12" max="12" width="14.109375" style="188" customWidth="1"/>
    <col min="13" max="13" width="14.44140625" style="187" hidden="1" customWidth="1"/>
    <col min="14" max="14" width="9.33203125" style="187" hidden="1" customWidth="1"/>
    <col min="15" max="15" width="14.109375" style="189" hidden="1" customWidth="1"/>
    <col min="16" max="16" width="0" style="187" hidden="1" customWidth="1"/>
    <col min="17" max="17" width="14.109375" style="188" customWidth="1"/>
    <col min="18" max="18" width="14.5546875" style="187" customWidth="1"/>
    <col min="19" max="16384" width="9.109375" style="187"/>
  </cols>
  <sheetData>
    <row r="1" spans="1:18" s="175" customFormat="1">
      <c r="B1" s="176"/>
      <c r="L1" s="175" t="s">
        <v>1453</v>
      </c>
      <c r="M1" s="175">
        <v>75</v>
      </c>
      <c r="O1" s="177"/>
    </row>
    <row r="2" spans="1:18" s="175" customFormat="1">
      <c r="B2" s="176"/>
      <c r="L2" s="175" t="s">
        <v>1454</v>
      </c>
      <c r="M2" s="175">
        <v>90</v>
      </c>
      <c r="O2" s="177"/>
    </row>
    <row r="3" spans="1:18" s="175" customFormat="1">
      <c r="A3" s="1667" t="s">
        <v>1455</v>
      </c>
      <c r="B3" s="1668" t="s">
        <v>1009</v>
      </c>
      <c r="C3" s="1667" t="s">
        <v>1456</v>
      </c>
      <c r="D3" s="1667"/>
      <c r="E3" s="1667"/>
      <c r="F3" s="1667"/>
      <c r="G3" s="1667"/>
      <c r="O3" s="177"/>
    </row>
    <row r="4" spans="1:18" s="175" customFormat="1" ht="82.8">
      <c r="A4" s="1667"/>
      <c r="B4" s="1668"/>
      <c r="C4" s="178" t="s">
        <v>1457</v>
      </c>
      <c r="D4" s="178" t="s">
        <v>1458</v>
      </c>
      <c r="E4" s="178" t="s">
        <v>1459</v>
      </c>
      <c r="F4" s="178" t="s">
        <v>1460</v>
      </c>
      <c r="G4" s="178" t="s">
        <v>1461</v>
      </c>
      <c r="H4" s="178" t="s">
        <v>1462</v>
      </c>
      <c r="I4" s="178" t="s">
        <v>1463</v>
      </c>
      <c r="J4" s="178" t="s">
        <v>1464</v>
      </c>
      <c r="K4" s="178" t="s">
        <v>1465</v>
      </c>
      <c r="L4" s="178" t="s">
        <v>2029</v>
      </c>
      <c r="M4" s="178" t="s">
        <v>1467</v>
      </c>
      <c r="O4" s="179" t="s">
        <v>1468</v>
      </c>
      <c r="Q4" s="178" t="s">
        <v>2030</v>
      </c>
      <c r="R4" s="175" t="s">
        <v>3647</v>
      </c>
    </row>
    <row r="5" spans="1:18" s="175" customFormat="1">
      <c r="A5" s="1667"/>
      <c r="B5" s="180" t="s">
        <v>1875</v>
      </c>
      <c r="C5" s="181"/>
      <c r="D5" s="181"/>
      <c r="E5" s="181"/>
      <c r="F5" s="181"/>
      <c r="G5" s="181"/>
      <c r="H5" s="181"/>
      <c r="I5" s="181">
        <v>4</v>
      </c>
      <c r="J5" s="181"/>
      <c r="K5" s="181"/>
      <c r="L5" s="182">
        <v>724080</v>
      </c>
      <c r="M5" s="183">
        <f>K5*L5</f>
        <v>0</v>
      </c>
      <c r="O5" s="184">
        <f>L5</f>
        <v>724080</v>
      </c>
      <c r="Q5" s="182">
        <f>L5*1.05</f>
        <v>760284</v>
      </c>
    </row>
    <row r="6" spans="1:18" s="175" customFormat="1">
      <c r="A6" s="1667"/>
      <c r="B6" s="180" t="s">
        <v>1469</v>
      </c>
      <c r="C6" s="181">
        <v>304</v>
      </c>
      <c r="D6" s="181">
        <v>786</v>
      </c>
      <c r="E6" s="181">
        <v>1202</v>
      </c>
      <c r="F6" s="181">
        <v>892</v>
      </c>
      <c r="G6" s="181">
        <v>60</v>
      </c>
      <c r="H6" s="181">
        <v>900</v>
      </c>
      <c r="I6" s="181">
        <v>4</v>
      </c>
      <c r="J6" s="181">
        <v>5.13</v>
      </c>
      <c r="K6" s="181"/>
      <c r="L6" s="182">
        <v>671230</v>
      </c>
      <c r="M6" s="183">
        <f>K6*L6</f>
        <v>0</v>
      </c>
      <c r="O6" s="184">
        <f>L6</f>
        <v>671230</v>
      </c>
      <c r="Q6" s="182">
        <f t="shared" ref="Q6:Q14" si="0">L6*1.05</f>
        <v>704791.5</v>
      </c>
    </row>
    <row r="7" spans="1:18" s="175" customFormat="1">
      <c r="A7" s="1667"/>
      <c r="B7" s="180" t="s">
        <v>1470</v>
      </c>
      <c r="C7" s="181">
        <v>304</v>
      </c>
      <c r="D7" s="181">
        <v>786</v>
      </c>
      <c r="E7" s="181">
        <v>1202</v>
      </c>
      <c r="F7" s="181">
        <v>892</v>
      </c>
      <c r="G7" s="181">
        <v>60</v>
      </c>
      <c r="H7" s="181">
        <v>900</v>
      </c>
      <c r="I7" s="181">
        <v>4</v>
      </c>
      <c r="J7" s="181">
        <v>5.5</v>
      </c>
      <c r="K7" s="181"/>
      <c r="L7" s="182"/>
      <c r="M7" s="183">
        <f>K7*L7</f>
        <v>0</v>
      </c>
      <c r="O7" s="184">
        <f t="shared" ref="O7:O14" si="1">L7</f>
        <v>0</v>
      </c>
      <c r="Q7" s="182"/>
    </row>
    <row r="8" spans="1:18" s="175" customFormat="1">
      <c r="A8" s="1667"/>
      <c r="B8" s="180" t="s">
        <v>1471</v>
      </c>
      <c r="C8" s="181">
        <v>394</v>
      </c>
      <c r="D8" s="181">
        <v>1063</v>
      </c>
      <c r="E8" s="181">
        <v>1380</v>
      </c>
      <c r="F8" s="181">
        <v>962</v>
      </c>
      <c r="G8" s="181">
        <v>97</v>
      </c>
      <c r="H8" s="181">
        <v>1200</v>
      </c>
      <c r="I8" s="181">
        <v>6</v>
      </c>
      <c r="J8" s="181">
        <v>8.01</v>
      </c>
      <c r="K8" s="181"/>
      <c r="L8" s="182">
        <v>744590</v>
      </c>
      <c r="M8" s="183">
        <f>K8*L8</f>
        <v>0</v>
      </c>
      <c r="O8" s="184">
        <f t="shared" si="1"/>
        <v>744590</v>
      </c>
      <c r="Q8" s="182">
        <f t="shared" si="0"/>
        <v>781819.5</v>
      </c>
    </row>
    <row r="9" spans="1:18" s="175" customFormat="1">
      <c r="A9" s="1667"/>
      <c r="B9" s="180" t="s">
        <v>1472</v>
      </c>
      <c r="C9" s="181">
        <v>394</v>
      </c>
      <c r="D9" s="181">
        <v>1063</v>
      </c>
      <c r="E9" s="181">
        <v>1557</v>
      </c>
      <c r="F9" s="181">
        <v>991</v>
      </c>
      <c r="G9" s="181">
        <v>106</v>
      </c>
      <c r="H9" s="181">
        <v>1500</v>
      </c>
      <c r="I9" s="181">
        <v>6</v>
      </c>
      <c r="J9" s="181">
        <v>9.9600000000000009</v>
      </c>
      <c r="K9" s="181"/>
      <c r="L9" s="182">
        <v>863730</v>
      </c>
      <c r="M9" s="183">
        <f>K9*L9</f>
        <v>0</v>
      </c>
      <c r="O9" s="184">
        <f t="shared" si="1"/>
        <v>863730</v>
      </c>
      <c r="Q9" s="182">
        <f t="shared" si="0"/>
        <v>906916.5</v>
      </c>
    </row>
    <row r="10" spans="1:18" s="175" customFormat="1">
      <c r="A10" s="1667"/>
      <c r="B10" s="180" t="s">
        <v>1473</v>
      </c>
      <c r="C10" s="181">
        <v>437</v>
      </c>
      <c r="D10" s="181">
        <v>1539</v>
      </c>
      <c r="E10" s="181">
        <v>1033</v>
      </c>
      <c r="F10" s="181">
        <v>635</v>
      </c>
      <c r="G10" s="181">
        <v>134</v>
      </c>
      <c r="H10" s="181">
        <v>2200</v>
      </c>
      <c r="I10" s="181">
        <v>8</v>
      </c>
      <c r="J10" s="181">
        <v>10.68</v>
      </c>
      <c r="K10" s="181"/>
      <c r="L10" s="182">
        <v>1109850</v>
      </c>
      <c r="M10" s="185">
        <f>SUM(M6:M9)</f>
        <v>0</v>
      </c>
      <c r="O10" s="184">
        <f t="shared" si="1"/>
        <v>1109850</v>
      </c>
      <c r="Q10" s="182">
        <f t="shared" si="0"/>
        <v>1165342.5</v>
      </c>
    </row>
    <row r="11" spans="1:18">
      <c r="A11" s="1667"/>
      <c r="B11" s="180" t="s">
        <v>1474</v>
      </c>
      <c r="C11" s="181">
        <v>437</v>
      </c>
      <c r="D11" s="181">
        <v>1539</v>
      </c>
      <c r="E11" s="181">
        <v>1033</v>
      </c>
      <c r="F11" s="181">
        <v>635</v>
      </c>
      <c r="G11" s="181">
        <v>134</v>
      </c>
      <c r="H11" s="186">
        <v>2200</v>
      </c>
      <c r="I11" s="186">
        <v>8</v>
      </c>
      <c r="J11" s="186">
        <v>13.8</v>
      </c>
      <c r="K11" s="186"/>
      <c r="L11" s="182">
        <v>1149050</v>
      </c>
      <c r="O11" s="184">
        <f t="shared" si="1"/>
        <v>1149050</v>
      </c>
      <c r="Q11" s="182">
        <f t="shared" si="0"/>
        <v>1206502.5</v>
      </c>
    </row>
    <row r="12" spans="1:18">
      <c r="A12" s="1667"/>
      <c r="B12" s="180" t="s">
        <v>1475</v>
      </c>
      <c r="C12" s="181">
        <v>505</v>
      </c>
      <c r="D12" s="181">
        <v>1708</v>
      </c>
      <c r="E12" s="181">
        <v>1117</v>
      </c>
      <c r="F12" s="181">
        <v>718</v>
      </c>
      <c r="G12" s="181">
        <v>152</v>
      </c>
      <c r="H12" s="186">
        <v>3000</v>
      </c>
      <c r="I12" s="186">
        <v>12</v>
      </c>
      <c r="J12" s="186">
        <v>20.7</v>
      </c>
      <c r="K12" s="186"/>
      <c r="L12" s="182">
        <v>1435910</v>
      </c>
      <c r="O12" s="184">
        <f t="shared" si="1"/>
        <v>1435910</v>
      </c>
      <c r="Q12" s="182">
        <f t="shared" si="0"/>
        <v>1507705.5</v>
      </c>
    </row>
    <row r="13" spans="1:18">
      <c r="A13" s="1667"/>
      <c r="B13" s="180" t="s">
        <v>1476</v>
      </c>
      <c r="C13" s="181">
        <v>505</v>
      </c>
      <c r="D13" s="181">
        <v>1708</v>
      </c>
      <c r="E13" s="181">
        <v>1206</v>
      </c>
      <c r="F13" s="181">
        <v>718</v>
      </c>
      <c r="G13" s="181">
        <v>170</v>
      </c>
      <c r="H13" s="186">
        <v>4500</v>
      </c>
      <c r="I13" s="186">
        <v>18</v>
      </c>
      <c r="J13" s="186">
        <v>26.7</v>
      </c>
      <c r="K13" s="186"/>
      <c r="L13" s="182">
        <v>1748320</v>
      </c>
      <c r="O13" s="184">
        <f t="shared" si="1"/>
        <v>1748320</v>
      </c>
      <c r="Q13" s="182">
        <f t="shared" si="0"/>
        <v>1835736</v>
      </c>
    </row>
    <row r="14" spans="1:18">
      <c r="A14" s="1667"/>
      <c r="B14" s="180" t="s">
        <v>1477</v>
      </c>
      <c r="C14" s="181">
        <v>673</v>
      </c>
      <c r="D14" s="181">
        <v>1719</v>
      </c>
      <c r="E14" s="181">
        <v>1317</v>
      </c>
      <c r="F14" s="181">
        <v>748</v>
      </c>
      <c r="G14" s="181">
        <v>198</v>
      </c>
      <c r="H14" s="186">
        <v>5000</v>
      </c>
      <c r="I14" s="186">
        <v>24</v>
      </c>
      <c r="J14" s="186">
        <v>30.64</v>
      </c>
      <c r="K14" s="186"/>
      <c r="L14" s="182">
        <v>2025660</v>
      </c>
      <c r="O14" s="184">
        <f t="shared" si="1"/>
        <v>2025660</v>
      </c>
      <c r="Q14" s="182">
        <f t="shared" si="0"/>
        <v>2126943</v>
      </c>
    </row>
    <row r="16" spans="1:18">
      <c r="H16" s="175"/>
      <c r="I16" s="175"/>
      <c r="J16" s="175"/>
      <c r="K16" s="175"/>
      <c r="L16" s="175"/>
      <c r="M16" s="192" t="e">
        <f>SUM(#REF!)</f>
        <v>#REF!</v>
      </c>
      <c r="Q16" s="175"/>
    </row>
    <row r="18" spans="1:17">
      <c r="A18" s="1667" t="s">
        <v>1480</v>
      </c>
      <c r="B18" s="1668" t="s">
        <v>1009</v>
      </c>
      <c r="C18" s="1667" t="s">
        <v>1456</v>
      </c>
      <c r="D18" s="1667"/>
      <c r="E18" s="1667"/>
      <c r="F18" s="1667"/>
      <c r="H18" s="175"/>
      <c r="I18" s="175"/>
      <c r="J18" s="175"/>
      <c r="K18" s="175"/>
    </row>
    <row r="19" spans="1:17" ht="41.4">
      <c r="A19" s="1667"/>
      <c r="B19" s="1668"/>
      <c r="C19" s="178" t="s">
        <v>1457</v>
      </c>
      <c r="D19" s="178" t="s">
        <v>1458</v>
      </c>
      <c r="E19" s="178"/>
      <c r="F19" s="178" t="s">
        <v>1479</v>
      </c>
      <c r="G19" s="178" t="s">
        <v>1461</v>
      </c>
      <c r="H19" s="178" t="s">
        <v>1462</v>
      </c>
      <c r="I19" s="178" t="s">
        <v>1463</v>
      </c>
      <c r="J19" s="178"/>
      <c r="K19" s="178" t="s">
        <v>1465</v>
      </c>
      <c r="L19" s="178" t="s">
        <v>1466</v>
      </c>
      <c r="M19" s="178" t="s">
        <v>1467</v>
      </c>
      <c r="N19" s="188"/>
      <c r="Q19" s="178" t="s">
        <v>1466</v>
      </c>
    </row>
    <row r="20" spans="1:17">
      <c r="A20" s="1667"/>
      <c r="B20" s="180" t="s">
        <v>1481</v>
      </c>
      <c r="C20" s="181">
        <v>640</v>
      </c>
      <c r="D20" s="181">
        <v>1500</v>
      </c>
      <c r="E20" s="181"/>
      <c r="F20" s="181">
        <v>3100</v>
      </c>
      <c r="G20" s="181">
        <v>336</v>
      </c>
      <c r="H20" s="190">
        <v>1000</v>
      </c>
      <c r="I20" s="181">
        <v>20</v>
      </c>
      <c r="J20" s="181"/>
      <c r="K20" s="181">
        <v>9</v>
      </c>
      <c r="L20" s="182" t="s">
        <v>1482</v>
      </c>
      <c r="M20" s="183">
        <f>K20*L20</f>
        <v>6847540.5599999996</v>
      </c>
      <c r="N20" s="188"/>
      <c r="O20" s="184" t="str">
        <f t="shared" ref="O20:O26" si="2">L20</f>
        <v>760 837,84</v>
      </c>
      <c r="Q20" s="182">
        <f>L20*1.05</f>
        <v>798879.73199999996</v>
      </c>
    </row>
    <row r="21" spans="1:17">
      <c r="A21" s="1667"/>
      <c r="B21" s="180" t="s">
        <v>1483</v>
      </c>
      <c r="C21" s="181">
        <v>1300</v>
      </c>
      <c r="D21" s="181">
        <v>726</v>
      </c>
      <c r="E21" s="181"/>
      <c r="F21" s="181">
        <v>1728</v>
      </c>
      <c r="G21" s="181">
        <v>410</v>
      </c>
      <c r="H21" s="190">
        <v>1000</v>
      </c>
      <c r="I21" s="181">
        <v>7.5</v>
      </c>
      <c r="J21" s="181"/>
      <c r="K21" s="181">
        <v>30</v>
      </c>
      <c r="L21" s="182">
        <v>616137.54</v>
      </c>
      <c r="M21" s="183">
        <f t="shared" ref="M21:M26" si="3">K21*L21</f>
        <v>18484126.200000003</v>
      </c>
      <c r="N21" s="188"/>
      <c r="O21" s="184">
        <f t="shared" si="2"/>
        <v>616137.54</v>
      </c>
      <c r="Q21" s="182">
        <f t="shared" ref="Q21:Q26" si="4">L21*1.05</f>
        <v>646944.41700000002</v>
      </c>
    </row>
    <row r="22" spans="1:17">
      <c r="A22" s="1667"/>
      <c r="B22" s="180" t="s">
        <v>1481</v>
      </c>
      <c r="C22" s="181">
        <v>640</v>
      </c>
      <c r="D22" s="181">
        <v>1500</v>
      </c>
      <c r="E22" s="181"/>
      <c r="F22" s="181">
        <v>3260</v>
      </c>
      <c r="G22" s="181">
        <v>340</v>
      </c>
      <c r="H22" s="190">
        <v>2000</v>
      </c>
      <c r="I22" s="181">
        <v>30</v>
      </c>
      <c r="J22" s="181"/>
      <c r="K22" s="181">
        <v>30</v>
      </c>
      <c r="L22" s="182" t="s">
        <v>1484</v>
      </c>
      <c r="M22" s="183">
        <f t="shared" si="3"/>
        <v>23244737.399999999</v>
      </c>
      <c r="N22" s="188"/>
      <c r="O22" s="184" t="str">
        <f t="shared" si="2"/>
        <v>774 824,58</v>
      </c>
      <c r="Q22" s="182">
        <f t="shared" si="4"/>
        <v>813565.80900000001</v>
      </c>
    </row>
    <row r="23" spans="1:17">
      <c r="A23" s="1667"/>
      <c r="B23" s="180" t="s">
        <v>1485</v>
      </c>
      <c r="C23" s="181">
        <v>1440</v>
      </c>
      <c r="D23" s="181">
        <v>916</v>
      </c>
      <c r="E23" s="181"/>
      <c r="F23" s="181">
        <v>1960</v>
      </c>
      <c r="G23" s="181">
        <v>615</v>
      </c>
      <c r="H23" s="190">
        <v>2000</v>
      </c>
      <c r="I23" s="181">
        <v>18</v>
      </c>
      <c r="J23" s="181"/>
      <c r="K23" s="181">
        <v>7</v>
      </c>
      <c r="L23" s="182">
        <v>1076061.99</v>
      </c>
      <c r="M23" s="183">
        <f t="shared" si="3"/>
        <v>7532433.9299999997</v>
      </c>
      <c r="N23" s="188"/>
      <c r="O23" s="184">
        <f t="shared" si="2"/>
        <v>1076061.99</v>
      </c>
      <c r="Q23" s="182">
        <f t="shared" si="4"/>
        <v>1129865.0895</v>
      </c>
    </row>
    <row r="24" spans="1:17">
      <c r="A24" s="1667"/>
      <c r="B24" s="180" t="s">
        <v>1486</v>
      </c>
      <c r="C24" s="181">
        <v>1440</v>
      </c>
      <c r="D24" s="181">
        <v>1016</v>
      </c>
      <c r="E24" s="181"/>
      <c r="F24" s="181">
        <v>2006</v>
      </c>
      <c r="G24" s="181">
        <v>680</v>
      </c>
      <c r="H24" s="190">
        <v>3000</v>
      </c>
      <c r="I24" s="181">
        <v>25.5</v>
      </c>
      <c r="J24" s="181"/>
      <c r="K24" s="181"/>
      <c r="L24" s="182">
        <v>1161397.06</v>
      </c>
      <c r="M24" s="183">
        <f t="shared" si="3"/>
        <v>0</v>
      </c>
      <c r="N24" s="188"/>
      <c r="O24" s="184">
        <f t="shared" si="2"/>
        <v>1161397.06</v>
      </c>
      <c r="Q24" s="182">
        <f t="shared" si="4"/>
        <v>1219466.9130000002</v>
      </c>
    </row>
    <row r="25" spans="1:17">
      <c r="A25" s="1667"/>
      <c r="B25" s="180" t="s">
        <v>1486</v>
      </c>
      <c r="C25" s="181">
        <v>1440</v>
      </c>
      <c r="D25" s="181">
        <v>1016</v>
      </c>
      <c r="E25" s="181"/>
      <c r="F25" s="181">
        <v>2006</v>
      </c>
      <c r="G25" s="181">
        <v>680</v>
      </c>
      <c r="H25" s="190">
        <v>3500</v>
      </c>
      <c r="I25" s="181">
        <v>25.5</v>
      </c>
      <c r="J25" s="181"/>
      <c r="K25" s="181"/>
      <c r="L25" s="182">
        <v>1161397.06</v>
      </c>
      <c r="M25" s="183">
        <f t="shared" si="3"/>
        <v>0</v>
      </c>
      <c r="N25" s="188"/>
      <c r="O25" s="184">
        <f t="shared" si="2"/>
        <v>1161397.06</v>
      </c>
      <c r="Q25" s="182">
        <f t="shared" si="4"/>
        <v>1219466.9130000002</v>
      </c>
    </row>
    <row r="26" spans="1:17">
      <c r="A26" s="1667"/>
      <c r="B26" s="180" t="s">
        <v>1487</v>
      </c>
      <c r="C26" s="181">
        <v>620</v>
      </c>
      <c r="D26" s="181">
        <v>2126</v>
      </c>
      <c r="E26" s="181"/>
      <c r="F26" s="181">
        <v>3250</v>
      </c>
      <c r="G26" s="181">
        <v>478</v>
      </c>
      <c r="H26" s="190">
        <v>4000</v>
      </c>
      <c r="I26" s="181">
        <v>45</v>
      </c>
      <c r="J26" s="181"/>
      <c r="K26" s="181"/>
      <c r="L26" s="182">
        <v>911963.06</v>
      </c>
      <c r="M26" s="183">
        <f t="shared" si="3"/>
        <v>0</v>
      </c>
      <c r="N26" s="188"/>
      <c r="O26" s="184">
        <f t="shared" si="2"/>
        <v>911963.06</v>
      </c>
      <c r="Q26" s="182">
        <f t="shared" si="4"/>
        <v>957561.21300000011</v>
      </c>
    </row>
    <row r="27" spans="1:17">
      <c r="H27" s="175"/>
      <c r="I27" s="175"/>
      <c r="J27" s="175"/>
      <c r="K27" s="175"/>
      <c r="L27" s="191"/>
      <c r="M27" s="193">
        <f>SUM(M20:M23)</f>
        <v>56108838.089999996</v>
      </c>
      <c r="N27" s="188"/>
      <c r="Q27" s="191"/>
    </row>
  </sheetData>
  <mergeCells count="6">
    <mergeCell ref="A18:A26"/>
    <mergeCell ref="B18:B19"/>
    <mergeCell ref="C18:F18"/>
    <mergeCell ref="A3:A14"/>
    <mergeCell ref="B3:B4"/>
    <mergeCell ref="C3:G3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P149"/>
  <sheetViews>
    <sheetView topLeftCell="A106" workbookViewId="0">
      <selection activeCell="I61" sqref="I61"/>
    </sheetView>
  </sheetViews>
  <sheetFormatPr defaultColWidth="9.109375" defaultRowHeight="14.4"/>
  <cols>
    <col min="1" max="1" width="7.6640625" style="38" customWidth="1"/>
    <col min="2" max="2" width="5.5546875" style="38" customWidth="1"/>
    <col min="3" max="3" width="4.44140625" style="38" customWidth="1"/>
    <col min="4" max="4" width="2.5546875" style="38" customWidth="1"/>
    <col min="5" max="5" width="4.6640625" style="38" customWidth="1"/>
    <col min="6" max="6" width="8.88671875" style="38" customWidth="1"/>
    <col min="7" max="7" width="2.5546875" style="38" customWidth="1"/>
    <col min="8" max="8" width="62.88671875" style="38" customWidth="1"/>
    <col min="9" max="9" width="4.6640625" style="38" customWidth="1"/>
    <col min="10" max="11" width="6.88671875" style="38" customWidth="1"/>
    <col min="12" max="12" width="9" style="38" customWidth="1"/>
    <col min="13" max="13" width="5.5546875" style="38" customWidth="1"/>
    <col min="14" max="14" width="6.109375" style="38" customWidth="1"/>
    <col min="15" max="15" width="18.6640625" style="38" customWidth="1"/>
    <col min="16" max="16" width="37.88671875" style="38" customWidth="1"/>
    <col min="17" max="16384" width="9.109375" style="38"/>
  </cols>
  <sheetData>
    <row r="2" spans="1:16" ht="43.2">
      <c r="A2" s="35"/>
      <c r="B2" s="35"/>
      <c r="C2" s="35"/>
      <c r="D2" s="35"/>
      <c r="E2" s="35"/>
      <c r="F2" s="35"/>
      <c r="G2" s="35"/>
      <c r="H2" s="36" t="s">
        <v>880</v>
      </c>
      <c r="I2" s="35"/>
      <c r="J2" s="35"/>
      <c r="K2" s="35"/>
      <c r="L2" s="35"/>
      <c r="M2" s="35"/>
      <c r="N2" s="35"/>
      <c r="O2" s="37" t="s">
        <v>931</v>
      </c>
      <c r="P2" s="37"/>
    </row>
    <row r="3" spans="1:16">
      <c r="O3" s="37"/>
      <c r="P3" s="37"/>
    </row>
    <row r="4" spans="1:16" ht="28.8">
      <c r="A4" s="38" t="s">
        <v>856</v>
      </c>
      <c r="B4" s="38" t="s">
        <v>788</v>
      </c>
      <c r="C4" s="38" t="s">
        <v>105</v>
      </c>
      <c r="D4" s="38">
        <v>0</v>
      </c>
      <c r="E4" s="38">
        <v>168</v>
      </c>
      <c r="F4" s="38" t="s">
        <v>856</v>
      </c>
      <c r="G4" s="38">
        <v>2</v>
      </c>
      <c r="H4" s="38" t="s">
        <v>133</v>
      </c>
      <c r="I4" s="38" t="s">
        <v>13</v>
      </c>
      <c r="K4" s="38">
        <v>488.86</v>
      </c>
      <c r="L4" s="38">
        <v>1494.42</v>
      </c>
      <c r="M4" s="38">
        <v>0</v>
      </c>
      <c r="N4" s="38">
        <v>0</v>
      </c>
      <c r="O4" s="33">
        <v>2.5000000000000001E-2</v>
      </c>
      <c r="P4" s="37" t="s">
        <v>860</v>
      </c>
    </row>
    <row r="5" spans="1:16" ht="28.8">
      <c r="A5" s="38" t="s">
        <v>863</v>
      </c>
      <c r="B5" s="38" t="s">
        <v>789</v>
      </c>
      <c r="C5" s="38" t="s">
        <v>105</v>
      </c>
      <c r="D5" s="38">
        <v>0</v>
      </c>
      <c r="E5" s="38">
        <v>171</v>
      </c>
      <c r="F5" s="38" t="s">
        <v>863</v>
      </c>
      <c r="G5" s="38">
        <v>2</v>
      </c>
      <c r="H5" s="38" t="s">
        <v>135</v>
      </c>
      <c r="I5" s="38" t="s">
        <v>27</v>
      </c>
      <c r="K5" s="38">
        <v>68.91</v>
      </c>
      <c r="L5" s="38">
        <v>18.78</v>
      </c>
      <c r="M5" s="38">
        <v>0</v>
      </c>
      <c r="N5" s="38">
        <v>0</v>
      </c>
      <c r="O5" s="33">
        <v>15.39</v>
      </c>
      <c r="P5" s="37" t="s">
        <v>865</v>
      </c>
    </row>
    <row r="6" spans="1:16" ht="28.8">
      <c r="A6" s="38" t="s">
        <v>864</v>
      </c>
      <c r="B6" s="38" t="s">
        <v>790</v>
      </c>
      <c r="C6" s="38" t="s">
        <v>105</v>
      </c>
      <c r="D6" s="38">
        <v>0</v>
      </c>
      <c r="E6" s="38">
        <v>172</v>
      </c>
      <c r="F6" s="38" t="s">
        <v>864</v>
      </c>
      <c r="G6" s="38">
        <v>2</v>
      </c>
      <c r="H6" s="38" t="s">
        <v>136</v>
      </c>
      <c r="I6" s="38" t="s">
        <v>27</v>
      </c>
      <c r="K6" s="38">
        <v>68.91</v>
      </c>
      <c r="L6" s="38">
        <v>13.92</v>
      </c>
      <c r="M6" s="38">
        <v>0</v>
      </c>
      <c r="N6" s="38">
        <v>0</v>
      </c>
      <c r="O6" s="33">
        <v>28.57</v>
      </c>
      <c r="P6" s="37" t="s">
        <v>866</v>
      </c>
    </row>
    <row r="7" spans="1:16" ht="28.8">
      <c r="A7" s="38" t="s">
        <v>867</v>
      </c>
      <c r="B7" s="38" t="s">
        <v>791</v>
      </c>
      <c r="C7" s="38" t="s">
        <v>105</v>
      </c>
      <c r="D7" s="38">
        <v>0</v>
      </c>
      <c r="E7" s="38">
        <v>176</v>
      </c>
      <c r="F7" s="38" t="s">
        <v>867</v>
      </c>
      <c r="G7" s="38">
        <v>2</v>
      </c>
      <c r="H7" s="38" t="s">
        <v>138</v>
      </c>
      <c r="I7" s="38" t="s">
        <v>27</v>
      </c>
      <c r="K7" s="38">
        <v>101.23</v>
      </c>
      <c r="L7" s="38">
        <v>336.01</v>
      </c>
      <c r="M7" s="38">
        <v>0</v>
      </c>
      <c r="N7" s="38">
        <v>0</v>
      </c>
      <c r="O7" s="33">
        <v>6.6000000000000003E-2</v>
      </c>
      <c r="P7" s="37" t="s">
        <v>930</v>
      </c>
    </row>
    <row r="8" spans="1:16" ht="28.8">
      <c r="A8" s="38" t="s">
        <v>868</v>
      </c>
      <c r="B8" s="38" t="s">
        <v>792</v>
      </c>
      <c r="C8" s="38" t="s">
        <v>105</v>
      </c>
      <c r="D8" s="38">
        <v>0</v>
      </c>
      <c r="E8" s="38">
        <v>177</v>
      </c>
      <c r="F8" s="38" t="s">
        <v>868</v>
      </c>
      <c r="G8" s="38">
        <v>2</v>
      </c>
      <c r="H8" s="38" t="s">
        <v>187</v>
      </c>
      <c r="I8" s="38" t="s">
        <v>27</v>
      </c>
      <c r="K8" s="38">
        <v>174.99</v>
      </c>
      <c r="L8" s="38">
        <v>351.64</v>
      </c>
      <c r="M8" s="38">
        <v>0</v>
      </c>
      <c r="N8" s="38">
        <v>0</v>
      </c>
      <c r="O8" s="33">
        <v>0.1</v>
      </c>
      <c r="P8" s="37" t="s">
        <v>871</v>
      </c>
    </row>
    <row r="9" spans="1:16" ht="28.8">
      <c r="A9" s="38" t="s">
        <v>869</v>
      </c>
      <c r="B9" s="38" t="s">
        <v>793</v>
      </c>
      <c r="C9" s="38" t="s">
        <v>105</v>
      </c>
      <c r="D9" s="38">
        <v>0</v>
      </c>
      <c r="E9" s="38">
        <v>178</v>
      </c>
      <c r="F9" s="38" t="s">
        <v>869</v>
      </c>
      <c r="G9" s="38">
        <v>2</v>
      </c>
      <c r="H9" s="38" t="s">
        <v>188</v>
      </c>
      <c r="I9" s="38" t="s">
        <v>13</v>
      </c>
      <c r="K9" s="38">
        <v>8.66</v>
      </c>
      <c r="L9" s="38">
        <v>15.39</v>
      </c>
      <c r="M9" s="38">
        <v>0</v>
      </c>
      <c r="N9" s="38">
        <v>0</v>
      </c>
      <c r="O9" s="33">
        <v>1</v>
      </c>
      <c r="P9" s="37" t="s">
        <v>872</v>
      </c>
    </row>
    <row r="10" spans="1:16" ht="28.8">
      <c r="A10" s="38" t="s">
        <v>870</v>
      </c>
      <c r="B10" s="38" t="s">
        <v>794</v>
      </c>
      <c r="C10" s="38" t="s">
        <v>105</v>
      </c>
      <c r="D10" s="38">
        <v>0</v>
      </c>
      <c r="E10" s="38">
        <v>179</v>
      </c>
      <c r="F10" s="38" t="s">
        <v>870</v>
      </c>
      <c r="G10" s="38">
        <v>2</v>
      </c>
      <c r="H10" s="38" t="s">
        <v>189</v>
      </c>
      <c r="I10" s="38" t="s">
        <v>13</v>
      </c>
      <c r="K10" s="38">
        <v>4.74</v>
      </c>
      <c r="L10" s="38">
        <v>7.56</v>
      </c>
      <c r="M10" s="38">
        <v>0</v>
      </c>
      <c r="N10" s="38">
        <v>0</v>
      </c>
      <c r="O10" s="33">
        <v>1</v>
      </c>
      <c r="P10" s="37" t="s">
        <v>872</v>
      </c>
    </row>
    <row r="11" spans="1:16" ht="28.8">
      <c r="A11" s="38" t="s">
        <v>853</v>
      </c>
      <c r="B11" s="38" t="s">
        <v>801</v>
      </c>
      <c r="C11" s="38" t="s">
        <v>105</v>
      </c>
      <c r="D11" s="38">
        <v>0</v>
      </c>
      <c r="E11" s="38">
        <v>206</v>
      </c>
      <c r="F11" s="38" t="s">
        <v>853</v>
      </c>
      <c r="G11" s="38">
        <v>2</v>
      </c>
      <c r="H11" s="38" t="s">
        <v>194</v>
      </c>
      <c r="I11" s="38" t="s">
        <v>13</v>
      </c>
      <c r="K11" s="38">
        <v>486.25</v>
      </c>
      <c r="L11" s="38">
        <v>2772.5</v>
      </c>
      <c r="M11" s="38">
        <v>0</v>
      </c>
      <c r="N11" s="38">
        <v>0</v>
      </c>
      <c r="O11" s="33" t="s">
        <v>854</v>
      </c>
      <c r="P11" s="37" t="s">
        <v>854</v>
      </c>
    </row>
    <row r="12" spans="1:16" ht="28.8">
      <c r="A12" s="38" t="s">
        <v>855</v>
      </c>
      <c r="B12" s="38" t="s">
        <v>802</v>
      </c>
      <c r="C12" s="38" t="s">
        <v>105</v>
      </c>
      <c r="D12" s="38">
        <v>0</v>
      </c>
      <c r="E12" s="38">
        <v>207</v>
      </c>
      <c r="F12" s="38" t="s">
        <v>855</v>
      </c>
      <c r="G12" s="38">
        <v>2</v>
      </c>
      <c r="H12" s="38" t="s">
        <v>141</v>
      </c>
      <c r="I12" s="38" t="s">
        <v>13</v>
      </c>
      <c r="K12" s="38">
        <v>410.87</v>
      </c>
      <c r="L12" s="38">
        <v>4301.26</v>
      </c>
      <c r="M12" s="38">
        <v>0</v>
      </c>
      <c r="N12" s="38">
        <v>0</v>
      </c>
      <c r="O12" s="33" t="s">
        <v>854</v>
      </c>
      <c r="P12" s="37" t="s">
        <v>854</v>
      </c>
    </row>
    <row r="13" spans="1:16" ht="28.8">
      <c r="A13" s="38" t="s">
        <v>875</v>
      </c>
      <c r="B13" s="38" t="s">
        <v>803</v>
      </c>
      <c r="C13" s="38" t="s">
        <v>105</v>
      </c>
      <c r="D13" s="38">
        <v>0</v>
      </c>
      <c r="E13" s="38">
        <v>210</v>
      </c>
      <c r="F13" s="38" t="s">
        <v>875</v>
      </c>
      <c r="G13" s="38">
        <v>2</v>
      </c>
      <c r="H13" s="38" t="s">
        <v>142</v>
      </c>
      <c r="I13" s="38" t="s">
        <v>53</v>
      </c>
      <c r="K13" s="38">
        <v>10598.55</v>
      </c>
      <c r="L13" s="38">
        <v>1118.6300000000001</v>
      </c>
      <c r="M13" s="38">
        <v>0</v>
      </c>
      <c r="N13" s="38">
        <v>0</v>
      </c>
      <c r="O13" s="33" t="s">
        <v>876</v>
      </c>
      <c r="P13" s="37" t="s">
        <v>876</v>
      </c>
    </row>
    <row r="14" spans="1:16" ht="28.8">
      <c r="A14" s="38" t="s">
        <v>877</v>
      </c>
      <c r="B14" s="38" t="s">
        <v>804</v>
      </c>
      <c r="C14" s="38" t="s">
        <v>105</v>
      </c>
      <c r="D14" s="38">
        <v>0</v>
      </c>
      <c r="E14" s="38">
        <v>211</v>
      </c>
      <c r="F14" s="38" t="s">
        <v>877</v>
      </c>
      <c r="G14" s="38">
        <v>2</v>
      </c>
      <c r="H14" s="38" t="s">
        <v>143</v>
      </c>
      <c r="I14" s="38" t="s">
        <v>53</v>
      </c>
      <c r="K14" s="38">
        <v>0</v>
      </c>
      <c r="L14" s="38">
        <v>13608.89</v>
      </c>
      <c r="M14" s="38">
        <v>0</v>
      </c>
      <c r="N14" s="38">
        <v>0</v>
      </c>
      <c r="O14" s="33" t="s">
        <v>876</v>
      </c>
      <c r="P14" s="37" t="s">
        <v>876</v>
      </c>
    </row>
    <row r="15" spans="1:16" ht="28.8">
      <c r="A15" s="38" t="s">
        <v>861</v>
      </c>
      <c r="B15" s="38" t="s">
        <v>805</v>
      </c>
      <c r="C15" s="38" t="s">
        <v>105</v>
      </c>
      <c r="D15" s="38">
        <v>0</v>
      </c>
      <c r="E15" s="38">
        <v>214</v>
      </c>
      <c r="F15" s="38" t="s">
        <v>861</v>
      </c>
      <c r="G15" s="38">
        <v>2</v>
      </c>
      <c r="H15" s="38" t="s">
        <v>195</v>
      </c>
      <c r="I15" s="38" t="s">
        <v>13</v>
      </c>
      <c r="K15" s="38">
        <v>184.87</v>
      </c>
      <c r="L15" s="38">
        <v>3256.59</v>
      </c>
      <c r="M15" s="38">
        <v>0</v>
      </c>
      <c r="N15" s="38">
        <v>0</v>
      </c>
      <c r="O15" s="33">
        <v>0.05</v>
      </c>
      <c r="P15" s="37" t="s">
        <v>862</v>
      </c>
    </row>
    <row r="16" spans="1:16" ht="28.8">
      <c r="A16" s="38" t="s">
        <v>873</v>
      </c>
      <c r="B16" s="38" t="s">
        <v>806</v>
      </c>
      <c r="C16" s="38" t="s">
        <v>105</v>
      </c>
      <c r="D16" s="38">
        <v>0</v>
      </c>
      <c r="E16" s="38">
        <v>217</v>
      </c>
      <c r="F16" s="38" t="s">
        <v>873</v>
      </c>
      <c r="G16" s="38">
        <v>2</v>
      </c>
      <c r="H16" s="38" t="s">
        <v>196</v>
      </c>
      <c r="I16" s="38" t="s">
        <v>13</v>
      </c>
      <c r="K16" s="38">
        <v>88.48</v>
      </c>
      <c r="L16" s="38">
        <v>204.67</v>
      </c>
      <c r="M16" s="38">
        <v>0</v>
      </c>
      <c r="N16" s="38">
        <v>0</v>
      </c>
      <c r="O16" s="33">
        <v>0.5</v>
      </c>
      <c r="P16" s="37" t="s">
        <v>874</v>
      </c>
    </row>
    <row r="17" spans="1:16" ht="28.8">
      <c r="A17" s="38" t="s">
        <v>851</v>
      </c>
      <c r="B17" s="38" t="s">
        <v>808</v>
      </c>
      <c r="C17" s="38" t="s">
        <v>105</v>
      </c>
      <c r="D17" s="38">
        <v>0</v>
      </c>
      <c r="E17" s="38">
        <v>219</v>
      </c>
      <c r="F17" s="38" t="s">
        <v>851</v>
      </c>
      <c r="G17" s="38">
        <v>2</v>
      </c>
      <c r="H17" s="38" t="s">
        <v>716</v>
      </c>
      <c r="I17" s="38" t="s">
        <v>13</v>
      </c>
      <c r="K17" s="38">
        <v>590</v>
      </c>
      <c r="L17" s="38">
        <v>900</v>
      </c>
      <c r="M17" s="38">
        <v>0</v>
      </c>
      <c r="N17" s="38">
        <v>0</v>
      </c>
      <c r="O17" s="33">
        <v>0.2</v>
      </c>
      <c r="P17" s="37" t="s">
        <v>858</v>
      </c>
    </row>
    <row r="18" spans="1:16" ht="28.8">
      <c r="A18" s="38" t="s">
        <v>878</v>
      </c>
      <c r="B18" s="38" t="s">
        <v>816</v>
      </c>
      <c r="C18" s="38" t="s">
        <v>105</v>
      </c>
      <c r="D18" s="38">
        <v>0</v>
      </c>
      <c r="E18" s="38">
        <v>246</v>
      </c>
      <c r="F18" s="38" t="s">
        <v>878</v>
      </c>
      <c r="G18" s="38">
        <v>2</v>
      </c>
      <c r="H18" s="38" t="s">
        <v>297</v>
      </c>
      <c r="I18" s="38" t="s">
        <v>13</v>
      </c>
      <c r="K18" s="38">
        <v>150</v>
      </c>
      <c r="L18" s="38">
        <v>350</v>
      </c>
      <c r="M18" s="38">
        <v>0</v>
      </c>
      <c r="N18" s="38">
        <v>0</v>
      </c>
      <c r="O18" s="33">
        <v>6.6000000000000003E-2</v>
      </c>
      <c r="P18" s="37" t="s">
        <v>879</v>
      </c>
    </row>
    <row r="19" spans="1:16" ht="28.8">
      <c r="A19" s="38" t="s">
        <v>850</v>
      </c>
      <c r="B19" s="38" t="s">
        <v>807</v>
      </c>
      <c r="C19" s="38" t="s">
        <v>105</v>
      </c>
      <c r="D19" s="38">
        <v>0</v>
      </c>
      <c r="E19" s="38">
        <v>261</v>
      </c>
      <c r="F19" s="38" t="s">
        <v>850</v>
      </c>
      <c r="G19" s="38">
        <v>2</v>
      </c>
      <c r="H19" s="38" t="s">
        <v>732</v>
      </c>
      <c r="I19" s="38" t="s">
        <v>13</v>
      </c>
      <c r="K19" s="38">
        <v>600</v>
      </c>
      <c r="L19" s="38">
        <v>1350</v>
      </c>
      <c r="M19" s="38">
        <v>0</v>
      </c>
      <c r="N19" s="38">
        <v>0</v>
      </c>
      <c r="O19" s="33">
        <v>0.28999999999999998</v>
      </c>
      <c r="P19" s="37" t="s">
        <v>857</v>
      </c>
    </row>
    <row r="20" spans="1:16" ht="28.8">
      <c r="A20" s="38" t="s">
        <v>852</v>
      </c>
      <c r="B20" s="38" t="s">
        <v>809</v>
      </c>
      <c r="C20" s="38" t="s">
        <v>105</v>
      </c>
      <c r="D20" s="38">
        <v>0</v>
      </c>
      <c r="E20" s="38">
        <v>262</v>
      </c>
      <c r="F20" s="38" t="s">
        <v>852</v>
      </c>
      <c r="G20" s="38">
        <v>2</v>
      </c>
      <c r="H20" s="38" t="s">
        <v>733</v>
      </c>
      <c r="I20" s="38" t="s">
        <v>13</v>
      </c>
      <c r="K20" s="38">
        <v>500</v>
      </c>
      <c r="L20" s="38">
        <v>800</v>
      </c>
      <c r="M20" s="38">
        <v>0</v>
      </c>
      <c r="N20" s="38">
        <v>0</v>
      </c>
      <c r="O20" s="33">
        <v>3.3000000000000002E-2</v>
      </c>
      <c r="P20" s="37" t="s">
        <v>859</v>
      </c>
    </row>
    <row r="21" spans="1:16" ht="43.2">
      <c r="A21" s="38" t="s">
        <v>934</v>
      </c>
      <c r="B21" s="38" t="s">
        <v>812</v>
      </c>
      <c r="C21" s="38" t="s">
        <v>105</v>
      </c>
      <c r="D21" s="38">
        <v>0</v>
      </c>
      <c r="E21" s="38">
        <v>231</v>
      </c>
      <c r="F21" s="38" t="s">
        <v>934</v>
      </c>
      <c r="G21" s="38">
        <v>2</v>
      </c>
      <c r="H21" s="38" t="s">
        <v>152</v>
      </c>
      <c r="I21" s="38" t="s">
        <v>27</v>
      </c>
      <c r="K21" s="38">
        <v>36.28</v>
      </c>
      <c r="L21" s="38">
        <v>57.73</v>
      </c>
      <c r="M21" s="38">
        <v>0</v>
      </c>
      <c r="N21" s="38">
        <v>0</v>
      </c>
      <c r="O21" s="33" t="s">
        <v>941</v>
      </c>
      <c r="P21" s="37" t="s">
        <v>936</v>
      </c>
    </row>
    <row r="22" spans="1:16" ht="43.2">
      <c r="A22" s="38" t="s">
        <v>935</v>
      </c>
      <c r="B22" s="38" t="s">
        <v>813</v>
      </c>
      <c r="C22" s="38" t="s">
        <v>105</v>
      </c>
      <c r="D22" s="38">
        <v>0</v>
      </c>
      <c r="E22" s="38">
        <v>232</v>
      </c>
      <c r="F22" s="38" t="s">
        <v>935</v>
      </c>
      <c r="G22" s="38">
        <v>2</v>
      </c>
      <c r="H22" s="38" t="s">
        <v>153</v>
      </c>
      <c r="I22" s="38" t="s">
        <v>27</v>
      </c>
      <c r="K22" s="38">
        <v>36.28</v>
      </c>
      <c r="L22" s="38">
        <v>41.51</v>
      </c>
      <c r="M22" s="38">
        <v>0</v>
      </c>
      <c r="N22" s="38">
        <v>0</v>
      </c>
      <c r="O22" s="33" t="s">
        <v>940</v>
      </c>
      <c r="P22" s="37" t="s">
        <v>937</v>
      </c>
    </row>
    <row r="23" spans="1:16" ht="43.2">
      <c r="A23" s="38" t="s">
        <v>942</v>
      </c>
      <c r="B23" s="38" t="s">
        <v>811</v>
      </c>
      <c r="C23" s="38" t="s">
        <v>105</v>
      </c>
      <c r="D23" s="38">
        <v>0</v>
      </c>
      <c r="E23" s="38">
        <v>228</v>
      </c>
      <c r="F23" s="38" t="s">
        <v>942</v>
      </c>
      <c r="G23" s="38">
        <v>2</v>
      </c>
      <c r="H23" s="38" t="s">
        <v>149</v>
      </c>
      <c r="I23" s="38" t="s">
        <v>27</v>
      </c>
      <c r="K23" s="38">
        <v>94.04</v>
      </c>
      <c r="L23" s="38">
        <v>92.48</v>
      </c>
      <c r="M23" s="38">
        <v>0</v>
      </c>
      <c r="N23" s="38">
        <v>0</v>
      </c>
      <c r="O23" s="33" t="s">
        <v>943</v>
      </c>
      <c r="P23" s="37" t="s">
        <v>930</v>
      </c>
    </row>
    <row r="24" spans="1:16" ht="30.75" customHeight="1">
      <c r="A24" s="38" t="s">
        <v>944</v>
      </c>
      <c r="B24" s="38" t="s">
        <v>810</v>
      </c>
      <c r="C24" s="38" t="s">
        <v>105</v>
      </c>
      <c r="D24" s="38">
        <v>0</v>
      </c>
      <c r="E24" s="38">
        <v>226</v>
      </c>
      <c r="F24" s="38" t="s">
        <v>944</v>
      </c>
      <c r="G24" s="38">
        <v>2</v>
      </c>
      <c r="H24" s="38" t="s">
        <v>147</v>
      </c>
      <c r="I24" s="38" t="s">
        <v>27</v>
      </c>
      <c r="K24" s="38">
        <v>94.04</v>
      </c>
      <c r="L24" s="38">
        <v>199.29</v>
      </c>
      <c r="M24" s="38">
        <v>0</v>
      </c>
      <c r="N24" s="38">
        <v>0</v>
      </c>
      <c r="O24" s="33" t="s">
        <v>946</v>
      </c>
      <c r="P24" s="37" t="s">
        <v>945</v>
      </c>
    </row>
    <row r="25" spans="1:16" ht="30.75" customHeight="1">
      <c r="A25" s="38" t="s">
        <v>947</v>
      </c>
      <c r="B25" s="38" t="s">
        <v>795</v>
      </c>
      <c r="C25" s="38" t="s">
        <v>105</v>
      </c>
      <c r="D25" s="38">
        <v>0</v>
      </c>
      <c r="E25" s="38">
        <v>182</v>
      </c>
      <c r="F25" s="38" t="s">
        <v>947</v>
      </c>
      <c r="G25" s="38">
        <v>2</v>
      </c>
      <c r="H25" s="38" t="s">
        <v>367</v>
      </c>
      <c r="I25" s="38" t="s">
        <v>27</v>
      </c>
      <c r="K25" s="38">
        <v>94.04</v>
      </c>
      <c r="L25" s="38">
        <v>194.81</v>
      </c>
      <c r="M25" s="38">
        <v>0</v>
      </c>
      <c r="N25" s="38">
        <v>0</v>
      </c>
      <c r="O25" s="33" t="s">
        <v>949</v>
      </c>
      <c r="P25" s="37" t="s">
        <v>945</v>
      </c>
    </row>
    <row r="26" spans="1:16" ht="30.75" customHeight="1">
      <c r="A26" s="38" t="s">
        <v>948</v>
      </c>
      <c r="B26" s="38" t="s">
        <v>796</v>
      </c>
      <c r="C26" s="38" t="s">
        <v>105</v>
      </c>
      <c r="D26" s="38">
        <v>0</v>
      </c>
      <c r="E26" s="38">
        <v>184</v>
      </c>
      <c r="F26" s="38" t="s">
        <v>948</v>
      </c>
      <c r="G26" s="38">
        <v>2</v>
      </c>
      <c r="H26" s="38" t="s">
        <v>333</v>
      </c>
      <c r="I26" s="38" t="s">
        <v>27</v>
      </c>
      <c r="K26" s="38">
        <v>117.69</v>
      </c>
      <c r="L26" s="38">
        <v>85.02</v>
      </c>
      <c r="M26" s="38">
        <v>0</v>
      </c>
      <c r="N26" s="38">
        <v>0</v>
      </c>
      <c r="O26" s="33" t="s">
        <v>950</v>
      </c>
      <c r="P26" s="37" t="s">
        <v>930</v>
      </c>
    </row>
    <row r="27" spans="1:16" ht="30.75" customHeight="1">
      <c r="A27" s="38" t="s">
        <v>932</v>
      </c>
      <c r="B27" s="38" t="s">
        <v>797</v>
      </c>
      <c r="C27" s="38" t="s">
        <v>105</v>
      </c>
      <c r="D27" s="38">
        <v>0</v>
      </c>
      <c r="E27" s="38">
        <v>188</v>
      </c>
      <c r="F27" s="38" t="s">
        <v>932</v>
      </c>
      <c r="G27" s="38">
        <v>2</v>
      </c>
      <c r="H27" s="38" t="s">
        <v>289</v>
      </c>
      <c r="I27" s="38" t="s">
        <v>27</v>
      </c>
      <c r="K27" s="38">
        <v>36.28</v>
      </c>
      <c r="L27" s="38">
        <v>41.85</v>
      </c>
      <c r="M27" s="38">
        <v>0</v>
      </c>
      <c r="N27" s="38">
        <v>0</v>
      </c>
      <c r="O27" s="33" t="s">
        <v>938</v>
      </c>
      <c r="P27" s="37" t="s">
        <v>936</v>
      </c>
    </row>
    <row r="28" spans="1:16" ht="43.2">
      <c r="A28" s="38" t="s">
        <v>933</v>
      </c>
      <c r="B28" s="38" t="s">
        <v>798</v>
      </c>
      <c r="C28" s="38" t="s">
        <v>105</v>
      </c>
      <c r="D28" s="38">
        <v>0</v>
      </c>
      <c r="E28" s="38">
        <v>189</v>
      </c>
      <c r="F28" s="38" t="s">
        <v>933</v>
      </c>
      <c r="G28" s="38">
        <v>2</v>
      </c>
      <c r="H28" s="38" t="s">
        <v>290</v>
      </c>
      <c r="I28" s="38" t="s">
        <v>27</v>
      </c>
      <c r="K28" s="38">
        <v>36.28</v>
      </c>
      <c r="L28" s="38">
        <v>33.049999999999997</v>
      </c>
      <c r="M28" s="38">
        <v>0</v>
      </c>
      <c r="N28" s="38">
        <v>0</v>
      </c>
      <c r="O28" s="33" t="s">
        <v>939</v>
      </c>
      <c r="P28" s="37" t="s">
        <v>937</v>
      </c>
    </row>
    <row r="29" spans="1:16" ht="28.8">
      <c r="A29" s="38" t="s">
        <v>951</v>
      </c>
      <c r="B29" s="38" t="s">
        <v>814</v>
      </c>
      <c r="C29" s="38" t="s">
        <v>105</v>
      </c>
      <c r="D29" s="38">
        <v>0</v>
      </c>
      <c r="E29" s="38">
        <v>263</v>
      </c>
      <c r="F29" s="38" t="s">
        <v>951</v>
      </c>
      <c r="G29" s="38">
        <v>2</v>
      </c>
      <c r="H29" s="38" t="s">
        <v>689</v>
      </c>
      <c r="I29" s="38" t="s">
        <v>27</v>
      </c>
      <c r="K29" s="38">
        <v>36.28</v>
      </c>
      <c r="L29" s="38">
        <v>66.27</v>
      </c>
      <c r="M29" s="38">
        <v>0</v>
      </c>
      <c r="N29" s="38">
        <v>0</v>
      </c>
      <c r="O29" s="33">
        <v>0.5</v>
      </c>
      <c r="P29" s="37" t="s">
        <v>952</v>
      </c>
    </row>
    <row r="30" spans="1:16" ht="28.8">
      <c r="A30" s="38" t="s">
        <v>953</v>
      </c>
      <c r="B30" s="38" t="s">
        <v>799</v>
      </c>
      <c r="C30" s="38" t="s">
        <v>105</v>
      </c>
      <c r="D30" s="38">
        <v>0</v>
      </c>
      <c r="E30" s="38">
        <v>195</v>
      </c>
      <c r="F30" s="38" t="s">
        <v>953</v>
      </c>
      <c r="G30" s="38">
        <v>2</v>
      </c>
      <c r="H30" s="38" t="s">
        <v>190</v>
      </c>
      <c r="I30" s="38" t="s">
        <v>27</v>
      </c>
      <c r="K30" s="38">
        <v>30.38</v>
      </c>
      <c r="L30" s="38">
        <v>35.74</v>
      </c>
      <c r="M30" s="38">
        <v>0</v>
      </c>
      <c r="N30" s="38">
        <v>0</v>
      </c>
      <c r="O30" s="33">
        <v>0.05</v>
      </c>
      <c r="P30" s="37" t="s">
        <v>955</v>
      </c>
    </row>
    <row r="31" spans="1:16" ht="28.8">
      <c r="A31" s="38" t="s">
        <v>954</v>
      </c>
      <c r="B31" s="38" t="s">
        <v>800</v>
      </c>
      <c r="C31" s="38" t="s">
        <v>105</v>
      </c>
      <c r="D31" s="38">
        <v>0</v>
      </c>
      <c r="E31" s="38">
        <v>196</v>
      </c>
      <c r="F31" s="38" t="s">
        <v>954</v>
      </c>
      <c r="G31" s="38">
        <v>2</v>
      </c>
      <c r="H31" s="38" t="s">
        <v>191</v>
      </c>
      <c r="I31" s="38" t="s">
        <v>27</v>
      </c>
      <c r="K31" s="38">
        <v>31.57</v>
      </c>
      <c r="L31" s="38">
        <v>22.81</v>
      </c>
      <c r="M31" s="38">
        <v>0</v>
      </c>
      <c r="N31" s="38">
        <v>0</v>
      </c>
      <c r="O31" s="33">
        <v>0.1</v>
      </c>
      <c r="P31" s="37" t="s">
        <v>871</v>
      </c>
    </row>
    <row r="32" spans="1:16">
      <c r="O32" s="39"/>
    </row>
    <row r="33" spans="1:15">
      <c r="O33" s="39"/>
    </row>
    <row r="35" spans="1:15" ht="129.6">
      <c r="H35" s="32" t="s">
        <v>909</v>
      </c>
    </row>
    <row r="37" spans="1:15" ht="43.2">
      <c r="A37" s="35"/>
      <c r="B37" s="35"/>
      <c r="C37" s="35"/>
      <c r="D37" s="35"/>
      <c r="E37" s="35"/>
      <c r="F37" s="35"/>
      <c r="G37" s="35"/>
      <c r="H37" s="36" t="s">
        <v>881</v>
      </c>
      <c r="I37" s="35"/>
      <c r="J37" s="35"/>
      <c r="K37" s="35"/>
      <c r="L37" s="35"/>
      <c r="M37" s="35"/>
      <c r="N37" s="35"/>
      <c r="O37" s="35"/>
    </row>
    <row r="39" spans="1:15" ht="28.8">
      <c r="A39" s="38" t="s">
        <v>882</v>
      </c>
      <c r="B39" s="38" t="s">
        <v>757</v>
      </c>
      <c r="C39" s="38" t="s">
        <v>105</v>
      </c>
      <c r="D39" s="38">
        <v>0</v>
      </c>
      <c r="E39" s="38">
        <v>3</v>
      </c>
      <c r="F39" s="38" t="s">
        <v>882</v>
      </c>
      <c r="G39" s="38">
        <v>2</v>
      </c>
      <c r="H39" s="38" t="s">
        <v>721</v>
      </c>
      <c r="I39" s="38" t="s">
        <v>13</v>
      </c>
      <c r="J39" s="38">
        <v>1</v>
      </c>
      <c r="K39" s="38">
        <v>3289.97</v>
      </c>
      <c r="L39" s="38">
        <v>14122.98</v>
      </c>
      <c r="M39" s="38">
        <v>0</v>
      </c>
      <c r="N39" s="38">
        <v>0</v>
      </c>
    </row>
    <row r="40" spans="1:15" ht="28.8">
      <c r="A40" s="38" t="s">
        <v>883</v>
      </c>
      <c r="B40" s="38" t="s">
        <v>755</v>
      </c>
      <c r="C40" s="38" t="s">
        <v>105</v>
      </c>
      <c r="D40" s="38">
        <v>0</v>
      </c>
      <c r="E40" s="38">
        <v>6</v>
      </c>
      <c r="F40" s="38" t="s">
        <v>883</v>
      </c>
      <c r="G40" s="38">
        <v>2</v>
      </c>
      <c r="H40" s="38" t="s">
        <v>719</v>
      </c>
      <c r="I40" s="38" t="s">
        <v>13</v>
      </c>
      <c r="J40" s="38">
        <v>3</v>
      </c>
      <c r="K40" s="38">
        <v>2726.23</v>
      </c>
      <c r="L40" s="38">
        <v>12171.03</v>
      </c>
      <c r="M40" s="38">
        <v>0</v>
      </c>
      <c r="N40" s="38">
        <v>0</v>
      </c>
    </row>
    <row r="41" spans="1:15" ht="28.8">
      <c r="A41" s="38" t="s">
        <v>884</v>
      </c>
      <c r="B41" s="38" t="s">
        <v>754</v>
      </c>
      <c r="C41" s="38" t="s">
        <v>105</v>
      </c>
      <c r="D41" s="38">
        <v>0</v>
      </c>
      <c r="E41" s="38">
        <v>7</v>
      </c>
      <c r="F41" s="38" t="s">
        <v>884</v>
      </c>
      <c r="G41" s="38">
        <v>2</v>
      </c>
      <c r="H41" s="38" t="s">
        <v>718</v>
      </c>
      <c r="I41" s="38" t="s">
        <v>13</v>
      </c>
      <c r="J41" s="38">
        <v>1</v>
      </c>
      <c r="K41" s="38">
        <v>2508.08</v>
      </c>
      <c r="L41" s="38">
        <v>10421.19</v>
      </c>
      <c r="M41" s="38">
        <v>0</v>
      </c>
      <c r="N41" s="38">
        <v>0</v>
      </c>
    </row>
    <row r="42" spans="1:15" ht="28.8">
      <c r="A42" s="38" t="s">
        <v>885</v>
      </c>
      <c r="B42" s="38" t="s">
        <v>752</v>
      </c>
      <c r="C42" s="38" t="s">
        <v>105</v>
      </c>
      <c r="D42" s="38">
        <v>0</v>
      </c>
      <c r="E42" s="38">
        <v>250</v>
      </c>
      <c r="F42" s="38" t="s">
        <v>885</v>
      </c>
      <c r="G42" s="38">
        <v>2</v>
      </c>
      <c r="H42" s="38" t="s">
        <v>738</v>
      </c>
      <c r="I42" s="38" t="s">
        <v>13</v>
      </c>
      <c r="J42" s="38">
        <v>1</v>
      </c>
      <c r="K42" s="38">
        <v>1800</v>
      </c>
      <c r="L42" s="38">
        <v>2674</v>
      </c>
      <c r="M42" s="38">
        <v>0</v>
      </c>
      <c r="N42" s="38">
        <v>0</v>
      </c>
    </row>
    <row r="43" spans="1:15" ht="28.8">
      <c r="A43" s="38" t="s">
        <v>886</v>
      </c>
      <c r="B43" s="38" t="s">
        <v>759</v>
      </c>
      <c r="C43" s="38" t="s">
        <v>105</v>
      </c>
      <c r="D43" s="38">
        <v>0</v>
      </c>
      <c r="E43" s="38">
        <v>245</v>
      </c>
      <c r="F43" s="38" t="s">
        <v>886</v>
      </c>
      <c r="G43" s="38">
        <v>2</v>
      </c>
      <c r="H43" s="38" t="s">
        <v>342</v>
      </c>
      <c r="I43" s="38" t="s">
        <v>13</v>
      </c>
      <c r="J43" s="38">
        <v>1</v>
      </c>
      <c r="K43" s="38">
        <v>1500</v>
      </c>
      <c r="L43" s="38">
        <v>14600</v>
      </c>
      <c r="M43" s="38">
        <v>0</v>
      </c>
      <c r="N43" s="38">
        <v>0</v>
      </c>
    </row>
    <row r="44" spans="1:15" ht="28.8">
      <c r="A44" s="38" t="s">
        <v>887</v>
      </c>
      <c r="B44" s="38" t="s">
        <v>767</v>
      </c>
      <c r="C44" s="38" t="s">
        <v>105</v>
      </c>
      <c r="D44" s="38">
        <v>0</v>
      </c>
      <c r="E44" s="38">
        <v>9</v>
      </c>
      <c r="F44" s="38" t="s">
        <v>887</v>
      </c>
      <c r="G44" s="38">
        <v>2</v>
      </c>
      <c r="H44" s="38" t="s">
        <v>106</v>
      </c>
      <c r="I44" s="38" t="s">
        <v>13</v>
      </c>
      <c r="J44" s="38">
        <v>1</v>
      </c>
      <c r="K44" s="38">
        <v>1856.03</v>
      </c>
      <c r="L44" s="38">
        <v>3917.46</v>
      </c>
      <c r="M44" s="38">
        <v>0</v>
      </c>
      <c r="N44" s="38">
        <v>0</v>
      </c>
    </row>
    <row r="45" spans="1:15" ht="28.8">
      <c r="A45" s="38" t="s">
        <v>888</v>
      </c>
      <c r="B45" s="38" t="s">
        <v>780</v>
      </c>
      <c r="C45" s="38" t="s">
        <v>105</v>
      </c>
      <c r="D45" s="38">
        <v>0</v>
      </c>
      <c r="E45" s="38">
        <v>265</v>
      </c>
      <c r="F45" s="38" t="s">
        <v>888</v>
      </c>
      <c r="G45" s="38">
        <v>2</v>
      </c>
      <c r="H45" s="38" t="s">
        <v>737</v>
      </c>
      <c r="I45" s="38" t="s">
        <v>13</v>
      </c>
      <c r="J45" s="38">
        <v>1</v>
      </c>
      <c r="K45" s="38">
        <v>343.33</v>
      </c>
      <c r="L45" s="38">
        <v>2100</v>
      </c>
      <c r="M45" s="38">
        <v>0</v>
      </c>
      <c r="N45" s="38">
        <v>0</v>
      </c>
    </row>
    <row r="46" spans="1:15">
      <c r="A46" s="38" t="s">
        <v>889</v>
      </c>
      <c r="B46" s="38" t="s">
        <v>778</v>
      </c>
      <c r="C46" s="38" t="s">
        <v>105</v>
      </c>
      <c r="D46" s="38">
        <v>0</v>
      </c>
      <c r="E46" s="38">
        <v>95</v>
      </c>
      <c r="F46" s="38" t="s">
        <v>889</v>
      </c>
      <c r="G46" s="38">
        <v>2</v>
      </c>
      <c r="H46" s="38" t="s">
        <v>181</v>
      </c>
      <c r="I46" s="38" t="s">
        <v>13</v>
      </c>
      <c r="J46" s="38">
        <v>1</v>
      </c>
      <c r="K46" s="38">
        <v>343.33</v>
      </c>
      <c r="L46" s="38">
        <v>2094.9699999999998</v>
      </c>
      <c r="M46" s="38">
        <v>0</v>
      </c>
      <c r="N46" s="38">
        <v>0</v>
      </c>
    </row>
    <row r="47" spans="1:15">
      <c r="A47" s="38" t="s">
        <v>890</v>
      </c>
      <c r="B47" s="38" t="s">
        <v>777</v>
      </c>
      <c r="C47" s="38" t="s">
        <v>105</v>
      </c>
      <c r="D47" s="38">
        <v>0</v>
      </c>
      <c r="E47" s="38">
        <v>94</v>
      </c>
      <c r="F47" s="38" t="s">
        <v>890</v>
      </c>
      <c r="G47" s="38">
        <v>2</v>
      </c>
      <c r="H47" s="38" t="s">
        <v>180</v>
      </c>
      <c r="I47" s="38" t="s">
        <v>13</v>
      </c>
      <c r="J47" s="38">
        <v>4</v>
      </c>
      <c r="K47" s="38">
        <v>343.33</v>
      </c>
      <c r="L47" s="38">
        <v>1918.87</v>
      </c>
      <c r="M47" s="38">
        <v>0</v>
      </c>
      <c r="N47" s="38">
        <v>0</v>
      </c>
    </row>
    <row r="48" spans="1:15">
      <c r="A48" s="38" t="s">
        <v>891</v>
      </c>
      <c r="B48" s="38" t="s">
        <v>776</v>
      </c>
      <c r="C48" s="38" t="s">
        <v>105</v>
      </c>
      <c r="D48" s="38">
        <v>0</v>
      </c>
      <c r="E48" s="38">
        <v>93</v>
      </c>
      <c r="F48" s="38" t="s">
        <v>891</v>
      </c>
      <c r="G48" s="38">
        <v>2</v>
      </c>
      <c r="H48" s="38" t="s">
        <v>114</v>
      </c>
      <c r="I48" s="38" t="s">
        <v>13</v>
      </c>
      <c r="J48" s="38">
        <v>3</v>
      </c>
      <c r="K48" s="38">
        <v>233.93</v>
      </c>
      <c r="L48" s="38">
        <v>659.87</v>
      </c>
      <c r="M48" s="38">
        <v>0</v>
      </c>
      <c r="N48" s="38">
        <v>0</v>
      </c>
    </row>
    <row r="49" spans="1:14">
      <c r="A49" s="38" t="s">
        <v>892</v>
      </c>
      <c r="B49" s="38" t="s">
        <v>775</v>
      </c>
      <c r="C49" s="38" t="s">
        <v>105</v>
      </c>
      <c r="D49" s="38">
        <v>0</v>
      </c>
      <c r="E49" s="38">
        <v>91</v>
      </c>
      <c r="F49" s="38" t="s">
        <v>892</v>
      </c>
      <c r="G49" s="38">
        <v>2</v>
      </c>
      <c r="H49" s="38" t="s">
        <v>112</v>
      </c>
      <c r="I49" s="38" t="s">
        <v>13</v>
      </c>
      <c r="J49" s="38">
        <v>1</v>
      </c>
      <c r="K49" s="38">
        <v>233.93</v>
      </c>
      <c r="L49" s="38">
        <v>514.62</v>
      </c>
      <c r="M49" s="38">
        <v>0</v>
      </c>
      <c r="N49" s="38">
        <v>0</v>
      </c>
    </row>
    <row r="50" spans="1:14">
      <c r="A50" s="38" t="s">
        <v>893</v>
      </c>
      <c r="B50" s="38" t="s">
        <v>774</v>
      </c>
      <c r="C50" s="38" t="s">
        <v>105</v>
      </c>
      <c r="D50" s="38">
        <v>0</v>
      </c>
      <c r="E50" s="38">
        <v>47</v>
      </c>
      <c r="F50" s="38" t="s">
        <v>893</v>
      </c>
      <c r="G50" s="38">
        <v>2</v>
      </c>
      <c r="H50" s="38" t="s">
        <v>110</v>
      </c>
      <c r="I50" s="38" t="s">
        <v>13</v>
      </c>
      <c r="J50" s="38">
        <v>2</v>
      </c>
      <c r="K50" s="38">
        <v>122.6</v>
      </c>
      <c r="L50" s="38">
        <v>423.43</v>
      </c>
      <c r="M50" s="38">
        <v>0</v>
      </c>
      <c r="N50" s="38">
        <v>0</v>
      </c>
    </row>
    <row r="51" spans="1:14">
      <c r="A51" s="38" t="s">
        <v>894</v>
      </c>
      <c r="B51" s="38" t="s">
        <v>773</v>
      </c>
      <c r="C51" s="38" t="s">
        <v>105</v>
      </c>
      <c r="D51" s="38">
        <v>0</v>
      </c>
      <c r="E51" s="38">
        <v>46</v>
      </c>
      <c r="F51" s="38" t="s">
        <v>894</v>
      </c>
      <c r="G51" s="38">
        <v>2</v>
      </c>
      <c r="H51" s="38" t="s">
        <v>275</v>
      </c>
      <c r="I51" s="38" t="s">
        <v>13</v>
      </c>
      <c r="J51" s="38">
        <v>5</v>
      </c>
      <c r="K51" s="38">
        <v>159.71</v>
      </c>
      <c r="L51" s="38">
        <v>363.98</v>
      </c>
      <c r="M51" s="38">
        <v>0</v>
      </c>
      <c r="N51" s="38">
        <v>0</v>
      </c>
    </row>
    <row r="52" spans="1:14">
      <c r="A52" s="38" t="s">
        <v>895</v>
      </c>
      <c r="B52" s="38" t="s">
        <v>772</v>
      </c>
      <c r="C52" s="38" t="s">
        <v>105</v>
      </c>
      <c r="D52" s="38">
        <v>0</v>
      </c>
      <c r="E52" s="38">
        <v>45</v>
      </c>
      <c r="F52" s="38" t="s">
        <v>895</v>
      </c>
      <c r="G52" s="38">
        <v>2</v>
      </c>
      <c r="H52" s="38" t="s">
        <v>109</v>
      </c>
      <c r="I52" s="38" t="s">
        <v>13</v>
      </c>
      <c r="J52" s="38">
        <v>7</v>
      </c>
      <c r="K52" s="38">
        <v>159.71</v>
      </c>
      <c r="L52" s="38">
        <v>333.48</v>
      </c>
      <c r="M52" s="38">
        <v>0</v>
      </c>
      <c r="N52" s="38">
        <v>0</v>
      </c>
    </row>
    <row r="53" spans="1:14">
      <c r="A53" s="38" t="s">
        <v>896</v>
      </c>
      <c r="B53" s="38" t="s">
        <v>771</v>
      </c>
      <c r="C53" s="38" t="s">
        <v>105</v>
      </c>
      <c r="D53" s="38">
        <v>0</v>
      </c>
      <c r="E53" s="38">
        <v>44</v>
      </c>
      <c r="F53" s="38" t="s">
        <v>896</v>
      </c>
      <c r="G53" s="38">
        <v>2</v>
      </c>
      <c r="H53" s="38" t="s">
        <v>108</v>
      </c>
      <c r="I53" s="38" t="s">
        <v>13</v>
      </c>
      <c r="J53" s="38">
        <v>10</v>
      </c>
      <c r="K53" s="38">
        <v>171.34</v>
      </c>
      <c r="L53" s="38">
        <v>260.24</v>
      </c>
      <c r="M53" s="38">
        <v>0</v>
      </c>
      <c r="N53" s="38">
        <v>0</v>
      </c>
    </row>
    <row r="54" spans="1:14">
      <c r="A54" s="38" t="s">
        <v>897</v>
      </c>
      <c r="B54" s="38" t="s">
        <v>770</v>
      </c>
      <c r="C54" s="38" t="s">
        <v>105</v>
      </c>
      <c r="D54" s="38">
        <v>0</v>
      </c>
      <c r="E54" s="38">
        <v>43</v>
      </c>
      <c r="F54" s="38" t="s">
        <v>897</v>
      </c>
      <c r="G54" s="38">
        <v>2</v>
      </c>
      <c r="H54" s="38" t="s">
        <v>107</v>
      </c>
      <c r="I54" s="38" t="s">
        <v>13</v>
      </c>
      <c r="J54" s="38">
        <v>7</v>
      </c>
      <c r="K54" s="38">
        <v>159.71</v>
      </c>
      <c r="L54" s="38">
        <v>267.39</v>
      </c>
      <c r="M54" s="38">
        <v>0</v>
      </c>
      <c r="N54" s="38">
        <v>0</v>
      </c>
    </row>
    <row r="55" spans="1:14" ht="28.8">
      <c r="A55" s="38" t="s">
        <v>898</v>
      </c>
      <c r="B55" s="38" t="s">
        <v>783</v>
      </c>
      <c r="C55" s="38" t="s">
        <v>105</v>
      </c>
      <c r="D55" s="38">
        <v>0</v>
      </c>
      <c r="E55" s="38">
        <v>128</v>
      </c>
      <c r="F55" s="38" t="s">
        <v>898</v>
      </c>
      <c r="G55" s="38">
        <v>2</v>
      </c>
      <c r="H55" s="38" t="s">
        <v>899</v>
      </c>
      <c r="I55" s="38" t="s">
        <v>13</v>
      </c>
      <c r="J55" s="38">
        <v>13</v>
      </c>
      <c r="K55" s="38">
        <v>333.22</v>
      </c>
      <c r="L55" s="38">
        <v>2158.27</v>
      </c>
      <c r="M55" s="38">
        <v>0</v>
      </c>
      <c r="N55" s="38">
        <v>0</v>
      </c>
    </row>
    <row r="56" spans="1:14" ht="28.8">
      <c r="A56" s="38" t="s">
        <v>900</v>
      </c>
      <c r="B56" s="38" t="s">
        <v>784</v>
      </c>
      <c r="C56" s="38" t="s">
        <v>105</v>
      </c>
      <c r="D56" s="38">
        <v>0</v>
      </c>
      <c r="E56" s="38">
        <v>148</v>
      </c>
      <c r="F56" s="38" t="s">
        <v>900</v>
      </c>
      <c r="G56" s="38">
        <v>2</v>
      </c>
      <c r="H56" s="38" t="s">
        <v>129</v>
      </c>
      <c r="I56" s="38" t="s">
        <v>13</v>
      </c>
      <c r="J56" s="38">
        <v>4</v>
      </c>
      <c r="K56" s="38">
        <v>177.49</v>
      </c>
      <c r="L56" s="38">
        <v>2536.9299999999998</v>
      </c>
      <c r="M56" s="38">
        <v>0</v>
      </c>
      <c r="N56" s="38">
        <v>0</v>
      </c>
    </row>
    <row r="57" spans="1:14" ht="28.8">
      <c r="A57" s="38" t="s">
        <v>901</v>
      </c>
      <c r="B57" s="38" t="s">
        <v>763</v>
      </c>
      <c r="C57" s="38" t="s">
        <v>105</v>
      </c>
      <c r="D57" s="38">
        <v>0</v>
      </c>
      <c r="E57" s="38">
        <v>255</v>
      </c>
      <c r="F57" s="38" t="s">
        <v>901</v>
      </c>
      <c r="G57" s="38">
        <v>2</v>
      </c>
      <c r="H57" s="38" t="s">
        <v>740</v>
      </c>
      <c r="I57" s="38" t="s">
        <v>13</v>
      </c>
      <c r="J57" s="38">
        <v>4</v>
      </c>
      <c r="K57" s="38">
        <v>400</v>
      </c>
      <c r="L57" s="38">
        <v>1000</v>
      </c>
      <c r="M57" s="38">
        <v>0</v>
      </c>
      <c r="N57" s="38">
        <v>0</v>
      </c>
    </row>
    <row r="58" spans="1:14">
      <c r="A58" s="38" t="s">
        <v>902</v>
      </c>
      <c r="B58" s="38" t="s">
        <v>764</v>
      </c>
      <c r="C58" s="38" t="s">
        <v>105</v>
      </c>
      <c r="D58" s="38">
        <v>0</v>
      </c>
      <c r="E58" s="38">
        <v>8</v>
      </c>
      <c r="F58" s="38" t="s">
        <v>902</v>
      </c>
      <c r="G58" s="38">
        <v>2</v>
      </c>
      <c r="H58" s="38" t="s">
        <v>274</v>
      </c>
      <c r="I58" s="38" t="s">
        <v>13</v>
      </c>
      <c r="J58" s="38">
        <v>2</v>
      </c>
      <c r="K58" s="38">
        <v>984.23</v>
      </c>
      <c r="L58" s="38">
        <v>3709.54</v>
      </c>
      <c r="M58" s="38">
        <v>0</v>
      </c>
      <c r="N58" s="38">
        <v>0</v>
      </c>
    </row>
    <row r="59" spans="1:14" ht="28.8">
      <c r="A59" s="38" t="s">
        <v>903</v>
      </c>
      <c r="B59" s="38" t="s">
        <v>786</v>
      </c>
      <c r="C59" s="38" t="s">
        <v>105</v>
      </c>
      <c r="D59" s="38">
        <v>0</v>
      </c>
      <c r="E59" s="38">
        <v>150</v>
      </c>
      <c r="F59" s="38" t="s">
        <v>903</v>
      </c>
      <c r="G59" s="38">
        <v>2</v>
      </c>
      <c r="H59" s="38" t="s">
        <v>131</v>
      </c>
      <c r="I59" s="38" t="s">
        <v>13</v>
      </c>
      <c r="J59" s="38">
        <v>1</v>
      </c>
      <c r="K59" s="38">
        <v>446.67</v>
      </c>
      <c r="L59" s="38">
        <v>3416.67</v>
      </c>
      <c r="M59" s="38">
        <v>0</v>
      </c>
      <c r="N59" s="38">
        <v>0</v>
      </c>
    </row>
    <row r="60" spans="1:14" ht="28.8">
      <c r="A60" s="38" t="s">
        <v>904</v>
      </c>
      <c r="B60" s="38" t="s">
        <v>787</v>
      </c>
      <c r="C60" s="38" t="s">
        <v>105</v>
      </c>
      <c r="D60" s="38">
        <v>0</v>
      </c>
      <c r="E60" s="38">
        <v>158</v>
      </c>
      <c r="F60" s="38" t="s">
        <v>904</v>
      </c>
      <c r="G60" s="38">
        <v>2</v>
      </c>
      <c r="H60" s="38" t="s">
        <v>625</v>
      </c>
      <c r="I60" s="38" t="s">
        <v>13</v>
      </c>
      <c r="J60" s="38">
        <v>1</v>
      </c>
      <c r="K60" s="38">
        <v>525</v>
      </c>
      <c r="L60" s="38">
        <v>6431.87</v>
      </c>
      <c r="M60" s="38">
        <v>0</v>
      </c>
      <c r="N60" s="38">
        <v>0</v>
      </c>
    </row>
    <row r="63" spans="1:14" ht="28.8">
      <c r="H63" s="32" t="s">
        <v>905</v>
      </c>
    </row>
    <row r="64" spans="1:14" ht="28.8">
      <c r="A64" s="38" t="s">
        <v>906</v>
      </c>
      <c r="B64" s="38" t="s">
        <v>760</v>
      </c>
      <c r="C64" s="38" t="s">
        <v>105</v>
      </c>
      <c r="D64" s="38">
        <v>0</v>
      </c>
      <c r="E64" s="38">
        <v>252</v>
      </c>
      <c r="F64" s="38" t="s">
        <v>906</v>
      </c>
      <c r="G64" s="38">
        <v>2</v>
      </c>
      <c r="H64" s="38" t="s">
        <v>735</v>
      </c>
      <c r="I64" s="38" t="s">
        <v>13</v>
      </c>
      <c r="J64" s="38">
        <v>1</v>
      </c>
      <c r="K64" s="38">
        <v>2500</v>
      </c>
      <c r="L64" s="38">
        <v>35000</v>
      </c>
      <c r="M64" s="38">
        <v>0</v>
      </c>
      <c r="N64" s="38">
        <v>0</v>
      </c>
    </row>
    <row r="65" spans="1:16" ht="28.8">
      <c r="A65" s="38" t="s">
        <v>887</v>
      </c>
      <c r="B65" s="38" t="s">
        <v>767</v>
      </c>
      <c r="C65" s="38" t="s">
        <v>105</v>
      </c>
      <c r="D65" s="38">
        <v>0</v>
      </c>
      <c r="E65" s="38">
        <v>9</v>
      </c>
      <c r="F65" s="38" t="s">
        <v>887</v>
      </c>
      <c r="G65" s="38">
        <v>2</v>
      </c>
      <c r="H65" s="38" t="s">
        <v>106</v>
      </c>
      <c r="I65" s="38" t="s">
        <v>13</v>
      </c>
      <c r="J65" s="38">
        <v>1</v>
      </c>
      <c r="K65" s="38">
        <v>1856.03</v>
      </c>
      <c r="L65" s="38">
        <v>3917.46</v>
      </c>
      <c r="M65" s="38">
        <v>0</v>
      </c>
      <c r="N65" s="38">
        <v>0</v>
      </c>
    </row>
    <row r="66" spans="1:16" ht="28.8">
      <c r="A66" s="38" t="s">
        <v>888</v>
      </c>
      <c r="B66" s="38" t="s">
        <v>780</v>
      </c>
      <c r="C66" s="38" t="s">
        <v>105</v>
      </c>
      <c r="D66" s="38">
        <v>0</v>
      </c>
      <c r="E66" s="38">
        <v>265</v>
      </c>
      <c r="F66" s="38" t="s">
        <v>888</v>
      </c>
      <c r="G66" s="38">
        <v>2</v>
      </c>
      <c r="H66" s="38" t="s">
        <v>737</v>
      </c>
      <c r="I66" s="38" t="s">
        <v>13</v>
      </c>
      <c r="J66" s="38">
        <v>1</v>
      </c>
      <c r="K66" s="38">
        <v>343.33</v>
      </c>
      <c r="L66" s="38">
        <v>2100</v>
      </c>
      <c r="M66" s="38">
        <v>0</v>
      </c>
      <c r="N66" s="38">
        <v>0</v>
      </c>
    </row>
    <row r="68" spans="1:16" ht="28.8">
      <c r="H68" s="32" t="s">
        <v>907</v>
      </c>
    </row>
    <row r="69" spans="1:16" ht="28.8">
      <c r="A69" s="38" t="s">
        <v>908</v>
      </c>
      <c r="B69" s="38" t="s">
        <v>765</v>
      </c>
      <c r="C69" s="38" t="s">
        <v>105</v>
      </c>
      <c r="D69" s="38">
        <v>0</v>
      </c>
      <c r="E69" s="38">
        <v>256</v>
      </c>
      <c r="F69" s="38" t="s">
        <v>908</v>
      </c>
      <c r="G69" s="38">
        <v>2</v>
      </c>
      <c r="H69" s="38" t="s">
        <v>741</v>
      </c>
      <c r="I69" s="38" t="s">
        <v>13</v>
      </c>
      <c r="J69" s="38">
        <v>3</v>
      </c>
      <c r="K69" s="38">
        <v>984.23</v>
      </c>
      <c r="L69" s="38">
        <v>1600</v>
      </c>
      <c r="M69" s="38">
        <v>0</v>
      </c>
      <c r="N69" s="38">
        <v>0</v>
      </c>
    </row>
    <row r="72" spans="1:16" ht="57.6">
      <c r="A72" s="35"/>
      <c r="B72" s="35"/>
      <c r="C72" s="35"/>
      <c r="D72" s="35"/>
      <c r="E72" s="35"/>
      <c r="F72" s="35"/>
      <c r="G72" s="35"/>
      <c r="H72" s="36" t="s">
        <v>918</v>
      </c>
      <c r="I72" s="35"/>
      <c r="J72" s="35"/>
      <c r="K72" s="35"/>
      <c r="L72" s="35"/>
      <c r="M72" s="35"/>
      <c r="N72" s="35"/>
      <c r="O72" s="35"/>
      <c r="P72" s="35"/>
    </row>
    <row r="73" spans="1:16" ht="28.8">
      <c r="A73" s="38" t="s">
        <v>882</v>
      </c>
      <c r="B73" s="38" t="s">
        <v>757</v>
      </c>
      <c r="C73" s="38" t="s">
        <v>105</v>
      </c>
      <c r="D73" s="38">
        <v>0</v>
      </c>
      <c r="E73" s="38">
        <v>3</v>
      </c>
      <c r="F73" s="38" t="s">
        <v>882</v>
      </c>
      <c r="G73" s="38">
        <v>2</v>
      </c>
      <c r="H73" s="38" t="s">
        <v>721</v>
      </c>
      <c r="I73" s="38" t="s">
        <v>13</v>
      </c>
      <c r="J73" s="38">
        <v>1</v>
      </c>
      <c r="K73" s="38">
        <v>3289.97</v>
      </c>
      <c r="L73" s="38">
        <v>14122.98</v>
      </c>
      <c r="M73" s="38">
        <v>0</v>
      </c>
      <c r="N73" s="38">
        <v>0</v>
      </c>
    </row>
    <row r="74" spans="1:16" ht="28.8">
      <c r="A74" s="38" t="s">
        <v>883</v>
      </c>
      <c r="B74" s="38" t="s">
        <v>755</v>
      </c>
      <c r="C74" s="38" t="s">
        <v>105</v>
      </c>
      <c r="D74" s="38">
        <v>0</v>
      </c>
      <c r="E74" s="38">
        <v>6</v>
      </c>
      <c r="F74" s="38" t="s">
        <v>883</v>
      </c>
      <c r="G74" s="38">
        <v>2</v>
      </c>
      <c r="H74" s="38" t="s">
        <v>719</v>
      </c>
      <c r="I74" s="38" t="s">
        <v>13</v>
      </c>
      <c r="J74" s="38">
        <v>3</v>
      </c>
      <c r="K74" s="38">
        <v>2726.23</v>
      </c>
      <c r="L74" s="38">
        <v>12171.03</v>
      </c>
      <c r="M74" s="38">
        <v>0</v>
      </c>
      <c r="N74" s="38">
        <v>0</v>
      </c>
    </row>
    <row r="75" spans="1:16" ht="28.8">
      <c r="A75" s="38" t="s">
        <v>884</v>
      </c>
      <c r="B75" s="38" t="s">
        <v>754</v>
      </c>
      <c r="C75" s="38" t="s">
        <v>105</v>
      </c>
      <c r="D75" s="38">
        <v>0</v>
      </c>
      <c r="E75" s="38">
        <v>7</v>
      </c>
      <c r="F75" s="38" t="s">
        <v>884</v>
      </c>
      <c r="G75" s="38">
        <v>2</v>
      </c>
      <c r="H75" s="38" t="s">
        <v>718</v>
      </c>
      <c r="I75" s="38" t="s">
        <v>13</v>
      </c>
      <c r="J75" s="38">
        <v>1</v>
      </c>
      <c r="K75" s="38">
        <v>2508.08</v>
      </c>
      <c r="L75" s="38">
        <v>10421.19</v>
      </c>
      <c r="M75" s="38">
        <v>0</v>
      </c>
      <c r="N75" s="38">
        <v>0</v>
      </c>
    </row>
    <row r="76" spans="1:16" ht="28.8">
      <c r="A76" s="38" t="s">
        <v>885</v>
      </c>
      <c r="B76" s="38" t="s">
        <v>752</v>
      </c>
      <c r="C76" s="38" t="s">
        <v>105</v>
      </c>
      <c r="D76" s="38">
        <v>0</v>
      </c>
      <c r="E76" s="38">
        <v>250</v>
      </c>
      <c r="F76" s="38" t="s">
        <v>885</v>
      </c>
      <c r="G76" s="38">
        <v>2</v>
      </c>
      <c r="H76" s="38" t="s">
        <v>738</v>
      </c>
      <c r="I76" s="38" t="s">
        <v>13</v>
      </c>
      <c r="J76" s="38">
        <v>1</v>
      </c>
      <c r="K76" s="38">
        <v>1800</v>
      </c>
      <c r="L76" s="38">
        <v>2674</v>
      </c>
      <c r="M76" s="38">
        <v>0</v>
      </c>
      <c r="N76" s="38">
        <v>0</v>
      </c>
    </row>
    <row r="77" spans="1:16" ht="28.8">
      <c r="A77" s="38" t="s">
        <v>886</v>
      </c>
      <c r="B77" s="38" t="s">
        <v>759</v>
      </c>
      <c r="C77" s="38" t="s">
        <v>105</v>
      </c>
      <c r="D77" s="38">
        <v>0</v>
      </c>
      <c r="E77" s="38">
        <v>245</v>
      </c>
      <c r="F77" s="38" t="s">
        <v>886</v>
      </c>
      <c r="G77" s="38">
        <v>2</v>
      </c>
      <c r="H77" s="38" t="s">
        <v>342</v>
      </c>
      <c r="I77" s="38" t="s">
        <v>13</v>
      </c>
      <c r="J77" s="38">
        <v>1</v>
      </c>
      <c r="K77" s="38">
        <v>1500</v>
      </c>
      <c r="L77" s="38">
        <v>14600</v>
      </c>
      <c r="M77" s="38">
        <v>0</v>
      </c>
      <c r="N77" s="38">
        <v>0</v>
      </c>
    </row>
    <row r="78" spans="1:16" ht="28.8">
      <c r="A78" s="38" t="s">
        <v>910</v>
      </c>
      <c r="B78" s="38" t="s">
        <v>769</v>
      </c>
      <c r="C78" s="38" t="s">
        <v>105</v>
      </c>
      <c r="D78" s="38">
        <v>0</v>
      </c>
      <c r="E78" s="38">
        <v>259</v>
      </c>
      <c r="F78" s="38" t="s">
        <v>910</v>
      </c>
      <c r="G78" s="38">
        <v>2</v>
      </c>
      <c r="H78" s="38" t="s">
        <v>730</v>
      </c>
      <c r="I78" s="38" t="s">
        <v>13</v>
      </c>
      <c r="J78" s="38">
        <v>1</v>
      </c>
      <c r="K78" s="38">
        <v>1856.03</v>
      </c>
      <c r="L78" s="38">
        <v>6000</v>
      </c>
      <c r="M78" s="38">
        <v>0</v>
      </c>
      <c r="N78" s="38">
        <v>0</v>
      </c>
    </row>
    <row r="79" spans="1:16" ht="28.8">
      <c r="A79" s="38" t="s">
        <v>911</v>
      </c>
      <c r="B79" s="38" t="s">
        <v>781</v>
      </c>
      <c r="C79" s="38" t="s">
        <v>105</v>
      </c>
      <c r="D79" s="38">
        <v>0</v>
      </c>
      <c r="E79" s="38">
        <v>264</v>
      </c>
      <c r="F79" s="38" t="s">
        <v>911</v>
      </c>
      <c r="G79" s="38">
        <v>2</v>
      </c>
      <c r="H79" s="38" t="s">
        <v>743</v>
      </c>
      <c r="I79" s="38" t="s">
        <v>13</v>
      </c>
      <c r="J79" s="38">
        <v>1</v>
      </c>
      <c r="K79" s="38">
        <v>350</v>
      </c>
      <c r="L79" s="38">
        <v>8500</v>
      </c>
      <c r="M79" s="38">
        <v>0</v>
      </c>
      <c r="N79" s="38">
        <v>0</v>
      </c>
    </row>
    <row r="80" spans="1:16" ht="28.8">
      <c r="A80" s="38" t="s">
        <v>912</v>
      </c>
      <c r="B80" s="38" t="s">
        <v>782</v>
      </c>
      <c r="C80" s="38" t="s">
        <v>105</v>
      </c>
      <c r="D80" s="38">
        <v>0</v>
      </c>
      <c r="E80" s="38">
        <v>243</v>
      </c>
      <c r="F80" s="38" t="s">
        <v>912</v>
      </c>
      <c r="G80" s="38">
        <v>2</v>
      </c>
      <c r="H80" s="38" t="s">
        <v>303</v>
      </c>
      <c r="I80" s="38" t="s">
        <v>13</v>
      </c>
      <c r="J80" s="38">
        <v>1</v>
      </c>
      <c r="K80" s="38">
        <v>350</v>
      </c>
      <c r="L80" s="38">
        <v>785</v>
      </c>
      <c r="M80" s="38">
        <v>0</v>
      </c>
      <c r="N80" s="38">
        <v>0</v>
      </c>
    </row>
    <row r="81" spans="1:14">
      <c r="A81" s="38" t="s">
        <v>913</v>
      </c>
      <c r="B81" s="38" t="s">
        <v>779</v>
      </c>
      <c r="C81" s="38" t="s">
        <v>105</v>
      </c>
      <c r="D81" s="38">
        <v>0</v>
      </c>
      <c r="E81" s="38">
        <v>96</v>
      </c>
      <c r="F81" s="38" t="s">
        <v>913</v>
      </c>
      <c r="G81" s="38">
        <v>2</v>
      </c>
      <c r="H81" s="38" t="s">
        <v>394</v>
      </c>
      <c r="I81" s="38" t="s">
        <v>13</v>
      </c>
      <c r="J81" s="38">
        <v>1</v>
      </c>
      <c r="K81" s="38">
        <v>343.33</v>
      </c>
      <c r="L81" s="38">
        <v>2620.1</v>
      </c>
      <c r="M81" s="38">
        <v>0</v>
      </c>
      <c r="N81" s="38">
        <v>0</v>
      </c>
    </row>
    <row r="82" spans="1:14">
      <c r="A82" s="38" t="s">
        <v>889</v>
      </c>
      <c r="B82" s="38" t="s">
        <v>778</v>
      </c>
      <c r="C82" s="38" t="s">
        <v>105</v>
      </c>
      <c r="D82" s="38">
        <v>0</v>
      </c>
      <c r="E82" s="38">
        <v>95</v>
      </c>
      <c r="F82" s="38" t="s">
        <v>889</v>
      </c>
      <c r="G82" s="38">
        <v>2</v>
      </c>
      <c r="H82" s="38" t="s">
        <v>181</v>
      </c>
      <c r="I82" s="38" t="s">
        <v>13</v>
      </c>
      <c r="J82" s="38">
        <v>1</v>
      </c>
      <c r="K82" s="38">
        <v>343.33</v>
      </c>
      <c r="L82" s="38">
        <v>2094.9699999999998</v>
      </c>
      <c r="M82" s="38">
        <v>0</v>
      </c>
      <c r="N82" s="38">
        <v>0</v>
      </c>
    </row>
    <row r="83" spans="1:14">
      <c r="A83" s="38" t="s">
        <v>890</v>
      </c>
      <c r="B83" s="38" t="s">
        <v>777</v>
      </c>
      <c r="C83" s="38" t="s">
        <v>105</v>
      </c>
      <c r="D83" s="38">
        <v>0</v>
      </c>
      <c r="E83" s="38">
        <v>94</v>
      </c>
      <c r="F83" s="38" t="s">
        <v>890</v>
      </c>
      <c r="G83" s="38">
        <v>2</v>
      </c>
      <c r="H83" s="38" t="s">
        <v>180</v>
      </c>
      <c r="I83" s="38" t="s">
        <v>13</v>
      </c>
      <c r="J83" s="38">
        <v>3</v>
      </c>
      <c r="K83" s="38">
        <v>343.33</v>
      </c>
      <c r="L83" s="38">
        <v>1918.87</v>
      </c>
      <c r="M83" s="38">
        <v>0</v>
      </c>
      <c r="N83" s="38">
        <v>0</v>
      </c>
    </row>
    <row r="84" spans="1:14">
      <c r="A84" s="38" t="s">
        <v>891</v>
      </c>
      <c r="B84" s="38" t="s">
        <v>776</v>
      </c>
      <c r="C84" s="38" t="s">
        <v>105</v>
      </c>
      <c r="D84" s="38">
        <v>0</v>
      </c>
      <c r="E84" s="38">
        <v>93</v>
      </c>
      <c r="F84" s="38" t="s">
        <v>891</v>
      </c>
      <c r="G84" s="38">
        <v>2</v>
      </c>
      <c r="H84" s="38" t="s">
        <v>114</v>
      </c>
      <c r="I84" s="38" t="s">
        <v>13</v>
      </c>
      <c r="J84" s="38">
        <v>3</v>
      </c>
      <c r="K84" s="38">
        <v>233.93</v>
      </c>
      <c r="L84" s="38">
        <v>659.87</v>
      </c>
      <c r="M84" s="38">
        <v>0</v>
      </c>
      <c r="N84" s="38">
        <v>0</v>
      </c>
    </row>
    <row r="85" spans="1:14">
      <c r="A85" s="38" t="s">
        <v>892</v>
      </c>
      <c r="B85" s="38" t="s">
        <v>775</v>
      </c>
      <c r="C85" s="38" t="s">
        <v>105</v>
      </c>
      <c r="D85" s="38">
        <v>0</v>
      </c>
      <c r="E85" s="38">
        <v>91</v>
      </c>
      <c r="F85" s="38" t="s">
        <v>892</v>
      </c>
      <c r="G85" s="38">
        <v>2</v>
      </c>
      <c r="H85" s="38" t="s">
        <v>112</v>
      </c>
      <c r="I85" s="38" t="s">
        <v>13</v>
      </c>
      <c r="J85" s="38">
        <v>1</v>
      </c>
      <c r="K85" s="38">
        <v>233.93</v>
      </c>
      <c r="L85" s="38">
        <v>514.62</v>
      </c>
      <c r="M85" s="38">
        <v>0</v>
      </c>
      <c r="N85" s="38">
        <v>0</v>
      </c>
    </row>
    <row r="86" spans="1:14">
      <c r="A86" s="38" t="s">
        <v>893</v>
      </c>
      <c r="B86" s="38" t="s">
        <v>774</v>
      </c>
      <c r="C86" s="38" t="s">
        <v>105</v>
      </c>
      <c r="D86" s="38">
        <v>0</v>
      </c>
      <c r="E86" s="38">
        <v>47</v>
      </c>
      <c r="F86" s="38" t="s">
        <v>893</v>
      </c>
      <c r="G86" s="38">
        <v>2</v>
      </c>
      <c r="H86" s="38" t="s">
        <v>110</v>
      </c>
      <c r="I86" s="38" t="s">
        <v>13</v>
      </c>
      <c r="J86" s="38">
        <v>2</v>
      </c>
      <c r="K86" s="38">
        <v>122.6</v>
      </c>
      <c r="L86" s="38">
        <v>423.43</v>
      </c>
      <c r="M86" s="38">
        <v>0</v>
      </c>
      <c r="N86" s="38">
        <v>0</v>
      </c>
    </row>
    <row r="87" spans="1:14">
      <c r="A87" s="38" t="s">
        <v>894</v>
      </c>
      <c r="B87" s="38" t="s">
        <v>773</v>
      </c>
      <c r="C87" s="38" t="s">
        <v>105</v>
      </c>
      <c r="D87" s="38">
        <v>0</v>
      </c>
      <c r="E87" s="38">
        <v>46</v>
      </c>
      <c r="F87" s="38" t="s">
        <v>894</v>
      </c>
      <c r="G87" s="38">
        <v>2</v>
      </c>
      <c r="H87" s="38" t="s">
        <v>275</v>
      </c>
      <c r="I87" s="38" t="s">
        <v>13</v>
      </c>
      <c r="J87" s="38">
        <v>5</v>
      </c>
      <c r="K87" s="38">
        <v>159.71</v>
      </c>
      <c r="L87" s="38">
        <v>363.98</v>
      </c>
      <c r="M87" s="38">
        <v>0</v>
      </c>
      <c r="N87" s="38">
        <v>0</v>
      </c>
    </row>
    <row r="88" spans="1:14">
      <c r="A88" s="38" t="s">
        <v>895</v>
      </c>
      <c r="B88" s="38" t="s">
        <v>772</v>
      </c>
      <c r="C88" s="38" t="s">
        <v>105</v>
      </c>
      <c r="D88" s="38">
        <v>0</v>
      </c>
      <c r="E88" s="38">
        <v>45</v>
      </c>
      <c r="F88" s="38" t="s">
        <v>895</v>
      </c>
      <c r="G88" s="38">
        <v>2</v>
      </c>
      <c r="H88" s="38" t="s">
        <v>109</v>
      </c>
      <c r="I88" s="38" t="s">
        <v>13</v>
      </c>
      <c r="J88" s="38">
        <v>11</v>
      </c>
      <c r="K88" s="38">
        <v>159.71</v>
      </c>
      <c r="L88" s="38">
        <v>333.48</v>
      </c>
      <c r="M88" s="38">
        <v>0</v>
      </c>
      <c r="N88" s="38">
        <v>0</v>
      </c>
    </row>
    <row r="89" spans="1:14">
      <c r="A89" s="38" t="s">
        <v>896</v>
      </c>
      <c r="B89" s="38" t="s">
        <v>771</v>
      </c>
      <c r="C89" s="38" t="s">
        <v>105</v>
      </c>
      <c r="D89" s="38">
        <v>0</v>
      </c>
      <c r="E89" s="38">
        <v>44</v>
      </c>
      <c r="F89" s="38" t="s">
        <v>896</v>
      </c>
      <c r="G89" s="38">
        <v>2</v>
      </c>
      <c r="H89" s="38" t="s">
        <v>108</v>
      </c>
      <c r="I89" s="38" t="s">
        <v>13</v>
      </c>
      <c r="J89" s="38">
        <v>13</v>
      </c>
      <c r="K89" s="38">
        <v>171.34</v>
      </c>
      <c r="L89" s="38">
        <v>260.24</v>
      </c>
      <c r="M89" s="38">
        <v>0</v>
      </c>
      <c r="N89" s="38">
        <v>0</v>
      </c>
    </row>
    <row r="90" spans="1:14">
      <c r="A90" s="38" t="s">
        <v>897</v>
      </c>
      <c r="B90" s="38" t="s">
        <v>770</v>
      </c>
      <c r="C90" s="38" t="s">
        <v>105</v>
      </c>
      <c r="D90" s="38">
        <v>0</v>
      </c>
      <c r="E90" s="38">
        <v>43</v>
      </c>
      <c r="F90" s="38" t="s">
        <v>897</v>
      </c>
      <c r="G90" s="38">
        <v>2</v>
      </c>
      <c r="H90" s="38" t="s">
        <v>107</v>
      </c>
      <c r="I90" s="38" t="s">
        <v>13</v>
      </c>
      <c r="J90" s="38">
        <v>7</v>
      </c>
      <c r="K90" s="38">
        <v>159.71</v>
      </c>
      <c r="L90" s="38">
        <v>267.39</v>
      </c>
      <c r="M90" s="38">
        <v>0</v>
      </c>
      <c r="N90" s="38">
        <v>0</v>
      </c>
    </row>
    <row r="91" spans="1:14" ht="28.8">
      <c r="A91" s="38" t="s">
        <v>898</v>
      </c>
      <c r="B91" s="38" t="s">
        <v>783</v>
      </c>
      <c r="C91" s="38" t="s">
        <v>105</v>
      </c>
      <c r="D91" s="38">
        <v>0</v>
      </c>
      <c r="E91" s="38">
        <v>128</v>
      </c>
      <c r="F91" s="38" t="s">
        <v>898</v>
      </c>
      <c r="G91" s="38">
        <v>2</v>
      </c>
      <c r="H91" s="38" t="s">
        <v>899</v>
      </c>
      <c r="I91" s="38" t="s">
        <v>13</v>
      </c>
      <c r="J91" s="38">
        <v>17</v>
      </c>
      <c r="K91" s="38">
        <v>333.22</v>
      </c>
      <c r="L91" s="38">
        <v>2158.27</v>
      </c>
      <c r="M91" s="38">
        <v>0</v>
      </c>
      <c r="N91" s="38">
        <v>0</v>
      </c>
    </row>
    <row r="92" spans="1:14" ht="28.8">
      <c r="A92" s="38" t="s">
        <v>914</v>
      </c>
      <c r="B92" s="38" t="s">
        <v>785</v>
      </c>
      <c r="C92" s="38" t="s">
        <v>105</v>
      </c>
      <c r="D92" s="38">
        <v>0</v>
      </c>
      <c r="E92" s="38">
        <v>260</v>
      </c>
      <c r="F92" s="38" t="s">
        <v>914</v>
      </c>
      <c r="G92" s="38">
        <v>2</v>
      </c>
      <c r="H92" s="38" t="s">
        <v>744</v>
      </c>
      <c r="I92" s="38" t="s">
        <v>13</v>
      </c>
      <c r="J92" s="38">
        <v>1</v>
      </c>
      <c r="K92" s="38">
        <v>400</v>
      </c>
      <c r="L92" s="38">
        <v>3800</v>
      </c>
      <c r="M92" s="38">
        <v>0</v>
      </c>
      <c r="N92" s="38">
        <v>0</v>
      </c>
    </row>
    <row r="93" spans="1:14" ht="28.8">
      <c r="A93" s="38" t="s">
        <v>900</v>
      </c>
      <c r="B93" s="38" t="s">
        <v>784</v>
      </c>
      <c r="C93" s="38" t="s">
        <v>105</v>
      </c>
      <c r="D93" s="38">
        <v>0</v>
      </c>
      <c r="E93" s="38">
        <v>148</v>
      </c>
      <c r="F93" s="38" t="s">
        <v>900</v>
      </c>
      <c r="G93" s="38">
        <v>2</v>
      </c>
      <c r="H93" s="38" t="s">
        <v>129</v>
      </c>
      <c r="I93" s="38" t="s">
        <v>13</v>
      </c>
      <c r="J93" s="38">
        <v>3</v>
      </c>
      <c r="K93" s="38">
        <v>177.49</v>
      </c>
      <c r="L93" s="38">
        <v>2536.9299999999998</v>
      </c>
      <c r="M93" s="38">
        <v>0</v>
      </c>
      <c r="N93" s="38">
        <v>0</v>
      </c>
    </row>
    <row r="94" spans="1:14" ht="28.8">
      <c r="A94" s="38" t="s">
        <v>908</v>
      </c>
      <c r="B94" s="38" t="s">
        <v>765</v>
      </c>
      <c r="C94" s="38" t="s">
        <v>105</v>
      </c>
      <c r="D94" s="38">
        <v>0</v>
      </c>
      <c r="E94" s="38">
        <v>256</v>
      </c>
      <c r="F94" s="38" t="s">
        <v>908</v>
      </c>
      <c r="G94" s="38">
        <v>2</v>
      </c>
      <c r="H94" s="38" t="s">
        <v>741</v>
      </c>
      <c r="I94" s="38" t="s">
        <v>13</v>
      </c>
      <c r="J94" s="38">
        <v>1</v>
      </c>
      <c r="K94" s="38">
        <v>984.23</v>
      </c>
      <c r="L94" s="38">
        <v>1600</v>
      </c>
      <c r="M94" s="38">
        <v>0</v>
      </c>
      <c r="N94" s="38">
        <v>0</v>
      </c>
    </row>
    <row r="95" spans="1:14" ht="28.8">
      <c r="A95" s="38" t="s">
        <v>901</v>
      </c>
      <c r="B95" s="38" t="s">
        <v>763</v>
      </c>
      <c r="C95" s="38" t="s">
        <v>105</v>
      </c>
      <c r="D95" s="38">
        <v>0</v>
      </c>
      <c r="E95" s="38">
        <v>255</v>
      </c>
      <c r="F95" s="38" t="s">
        <v>901</v>
      </c>
      <c r="G95" s="38">
        <v>2</v>
      </c>
      <c r="H95" s="38" t="s">
        <v>740</v>
      </c>
      <c r="I95" s="38" t="s">
        <v>13</v>
      </c>
      <c r="J95" s="38">
        <v>2</v>
      </c>
      <c r="K95" s="38">
        <v>400</v>
      </c>
      <c r="L95" s="38">
        <v>1000</v>
      </c>
      <c r="M95" s="38">
        <v>0</v>
      </c>
      <c r="N95" s="38">
        <v>0</v>
      </c>
    </row>
    <row r="96" spans="1:14">
      <c r="A96" s="38" t="s">
        <v>902</v>
      </c>
      <c r="B96" s="38" t="s">
        <v>764</v>
      </c>
      <c r="C96" s="38" t="s">
        <v>105</v>
      </c>
      <c r="D96" s="38">
        <v>0</v>
      </c>
      <c r="E96" s="38">
        <v>8</v>
      </c>
      <c r="F96" s="38" t="s">
        <v>902</v>
      </c>
      <c r="G96" s="38">
        <v>2</v>
      </c>
      <c r="H96" s="38" t="s">
        <v>274</v>
      </c>
      <c r="I96" s="38" t="s">
        <v>13</v>
      </c>
      <c r="J96" s="38">
        <v>3</v>
      </c>
      <c r="K96" s="38">
        <v>984.23</v>
      </c>
      <c r="L96" s="38">
        <v>3709.54</v>
      </c>
      <c r="M96" s="38">
        <v>0</v>
      </c>
      <c r="N96" s="38">
        <v>0</v>
      </c>
    </row>
    <row r="97" spans="1:16" ht="28.8">
      <c r="A97" s="38" t="s">
        <v>903</v>
      </c>
      <c r="B97" s="38" t="s">
        <v>786</v>
      </c>
      <c r="C97" s="38" t="s">
        <v>105</v>
      </c>
      <c r="D97" s="38">
        <v>0</v>
      </c>
      <c r="E97" s="38">
        <v>150</v>
      </c>
      <c r="F97" s="38" t="s">
        <v>903</v>
      </c>
      <c r="G97" s="38">
        <v>2</v>
      </c>
      <c r="H97" s="38" t="s">
        <v>131</v>
      </c>
      <c r="I97" s="38" t="s">
        <v>13</v>
      </c>
      <c r="J97" s="38">
        <v>1</v>
      </c>
      <c r="K97" s="38">
        <v>446.67</v>
      </c>
      <c r="L97" s="38">
        <v>3416.67</v>
      </c>
      <c r="M97" s="38">
        <v>0</v>
      </c>
      <c r="N97" s="38">
        <v>0</v>
      </c>
    </row>
    <row r="98" spans="1:16" ht="28.8">
      <c r="A98" s="38" t="s">
        <v>904</v>
      </c>
      <c r="B98" s="38" t="s">
        <v>787</v>
      </c>
      <c r="C98" s="38" t="s">
        <v>105</v>
      </c>
      <c r="D98" s="38">
        <v>0</v>
      </c>
      <c r="E98" s="38">
        <v>158</v>
      </c>
      <c r="F98" s="38" t="s">
        <v>904</v>
      </c>
      <c r="G98" s="38">
        <v>2</v>
      </c>
      <c r="H98" s="38" t="s">
        <v>625</v>
      </c>
      <c r="I98" s="38" t="s">
        <v>13</v>
      </c>
      <c r="J98" s="38">
        <v>1</v>
      </c>
      <c r="K98" s="38">
        <v>525</v>
      </c>
      <c r="L98" s="38">
        <v>6431.87</v>
      </c>
      <c r="M98" s="38">
        <v>0</v>
      </c>
      <c r="N98" s="38">
        <v>0</v>
      </c>
    </row>
    <row r="100" spans="1:16" ht="28.8">
      <c r="H100" s="32" t="s">
        <v>915</v>
      </c>
    </row>
    <row r="101" spans="1:16" ht="28.8">
      <c r="A101" s="38" t="s">
        <v>917</v>
      </c>
      <c r="B101" s="38" t="s">
        <v>761</v>
      </c>
      <c r="C101" s="38" t="s">
        <v>105</v>
      </c>
      <c r="D101" s="38">
        <v>0</v>
      </c>
      <c r="E101" s="38">
        <v>253</v>
      </c>
      <c r="F101" s="38" t="s">
        <v>917</v>
      </c>
      <c r="G101" s="38">
        <v>2</v>
      </c>
      <c r="H101" s="38" t="s">
        <v>736</v>
      </c>
      <c r="I101" s="38" t="s">
        <v>13</v>
      </c>
      <c r="J101" s="38">
        <v>1</v>
      </c>
      <c r="K101" s="38">
        <v>2500</v>
      </c>
      <c r="L101" s="38">
        <v>60000</v>
      </c>
      <c r="M101" s="38">
        <v>0</v>
      </c>
      <c r="N101" s="38">
        <v>0</v>
      </c>
    </row>
    <row r="102" spans="1:16" ht="28.8">
      <c r="A102" s="38" t="s">
        <v>910</v>
      </c>
      <c r="B102" s="38" t="s">
        <v>769</v>
      </c>
      <c r="C102" s="38" t="s">
        <v>105</v>
      </c>
      <c r="D102" s="38">
        <v>0</v>
      </c>
      <c r="E102" s="38">
        <v>259</v>
      </c>
      <c r="F102" s="38" t="s">
        <v>910</v>
      </c>
      <c r="G102" s="38">
        <v>2</v>
      </c>
      <c r="H102" s="38" t="s">
        <v>730</v>
      </c>
      <c r="I102" s="38" t="s">
        <v>13</v>
      </c>
      <c r="J102" s="38">
        <v>1</v>
      </c>
      <c r="K102" s="38">
        <v>1856.03</v>
      </c>
      <c r="L102" s="38">
        <v>6000</v>
      </c>
      <c r="M102" s="38">
        <v>0</v>
      </c>
      <c r="N102" s="38">
        <v>0</v>
      </c>
    </row>
    <row r="103" spans="1:16" ht="28.8">
      <c r="A103" s="38" t="s">
        <v>911</v>
      </c>
      <c r="B103" s="38" t="s">
        <v>781</v>
      </c>
      <c r="C103" s="38" t="s">
        <v>105</v>
      </c>
      <c r="D103" s="38">
        <v>0</v>
      </c>
      <c r="E103" s="38">
        <v>264</v>
      </c>
      <c r="F103" s="38" t="s">
        <v>911</v>
      </c>
      <c r="G103" s="38">
        <v>2</v>
      </c>
      <c r="H103" s="38" t="s">
        <v>743</v>
      </c>
      <c r="I103" s="38" t="s">
        <v>13</v>
      </c>
      <c r="J103" s="38">
        <v>1</v>
      </c>
      <c r="K103" s="38">
        <v>350</v>
      </c>
      <c r="L103" s="38">
        <v>8500</v>
      </c>
      <c r="M103" s="38">
        <v>0</v>
      </c>
      <c r="N103" s="38">
        <v>0</v>
      </c>
    </row>
    <row r="104" spans="1:16" ht="28.8">
      <c r="A104" s="38" t="s">
        <v>912</v>
      </c>
      <c r="B104" s="38" t="s">
        <v>782</v>
      </c>
      <c r="C104" s="38" t="s">
        <v>105</v>
      </c>
      <c r="D104" s="38">
        <v>0</v>
      </c>
      <c r="E104" s="38">
        <v>243</v>
      </c>
      <c r="F104" s="38" t="s">
        <v>912</v>
      </c>
      <c r="G104" s="38">
        <v>2</v>
      </c>
      <c r="H104" s="38" t="s">
        <v>303</v>
      </c>
      <c r="I104" s="38" t="s">
        <v>13</v>
      </c>
      <c r="J104" s="38">
        <v>1</v>
      </c>
      <c r="K104" s="38">
        <v>350</v>
      </c>
      <c r="L104" s="38">
        <v>785</v>
      </c>
      <c r="M104" s="38">
        <v>0</v>
      </c>
      <c r="N104" s="38">
        <v>0</v>
      </c>
    </row>
    <row r="106" spans="1:16" ht="28.8">
      <c r="H106" s="32" t="s">
        <v>916</v>
      </c>
    </row>
    <row r="107" spans="1:16" ht="28.8">
      <c r="A107" s="38" t="s">
        <v>908</v>
      </c>
      <c r="B107" s="38" t="s">
        <v>765</v>
      </c>
      <c r="C107" s="38" t="s">
        <v>105</v>
      </c>
      <c r="D107" s="38">
        <v>0</v>
      </c>
      <c r="E107" s="38">
        <v>256</v>
      </c>
      <c r="F107" s="38" t="s">
        <v>908</v>
      </c>
      <c r="G107" s="38">
        <v>2</v>
      </c>
      <c r="H107" s="38" t="s">
        <v>741</v>
      </c>
      <c r="I107" s="38" t="s">
        <v>13</v>
      </c>
      <c r="J107" s="38">
        <v>3</v>
      </c>
      <c r="K107" s="38">
        <v>984.23</v>
      </c>
      <c r="L107" s="38">
        <v>1600</v>
      </c>
      <c r="M107" s="38">
        <v>0</v>
      </c>
      <c r="N107" s="38">
        <v>0</v>
      </c>
    </row>
    <row r="110" spans="1:16" ht="57.6">
      <c r="A110" s="35"/>
      <c r="B110" s="35"/>
      <c r="C110" s="35"/>
      <c r="D110" s="35"/>
      <c r="E110" s="35"/>
      <c r="F110" s="35"/>
      <c r="G110" s="35"/>
      <c r="H110" s="36" t="s">
        <v>919</v>
      </c>
      <c r="I110" s="35"/>
      <c r="J110" s="35"/>
      <c r="K110" s="35"/>
      <c r="L110" s="35"/>
      <c r="M110" s="35"/>
      <c r="N110" s="35"/>
      <c r="O110" s="35"/>
      <c r="P110" s="35"/>
    </row>
    <row r="112" spans="1:16" ht="28.8">
      <c r="A112" s="38" t="s">
        <v>920</v>
      </c>
      <c r="B112" s="38" t="s">
        <v>758</v>
      </c>
      <c r="C112" s="38" t="s">
        <v>105</v>
      </c>
      <c r="D112" s="38">
        <v>0</v>
      </c>
      <c r="E112" s="38">
        <v>2</v>
      </c>
      <c r="F112" s="38" t="s">
        <v>920</v>
      </c>
      <c r="G112" s="38">
        <v>2</v>
      </c>
      <c r="H112" s="38" t="s">
        <v>722</v>
      </c>
      <c r="I112" s="38" t="s">
        <v>13</v>
      </c>
      <c r="J112" s="38">
        <v>1000</v>
      </c>
      <c r="K112" s="38">
        <v>2883.31</v>
      </c>
      <c r="L112" s="38">
        <v>16946.98</v>
      </c>
      <c r="M112" s="38">
        <v>0</v>
      </c>
      <c r="N112" s="38">
        <v>0</v>
      </c>
    </row>
    <row r="113" spans="1:16" ht="28.8">
      <c r="A113" s="38" t="s">
        <v>921</v>
      </c>
      <c r="B113" s="38" t="s">
        <v>756</v>
      </c>
      <c r="C113" s="38" t="s">
        <v>105</v>
      </c>
      <c r="D113" s="38">
        <v>0</v>
      </c>
      <c r="E113" s="38">
        <v>4</v>
      </c>
      <c r="F113" s="38" t="s">
        <v>921</v>
      </c>
      <c r="G113" s="38">
        <v>2</v>
      </c>
      <c r="H113" s="38" t="s">
        <v>720</v>
      </c>
      <c r="I113" s="38" t="s">
        <v>13</v>
      </c>
      <c r="J113" s="38">
        <v>2</v>
      </c>
      <c r="K113" s="38">
        <v>2962.5</v>
      </c>
      <c r="L113" s="38">
        <v>8172.34</v>
      </c>
      <c r="M113" s="38">
        <v>0</v>
      </c>
      <c r="N113" s="38">
        <v>0</v>
      </c>
    </row>
    <row r="114" spans="1:16" ht="28.8">
      <c r="A114" s="38" t="s">
        <v>883</v>
      </c>
      <c r="B114" s="38" t="s">
        <v>755</v>
      </c>
      <c r="C114" s="38" t="s">
        <v>105</v>
      </c>
      <c r="D114" s="38">
        <v>0</v>
      </c>
      <c r="E114" s="38">
        <v>6</v>
      </c>
      <c r="F114" s="38" t="s">
        <v>883</v>
      </c>
      <c r="G114" s="38">
        <v>2</v>
      </c>
      <c r="H114" s="38" t="s">
        <v>719</v>
      </c>
      <c r="I114" s="38" t="s">
        <v>13</v>
      </c>
      <c r="J114" s="38">
        <v>1</v>
      </c>
      <c r="K114" s="38">
        <v>2726.23</v>
      </c>
      <c r="L114" s="38">
        <v>12171.03</v>
      </c>
      <c r="M114" s="38">
        <v>0</v>
      </c>
      <c r="N114" s="38">
        <v>0</v>
      </c>
    </row>
    <row r="115" spans="1:16" ht="28.8">
      <c r="A115" s="38" t="s">
        <v>884</v>
      </c>
      <c r="B115" s="38" t="s">
        <v>754</v>
      </c>
      <c r="C115" s="38" t="s">
        <v>105</v>
      </c>
      <c r="D115" s="38">
        <v>0</v>
      </c>
      <c r="E115" s="38">
        <v>7</v>
      </c>
      <c r="F115" s="38" t="s">
        <v>884</v>
      </c>
      <c r="G115" s="38">
        <v>2</v>
      </c>
      <c r="H115" s="38" t="s">
        <v>718</v>
      </c>
      <c r="I115" s="38" t="s">
        <v>13</v>
      </c>
      <c r="J115" s="38">
        <v>1</v>
      </c>
      <c r="K115" s="38">
        <v>2508.08</v>
      </c>
      <c r="L115" s="38">
        <v>10421.19</v>
      </c>
      <c r="M115" s="38">
        <v>0</v>
      </c>
      <c r="N115" s="38">
        <v>0</v>
      </c>
    </row>
    <row r="116" spans="1:16" ht="28.8">
      <c r="A116" s="38" t="s">
        <v>922</v>
      </c>
      <c r="B116" s="38" t="s">
        <v>753</v>
      </c>
      <c r="C116" s="38" t="s">
        <v>105</v>
      </c>
      <c r="D116" s="38">
        <v>0</v>
      </c>
      <c r="E116" s="38">
        <v>251</v>
      </c>
      <c r="F116" s="38" t="s">
        <v>922</v>
      </c>
      <c r="G116" s="38">
        <v>2</v>
      </c>
      <c r="H116" s="38" t="s">
        <v>739</v>
      </c>
      <c r="I116" s="38" t="s">
        <v>13</v>
      </c>
      <c r="J116" s="38">
        <v>1</v>
      </c>
      <c r="K116" s="38">
        <v>2000</v>
      </c>
      <c r="L116" s="38">
        <v>3148</v>
      </c>
      <c r="M116" s="38">
        <v>0</v>
      </c>
      <c r="N116" s="38">
        <v>0</v>
      </c>
    </row>
    <row r="117" spans="1:16" ht="28.8">
      <c r="A117" s="38" t="s">
        <v>886</v>
      </c>
      <c r="B117" s="38" t="s">
        <v>759</v>
      </c>
      <c r="C117" s="38" t="s">
        <v>105</v>
      </c>
      <c r="D117" s="38">
        <v>0</v>
      </c>
      <c r="E117" s="38">
        <v>245</v>
      </c>
      <c r="F117" s="38" t="s">
        <v>886</v>
      </c>
      <c r="G117" s="38">
        <v>2</v>
      </c>
      <c r="H117" s="38" t="s">
        <v>342</v>
      </c>
      <c r="I117" s="38" t="s">
        <v>13</v>
      </c>
      <c r="J117" s="38">
        <v>1</v>
      </c>
      <c r="K117" s="38">
        <v>1500</v>
      </c>
      <c r="L117" s="38">
        <v>14600</v>
      </c>
      <c r="M117" s="38">
        <v>0</v>
      </c>
      <c r="N117" s="38">
        <v>0</v>
      </c>
    </row>
    <row r="118" spans="1:16" ht="28.8">
      <c r="A118" s="38" t="s">
        <v>923</v>
      </c>
      <c r="B118" s="38" t="s">
        <v>768</v>
      </c>
      <c r="C118" s="38" t="s">
        <v>105</v>
      </c>
      <c r="D118" s="38">
        <v>0</v>
      </c>
      <c r="E118" s="38">
        <v>258</v>
      </c>
      <c r="F118" s="38" t="s">
        <v>923</v>
      </c>
      <c r="G118" s="38">
        <v>2</v>
      </c>
      <c r="H118" s="38" t="s">
        <v>731</v>
      </c>
      <c r="I118" s="38" t="s">
        <v>13</v>
      </c>
      <c r="J118" s="38">
        <v>1</v>
      </c>
      <c r="K118" s="38">
        <v>3000</v>
      </c>
      <c r="L118" s="38">
        <v>6000</v>
      </c>
      <c r="M118" s="38">
        <v>0</v>
      </c>
      <c r="N118" s="38">
        <v>0</v>
      </c>
    </row>
    <row r="119" spans="1:16">
      <c r="H119" s="40" t="s">
        <v>924</v>
      </c>
      <c r="I119" s="40" t="s">
        <v>13</v>
      </c>
      <c r="J119" s="40">
        <v>1</v>
      </c>
      <c r="K119" s="40">
        <v>350</v>
      </c>
      <c r="L119" s="40">
        <v>12100</v>
      </c>
      <c r="M119" s="40">
        <v>0</v>
      </c>
      <c r="N119" s="40">
        <v>0</v>
      </c>
      <c r="O119" s="40"/>
      <c r="P119" s="40" t="s">
        <v>925</v>
      </c>
    </row>
    <row r="120" spans="1:16" ht="28.8">
      <c r="A120" s="38" t="s">
        <v>912</v>
      </c>
      <c r="B120" s="38" t="s">
        <v>782</v>
      </c>
      <c r="C120" s="38" t="s">
        <v>105</v>
      </c>
      <c r="D120" s="38">
        <v>0</v>
      </c>
      <c r="E120" s="38">
        <v>243</v>
      </c>
      <c r="F120" s="38" t="s">
        <v>912</v>
      </c>
      <c r="G120" s="38">
        <v>2</v>
      </c>
      <c r="H120" s="38" t="s">
        <v>303</v>
      </c>
      <c r="I120" s="38" t="s">
        <v>13</v>
      </c>
      <c r="J120" s="38">
        <v>1</v>
      </c>
      <c r="K120" s="38">
        <v>350</v>
      </c>
      <c r="L120" s="38">
        <v>785</v>
      </c>
      <c r="M120" s="38">
        <v>0</v>
      </c>
      <c r="N120" s="38">
        <v>0</v>
      </c>
    </row>
    <row r="121" spans="1:16">
      <c r="A121" s="38" t="s">
        <v>913</v>
      </c>
      <c r="B121" s="38" t="s">
        <v>779</v>
      </c>
      <c r="C121" s="38" t="s">
        <v>105</v>
      </c>
      <c r="D121" s="38">
        <v>0</v>
      </c>
      <c r="E121" s="38">
        <v>96</v>
      </c>
      <c r="F121" s="38" t="s">
        <v>913</v>
      </c>
      <c r="G121" s="38">
        <v>2</v>
      </c>
      <c r="H121" s="38" t="s">
        <v>394</v>
      </c>
      <c r="I121" s="38" t="s">
        <v>13</v>
      </c>
      <c r="J121" s="38">
        <v>2</v>
      </c>
      <c r="K121" s="38">
        <v>343.33</v>
      </c>
      <c r="L121" s="38">
        <v>2620.1</v>
      </c>
      <c r="M121" s="38">
        <v>0</v>
      </c>
      <c r="N121" s="38">
        <v>0</v>
      </c>
    </row>
    <row r="122" spans="1:16">
      <c r="A122" s="38" t="s">
        <v>889</v>
      </c>
      <c r="B122" s="38" t="s">
        <v>778</v>
      </c>
      <c r="C122" s="38" t="s">
        <v>105</v>
      </c>
      <c r="D122" s="38">
        <v>0</v>
      </c>
      <c r="E122" s="38">
        <v>95</v>
      </c>
      <c r="F122" s="38" t="s">
        <v>889</v>
      </c>
      <c r="G122" s="38">
        <v>2</v>
      </c>
      <c r="H122" s="38" t="s">
        <v>181</v>
      </c>
      <c r="I122" s="38" t="s">
        <v>13</v>
      </c>
      <c r="J122" s="38">
        <v>1</v>
      </c>
      <c r="K122" s="38">
        <v>343.33</v>
      </c>
      <c r="L122" s="38">
        <v>2094.9699999999998</v>
      </c>
      <c r="M122" s="38">
        <v>0</v>
      </c>
      <c r="N122" s="38">
        <v>0</v>
      </c>
    </row>
    <row r="123" spans="1:16">
      <c r="A123" s="38" t="s">
        <v>890</v>
      </c>
      <c r="B123" s="38" t="s">
        <v>777</v>
      </c>
      <c r="C123" s="38" t="s">
        <v>105</v>
      </c>
      <c r="D123" s="38">
        <v>0</v>
      </c>
      <c r="E123" s="38">
        <v>94</v>
      </c>
      <c r="F123" s="38" t="s">
        <v>890</v>
      </c>
      <c r="G123" s="38">
        <v>2</v>
      </c>
      <c r="H123" s="38" t="s">
        <v>180</v>
      </c>
      <c r="I123" s="38" t="s">
        <v>13</v>
      </c>
      <c r="J123" s="38">
        <v>2</v>
      </c>
      <c r="K123" s="38">
        <v>343.33</v>
      </c>
      <c r="L123" s="38">
        <v>1918.87</v>
      </c>
      <c r="M123" s="38">
        <v>0</v>
      </c>
      <c r="N123" s="38">
        <v>0</v>
      </c>
    </row>
    <row r="124" spans="1:16">
      <c r="A124" s="38" t="s">
        <v>892</v>
      </c>
      <c r="B124" s="38" t="s">
        <v>775</v>
      </c>
      <c r="C124" s="38" t="s">
        <v>105</v>
      </c>
      <c r="D124" s="38">
        <v>0</v>
      </c>
      <c r="E124" s="38">
        <v>91</v>
      </c>
      <c r="F124" s="38" t="s">
        <v>892</v>
      </c>
      <c r="G124" s="38">
        <v>2</v>
      </c>
      <c r="H124" s="38" t="s">
        <v>112</v>
      </c>
      <c r="I124" s="38" t="s">
        <v>13</v>
      </c>
      <c r="J124" s="38">
        <v>8</v>
      </c>
      <c r="K124" s="38">
        <v>233.93</v>
      </c>
      <c r="L124" s="38">
        <v>514.62</v>
      </c>
      <c r="M124" s="38">
        <v>0</v>
      </c>
      <c r="N124" s="38">
        <v>0</v>
      </c>
    </row>
    <row r="125" spans="1:16">
      <c r="A125" s="38" t="s">
        <v>893</v>
      </c>
      <c r="B125" s="38" t="s">
        <v>774</v>
      </c>
      <c r="C125" s="38" t="s">
        <v>105</v>
      </c>
      <c r="D125" s="38">
        <v>0</v>
      </c>
      <c r="E125" s="38">
        <v>47</v>
      </c>
      <c r="F125" s="38" t="s">
        <v>893</v>
      </c>
      <c r="G125" s="38">
        <v>2</v>
      </c>
      <c r="H125" s="38" t="s">
        <v>110</v>
      </c>
      <c r="I125" s="38" t="s">
        <v>13</v>
      </c>
      <c r="J125" s="38">
        <v>2</v>
      </c>
      <c r="K125" s="38">
        <v>122.6</v>
      </c>
      <c r="L125" s="38">
        <v>423.43</v>
      </c>
      <c r="M125" s="38">
        <v>0</v>
      </c>
      <c r="N125" s="38">
        <v>0</v>
      </c>
    </row>
    <row r="126" spans="1:16">
      <c r="A126" s="38" t="s">
        <v>894</v>
      </c>
      <c r="B126" s="38" t="s">
        <v>773</v>
      </c>
      <c r="C126" s="38" t="s">
        <v>105</v>
      </c>
      <c r="D126" s="38">
        <v>0</v>
      </c>
      <c r="E126" s="38">
        <v>46</v>
      </c>
      <c r="F126" s="38" t="s">
        <v>894</v>
      </c>
      <c r="G126" s="38">
        <v>2</v>
      </c>
      <c r="H126" s="38" t="s">
        <v>275</v>
      </c>
      <c r="I126" s="38" t="s">
        <v>13</v>
      </c>
      <c r="J126" s="38">
        <v>6</v>
      </c>
      <c r="K126" s="38">
        <v>159.71</v>
      </c>
      <c r="L126" s="38">
        <v>363.98</v>
      </c>
      <c r="M126" s="38">
        <v>0</v>
      </c>
      <c r="N126" s="38">
        <v>0</v>
      </c>
    </row>
    <row r="127" spans="1:16">
      <c r="A127" s="38" t="s">
        <v>895</v>
      </c>
      <c r="B127" s="38" t="s">
        <v>772</v>
      </c>
      <c r="C127" s="38" t="s">
        <v>105</v>
      </c>
      <c r="D127" s="38">
        <v>0</v>
      </c>
      <c r="E127" s="38">
        <v>45</v>
      </c>
      <c r="F127" s="38" t="s">
        <v>895</v>
      </c>
      <c r="G127" s="38">
        <v>2</v>
      </c>
      <c r="H127" s="38" t="s">
        <v>109</v>
      </c>
      <c r="I127" s="38" t="s">
        <v>13</v>
      </c>
      <c r="J127" s="38">
        <v>8</v>
      </c>
      <c r="K127" s="38">
        <v>159.71</v>
      </c>
      <c r="L127" s="38">
        <v>333.48</v>
      </c>
      <c r="M127" s="38">
        <v>0</v>
      </c>
      <c r="N127" s="38">
        <v>0</v>
      </c>
    </row>
    <row r="128" spans="1:16">
      <c r="A128" s="38" t="s">
        <v>896</v>
      </c>
      <c r="B128" s="38" t="s">
        <v>771</v>
      </c>
      <c r="C128" s="38" t="s">
        <v>105</v>
      </c>
      <c r="D128" s="38">
        <v>0</v>
      </c>
      <c r="E128" s="38">
        <v>44</v>
      </c>
      <c r="F128" s="38" t="s">
        <v>896</v>
      </c>
      <c r="G128" s="38">
        <v>2</v>
      </c>
      <c r="H128" s="38" t="s">
        <v>108</v>
      </c>
      <c r="I128" s="38" t="s">
        <v>13</v>
      </c>
      <c r="J128" s="38">
        <v>15</v>
      </c>
      <c r="K128" s="38">
        <v>171.34</v>
      </c>
      <c r="L128" s="38">
        <v>260.24</v>
      </c>
      <c r="M128" s="38">
        <v>0</v>
      </c>
      <c r="N128" s="38">
        <v>0</v>
      </c>
    </row>
    <row r="129" spans="1:16">
      <c r="A129" s="38" t="s">
        <v>897</v>
      </c>
      <c r="B129" s="38" t="s">
        <v>770</v>
      </c>
      <c r="C129" s="38" t="s">
        <v>105</v>
      </c>
      <c r="D129" s="38">
        <v>0</v>
      </c>
      <c r="E129" s="38">
        <v>43</v>
      </c>
      <c r="F129" s="38" t="s">
        <v>897</v>
      </c>
      <c r="G129" s="38">
        <v>2</v>
      </c>
      <c r="H129" s="38" t="s">
        <v>107</v>
      </c>
      <c r="I129" s="38" t="s">
        <v>13</v>
      </c>
      <c r="J129" s="38">
        <v>8</v>
      </c>
      <c r="K129" s="38">
        <v>159.71</v>
      </c>
      <c r="L129" s="38">
        <v>267.39</v>
      </c>
      <c r="M129" s="38">
        <v>0</v>
      </c>
      <c r="N129" s="38">
        <v>0</v>
      </c>
    </row>
    <row r="130" spans="1:16" ht="28.8">
      <c r="A130" s="38" t="s">
        <v>898</v>
      </c>
      <c r="B130" s="38" t="s">
        <v>783</v>
      </c>
      <c r="C130" s="38" t="s">
        <v>105</v>
      </c>
      <c r="D130" s="38">
        <v>0</v>
      </c>
      <c r="E130" s="38">
        <v>128</v>
      </c>
      <c r="F130" s="38" t="s">
        <v>898</v>
      </c>
      <c r="G130" s="38">
        <v>2</v>
      </c>
      <c r="H130" s="38" t="s">
        <v>899</v>
      </c>
      <c r="I130" s="38" t="s">
        <v>13</v>
      </c>
      <c r="J130" s="38">
        <v>30</v>
      </c>
      <c r="K130" s="38">
        <v>333.22</v>
      </c>
      <c r="L130" s="38">
        <v>2158.27</v>
      </c>
      <c r="M130" s="38">
        <v>0</v>
      </c>
      <c r="N130" s="38">
        <v>0</v>
      </c>
    </row>
    <row r="131" spans="1:16" ht="28.8">
      <c r="A131" s="38" t="s">
        <v>914</v>
      </c>
      <c r="B131" s="38" t="s">
        <v>785</v>
      </c>
      <c r="C131" s="38" t="s">
        <v>105</v>
      </c>
      <c r="D131" s="38">
        <v>0</v>
      </c>
      <c r="E131" s="38">
        <v>260</v>
      </c>
      <c r="F131" s="38" t="s">
        <v>914</v>
      </c>
      <c r="G131" s="38">
        <v>2</v>
      </c>
      <c r="H131" s="38" t="s">
        <v>744</v>
      </c>
      <c r="I131" s="38" t="s">
        <v>13</v>
      </c>
      <c r="J131" s="38">
        <v>3</v>
      </c>
      <c r="K131" s="38">
        <v>400</v>
      </c>
      <c r="L131" s="38">
        <v>3800</v>
      </c>
      <c r="M131" s="38">
        <v>0</v>
      </c>
      <c r="N131" s="38">
        <v>0</v>
      </c>
    </row>
    <row r="132" spans="1:16" ht="28.8">
      <c r="A132" s="38" t="s">
        <v>900</v>
      </c>
      <c r="B132" s="38" t="s">
        <v>784</v>
      </c>
      <c r="C132" s="38" t="s">
        <v>105</v>
      </c>
      <c r="D132" s="38">
        <v>0</v>
      </c>
      <c r="E132" s="38">
        <v>148</v>
      </c>
      <c r="F132" s="38" t="s">
        <v>900</v>
      </c>
      <c r="G132" s="38">
        <v>2</v>
      </c>
      <c r="H132" s="38" t="s">
        <v>129</v>
      </c>
      <c r="I132" s="38" t="s">
        <v>13</v>
      </c>
      <c r="J132" s="38">
        <v>1</v>
      </c>
      <c r="K132" s="38">
        <v>177.49</v>
      </c>
      <c r="L132" s="38">
        <v>2536.9299999999998</v>
      </c>
      <c r="M132" s="38">
        <v>0</v>
      </c>
      <c r="N132" s="38">
        <v>0</v>
      </c>
    </row>
    <row r="133" spans="1:16" ht="28.8">
      <c r="A133" s="38" t="s">
        <v>926</v>
      </c>
      <c r="B133" s="38" t="s">
        <v>766</v>
      </c>
      <c r="C133" s="38" t="s">
        <v>105</v>
      </c>
      <c r="D133" s="38">
        <v>0</v>
      </c>
      <c r="E133" s="38">
        <v>257</v>
      </c>
      <c r="F133" s="38" t="s">
        <v>926</v>
      </c>
      <c r="G133" s="38">
        <v>2</v>
      </c>
      <c r="H133" s="38" t="s">
        <v>742</v>
      </c>
      <c r="I133" s="38" t="s">
        <v>13</v>
      </c>
      <c r="J133" s="38">
        <v>1</v>
      </c>
      <c r="K133" s="38">
        <v>400</v>
      </c>
      <c r="L133" s="38">
        <v>1800</v>
      </c>
      <c r="M133" s="38">
        <v>0</v>
      </c>
      <c r="N133" s="38">
        <v>0</v>
      </c>
    </row>
    <row r="134" spans="1:16" ht="28.8">
      <c r="A134" s="38" t="s">
        <v>908</v>
      </c>
      <c r="B134" s="38" t="s">
        <v>765</v>
      </c>
      <c r="C134" s="38" t="s">
        <v>105</v>
      </c>
      <c r="D134" s="38">
        <v>0</v>
      </c>
      <c r="E134" s="38">
        <v>256</v>
      </c>
      <c r="F134" s="38" t="s">
        <v>908</v>
      </c>
      <c r="G134" s="38">
        <v>2</v>
      </c>
      <c r="H134" s="38" t="s">
        <v>741</v>
      </c>
      <c r="I134" s="38" t="s">
        <v>13</v>
      </c>
      <c r="J134" s="38">
        <v>2</v>
      </c>
      <c r="K134" s="38">
        <v>984.23</v>
      </c>
      <c r="L134" s="38">
        <v>1600</v>
      </c>
      <c r="M134" s="38">
        <v>0</v>
      </c>
      <c r="N134" s="38">
        <v>0</v>
      </c>
    </row>
    <row r="135" spans="1:16">
      <c r="A135" s="38" t="s">
        <v>902</v>
      </c>
      <c r="B135" s="38" t="s">
        <v>764</v>
      </c>
      <c r="C135" s="38" t="s">
        <v>105</v>
      </c>
      <c r="D135" s="38">
        <v>0</v>
      </c>
      <c r="E135" s="38">
        <v>8</v>
      </c>
      <c r="F135" s="38" t="s">
        <v>902</v>
      </c>
      <c r="G135" s="38">
        <v>2</v>
      </c>
      <c r="H135" s="38" t="s">
        <v>274</v>
      </c>
      <c r="I135" s="38" t="s">
        <v>13</v>
      </c>
      <c r="J135" s="38">
        <v>1</v>
      </c>
      <c r="K135" s="38">
        <v>984.23</v>
      </c>
      <c r="L135" s="38">
        <v>3709.54</v>
      </c>
      <c r="M135" s="38">
        <v>0</v>
      </c>
      <c r="N135" s="38">
        <v>0</v>
      </c>
    </row>
    <row r="136" spans="1:16" ht="28.8">
      <c r="A136" s="38" t="s">
        <v>901</v>
      </c>
      <c r="B136" s="38" t="s">
        <v>763</v>
      </c>
      <c r="C136" s="38" t="s">
        <v>105</v>
      </c>
      <c r="D136" s="38">
        <v>0</v>
      </c>
      <c r="E136" s="38">
        <v>255</v>
      </c>
      <c r="F136" s="38" t="s">
        <v>901</v>
      </c>
      <c r="G136" s="38">
        <v>2</v>
      </c>
      <c r="H136" s="38" t="s">
        <v>740</v>
      </c>
      <c r="I136" s="38" t="s">
        <v>13</v>
      </c>
      <c r="J136" s="38">
        <v>2</v>
      </c>
      <c r="K136" s="38">
        <v>400</v>
      </c>
      <c r="L136" s="38">
        <v>1000</v>
      </c>
      <c r="M136" s="38">
        <v>0</v>
      </c>
      <c r="N136" s="38">
        <v>0</v>
      </c>
    </row>
    <row r="137" spans="1:16" ht="28.8">
      <c r="A137" s="38" t="s">
        <v>903</v>
      </c>
      <c r="B137" s="38" t="s">
        <v>786</v>
      </c>
      <c r="C137" s="38" t="s">
        <v>105</v>
      </c>
      <c r="D137" s="38">
        <v>0</v>
      </c>
      <c r="E137" s="38">
        <v>150</v>
      </c>
      <c r="F137" s="38" t="s">
        <v>903</v>
      </c>
      <c r="G137" s="38">
        <v>2</v>
      </c>
      <c r="H137" s="38" t="s">
        <v>131</v>
      </c>
      <c r="I137" s="38" t="s">
        <v>13</v>
      </c>
      <c r="J137" s="38">
        <v>1</v>
      </c>
      <c r="K137" s="38">
        <v>446.67</v>
      </c>
      <c r="L137" s="38">
        <v>3416.67</v>
      </c>
      <c r="M137" s="38">
        <v>0</v>
      </c>
      <c r="N137" s="38">
        <v>0</v>
      </c>
    </row>
    <row r="138" spans="1:16" ht="28.8">
      <c r="A138" s="38" t="s">
        <v>904</v>
      </c>
      <c r="B138" s="38" t="s">
        <v>787</v>
      </c>
      <c r="C138" s="38" t="s">
        <v>105</v>
      </c>
      <c r="D138" s="38">
        <v>0</v>
      </c>
      <c r="E138" s="38">
        <v>158</v>
      </c>
      <c r="F138" s="38" t="s">
        <v>904</v>
      </c>
      <c r="G138" s="38">
        <v>2</v>
      </c>
      <c r="H138" s="38" t="s">
        <v>625</v>
      </c>
      <c r="I138" s="38" t="s">
        <v>13</v>
      </c>
      <c r="J138" s="38">
        <v>1</v>
      </c>
      <c r="K138" s="38">
        <v>525</v>
      </c>
      <c r="L138" s="38">
        <v>6431.87</v>
      </c>
      <c r="M138" s="38">
        <v>0</v>
      </c>
      <c r="N138" s="38">
        <v>0</v>
      </c>
    </row>
    <row r="141" spans="1:16" ht="28.8">
      <c r="H141" s="32" t="s">
        <v>929</v>
      </c>
    </row>
    <row r="142" spans="1:16" ht="28.8">
      <c r="A142" s="38" t="s">
        <v>928</v>
      </c>
      <c r="B142" s="38" t="s">
        <v>762</v>
      </c>
      <c r="C142" s="38" t="s">
        <v>105</v>
      </c>
      <c r="D142" s="38">
        <v>0</v>
      </c>
      <c r="E142" s="38">
        <v>254</v>
      </c>
      <c r="F142" s="38" t="s">
        <v>928</v>
      </c>
      <c r="G142" s="38">
        <v>2</v>
      </c>
      <c r="H142" s="38" t="s">
        <v>734</v>
      </c>
      <c r="I142" s="38" t="s">
        <v>13</v>
      </c>
      <c r="J142" s="38">
        <v>1</v>
      </c>
      <c r="K142" s="38">
        <v>2500</v>
      </c>
      <c r="L142" s="38">
        <v>90000</v>
      </c>
      <c r="M142" s="38">
        <v>0</v>
      </c>
      <c r="N142" s="38">
        <v>0</v>
      </c>
    </row>
    <row r="143" spans="1:16">
      <c r="H143" s="40" t="s">
        <v>924</v>
      </c>
      <c r="I143" s="40" t="s">
        <v>13</v>
      </c>
      <c r="J143" s="40">
        <v>1</v>
      </c>
      <c r="K143" s="40">
        <v>350</v>
      </c>
      <c r="L143" s="40">
        <v>12100</v>
      </c>
      <c r="M143" s="40">
        <v>0</v>
      </c>
      <c r="N143" s="40">
        <v>0</v>
      </c>
      <c r="O143" s="40"/>
      <c r="P143" s="40" t="s">
        <v>925</v>
      </c>
    </row>
    <row r="144" spans="1:16" ht="28.8">
      <c r="A144" s="38" t="s">
        <v>912</v>
      </c>
      <c r="B144" s="38" t="s">
        <v>782</v>
      </c>
      <c r="C144" s="38" t="s">
        <v>105</v>
      </c>
      <c r="D144" s="38">
        <v>0</v>
      </c>
      <c r="E144" s="38">
        <v>243</v>
      </c>
      <c r="F144" s="38" t="s">
        <v>912</v>
      </c>
      <c r="G144" s="38">
        <v>2</v>
      </c>
      <c r="H144" s="38" t="s">
        <v>303</v>
      </c>
      <c r="I144" s="38" t="s">
        <v>13</v>
      </c>
      <c r="J144" s="38">
        <v>1</v>
      </c>
      <c r="K144" s="38">
        <v>350</v>
      </c>
      <c r="L144" s="38">
        <v>785</v>
      </c>
      <c r="M144" s="38">
        <v>0</v>
      </c>
      <c r="N144" s="38">
        <v>0</v>
      </c>
    </row>
    <row r="145" spans="1:14" ht="28.8">
      <c r="A145" s="38" t="s">
        <v>923</v>
      </c>
      <c r="B145" s="38" t="s">
        <v>768</v>
      </c>
      <c r="C145" s="38" t="s">
        <v>105</v>
      </c>
      <c r="D145" s="38">
        <v>0</v>
      </c>
      <c r="E145" s="38">
        <v>258</v>
      </c>
      <c r="F145" s="38" t="s">
        <v>923</v>
      </c>
      <c r="G145" s="38">
        <v>2</v>
      </c>
      <c r="H145" s="38" t="s">
        <v>731</v>
      </c>
      <c r="I145" s="38" t="s">
        <v>13</v>
      </c>
      <c r="J145" s="38">
        <v>1</v>
      </c>
      <c r="K145" s="38">
        <v>3000</v>
      </c>
      <c r="L145" s="38">
        <v>6000</v>
      </c>
      <c r="M145" s="38">
        <v>0</v>
      </c>
      <c r="N145" s="38">
        <v>0</v>
      </c>
    </row>
    <row r="148" spans="1:14" ht="28.8">
      <c r="H148" s="32" t="s">
        <v>927</v>
      </c>
    </row>
    <row r="149" spans="1:14" ht="28.8">
      <c r="A149" s="38" t="s">
        <v>908</v>
      </c>
      <c r="B149" s="38" t="s">
        <v>765</v>
      </c>
      <c r="C149" s="38" t="s">
        <v>105</v>
      </c>
      <c r="D149" s="38">
        <v>0</v>
      </c>
      <c r="E149" s="38">
        <v>256</v>
      </c>
      <c r="F149" s="38" t="s">
        <v>908</v>
      </c>
      <c r="G149" s="38">
        <v>2</v>
      </c>
      <c r="H149" s="38" t="s">
        <v>741</v>
      </c>
      <c r="I149" s="38" t="s">
        <v>13</v>
      </c>
      <c r="J149" s="38">
        <v>3</v>
      </c>
      <c r="K149" s="38">
        <v>984.23</v>
      </c>
      <c r="L149" s="38">
        <v>1600</v>
      </c>
      <c r="M149" s="38">
        <v>0</v>
      </c>
      <c r="N149" s="38">
        <v>0</v>
      </c>
    </row>
  </sheetData>
  <autoFilter ref="A2:P2" xr:uid="{00000000-0009-0000-0000-000019000000}"/>
  <sortState xmlns:xlrd2="http://schemas.microsoft.com/office/spreadsheetml/2017/richdata2" ref="A4:P20">
    <sortCondition ref="A4:A20"/>
  </sortState>
  <pageMargins left="0.7" right="0.7" top="0.75" bottom="0.75" header="0.3" footer="0.3"/>
  <pageSetup paperSize="8" scale="67" fitToHeight="0"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N48"/>
  <sheetViews>
    <sheetView topLeftCell="D7" workbookViewId="0">
      <selection activeCell="P25" sqref="P25"/>
    </sheetView>
  </sheetViews>
  <sheetFormatPr defaultRowHeight="14.4"/>
  <cols>
    <col min="1" max="3" width="0" hidden="1" customWidth="1"/>
    <col min="5" max="5" width="63.44140625" customWidth="1"/>
    <col min="6" max="6" width="12.109375" customWidth="1"/>
    <col min="7" max="7" width="11.88671875" customWidth="1"/>
    <col min="8" max="8" width="11.5546875" customWidth="1"/>
    <col min="9" max="9" width="9.5546875" bestFit="1" customWidth="1"/>
    <col min="10" max="10" width="11.5546875" customWidth="1"/>
    <col min="11" max="11" width="19.5546875" customWidth="1"/>
    <col min="12" max="12" width="11.88671875" customWidth="1"/>
  </cols>
  <sheetData>
    <row r="1" spans="1:12" ht="6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817</v>
      </c>
      <c r="G1" s="5" t="s">
        <v>818</v>
      </c>
      <c r="H1" s="22" t="s">
        <v>819</v>
      </c>
      <c r="I1" s="26" t="s">
        <v>820</v>
      </c>
      <c r="J1" s="26" t="s">
        <v>821</v>
      </c>
      <c r="K1" s="26" t="s">
        <v>848</v>
      </c>
      <c r="L1" s="29" t="s">
        <v>849</v>
      </c>
    </row>
    <row r="2" spans="1:12">
      <c r="A2" s="6" t="s">
        <v>7</v>
      </c>
      <c r="B2" s="7">
        <v>0</v>
      </c>
      <c r="C2" s="7">
        <v>0</v>
      </c>
      <c r="D2" s="8" t="s">
        <v>822</v>
      </c>
      <c r="E2" s="9" t="s">
        <v>640</v>
      </c>
      <c r="F2" s="260">
        <v>1297.2477388774228</v>
      </c>
      <c r="G2" s="260">
        <v>0</v>
      </c>
      <c r="H2" s="260">
        <v>1297.2477388774228</v>
      </c>
      <c r="I2" s="27" t="e">
        <f>IF(#REF!="ККО",#REF!/#REF!,0)</f>
        <v>#REF!</v>
      </c>
      <c r="J2" s="27" t="e">
        <f>IF(#REF!="ККО",#REF!/#REF!,0)</f>
        <v>#REF!</v>
      </c>
      <c r="K2" s="27" t="e">
        <f>I2+J2</f>
        <v>#REF!</v>
      </c>
      <c r="L2" s="30" t="e">
        <f>K2/H2-1</f>
        <v>#REF!</v>
      </c>
    </row>
    <row r="3" spans="1:12">
      <c r="A3" s="10" t="s">
        <v>11</v>
      </c>
      <c r="B3" s="11">
        <v>0</v>
      </c>
      <c r="C3" s="11">
        <v>0</v>
      </c>
      <c r="D3" s="12" t="s">
        <v>823</v>
      </c>
      <c r="E3" s="13" t="s">
        <v>642</v>
      </c>
      <c r="F3" s="260">
        <v>4912.7205257543901</v>
      </c>
      <c r="G3" s="260">
        <v>0</v>
      </c>
      <c r="H3" s="260">
        <v>4912.7205257543901</v>
      </c>
      <c r="I3" s="27" t="e">
        <f>IF(#REF!="ККО",#REF!/#REF!,0)</f>
        <v>#REF!</v>
      </c>
      <c r="J3" s="27" t="e">
        <f>IF(#REF!="ККО",#REF!/#REF!,0)</f>
        <v>#REF!</v>
      </c>
      <c r="K3" s="27" t="e">
        <f t="shared" ref="K3:K12" si="0">I3+J3</f>
        <v>#REF!</v>
      </c>
      <c r="L3" s="30" t="e">
        <f t="shared" ref="L3:L13" si="1">K3/H3-1</f>
        <v>#REF!</v>
      </c>
    </row>
    <row r="4" spans="1:12">
      <c r="A4" s="10" t="s">
        <v>16</v>
      </c>
      <c r="B4" s="11">
        <v>0</v>
      </c>
      <c r="C4" s="11">
        <v>0</v>
      </c>
      <c r="D4" s="12" t="s">
        <v>824</v>
      </c>
      <c r="E4" s="13" t="s">
        <v>655</v>
      </c>
      <c r="F4" s="260">
        <v>16486.748253106874</v>
      </c>
      <c r="G4" s="260">
        <v>21660.991520143398</v>
      </c>
      <c r="H4" s="260">
        <v>38147.739773250272</v>
      </c>
      <c r="I4" s="27" t="e">
        <f>IF(#REF!="ККО",#REF!/#REF!,0)</f>
        <v>#REF!</v>
      </c>
      <c r="J4" s="27" t="e">
        <f>IF(#REF!="ККО",#REF!/#REF!,0)</f>
        <v>#REF!</v>
      </c>
      <c r="K4" s="27" t="e">
        <f t="shared" si="0"/>
        <v>#REF!</v>
      </c>
      <c r="L4" s="30" t="e">
        <f t="shared" si="1"/>
        <v>#REF!</v>
      </c>
    </row>
    <row r="5" spans="1:12">
      <c r="A5" s="10" t="s">
        <v>54</v>
      </c>
      <c r="B5" s="11">
        <v>0</v>
      </c>
      <c r="C5" s="11">
        <v>0</v>
      </c>
      <c r="D5" s="12" t="s">
        <v>825</v>
      </c>
      <c r="E5" s="13" t="s">
        <v>671</v>
      </c>
      <c r="F5" s="260">
        <v>405.6100908235976</v>
      </c>
      <c r="G5" s="260">
        <v>768.12040343602268</v>
      </c>
      <c r="H5" s="260">
        <v>1173.7304942596202</v>
      </c>
      <c r="I5" s="27" t="e">
        <f>IF(#REF!="ККО",#REF!/#REF!,0)</f>
        <v>#REF!</v>
      </c>
      <c r="J5" s="27" t="e">
        <f>IF(#REF!="ККО",#REF!/#REF!,0)</f>
        <v>#REF!</v>
      </c>
      <c r="K5" s="27" t="e">
        <f t="shared" si="0"/>
        <v>#REF!</v>
      </c>
      <c r="L5" s="30" t="e">
        <f t="shared" si="1"/>
        <v>#REF!</v>
      </c>
    </row>
    <row r="6" spans="1:12">
      <c r="A6" s="10" t="s">
        <v>73</v>
      </c>
      <c r="B6" s="11">
        <v>0</v>
      </c>
      <c r="C6" s="11">
        <v>0</v>
      </c>
      <c r="D6" s="12" t="s">
        <v>826</v>
      </c>
      <c r="E6" s="13" t="s">
        <v>676</v>
      </c>
      <c r="F6" s="260">
        <v>709.07480797025971</v>
      </c>
      <c r="G6" s="260">
        <v>804.1975965513542</v>
      </c>
      <c r="H6" s="260">
        <v>1513.2724045216139</v>
      </c>
      <c r="I6" s="27" t="e">
        <f>IF(#REF!="ККО",#REF!/#REF!,0)</f>
        <v>#REF!</v>
      </c>
      <c r="J6" s="27" t="e">
        <f>IF(#REF!="ККО",#REF!/#REF!,0)</f>
        <v>#REF!</v>
      </c>
      <c r="K6" s="27" t="e">
        <f t="shared" si="0"/>
        <v>#REF!</v>
      </c>
      <c r="L6" s="30" t="e">
        <f t="shared" si="1"/>
        <v>#REF!</v>
      </c>
    </row>
    <row r="7" spans="1:12">
      <c r="A7" s="10" t="s">
        <v>88</v>
      </c>
      <c r="B7" s="11">
        <v>0</v>
      </c>
      <c r="C7" s="11">
        <v>0</v>
      </c>
      <c r="D7" s="12" t="s">
        <v>827</v>
      </c>
      <c r="E7" s="13" t="s">
        <v>678</v>
      </c>
      <c r="F7" s="260">
        <v>1027.4504067811588</v>
      </c>
      <c r="G7" s="260">
        <v>759.52540094294955</v>
      </c>
      <c r="H7" s="260">
        <v>1786.9758077241083</v>
      </c>
      <c r="I7" s="27" t="e">
        <f>IF(#REF!="ККО",#REF!/#REF!,0)</f>
        <v>#REF!</v>
      </c>
      <c r="J7" s="27" t="e">
        <f>IF(#REF!="ККО",#REF!/#REF!,0)</f>
        <v>#REF!</v>
      </c>
      <c r="K7" s="27" t="e">
        <f t="shared" si="0"/>
        <v>#REF!</v>
      </c>
      <c r="L7" s="30" t="e">
        <f t="shared" si="1"/>
        <v>#REF!</v>
      </c>
    </row>
    <row r="8" spans="1:12">
      <c r="A8" s="10" t="s">
        <v>98</v>
      </c>
      <c r="B8" s="11">
        <v>0</v>
      </c>
      <c r="C8" s="11">
        <v>0</v>
      </c>
      <c r="D8" s="12" t="s">
        <v>828</v>
      </c>
      <c r="E8" s="13" t="s">
        <v>679</v>
      </c>
      <c r="F8" s="260">
        <v>1896.647394265301</v>
      </c>
      <c r="G8" s="260">
        <v>6694.7321082561757</v>
      </c>
      <c r="H8" s="260">
        <v>8591.3795025214768</v>
      </c>
      <c r="I8" s="27" t="e">
        <f>IF(#REF!="ККО",#REF!/#REF!,0)</f>
        <v>#REF!</v>
      </c>
      <c r="J8" s="27" t="e">
        <f>IF(#REF!="ККО",#REF!/#REF!,0)</f>
        <v>#REF!</v>
      </c>
      <c r="K8" s="27" t="e">
        <f t="shared" si="0"/>
        <v>#REF!</v>
      </c>
      <c r="L8" s="30" t="e">
        <f t="shared" si="1"/>
        <v>#REF!</v>
      </c>
    </row>
    <row r="9" spans="1:12">
      <c r="A9" s="10" t="s">
        <v>102</v>
      </c>
      <c r="B9" s="11">
        <v>0</v>
      </c>
      <c r="C9" s="11">
        <v>0</v>
      </c>
      <c r="D9" s="12" t="s">
        <v>829</v>
      </c>
      <c r="E9" s="13" t="s">
        <v>680</v>
      </c>
      <c r="F9" s="260">
        <v>3372.094556895714</v>
      </c>
      <c r="G9" s="260">
        <v>7464.949726771817</v>
      </c>
      <c r="H9" s="260">
        <v>10837.044283667532</v>
      </c>
      <c r="I9" s="27" t="e">
        <f>IF(#REF!="ККО",#REF!/#REF!,0)</f>
        <v>#REF!</v>
      </c>
      <c r="J9" s="27" t="e">
        <f>IF(#REF!="ККО",#REF!/#REF!,0)</f>
        <v>#REF!</v>
      </c>
      <c r="K9" s="27" t="e">
        <f t="shared" si="0"/>
        <v>#REF!</v>
      </c>
      <c r="L9" s="30" t="e">
        <f t="shared" si="1"/>
        <v>#REF!</v>
      </c>
    </row>
    <row r="10" spans="1:12">
      <c r="A10" s="10" t="s">
        <v>105</v>
      </c>
      <c r="B10" s="11">
        <v>0</v>
      </c>
      <c r="C10" s="11">
        <v>0</v>
      </c>
      <c r="D10" s="12" t="s">
        <v>830</v>
      </c>
      <c r="E10" s="13" t="s">
        <v>681</v>
      </c>
      <c r="F10" s="260">
        <v>4547.5924967968749</v>
      </c>
      <c r="G10" s="260">
        <v>10254.391495149554</v>
      </c>
      <c r="H10" s="260">
        <v>14801.983991946428</v>
      </c>
      <c r="I10" s="27" t="e">
        <f>IF(#REF!="ККО",#REF!/#REF!,0)</f>
        <v>#REF!</v>
      </c>
      <c r="J10" s="27" t="e">
        <f>IF(#REF!="ККО",#REF!/#REF!,0)</f>
        <v>#REF!</v>
      </c>
      <c r="K10" s="27" t="e">
        <f t="shared" si="0"/>
        <v>#REF!</v>
      </c>
      <c r="L10" s="30" t="e">
        <f t="shared" si="1"/>
        <v>#REF!</v>
      </c>
    </row>
    <row r="11" spans="1:12">
      <c r="A11" s="14" t="s">
        <v>831</v>
      </c>
      <c r="B11" s="15">
        <v>0</v>
      </c>
      <c r="C11" s="15">
        <v>0</v>
      </c>
      <c r="D11" s="16" t="s">
        <v>832</v>
      </c>
      <c r="E11" s="17" t="s">
        <v>971</v>
      </c>
      <c r="F11" s="260">
        <v>0.1965109600540271</v>
      </c>
      <c r="G11" s="260">
        <v>0.35004007851602192</v>
      </c>
      <c r="H11" s="260">
        <v>0.54655103857004905</v>
      </c>
      <c r="I11" s="27" t="e">
        <f>IF(#REF!="ККО",#REF!/#REF!,0)</f>
        <v>#REF!</v>
      </c>
      <c r="J11" s="27" t="e">
        <f>IF(#REF!="ККО",#REF!/#REF!,0)</f>
        <v>#REF!</v>
      </c>
      <c r="K11" s="27" t="e">
        <f>I11+J11</f>
        <v>#REF!</v>
      </c>
      <c r="L11" s="30" t="e">
        <f>K11/H11-1</f>
        <v>#REF!</v>
      </c>
    </row>
    <row r="12" spans="1:12" ht="15" thickBot="1">
      <c r="A12" s="14"/>
      <c r="B12" s="15"/>
      <c r="C12" s="15"/>
      <c r="D12" s="16"/>
      <c r="E12" s="17" t="s">
        <v>1858</v>
      </c>
      <c r="F12" s="260">
        <v>2493.7650339941556</v>
      </c>
      <c r="G12" s="260">
        <v>0</v>
      </c>
      <c r="H12" s="260">
        <v>2493.7650339941556</v>
      </c>
      <c r="I12" s="27" t="e">
        <f>IF(#REF!="ККО",#REF!/#REF!,0)</f>
        <v>#REF!</v>
      </c>
      <c r="J12" s="27">
        <v>0</v>
      </c>
      <c r="K12" s="27" t="e">
        <f t="shared" si="0"/>
        <v>#REF!</v>
      </c>
      <c r="L12" s="30" t="e">
        <f t="shared" si="1"/>
        <v>#REF!</v>
      </c>
    </row>
    <row r="13" spans="1:12" ht="15" thickBot="1">
      <c r="A13" s="18" t="s">
        <v>833</v>
      </c>
      <c r="B13" s="19">
        <v>0</v>
      </c>
      <c r="C13" s="19"/>
      <c r="D13" s="20"/>
      <c r="E13" s="21" t="s">
        <v>834</v>
      </c>
      <c r="F13" s="23">
        <f>SUM(F2:F12)</f>
        <v>37149.147816225806</v>
      </c>
      <c r="G13" s="23">
        <f t="shared" ref="G13:H13" si="2">SUM(G2:G12)</f>
        <v>48407.258291329781</v>
      </c>
      <c r="H13" s="23">
        <f t="shared" si="2"/>
        <v>85556.406107555595</v>
      </c>
      <c r="I13" s="28" t="e">
        <f t="shared" ref="I13:K13" si="3">SUM(I2:I12)</f>
        <v>#REF!</v>
      </c>
      <c r="J13" s="28" t="e">
        <f t="shared" si="3"/>
        <v>#REF!</v>
      </c>
      <c r="K13" s="28" t="e">
        <f t="shared" si="3"/>
        <v>#REF!</v>
      </c>
      <c r="L13" s="31" t="e">
        <f t="shared" si="1"/>
        <v>#REF!</v>
      </c>
    </row>
    <row r="16" spans="1:12">
      <c r="D16" s="1669" t="s">
        <v>1140</v>
      </c>
      <c r="E16" s="1670"/>
      <c r="F16" s="1670"/>
      <c r="G16" s="1670"/>
      <c r="H16" s="1670"/>
      <c r="I16" s="1670"/>
      <c r="J16" s="1670"/>
      <c r="K16" s="1671"/>
    </row>
    <row r="17" spans="4:14">
      <c r="D17" s="64"/>
      <c r="E17" s="65"/>
      <c r="F17" s="65"/>
      <c r="G17" s="65"/>
      <c r="H17" s="65"/>
      <c r="I17" s="65"/>
      <c r="J17" s="63" t="s">
        <v>1143</v>
      </c>
      <c r="K17" s="63" t="s">
        <v>1144</v>
      </c>
      <c r="N17" t="s">
        <v>1145</v>
      </c>
    </row>
    <row r="18" spans="4:14">
      <c r="D18" s="59">
        <v>1</v>
      </c>
      <c r="E18" s="60" t="s">
        <v>1130</v>
      </c>
      <c r="F18" s="61"/>
      <c r="G18" s="61"/>
      <c r="H18" s="61"/>
      <c r="I18" s="61"/>
      <c r="J18" s="62" t="e">
        <f>#REF!+#REF!+#REF!</f>
        <v>#REF!</v>
      </c>
      <c r="K18" s="68" t="e">
        <f>J18/#REF!</f>
        <v>#REF!</v>
      </c>
    </row>
    <row r="19" spans="4:14">
      <c r="D19" s="59">
        <v>2</v>
      </c>
      <c r="E19" s="56" t="s">
        <v>1131</v>
      </c>
      <c r="F19" s="58"/>
      <c r="G19" s="58"/>
      <c r="H19" s="58"/>
      <c r="I19" s="58"/>
      <c r="J19" s="41" t="e">
        <f>#REF!</f>
        <v>#REF!</v>
      </c>
      <c r="K19" s="68" t="e">
        <f>J19/#REF!</f>
        <v>#REF!</v>
      </c>
    </row>
    <row r="20" spans="4:14">
      <c r="D20" s="59">
        <v>3</v>
      </c>
      <c r="E20" s="56" t="s">
        <v>1138</v>
      </c>
      <c r="F20" s="58"/>
      <c r="G20" s="58"/>
      <c r="H20" s="58"/>
      <c r="I20" s="58"/>
      <c r="J20" s="41" t="e">
        <f>#REF!</f>
        <v>#REF!</v>
      </c>
      <c r="K20" s="68" t="e">
        <f>J20/#REF!</f>
        <v>#REF!</v>
      </c>
    </row>
    <row r="21" spans="4:14">
      <c r="D21" s="59">
        <v>4</v>
      </c>
      <c r="E21" s="56" t="s">
        <v>1132</v>
      </c>
      <c r="F21" s="58"/>
      <c r="G21" s="58"/>
      <c r="H21" s="58"/>
      <c r="I21" s="58"/>
      <c r="J21" s="41" t="e">
        <f>#REF!</f>
        <v>#REF!</v>
      </c>
      <c r="K21" s="68" t="e">
        <f>J21/#REF!</f>
        <v>#REF!</v>
      </c>
    </row>
    <row r="22" spans="4:14">
      <c r="D22" s="59">
        <v>5</v>
      </c>
      <c r="E22" s="57" t="s">
        <v>1133</v>
      </c>
      <c r="F22" s="58"/>
      <c r="G22" s="58"/>
      <c r="H22" s="58"/>
      <c r="I22" s="58"/>
      <c r="J22" s="41" t="e">
        <f>#REF!+#REF!+#REF!+#REF!+#REF!</f>
        <v>#REF!</v>
      </c>
      <c r="K22" s="68" t="e">
        <f>J22/#REF!</f>
        <v>#REF!</v>
      </c>
    </row>
    <row r="23" spans="4:14">
      <c r="D23" s="59">
        <v>6</v>
      </c>
      <c r="E23" s="56" t="s">
        <v>1135</v>
      </c>
      <c r="F23" s="58"/>
      <c r="G23" s="58"/>
      <c r="H23" s="58"/>
      <c r="I23" s="58"/>
      <c r="J23" s="41"/>
      <c r="K23" s="68" t="e">
        <f>J23/#REF!</f>
        <v>#REF!</v>
      </c>
    </row>
    <row r="24" spans="4:14">
      <c r="D24" s="59">
        <v>7</v>
      </c>
      <c r="E24" s="56" t="s">
        <v>1136</v>
      </c>
      <c r="F24" s="58"/>
      <c r="G24" s="58"/>
      <c r="H24" s="58"/>
      <c r="I24" s="58"/>
      <c r="J24" s="41"/>
      <c r="K24" s="68" t="e">
        <f>J24/#REF!</f>
        <v>#REF!</v>
      </c>
    </row>
    <row r="25" spans="4:14">
      <c r="D25" s="59">
        <v>8</v>
      </c>
      <c r="E25" s="56" t="s">
        <v>1134</v>
      </c>
      <c r="F25" s="58"/>
      <c r="G25" s="58"/>
      <c r="H25" s="58"/>
      <c r="I25" s="58"/>
      <c r="J25" s="41" t="e">
        <f>#REF!</f>
        <v>#REF!</v>
      </c>
      <c r="K25" s="68" t="e">
        <f>J25/#REF!</f>
        <v>#REF!</v>
      </c>
    </row>
    <row r="26" spans="4:14">
      <c r="D26" s="59">
        <v>9</v>
      </c>
      <c r="E26" s="56" t="s">
        <v>1137</v>
      </c>
      <c r="F26" s="58"/>
      <c r="G26" s="58"/>
      <c r="H26" s="58"/>
      <c r="I26" s="58"/>
      <c r="J26" s="41"/>
      <c r="K26" s="68" t="e">
        <f>J26/#REF!</f>
        <v>#REF!</v>
      </c>
    </row>
    <row r="27" spans="4:14">
      <c r="D27" s="59">
        <v>10</v>
      </c>
      <c r="E27" s="56" t="s">
        <v>1139</v>
      </c>
      <c r="F27" s="58"/>
      <c r="G27" s="58"/>
      <c r="H27" s="58"/>
      <c r="I27" s="58"/>
      <c r="J27" s="41"/>
      <c r="K27" s="68" t="e">
        <f>J27/#REF!</f>
        <v>#REF!</v>
      </c>
    </row>
    <row r="28" spans="4:14">
      <c r="D28" s="59">
        <v>11</v>
      </c>
      <c r="E28" s="56" t="s">
        <v>1147</v>
      </c>
      <c r="F28" s="58"/>
      <c r="G28" s="58"/>
      <c r="H28" s="58"/>
      <c r="I28" s="58"/>
      <c r="J28" s="41"/>
      <c r="K28" s="68" t="e">
        <f>J28/#REF!</f>
        <v>#REF!</v>
      </c>
    </row>
    <row r="29" spans="4:14">
      <c r="D29" s="59">
        <v>12</v>
      </c>
      <c r="E29" s="56" t="s">
        <v>1148</v>
      </c>
      <c r="F29" s="58"/>
      <c r="G29" s="58"/>
      <c r="H29" s="58"/>
      <c r="I29" s="58"/>
      <c r="J29" s="41"/>
      <c r="K29" s="68" t="e">
        <f>J29/#REF!</f>
        <v>#REF!</v>
      </c>
    </row>
    <row r="30" spans="4:14">
      <c r="D30" s="59">
        <v>13</v>
      </c>
      <c r="E30" s="56" t="s">
        <v>1149</v>
      </c>
      <c r="F30" s="58"/>
      <c r="G30" s="58"/>
      <c r="H30" s="58"/>
      <c r="I30" s="58"/>
      <c r="J30" s="41"/>
      <c r="K30" s="68" t="e">
        <f>J30/#REF!</f>
        <v>#REF!</v>
      </c>
    </row>
    <row r="31" spans="4:14">
      <c r="D31" s="59">
        <v>14</v>
      </c>
      <c r="E31" s="58" t="s">
        <v>1616</v>
      </c>
      <c r="F31" s="58"/>
      <c r="G31" s="58"/>
      <c r="H31" s="58"/>
      <c r="I31" s="58"/>
      <c r="J31" s="41"/>
      <c r="K31" s="68">
        <f>K48</f>
        <v>871.8</v>
      </c>
    </row>
    <row r="32" spans="4:14">
      <c r="D32" s="59">
        <v>15</v>
      </c>
      <c r="E32" s="221" t="s">
        <v>1683</v>
      </c>
      <c r="F32" s="221"/>
      <c r="G32" s="221"/>
      <c r="H32" s="221"/>
      <c r="I32" s="221"/>
      <c r="J32" s="222"/>
      <c r="K32" s="223">
        <f>88400-68000</f>
        <v>20400</v>
      </c>
      <c r="L32" t="s">
        <v>1682</v>
      </c>
    </row>
    <row r="33" spans="4:11">
      <c r="D33" s="59">
        <v>16</v>
      </c>
      <c r="E33" s="58"/>
      <c r="F33" s="58"/>
      <c r="G33" s="58"/>
      <c r="H33" s="58"/>
      <c r="I33" s="58"/>
      <c r="J33" s="41"/>
      <c r="K33" s="68">
        <v>0</v>
      </c>
    </row>
    <row r="34" spans="4:11">
      <c r="D34" s="59">
        <v>17</v>
      </c>
      <c r="E34" s="58"/>
      <c r="F34" s="58"/>
      <c r="G34" s="58"/>
      <c r="H34" s="58"/>
      <c r="I34" s="58"/>
      <c r="J34" s="41"/>
      <c r="K34" s="68" t="e">
        <f>J34/#REF!</f>
        <v>#REF!</v>
      </c>
    </row>
    <row r="35" spans="4:11">
      <c r="D35" s="59">
        <v>16</v>
      </c>
      <c r="E35" s="58"/>
      <c r="F35" s="58"/>
      <c r="G35" s="58"/>
      <c r="H35" s="58"/>
      <c r="I35" s="58"/>
      <c r="J35" s="41"/>
      <c r="K35" s="68" t="e">
        <f>J35/#REF!</f>
        <v>#REF!</v>
      </c>
    </row>
    <row r="36" spans="4:11">
      <c r="D36" s="66"/>
      <c r="E36" s="67" t="s">
        <v>1142</v>
      </c>
      <c r="F36" s="67"/>
      <c r="G36" s="67"/>
      <c r="H36" s="67"/>
      <c r="I36" s="67"/>
      <c r="J36" s="67" t="e">
        <f>SUM(J18:J35)</f>
        <v>#REF!</v>
      </c>
      <c r="K36" s="69" t="e">
        <f>SUM(K18:K35)</f>
        <v>#REF!</v>
      </c>
    </row>
    <row r="37" spans="4:11">
      <c r="D37" s="67"/>
      <c r="E37" s="67" t="s">
        <v>1141</v>
      </c>
      <c r="F37" s="67"/>
      <c r="G37" s="67"/>
      <c r="H37" s="67"/>
      <c r="I37" s="67"/>
      <c r="J37" s="67"/>
      <c r="K37" s="69" t="e">
        <f>K13-K36</f>
        <v>#REF!</v>
      </c>
    </row>
    <row r="41" spans="4:11">
      <c r="E41" s="58" t="s">
        <v>1615</v>
      </c>
      <c r="F41" s="58"/>
      <c r="G41" s="58"/>
      <c r="H41" s="58"/>
      <c r="I41" s="58"/>
      <c r="J41" s="58"/>
      <c r="K41" s="58"/>
    </row>
    <row r="42" spans="4:11">
      <c r="E42" s="61" t="s">
        <v>1612</v>
      </c>
      <c r="F42" s="61"/>
      <c r="G42" s="61"/>
      <c r="H42" s="61"/>
      <c r="I42" s="61"/>
      <c r="J42" s="62"/>
      <c r="K42" s="68">
        <v>196.2</v>
      </c>
    </row>
    <row r="43" spans="4:11">
      <c r="E43" s="58" t="s">
        <v>1613</v>
      </c>
      <c r="F43" s="58"/>
      <c r="G43" s="58"/>
      <c r="H43" s="58"/>
      <c r="I43" s="58"/>
      <c r="J43" s="41"/>
      <c r="K43" s="68">
        <v>575.6</v>
      </c>
    </row>
    <row r="44" spans="4:11">
      <c r="E44" s="58" t="s">
        <v>1614</v>
      </c>
      <c r="F44" s="58"/>
      <c r="G44" s="58"/>
      <c r="H44" s="58"/>
      <c r="I44" s="58"/>
      <c r="J44" s="41"/>
      <c r="K44" s="68">
        <v>100</v>
      </c>
    </row>
    <row r="45" spans="4:11">
      <c r="E45" s="58"/>
      <c r="F45" s="58"/>
      <c r="G45" s="58"/>
      <c r="H45" s="58"/>
      <c r="I45" s="58"/>
      <c r="J45" s="41"/>
      <c r="K45" s="68"/>
    </row>
    <row r="46" spans="4:11">
      <c r="E46" s="58"/>
      <c r="F46" s="58"/>
      <c r="G46" s="58"/>
      <c r="H46" s="58"/>
      <c r="I46" s="58"/>
      <c r="J46" s="41"/>
      <c r="K46" s="68"/>
    </row>
    <row r="47" spans="4:11">
      <c r="E47" s="58"/>
      <c r="F47" s="58"/>
      <c r="G47" s="58"/>
      <c r="H47" s="58"/>
      <c r="I47" s="58"/>
      <c r="J47" s="41"/>
      <c r="K47" s="68"/>
    </row>
    <row r="48" spans="4:11">
      <c r="E48" t="s">
        <v>688</v>
      </c>
      <c r="K48" s="42">
        <f>SUM(K42:K47)</f>
        <v>871.8</v>
      </c>
    </row>
  </sheetData>
  <mergeCells count="1">
    <mergeCell ref="D16:K16"/>
  </mergeCells>
  <pageMargins left="0.7" right="0.7" top="0.75" bottom="0.75" header="0.3" footer="0.3"/>
  <pageSetup paperSize="9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I7"/>
  <sheetViews>
    <sheetView workbookViewId="0">
      <selection activeCell="F22" sqref="F22"/>
    </sheetView>
  </sheetViews>
  <sheetFormatPr defaultRowHeight="14.4"/>
  <cols>
    <col min="1" max="1" width="31.5546875" customWidth="1"/>
    <col min="2" max="2" width="13" customWidth="1"/>
    <col min="4" max="4" width="16" customWidth="1"/>
    <col min="5" max="5" width="21" customWidth="1"/>
    <col min="6" max="6" width="107.33203125" customWidth="1"/>
    <col min="9" max="9" width="10.109375" bestFit="1" customWidth="1"/>
  </cols>
  <sheetData>
    <row r="1" spans="1:9">
      <c r="A1" s="246"/>
      <c r="B1" s="246" t="s">
        <v>1830</v>
      </c>
      <c r="C1" s="246" t="s">
        <v>1831</v>
      </c>
      <c r="D1" s="246" t="s">
        <v>1834</v>
      </c>
      <c r="E1" s="246" t="s">
        <v>1254</v>
      </c>
      <c r="F1" s="246" t="s">
        <v>1841</v>
      </c>
      <c r="I1" s="255">
        <v>44770</v>
      </c>
    </row>
    <row r="2" spans="1:9">
      <c r="A2" s="58" t="s">
        <v>1832</v>
      </c>
      <c r="B2" s="58">
        <f>'Ковровая плитка'!G7*1.05</f>
        <v>39.805499999999995</v>
      </c>
      <c r="C2" s="58">
        <v>95</v>
      </c>
      <c r="D2" s="253">
        <f>B2*C2</f>
        <v>3781.5224999999996</v>
      </c>
      <c r="E2" s="58"/>
      <c r="F2" s="58"/>
    </row>
    <row r="3" spans="1:9">
      <c r="A3" s="58" t="s">
        <v>1833</v>
      </c>
      <c r="B3" s="58"/>
      <c r="C3" s="58"/>
      <c r="D3" s="253">
        <f>6350/10*0.15</f>
        <v>95.25</v>
      </c>
      <c r="E3" s="58" t="s">
        <v>1835</v>
      </c>
      <c r="F3" s="58" t="s">
        <v>1836</v>
      </c>
      <c r="G3" t="s">
        <v>1837</v>
      </c>
    </row>
    <row r="4" spans="1:9">
      <c r="A4" s="58" t="s">
        <v>1838</v>
      </c>
      <c r="B4" s="58"/>
      <c r="C4" s="58"/>
      <c r="D4" s="253">
        <f>D2*0.05</f>
        <v>189.07612499999999</v>
      </c>
      <c r="E4" s="254">
        <v>0.05</v>
      </c>
      <c r="F4" s="58" t="s">
        <v>1839</v>
      </c>
    </row>
    <row r="5" spans="1:9">
      <c r="A5" s="58" t="s">
        <v>1840</v>
      </c>
      <c r="B5" s="58"/>
      <c r="C5" s="58"/>
      <c r="D5" s="253">
        <f>D2+D3+D4</f>
        <v>4065.8486249999996</v>
      </c>
      <c r="E5" s="58"/>
      <c r="F5" s="58"/>
    </row>
    <row r="6" spans="1:9">
      <c r="A6" s="58" t="s">
        <v>1843</v>
      </c>
      <c r="B6" s="58"/>
      <c r="C6" s="58"/>
      <c r="D6" s="253">
        <v>5</v>
      </c>
      <c r="E6" s="58"/>
      <c r="F6" s="58"/>
    </row>
    <row r="7" spans="1:9">
      <c r="A7" s="246" t="s">
        <v>1842</v>
      </c>
      <c r="B7" s="246"/>
      <c r="C7" s="246"/>
      <c r="D7" s="252">
        <f>D5+D6</f>
        <v>4070.8486249999996</v>
      </c>
      <c r="E7" s="246"/>
      <c r="F7" s="246"/>
    </row>
  </sheetData>
  <pageMargins left="0.7" right="0.7" top="0.75" bottom="0.75" header="0.3" footer="0.3"/>
  <pageSetup paperSize="9" orientation="portrait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FF0000"/>
  </sheetPr>
  <dimension ref="B1:H11"/>
  <sheetViews>
    <sheetView zoomScale="85" zoomScaleNormal="85" workbookViewId="0"/>
  </sheetViews>
  <sheetFormatPr defaultColWidth="9.33203125" defaultRowHeight="14.4"/>
  <cols>
    <col min="1" max="1" width="4.88671875" customWidth="1"/>
    <col min="2" max="2" width="5.109375" customWidth="1"/>
    <col min="3" max="4" width="31.33203125" customWidth="1"/>
    <col min="5" max="5" width="7.88671875" bestFit="1" customWidth="1"/>
    <col min="6" max="6" width="13.44140625" customWidth="1"/>
    <col min="7" max="7" width="16.33203125" customWidth="1"/>
    <col min="8" max="8" width="18.5546875" customWidth="1"/>
  </cols>
  <sheetData>
    <row r="1" spans="2:8">
      <c r="C1" s="386" t="s">
        <v>838</v>
      </c>
      <c r="D1" s="1428" t="s">
        <v>4102</v>
      </c>
      <c r="E1" s="1429"/>
      <c r="F1" s="1429"/>
      <c r="G1" s="1429"/>
      <c r="H1" s="1430"/>
    </row>
    <row r="2" spans="2:8">
      <c r="C2" s="386" t="s">
        <v>839</v>
      </c>
      <c r="D2" s="1428"/>
      <c r="E2" s="1429"/>
      <c r="F2" s="1429"/>
      <c r="G2" s="1429"/>
      <c r="H2" s="1430"/>
    </row>
    <row r="3" spans="2:8">
      <c r="C3" s="386" t="s">
        <v>843</v>
      </c>
      <c r="D3" s="1428"/>
      <c r="E3" s="1429"/>
      <c r="F3" s="1429"/>
      <c r="G3" s="1429"/>
      <c r="H3" s="1430"/>
    </row>
    <row r="4" spans="2:8">
      <c r="C4" s="386" t="s">
        <v>841</v>
      </c>
      <c r="D4" s="1428" t="s">
        <v>4100</v>
      </c>
      <c r="E4" s="1429"/>
      <c r="F4" s="1429"/>
      <c r="G4" s="1429"/>
      <c r="H4" s="1430"/>
    </row>
    <row r="5" spans="2:8">
      <c r="C5" s="386" t="s">
        <v>2258</v>
      </c>
      <c r="D5" s="1431" t="s">
        <v>4103</v>
      </c>
      <c r="E5" s="1432"/>
      <c r="F5" s="1432"/>
      <c r="G5" s="1432"/>
      <c r="H5" s="1433"/>
    </row>
    <row r="6" spans="2:8" ht="15" thickBot="1">
      <c r="F6" s="76">
        <v>58965.38</v>
      </c>
    </row>
    <row r="7" spans="2:8" ht="53.4" thickBot="1">
      <c r="B7" s="387" t="s">
        <v>639</v>
      </c>
      <c r="C7" s="1674" t="s">
        <v>2259</v>
      </c>
      <c r="D7" s="1675"/>
      <c r="E7" s="388" t="s">
        <v>2260</v>
      </c>
      <c r="F7" s="389" t="s">
        <v>2261</v>
      </c>
      <c r="G7" s="390" t="s">
        <v>1119</v>
      </c>
      <c r="H7" s="389" t="s">
        <v>2262</v>
      </c>
    </row>
    <row r="8" spans="2:8" ht="75" customHeight="1" thickBot="1">
      <c r="B8" s="391">
        <v>1</v>
      </c>
      <c r="C8" s="1672" t="s">
        <v>2257</v>
      </c>
      <c r="D8" s="1673"/>
      <c r="E8" s="392" t="s">
        <v>15</v>
      </c>
      <c r="F8" s="393">
        <v>1</v>
      </c>
      <c r="G8" s="394">
        <v>15250</v>
      </c>
      <c r="H8" s="395">
        <f>G8*F8</f>
        <v>15250</v>
      </c>
    </row>
    <row r="9" spans="2:8" ht="15" customHeight="1">
      <c r="D9" s="396" t="s">
        <v>2263</v>
      </c>
    </row>
    <row r="10" spans="2:8" ht="15" customHeight="1">
      <c r="D10" s="397" t="s">
        <v>2264</v>
      </c>
      <c r="E10" s="398">
        <v>15</v>
      </c>
    </row>
    <row r="11" spans="2:8">
      <c r="D11" s="397" t="s">
        <v>2265</v>
      </c>
      <c r="E11" s="398">
        <v>12</v>
      </c>
    </row>
  </sheetData>
  <mergeCells count="7">
    <mergeCell ref="C8:D8"/>
    <mergeCell ref="D1:H1"/>
    <mergeCell ref="D2:H2"/>
    <mergeCell ref="D3:H3"/>
    <mergeCell ref="D4:H4"/>
    <mergeCell ref="D5:H5"/>
    <mergeCell ref="C7:D7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FF0000"/>
  </sheetPr>
  <dimension ref="B1:H11"/>
  <sheetViews>
    <sheetView zoomScale="70" zoomScaleNormal="70" workbookViewId="0"/>
  </sheetViews>
  <sheetFormatPr defaultColWidth="9.33203125" defaultRowHeight="14.4"/>
  <cols>
    <col min="2" max="2" width="5.109375" customWidth="1"/>
    <col min="3" max="3" width="31.33203125" customWidth="1"/>
    <col min="4" max="4" width="42.88671875" customWidth="1"/>
    <col min="5" max="5" width="8.44140625" customWidth="1"/>
    <col min="6" max="6" width="12.44140625" customWidth="1"/>
    <col min="7" max="7" width="16.33203125" customWidth="1"/>
    <col min="8" max="8" width="16.44140625" customWidth="1"/>
  </cols>
  <sheetData>
    <row r="1" spans="2:8">
      <c r="C1" s="386" t="s">
        <v>838</v>
      </c>
      <c r="D1" s="1428" t="s">
        <v>4102</v>
      </c>
      <c r="E1" s="1429"/>
      <c r="F1" s="1429"/>
      <c r="G1" s="1429"/>
      <c r="H1" s="1430"/>
    </row>
    <row r="2" spans="2:8">
      <c r="C2" s="386" t="s">
        <v>839</v>
      </c>
      <c r="D2" s="1428"/>
      <c r="E2" s="1429"/>
      <c r="F2" s="1429"/>
      <c r="G2" s="1429"/>
      <c r="H2" s="1430"/>
    </row>
    <row r="3" spans="2:8">
      <c r="C3" s="386" t="s">
        <v>843</v>
      </c>
      <c r="D3" s="1428"/>
      <c r="E3" s="1429"/>
      <c r="F3" s="1429"/>
      <c r="G3" s="1429"/>
      <c r="H3" s="1430"/>
    </row>
    <row r="4" spans="2:8">
      <c r="C4" s="386" t="s">
        <v>841</v>
      </c>
      <c r="D4" s="1428" t="s">
        <v>4100</v>
      </c>
      <c r="E4" s="1429"/>
      <c r="F4" s="1429"/>
      <c r="G4" s="1429"/>
      <c r="H4" s="1430"/>
    </row>
    <row r="5" spans="2:8">
      <c r="C5" s="386" t="s">
        <v>2258</v>
      </c>
      <c r="D5" s="1431" t="s">
        <v>4103</v>
      </c>
      <c r="E5" s="1432"/>
      <c r="F5" s="1432"/>
      <c r="G5" s="1432"/>
      <c r="H5" s="1433"/>
    </row>
    <row r="6" spans="2:8" ht="15" thickBot="1">
      <c r="F6">
        <v>58965.38</v>
      </c>
    </row>
    <row r="7" spans="2:8" ht="53.4" thickBot="1">
      <c r="B7" s="387" t="s">
        <v>639</v>
      </c>
      <c r="C7" s="1674" t="s">
        <v>2259</v>
      </c>
      <c r="D7" s="1675"/>
      <c r="E7" s="388" t="s">
        <v>2260</v>
      </c>
      <c r="F7" s="389" t="s">
        <v>2261</v>
      </c>
      <c r="G7" s="390" t="s">
        <v>1119</v>
      </c>
      <c r="H7" s="389" t="s">
        <v>2262</v>
      </c>
    </row>
    <row r="8" spans="2:8" ht="134.25" customHeight="1" thickBot="1">
      <c r="B8" s="391">
        <v>1</v>
      </c>
      <c r="C8" s="1672" t="s">
        <v>2266</v>
      </c>
      <c r="D8" s="1673"/>
      <c r="E8" s="392" t="s">
        <v>13</v>
      </c>
      <c r="F8" s="393">
        <v>1</v>
      </c>
      <c r="G8" s="394">
        <v>95950</v>
      </c>
      <c r="H8" s="395">
        <f>G8*F8</f>
        <v>95950</v>
      </c>
    </row>
    <row r="9" spans="2:8">
      <c r="D9" s="396" t="s">
        <v>2263</v>
      </c>
    </row>
    <row r="10" spans="2:8" ht="18" customHeight="1">
      <c r="D10" s="397" t="s">
        <v>2264</v>
      </c>
      <c r="E10" s="398">
        <v>15</v>
      </c>
    </row>
    <row r="11" spans="2:8" ht="18" customHeight="1">
      <c r="D11" s="397" t="s">
        <v>2265</v>
      </c>
      <c r="E11" s="398">
        <v>12</v>
      </c>
    </row>
  </sheetData>
  <mergeCells count="7">
    <mergeCell ref="C8:D8"/>
    <mergeCell ref="D1:H1"/>
    <mergeCell ref="D2:H2"/>
    <mergeCell ref="D3:H3"/>
    <mergeCell ref="D4:H4"/>
    <mergeCell ref="D5:H5"/>
    <mergeCell ref="C7:D7"/>
  </mergeCell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FF0000"/>
  </sheetPr>
  <dimension ref="B1:H11"/>
  <sheetViews>
    <sheetView zoomScale="70" zoomScaleNormal="70" workbookViewId="0"/>
  </sheetViews>
  <sheetFormatPr defaultColWidth="9.33203125" defaultRowHeight="14.4"/>
  <cols>
    <col min="2" max="2" width="5.109375" customWidth="1"/>
    <col min="3" max="3" width="31.33203125" customWidth="1"/>
    <col min="4" max="4" width="42.88671875" customWidth="1"/>
    <col min="5" max="5" width="7.88671875" bestFit="1" customWidth="1"/>
    <col min="6" max="6" width="9.5546875" customWidth="1"/>
    <col min="7" max="7" width="16.33203125" customWidth="1"/>
    <col min="8" max="8" width="16.44140625" customWidth="1"/>
  </cols>
  <sheetData>
    <row r="1" spans="2:8">
      <c r="C1" s="386" t="s">
        <v>838</v>
      </c>
      <c r="D1" s="1428" t="s">
        <v>4102</v>
      </c>
      <c r="E1" s="1429"/>
      <c r="F1" s="1429"/>
      <c r="G1" s="1429"/>
      <c r="H1" s="1430"/>
    </row>
    <row r="2" spans="2:8">
      <c r="C2" s="386" t="s">
        <v>839</v>
      </c>
      <c r="D2" s="1428"/>
      <c r="E2" s="1429"/>
      <c r="F2" s="1429"/>
      <c r="G2" s="1429"/>
      <c r="H2" s="1430"/>
    </row>
    <row r="3" spans="2:8">
      <c r="C3" s="386" t="s">
        <v>843</v>
      </c>
      <c r="D3" s="1428"/>
      <c r="E3" s="1429"/>
      <c r="F3" s="1429"/>
      <c r="G3" s="1429"/>
      <c r="H3" s="1430"/>
    </row>
    <row r="4" spans="2:8">
      <c r="C4" s="386" t="s">
        <v>841</v>
      </c>
      <c r="D4" s="1428" t="s">
        <v>4100</v>
      </c>
      <c r="E4" s="1429"/>
      <c r="F4" s="1429"/>
      <c r="G4" s="1429"/>
      <c r="H4" s="1430"/>
    </row>
    <row r="5" spans="2:8">
      <c r="C5" s="386" t="s">
        <v>2258</v>
      </c>
      <c r="D5" s="1431" t="s">
        <v>4103</v>
      </c>
      <c r="E5" s="1432"/>
      <c r="F5" s="1432"/>
      <c r="G5" s="1432"/>
      <c r="H5" s="1433"/>
    </row>
    <row r="6" spans="2:8" ht="15" thickBot="1">
      <c r="F6">
        <v>58965.38</v>
      </c>
    </row>
    <row r="7" spans="2:8" ht="62.25" customHeight="1" thickBot="1">
      <c r="B7" s="387" t="s">
        <v>639</v>
      </c>
      <c r="C7" s="1674" t="s">
        <v>2259</v>
      </c>
      <c r="D7" s="1675"/>
      <c r="E7" s="388" t="s">
        <v>2260</v>
      </c>
      <c r="F7" s="389" t="s">
        <v>2261</v>
      </c>
      <c r="G7" s="389" t="s">
        <v>1119</v>
      </c>
      <c r="H7" s="389" t="s">
        <v>2262</v>
      </c>
    </row>
    <row r="8" spans="2:8" ht="166.5" customHeight="1" thickBot="1">
      <c r="B8" s="391">
        <v>1</v>
      </c>
      <c r="C8" s="1672" t="s">
        <v>2267</v>
      </c>
      <c r="D8" s="1673"/>
      <c r="E8" s="392" t="s">
        <v>13</v>
      </c>
      <c r="F8" s="393">
        <v>1</v>
      </c>
      <c r="G8" s="399">
        <v>161350</v>
      </c>
      <c r="H8" s="395">
        <f>G8*F8</f>
        <v>161350</v>
      </c>
    </row>
    <row r="9" spans="2:8">
      <c r="D9" s="396" t="s">
        <v>2263</v>
      </c>
    </row>
    <row r="10" spans="2:8" ht="18" customHeight="1">
      <c r="D10" s="397" t="s">
        <v>2264</v>
      </c>
      <c r="E10" s="398">
        <v>15</v>
      </c>
    </row>
    <row r="11" spans="2:8" ht="18" customHeight="1">
      <c r="D11" s="397" t="s">
        <v>2265</v>
      </c>
      <c r="E11" s="398">
        <v>12</v>
      </c>
    </row>
  </sheetData>
  <mergeCells count="7">
    <mergeCell ref="C8:D8"/>
    <mergeCell ref="D1:H1"/>
    <mergeCell ref="D2:H2"/>
    <mergeCell ref="D3:H3"/>
    <mergeCell ref="D4:H4"/>
    <mergeCell ref="D5:H5"/>
    <mergeCell ref="C7:D7"/>
  </mergeCell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FF0000"/>
    <pageSetUpPr fitToPage="1"/>
  </sheetPr>
  <dimension ref="B1:N11"/>
  <sheetViews>
    <sheetView view="pageBreakPreview" zoomScale="85" zoomScaleNormal="85" zoomScaleSheetLayoutView="85" workbookViewId="0"/>
  </sheetViews>
  <sheetFormatPr defaultColWidth="9.109375" defaultRowHeight="12"/>
  <cols>
    <col min="1" max="1" width="2.6640625" style="24" customWidth="1"/>
    <col min="2" max="2" width="5.109375" style="24" customWidth="1"/>
    <col min="3" max="3" width="31.33203125" style="24" customWidth="1"/>
    <col min="4" max="4" width="42.88671875" style="24" customWidth="1"/>
    <col min="5" max="6" width="10.6640625" style="24" customWidth="1"/>
    <col min="7" max="7" width="16.33203125" style="24" customWidth="1"/>
    <col min="8" max="8" width="16.44140625" style="24" customWidth="1"/>
    <col min="9" max="11" width="9.109375" style="24"/>
    <col min="12" max="12" width="9.44140625" style="24" bestFit="1" customWidth="1"/>
    <col min="13" max="16384" width="9.109375" style="24"/>
  </cols>
  <sheetData>
    <row r="1" spans="2:14">
      <c r="C1" s="386" t="s">
        <v>838</v>
      </c>
      <c r="D1" s="1428" t="s">
        <v>4102</v>
      </c>
      <c r="E1" s="1429"/>
      <c r="F1" s="1429"/>
      <c r="G1" s="1429"/>
      <c r="H1" s="1430"/>
    </row>
    <row r="2" spans="2:14">
      <c r="C2" s="386" t="s">
        <v>839</v>
      </c>
      <c r="D2" s="1428"/>
      <c r="E2" s="1429"/>
      <c r="F2" s="1429"/>
      <c r="G2" s="1429"/>
      <c r="H2" s="1430"/>
    </row>
    <row r="3" spans="2:14">
      <c r="C3" s="386" t="s">
        <v>843</v>
      </c>
      <c r="D3" s="1428"/>
      <c r="E3" s="1429"/>
      <c r="F3" s="1429"/>
      <c r="G3" s="1429"/>
      <c r="H3" s="1430"/>
    </row>
    <row r="4" spans="2:14">
      <c r="C4" s="386" t="s">
        <v>841</v>
      </c>
      <c r="D4" s="1428" t="s">
        <v>4100</v>
      </c>
      <c r="E4" s="1429"/>
      <c r="F4" s="1429"/>
      <c r="G4" s="1429"/>
      <c r="H4" s="1430"/>
    </row>
    <row r="5" spans="2:14">
      <c r="C5" s="386" t="s">
        <v>2258</v>
      </c>
      <c r="D5" s="1431" t="s">
        <v>4103</v>
      </c>
      <c r="E5" s="1432"/>
      <c r="F5" s="1432"/>
      <c r="G5" s="1432"/>
      <c r="H5" s="1433"/>
    </row>
    <row r="6" spans="2:14" ht="12.6" thickBot="1">
      <c r="F6" s="24">
        <v>58965.38</v>
      </c>
    </row>
    <row r="7" spans="2:14" ht="36.6" thickBot="1">
      <c r="B7" s="400" t="s">
        <v>639</v>
      </c>
      <c r="C7" s="1678" t="s">
        <v>2259</v>
      </c>
      <c r="D7" s="1679"/>
      <c r="E7" s="401" t="s">
        <v>2260</v>
      </c>
      <c r="F7" s="402" t="s">
        <v>2271</v>
      </c>
      <c r="G7" s="402" t="s">
        <v>1119</v>
      </c>
      <c r="H7" s="402" t="s">
        <v>2262</v>
      </c>
    </row>
    <row r="8" spans="2:14" ht="114.75" customHeight="1" thickBot="1">
      <c r="B8" s="403">
        <v>1</v>
      </c>
      <c r="C8" s="1676" t="s">
        <v>2272</v>
      </c>
      <c r="D8" s="1677"/>
      <c r="E8" s="404" t="s">
        <v>13</v>
      </c>
      <c r="F8" s="413">
        <v>1</v>
      </c>
      <c r="G8" s="406">
        <v>88300</v>
      </c>
      <c r="H8" s="407">
        <f>F8*G8</f>
        <v>88300</v>
      </c>
      <c r="L8" s="408"/>
      <c r="N8" s="409"/>
    </row>
    <row r="9" spans="2:14">
      <c r="D9" s="410" t="s">
        <v>2263</v>
      </c>
    </row>
    <row r="10" spans="2:14">
      <c r="D10" s="410" t="s">
        <v>2264</v>
      </c>
      <c r="E10" s="411">
        <v>15</v>
      </c>
    </row>
    <row r="11" spans="2:14">
      <c r="D11" s="410" t="s">
        <v>2265</v>
      </c>
      <c r="E11" s="411">
        <v>12</v>
      </c>
    </row>
  </sheetData>
  <mergeCells count="7">
    <mergeCell ref="C8:D8"/>
    <mergeCell ref="D1:H1"/>
    <mergeCell ref="D2:H2"/>
    <mergeCell ref="D3:H3"/>
    <mergeCell ref="D4:H4"/>
    <mergeCell ref="D5:H5"/>
    <mergeCell ref="C7:D7"/>
  </mergeCells>
  <pageMargins left="0.70866141732283472" right="0.70866141732283472" top="0.74803149606299213" bottom="0.74803149606299213" header="0.31496062992125984" footer="0.31496062992125984"/>
  <pageSetup paperSize="9" scale="64" orientation="portrait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FF0000"/>
    <pageSetUpPr fitToPage="1"/>
  </sheetPr>
  <dimension ref="B1:K11"/>
  <sheetViews>
    <sheetView view="pageBreakPreview" zoomScale="85" zoomScaleNormal="85" zoomScaleSheetLayoutView="85" workbookViewId="0"/>
  </sheetViews>
  <sheetFormatPr defaultColWidth="9.109375" defaultRowHeight="12"/>
  <cols>
    <col min="1" max="1" width="2.6640625" style="24" customWidth="1"/>
    <col min="2" max="2" width="5.109375" style="24" customWidth="1"/>
    <col min="3" max="3" width="31.33203125" style="24" customWidth="1"/>
    <col min="4" max="4" width="42.88671875" style="24" customWidth="1"/>
    <col min="5" max="6" width="10.6640625" style="24" customWidth="1"/>
    <col min="7" max="7" width="16.33203125" style="24" customWidth="1"/>
    <col min="8" max="8" width="16.44140625" style="24" customWidth="1"/>
    <col min="9" max="11" width="9.109375" style="24"/>
    <col min="12" max="12" width="9.109375" style="24" customWidth="1"/>
    <col min="13" max="16384" width="9.109375" style="24"/>
  </cols>
  <sheetData>
    <row r="1" spans="2:11">
      <c r="C1" s="386" t="s">
        <v>838</v>
      </c>
      <c r="D1" s="1428" t="s">
        <v>4102</v>
      </c>
      <c r="E1" s="1429"/>
      <c r="F1" s="1429"/>
      <c r="G1" s="1429"/>
      <c r="H1" s="1430"/>
    </row>
    <row r="2" spans="2:11">
      <c r="C2" s="386" t="s">
        <v>839</v>
      </c>
      <c r="D2" s="1428"/>
      <c r="E2" s="1429"/>
      <c r="F2" s="1429"/>
      <c r="G2" s="1429"/>
      <c r="H2" s="1430"/>
    </row>
    <row r="3" spans="2:11">
      <c r="C3" s="386" t="s">
        <v>843</v>
      </c>
      <c r="D3" s="1428"/>
      <c r="E3" s="1429"/>
      <c r="F3" s="1429"/>
      <c r="G3" s="1429"/>
      <c r="H3" s="1430"/>
    </row>
    <row r="4" spans="2:11">
      <c r="C4" s="386" t="s">
        <v>841</v>
      </c>
      <c r="D4" s="1428" t="s">
        <v>4100</v>
      </c>
      <c r="E4" s="1429"/>
      <c r="F4" s="1429"/>
      <c r="G4" s="1429"/>
      <c r="H4" s="1430"/>
    </row>
    <row r="5" spans="2:11">
      <c r="C5" s="386" t="s">
        <v>2258</v>
      </c>
      <c r="D5" s="1431" t="s">
        <v>4103</v>
      </c>
      <c r="E5" s="1432"/>
      <c r="F5" s="1432"/>
      <c r="G5" s="1432"/>
      <c r="H5" s="1433"/>
    </row>
    <row r="6" spans="2:11" ht="12.6" thickBot="1">
      <c r="F6" s="24">
        <v>58965.38</v>
      </c>
    </row>
    <row r="7" spans="2:11" ht="36.6" thickBot="1">
      <c r="B7" s="400" t="s">
        <v>639</v>
      </c>
      <c r="C7" s="1678" t="s">
        <v>2259</v>
      </c>
      <c r="D7" s="1679"/>
      <c r="E7" s="401" t="s">
        <v>2260</v>
      </c>
      <c r="F7" s="402" t="s">
        <v>2273</v>
      </c>
      <c r="G7" s="402" t="s">
        <v>1119</v>
      </c>
      <c r="H7" s="402" t="s">
        <v>2262</v>
      </c>
    </row>
    <row r="8" spans="2:11" ht="89.25" customHeight="1" thickBot="1">
      <c r="B8" s="403">
        <v>1</v>
      </c>
      <c r="C8" s="1676" t="s">
        <v>2274</v>
      </c>
      <c r="D8" s="1677"/>
      <c r="E8" s="404" t="s">
        <v>13</v>
      </c>
      <c r="F8" s="405">
        <v>1</v>
      </c>
      <c r="G8" s="406">
        <v>93350</v>
      </c>
      <c r="H8" s="407">
        <f>G8*F8</f>
        <v>93350</v>
      </c>
      <c r="K8" s="412"/>
    </row>
    <row r="9" spans="2:11">
      <c r="D9" s="410" t="s">
        <v>2263</v>
      </c>
    </row>
    <row r="10" spans="2:11">
      <c r="D10" s="410" t="s">
        <v>2264</v>
      </c>
      <c r="E10" s="411">
        <v>15</v>
      </c>
    </row>
    <row r="11" spans="2:11">
      <c r="D11" s="410" t="s">
        <v>2265</v>
      </c>
      <c r="E11" s="411">
        <v>12</v>
      </c>
    </row>
  </sheetData>
  <mergeCells count="7">
    <mergeCell ref="C8:D8"/>
    <mergeCell ref="D1:H1"/>
    <mergeCell ref="D2:H2"/>
    <mergeCell ref="D3:H3"/>
    <mergeCell ref="D4:H4"/>
    <mergeCell ref="D5:H5"/>
    <mergeCell ref="C7:D7"/>
  </mergeCells>
  <pageMargins left="0.70866141732283472" right="0.70866141732283472" top="0.74803149606299213" bottom="0.74803149606299213" header="0.31496062992125984" footer="0.31496062992125984"/>
  <pageSetup paperSize="9" scale="64" orientation="portrait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FF0000"/>
  </sheetPr>
  <dimension ref="B1:M12"/>
  <sheetViews>
    <sheetView topLeftCell="B1" workbookViewId="0"/>
  </sheetViews>
  <sheetFormatPr defaultColWidth="9.109375" defaultRowHeight="12"/>
  <cols>
    <col min="1" max="1" width="2.88671875" style="24" customWidth="1"/>
    <col min="2" max="2" width="4.33203125" style="24" customWidth="1"/>
    <col min="3" max="4" width="30.5546875" style="24" customWidth="1"/>
    <col min="5" max="6" width="9.109375" style="24"/>
    <col min="7" max="7" width="15.5546875" style="24" customWidth="1"/>
    <col min="8" max="8" width="19.44140625" style="24" customWidth="1"/>
    <col min="9" max="16384" width="9.109375" style="24"/>
  </cols>
  <sheetData>
    <row r="1" spans="2:13">
      <c r="C1" s="386" t="s">
        <v>838</v>
      </c>
      <c r="D1" s="1688" t="s">
        <v>2281</v>
      </c>
      <c r="E1" s="1689"/>
      <c r="F1" s="1689"/>
      <c r="G1" s="1689"/>
      <c r="H1" s="1690"/>
    </row>
    <row r="2" spans="2:13" ht="15" customHeight="1">
      <c r="C2" s="386" t="s">
        <v>839</v>
      </c>
      <c r="D2" s="1688" t="s">
        <v>2282</v>
      </c>
      <c r="E2" s="1689"/>
      <c r="F2" s="1689"/>
      <c r="G2" s="1689"/>
      <c r="H2" s="1690"/>
    </row>
    <row r="3" spans="2:13" ht="13.95" customHeight="1">
      <c r="C3" s="386" t="s">
        <v>843</v>
      </c>
      <c r="D3" s="1691" t="s">
        <v>2283</v>
      </c>
      <c r="E3" s="1689"/>
      <c r="F3" s="1689"/>
      <c r="G3" s="1689"/>
      <c r="H3" s="1690"/>
      <c r="K3" s="24" t="s">
        <v>3920</v>
      </c>
      <c r="M3" s="24" t="s">
        <v>4084</v>
      </c>
    </row>
    <row r="4" spans="2:13" ht="15" customHeight="1">
      <c r="C4" s="386" t="s">
        <v>841</v>
      </c>
      <c r="D4" s="1688" t="s">
        <v>2284</v>
      </c>
      <c r="E4" s="1689"/>
      <c r="F4" s="1689"/>
      <c r="G4" s="1689"/>
      <c r="H4" s="1690"/>
    </row>
    <row r="5" spans="2:13" ht="12.6" thickBot="1">
      <c r="C5" s="386" t="s">
        <v>2258</v>
      </c>
      <c r="D5" s="1688" t="s">
        <v>2285</v>
      </c>
      <c r="E5" s="1689"/>
      <c r="F5" s="1689"/>
      <c r="G5" s="1689"/>
      <c r="H5" s="1690"/>
    </row>
    <row r="6" spans="2:13" ht="19.5" customHeight="1" thickBot="1">
      <c r="B6" s="400" t="s">
        <v>639</v>
      </c>
      <c r="C6" s="1678" t="s">
        <v>2259</v>
      </c>
      <c r="D6" s="1679"/>
      <c r="E6" s="401" t="s">
        <v>2260</v>
      </c>
      <c r="F6" s="402" t="s">
        <v>2286</v>
      </c>
      <c r="G6" s="415" t="s">
        <v>2287</v>
      </c>
      <c r="H6" s="402" t="s">
        <v>2262</v>
      </c>
      <c r="K6" s="24" t="s">
        <v>2285</v>
      </c>
    </row>
    <row r="7" spans="2:13" ht="49.5" customHeight="1">
      <c r="B7" s="416">
        <v>1</v>
      </c>
      <c r="C7" s="1681" t="s">
        <v>2277</v>
      </c>
      <c r="D7" s="1682"/>
      <c r="E7" s="417" t="s">
        <v>13</v>
      </c>
      <c r="F7" s="417">
        <v>1</v>
      </c>
      <c r="G7" s="418">
        <v>15947.9</v>
      </c>
      <c r="H7" s="419">
        <f>F7*G7</f>
        <v>15947.9</v>
      </c>
    </row>
    <row r="8" spans="2:13" ht="49.5" customHeight="1">
      <c r="B8" s="420">
        <v>2</v>
      </c>
      <c r="C8" s="1683" t="s">
        <v>2278</v>
      </c>
      <c r="D8" s="1684"/>
      <c r="E8" s="421" t="s">
        <v>13</v>
      </c>
      <c r="F8" s="421">
        <v>1</v>
      </c>
      <c r="G8" s="422">
        <v>9988.7000000000007</v>
      </c>
      <c r="H8" s="423">
        <f>F8*G8</f>
        <v>9988.7000000000007</v>
      </c>
    </row>
    <row r="9" spans="2:13" ht="49.5" customHeight="1">
      <c r="B9" s="420">
        <v>3</v>
      </c>
      <c r="C9" s="1685" t="s">
        <v>2279</v>
      </c>
      <c r="D9" s="1684"/>
      <c r="E9" s="421" t="s">
        <v>13</v>
      </c>
      <c r="F9" s="421">
        <v>1</v>
      </c>
      <c r="G9" s="422">
        <v>9988.7000000000007</v>
      </c>
      <c r="H9" s="423">
        <f>F9*G9</f>
        <v>9988.7000000000007</v>
      </c>
    </row>
    <row r="10" spans="2:13" ht="49.5" customHeight="1" thickBot="1">
      <c r="B10" s="424">
        <v>4</v>
      </c>
      <c r="C10" s="1686" t="s">
        <v>2280</v>
      </c>
      <c r="D10" s="1687"/>
      <c r="E10" s="425" t="s">
        <v>13</v>
      </c>
      <c r="F10" s="425">
        <v>1</v>
      </c>
      <c r="G10" s="422">
        <v>9988.7000000000007</v>
      </c>
      <c r="H10" s="426">
        <f>F10*G10</f>
        <v>9988.7000000000007</v>
      </c>
    </row>
    <row r="11" spans="2:13" ht="49.5" customHeight="1" thickBot="1">
      <c r="B11" s="424">
        <v>5</v>
      </c>
      <c r="C11" s="1680" t="s">
        <v>3919</v>
      </c>
      <c r="D11" s="1680"/>
      <c r="E11" s="425" t="s">
        <v>13</v>
      </c>
      <c r="F11" s="425">
        <v>1</v>
      </c>
      <c r="G11" s="462">
        <v>3473.2</v>
      </c>
      <c r="H11" s="883">
        <f>F11*G11</f>
        <v>3473.2</v>
      </c>
    </row>
    <row r="12" spans="2:13" ht="15.75" customHeight="1">
      <c r="C12" s="427" t="s">
        <v>2263</v>
      </c>
    </row>
  </sheetData>
  <mergeCells count="11">
    <mergeCell ref="C6:D6"/>
    <mergeCell ref="D1:H1"/>
    <mergeCell ref="D2:H2"/>
    <mergeCell ref="D3:H3"/>
    <mergeCell ref="D4:H4"/>
    <mergeCell ref="D5:H5"/>
    <mergeCell ref="C11:D11"/>
    <mergeCell ref="C7:D7"/>
    <mergeCell ref="C8:D8"/>
    <mergeCell ref="C9:D9"/>
    <mergeCell ref="C10:D10"/>
  </mergeCell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FF0000"/>
  </sheetPr>
  <dimension ref="B1:K32"/>
  <sheetViews>
    <sheetView workbookViewId="0">
      <selection activeCell="F18" sqref="F18"/>
    </sheetView>
  </sheetViews>
  <sheetFormatPr defaultColWidth="9.109375" defaultRowHeight="12"/>
  <cols>
    <col min="1" max="1" width="4.33203125" style="24" customWidth="1"/>
    <col min="2" max="2" width="5.109375" style="24" customWidth="1"/>
    <col min="3" max="3" width="31.33203125" style="24" customWidth="1"/>
    <col min="4" max="4" width="53" style="24" customWidth="1"/>
    <col min="5" max="5" width="7.88671875" style="24" bestFit="1" customWidth="1"/>
    <col min="6" max="6" width="10" style="24" customWidth="1"/>
    <col min="7" max="7" width="14.44140625" style="24" customWidth="1"/>
    <col min="8" max="8" width="16.44140625" style="24" customWidth="1"/>
    <col min="9" max="10" width="9.109375" style="24"/>
    <col min="11" max="11" width="29.33203125" style="24" customWidth="1"/>
    <col min="12" max="16384" width="9.109375" style="24"/>
  </cols>
  <sheetData>
    <row r="1" spans="2:11">
      <c r="C1" s="430" t="s">
        <v>838</v>
      </c>
      <c r="D1" s="1694" t="s">
        <v>2293</v>
      </c>
      <c r="E1" s="1695"/>
      <c r="F1" s="1695"/>
      <c r="G1" s="1695"/>
      <c r="H1" s="1696"/>
    </row>
    <row r="2" spans="2:11">
      <c r="C2" s="430" t="s">
        <v>839</v>
      </c>
      <c r="D2" s="1694" t="s">
        <v>2294</v>
      </c>
      <c r="E2" s="1695"/>
      <c r="F2" s="1695"/>
      <c r="G2" s="1695"/>
      <c r="H2" s="1696"/>
      <c r="J2" s="24" t="s">
        <v>3905</v>
      </c>
      <c r="K2" s="24" t="s">
        <v>3925</v>
      </c>
    </row>
    <row r="3" spans="2:11">
      <c r="C3" s="430" t="s">
        <v>843</v>
      </c>
      <c r="D3" s="1694" t="s">
        <v>2295</v>
      </c>
      <c r="E3" s="1695"/>
      <c r="F3" s="1695"/>
      <c r="G3" s="1695"/>
      <c r="H3" s="1696"/>
    </row>
    <row r="4" spans="2:11">
      <c r="C4" s="430" t="s">
        <v>841</v>
      </c>
      <c r="D4" s="1694" t="s">
        <v>2296</v>
      </c>
      <c r="E4" s="1695"/>
      <c r="F4" s="1695"/>
      <c r="G4" s="1695"/>
      <c r="H4" s="1696"/>
    </row>
    <row r="5" spans="2:11" ht="12.6" thickBot="1">
      <c r="C5" s="430" t="s">
        <v>2258</v>
      </c>
      <c r="D5" s="1694" t="s">
        <v>2297</v>
      </c>
      <c r="E5" s="1695"/>
      <c r="F5" s="1695"/>
      <c r="G5" s="1695"/>
      <c r="H5" s="1696"/>
    </row>
    <row r="6" spans="2:11" ht="27" customHeight="1" thickBot="1">
      <c r="B6" s="431" t="s">
        <v>639</v>
      </c>
      <c r="C6" s="1697" t="s">
        <v>2259</v>
      </c>
      <c r="D6" s="1698"/>
      <c r="E6" s="432" t="s">
        <v>2260</v>
      </c>
      <c r="F6" s="433" t="s">
        <v>2286</v>
      </c>
      <c r="G6" s="434" t="s">
        <v>3927</v>
      </c>
      <c r="H6" s="433" t="s">
        <v>2298</v>
      </c>
    </row>
    <row r="7" spans="2:11" ht="12.6" thickBot="1">
      <c r="B7" s="416">
        <v>1</v>
      </c>
      <c r="C7" s="1692" t="s">
        <v>2299</v>
      </c>
      <c r="D7" s="1692"/>
      <c r="E7" s="417" t="s">
        <v>15</v>
      </c>
      <c r="F7" s="417">
        <v>3390</v>
      </c>
      <c r="G7" s="435">
        <v>37.909999999999997</v>
      </c>
      <c r="H7" s="436">
        <f>F7*G7</f>
        <v>128514.9</v>
      </c>
    </row>
    <row r="8" spans="2:11" ht="12.6" thickBot="1">
      <c r="B8" s="420">
        <v>2</v>
      </c>
      <c r="C8" s="1693" t="s">
        <v>2300</v>
      </c>
      <c r="D8" s="1693"/>
      <c r="E8" s="421" t="s">
        <v>15</v>
      </c>
      <c r="F8" s="421">
        <v>20720</v>
      </c>
      <c r="G8" s="435">
        <v>37.909999999999997</v>
      </c>
      <c r="H8" s="437">
        <f t="shared" ref="H8:H10" si="0">F8*G8</f>
        <v>785495.2</v>
      </c>
    </row>
    <row r="9" spans="2:11" ht="12.6" thickBot="1">
      <c r="B9" s="420">
        <v>3</v>
      </c>
      <c r="C9" s="1693" t="s">
        <v>2301</v>
      </c>
      <c r="D9" s="1693"/>
      <c r="E9" s="421" t="s">
        <v>15</v>
      </c>
      <c r="F9" s="421">
        <v>991</v>
      </c>
      <c r="G9" s="435">
        <v>37.909999999999997</v>
      </c>
      <c r="H9" s="437">
        <f t="shared" si="0"/>
        <v>37568.81</v>
      </c>
    </row>
    <row r="10" spans="2:11" ht="12.6" thickBot="1">
      <c r="B10" s="424">
        <v>4</v>
      </c>
      <c r="C10" s="1680" t="s">
        <v>2302</v>
      </c>
      <c r="D10" s="1680"/>
      <c r="E10" s="425" t="s">
        <v>15</v>
      </c>
      <c r="F10" s="425">
        <v>1192</v>
      </c>
      <c r="G10" s="435">
        <v>37.909999999999997</v>
      </c>
      <c r="H10" s="438">
        <f t="shared" si="0"/>
        <v>45188.719999999994</v>
      </c>
    </row>
    <row r="11" spans="2:11">
      <c r="C11" s="427" t="s">
        <v>2263</v>
      </c>
      <c r="H11" s="439">
        <f>H7+H8+H9+H10</f>
        <v>996767.62999999989</v>
      </c>
    </row>
    <row r="17" spans="3:9" ht="14.4">
      <c r="C17" s="246" t="s">
        <v>3926</v>
      </c>
      <c r="D17" s="246"/>
      <c r="E17" s="246">
        <f>'Смета ЕР (общ) '!R2</f>
        <v>95</v>
      </c>
      <c r="F17" s="246" t="s">
        <v>1834</v>
      </c>
      <c r="G17" s="246" t="s">
        <v>1254</v>
      </c>
      <c r="H17" s="246" t="s">
        <v>1841</v>
      </c>
      <c r="I17" s="483"/>
    </row>
    <row r="18" spans="3:9" ht="14.4">
      <c r="C18" s="482" t="s">
        <v>1832</v>
      </c>
      <c r="D18" s="482"/>
      <c r="E18" s="482"/>
      <c r="F18" s="253">
        <f>G7*'Смета ЕР (общ) '!R2</f>
        <v>3601.45</v>
      </c>
      <c r="G18" s="482"/>
      <c r="H18" s="482"/>
      <c r="I18" s="483"/>
    </row>
    <row r="19" spans="3:9" ht="14.4">
      <c r="C19" s="482" t="s">
        <v>1833</v>
      </c>
      <c r="D19" s="482"/>
      <c r="E19" s="482"/>
      <c r="F19" s="253">
        <f>6350/10*0.15</f>
        <v>95.25</v>
      </c>
      <c r="G19" s="482" t="s">
        <v>1835</v>
      </c>
      <c r="H19" s="482"/>
      <c r="I19" s="483" t="s">
        <v>1837</v>
      </c>
    </row>
    <row r="20" spans="3:9" ht="14.4">
      <c r="C20" s="482" t="s">
        <v>1838</v>
      </c>
      <c r="D20" s="482"/>
      <c r="E20" s="482"/>
      <c r="F20" s="253">
        <f>F18*0.05</f>
        <v>180.07249999999999</v>
      </c>
      <c r="G20" s="254">
        <v>0.05</v>
      </c>
      <c r="H20" s="482"/>
      <c r="I20" s="483"/>
    </row>
    <row r="21" spans="3:9" ht="14.4">
      <c r="C21" s="482" t="s">
        <v>1840</v>
      </c>
      <c r="D21" s="482"/>
      <c r="E21" s="482"/>
      <c r="F21" s="253">
        <f>F18+F19+F20</f>
        <v>3876.7725</v>
      </c>
      <c r="G21" s="482"/>
      <c r="H21" s="482"/>
      <c r="I21" s="483"/>
    </row>
    <row r="22" spans="3:9" ht="14.4">
      <c r="C22" s="482" t="s">
        <v>3910</v>
      </c>
      <c r="D22" s="482"/>
      <c r="E22" s="482"/>
      <c r="F22" s="253">
        <f>F21*0.05</f>
        <v>193.83862500000001</v>
      </c>
      <c r="G22" s="254">
        <v>0.05</v>
      </c>
      <c r="H22" s="482"/>
      <c r="I22" s="483"/>
    </row>
    <row r="23" spans="3:9" ht="14.4">
      <c r="C23" s="246" t="s">
        <v>1842</v>
      </c>
      <c r="D23" s="246"/>
      <c r="E23" s="246"/>
      <c r="F23" s="252">
        <f>F21+F22</f>
        <v>4070.6111249999999</v>
      </c>
      <c r="G23" s="246"/>
      <c r="H23" s="246"/>
      <c r="I23" s="483"/>
    </row>
    <row r="26" spans="3:9" ht="14.4">
      <c r="C26" s="246"/>
      <c r="D26" s="246"/>
      <c r="E26" s="246"/>
      <c r="F26" s="246" t="s">
        <v>1834</v>
      </c>
      <c r="G26" s="246" t="s">
        <v>1254</v>
      </c>
      <c r="H26" s="246" t="s">
        <v>1841</v>
      </c>
    </row>
    <row r="27" spans="3:9" ht="14.4">
      <c r="C27" s="482" t="s">
        <v>1832</v>
      </c>
      <c r="D27" s="482"/>
      <c r="E27" s="482"/>
      <c r="F27" s="253">
        <f>G10*'Смета ЕР (общ) '!R2</f>
        <v>3601.45</v>
      </c>
      <c r="G27" s="482"/>
      <c r="H27" s="482"/>
    </row>
    <row r="28" spans="3:9" ht="14.4">
      <c r="C28" s="482" t="s">
        <v>1833</v>
      </c>
      <c r="D28" s="482"/>
      <c r="E28" s="482"/>
      <c r="F28" s="253">
        <f>6350/10*0.15</f>
        <v>95.25</v>
      </c>
      <c r="G28" s="482" t="s">
        <v>1835</v>
      </c>
      <c r="H28" s="482"/>
    </row>
    <row r="29" spans="3:9" ht="14.4">
      <c r="C29" s="482" t="s">
        <v>1838</v>
      </c>
      <c r="D29" s="482"/>
      <c r="E29" s="482"/>
      <c r="F29" s="253">
        <f>F27*0.05</f>
        <v>180.07249999999999</v>
      </c>
      <c r="G29" s="254">
        <v>0.05</v>
      </c>
      <c r="H29" s="482"/>
    </row>
    <row r="30" spans="3:9" ht="14.4">
      <c r="C30" s="482" t="s">
        <v>1840</v>
      </c>
      <c r="D30" s="482"/>
      <c r="E30" s="482"/>
      <c r="F30" s="253">
        <f>F27+F28+F29</f>
        <v>3876.7725</v>
      </c>
      <c r="G30" s="482"/>
      <c r="H30" s="482"/>
    </row>
    <row r="31" spans="3:9" ht="14.4">
      <c r="C31" s="482" t="s">
        <v>3910</v>
      </c>
      <c r="D31" s="482"/>
      <c r="E31" s="482"/>
      <c r="F31" s="253">
        <f>F30*0.05</f>
        <v>193.83862500000001</v>
      </c>
      <c r="G31" s="254">
        <v>0.05</v>
      </c>
      <c r="H31" s="482"/>
    </row>
    <row r="32" spans="3:9" ht="14.4">
      <c r="C32" s="246" t="s">
        <v>1842</v>
      </c>
      <c r="D32" s="246"/>
      <c r="E32" s="246"/>
      <c r="F32" s="252">
        <f>F30+F31</f>
        <v>4070.6111249999999</v>
      </c>
      <c r="G32" s="246"/>
      <c r="H32" s="246"/>
    </row>
  </sheetData>
  <mergeCells count="10">
    <mergeCell ref="C7:D7"/>
    <mergeCell ref="C8:D8"/>
    <mergeCell ref="C9:D9"/>
    <mergeCell ref="C10:D10"/>
    <mergeCell ref="D1:H1"/>
    <mergeCell ref="D2:H2"/>
    <mergeCell ref="D3:H3"/>
    <mergeCell ref="D4:H4"/>
    <mergeCell ref="D5:H5"/>
    <mergeCell ref="C6:D6"/>
  </mergeCells>
  <pageMargins left="0.7" right="0.7" top="0.75" bottom="0.75" header="0.3" footer="0.3"/>
  <pageSetup paperSize="9" orientation="portrait" horizontalDpi="1200" verticalDpi="1200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theme="5"/>
  </sheetPr>
  <dimension ref="B1:K21"/>
  <sheetViews>
    <sheetView workbookViewId="0">
      <selection activeCell="G27" sqref="G27"/>
    </sheetView>
  </sheetViews>
  <sheetFormatPr defaultColWidth="9.109375" defaultRowHeight="12"/>
  <cols>
    <col min="1" max="1" width="4" style="440" customWidth="1"/>
    <col min="2" max="2" width="4.88671875" style="440" customWidth="1"/>
    <col min="3" max="3" width="35" style="440" customWidth="1"/>
    <col min="4" max="4" width="11" style="440" customWidth="1"/>
    <col min="5" max="5" width="9.109375" style="440"/>
    <col min="6" max="6" width="18.33203125" style="440" customWidth="1"/>
    <col min="7" max="8" width="16.33203125" style="440" customWidth="1"/>
    <col min="9" max="16384" width="9.109375" style="440"/>
  </cols>
  <sheetData>
    <row r="1" spans="2:11">
      <c r="C1" s="441" t="s">
        <v>838</v>
      </c>
      <c r="D1" s="1701" t="str">
        <f>'[18]Ковровая плитка'!D1</f>
        <v>ООО''Опус-Контракт''</v>
      </c>
      <c r="E1" s="1702"/>
      <c r="F1" s="1702"/>
      <c r="G1" s="1702"/>
      <c r="H1" s="1703"/>
    </row>
    <row r="2" spans="2:11">
      <c r="C2" s="441" t="s">
        <v>839</v>
      </c>
      <c r="D2" s="1701" t="str">
        <f>'[18]Ковровая плитка'!D2</f>
        <v>127015, г. Москва, ул. Новодмитровская Б., д.23, стр.1, этаж 4, пом. I, комн. № 2</v>
      </c>
      <c r="E2" s="1702"/>
      <c r="F2" s="1702"/>
      <c r="G2" s="1702"/>
      <c r="H2" s="1703"/>
      <c r="K2" s="440" t="s">
        <v>2320</v>
      </c>
    </row>
    <row r="3" spans="2:11">
      <c r="C3" s="441" t="s">
        <v>843</v>
      </c>
      <c r="D3" s="1701" t="str">
        <f>'[18]Ковровая плитка'!D3</f>
        <v>ИНН 7715891358, КПП 771501001, ОГРН 1117746915582,р/сч № 40702810901100029399,к/сч 30101810200000000593 БИК 044525593</v>
      </c>
      <c r="E3" s="1702"/>
      <c r="F3" s="1702"/>
      <c r="G3" s="1702"/>
      <c r="H3" s="1703"/>
    </row>
    <row r="4" spans="2:11">
      <c r="C4" s="441" t="s">
        <v>841</v>
      </c>
      <c r="D4" s="1701" t="str">
        <f>'[18]Ковровая плитка'!D4</f>
        <v>Петра Корнелия Ионовна</v>
      </c>
      <c r="E4" s="1702"/>
      <c r="F4" s="1702"/>
      <c r="G4" s="1702"/>
      <c r="H4" s="1703"/>
    </row>
    <row r="5" spans="2:11" ht="12.6" thickBot="1">
      <c r="C5" s="441" t="s">
        <v>2258</v>
      </c>
      <c r="D5" s="1701" t="str">
        <f>'[18]Ковровая плитка'!D5</f>
        <v>Моб. +7 (965) 209-57-09  , ksimonova@opuscontract.ru</v>
      </c>
      <c r="E5" s="1702"/>
      <c r="F5" s="1702"/>
      <c r="G5" s="1702"/>
      <c r="H5" s="1703"/>
      <c r="K5" s="440" t="s">
        <v>2321</v>
      </c>
    </row>
    <row r="6" spans="2:11" ht="24.6" thickBot="1">
      <c r="B6" s="442" t="s">
        <v>639</v>
      </c>
      <c r="C6" s="1704" t="s">
        <v>2259</v>
      </c>
      <c r="D6" s="1705"/>
      <c r="E6" s="443" t="s">
        <v>2260</v>
      </c>
      <c r="F6" s="444" t="s">
        <v>2286</v>
      </c>
      <c r="G6" s="445" t="s">
        <v>2303</v>
      </c>
      <c r="H6" s="444" t="s">
        <v>2304</v>
      </c>
      <c r="K6" s="440" t="s">
        <v>2319</v>
      </c>
    </row>
    <row r="7" spans="2:11" ht="39.75" customHeight="1" thickBot="1">
      <c r="B7" s="446">
        <v>1</v>
      </c>
      <c r="C7" s="1699" t="s">
        <v>2305</v>
      </c>
      <c r="D7" s="1700"/>
      <c r="E7" s="447" t="s">
        <v>15</v>
      </c>
      <c r="F7" s="447">
        <v>5896</v>
      </c>
      <c r="G7" s="448">
        <v>3876.37</v>
      </c>
      <c r="H7" s="449">
        <f>F7*G7</f>
        <v>22855077.52</v>
      </c>
    </row>
    <row r="8" spans="2:11">
      <c r="C8" s="450" t="s">
        <v>2263</v>
      </c>
    </row>
    <row r="10" spans="2:11">
      <c r="C10" s="451" t="s">
        <v>2306</v>
      </c>
      <c r="D10" s="452"/>
    </row>
    <row r="11" spans="2:11">
      <c r="C11" s="452" t="s">
        <v>2307</v>
      </c>
    </row>
    <row r="15" spans="2:11" ht="14.4">
      <c r="C15" s="246"/>
      <c r="D15" s="246"/>
      <c r="E15" s="246"/>
      <c r="F15" s="246" t="s">
        <v>1834</v>
      </c>
      <c r="G15" s="246" t="s">
        <v>1254</v>
      </c>
      <c r="H15" s="246" t="s">
        <v>1841</v>
      </c>
    </row>
    <row r="16" spans="2:11" ht="14.4">
      <c r="C16" s="482" t="s">
        <v>1832</v>
      </c>
      <c r="D16" s="482"/>
      <c r="E16" s="482"/>
      <c r="F16" s="253">
        <f>G7</f>
        <v>3876.37</v>
      </c>
      <c r="G16" s="482"/>
      <c r="H16" s="482"/>
    </row>
    <row r="17" spans="3:8" ht="14.4">
      <c r="C17" s="482" t="s">
        <v>1833</v>
      </c>
      <c r="D17" s="482"/>
      <c r="E17" s="482"/>
      <c r="F17" s="253">
        <f>6350/10*0.15</f>
        <v>95.25</v>
      </c>
      <c r="G17" s="482" t="s">
        <v>1835</v>
      </c>
      <c r="H17" s="482" t="s">
        <v>1836</v>
      </c>
    </row>
    <row r="18" spans="3:8" ht="14.4">
      <c r="C18" s="482" t="s">
        <v>1838</v>
      </c>
      <c r="D18" s="482"/>
      <c r="E18" s="482"/>
      <c r="F18" s="253">
        <f>F16*0.05</f>
        <v>193.8185</v>
      </c>
      <c r="G18" s="254">
        <v>0.05</v>
      </c>
      <c r="H18" s="482" t="s">
        <v>1839</v>
      </c>
    </row>
    <row r="19" spans="3:8" ht="14.4">
      <c r="C19" s="482" t="s">
        <v>1840</v>
      </c>
      <c r="D19" s="482"/>
      <c r="E19" s="482"/>
      <c r="F19" s="253">
        <f>F16+F17+F18</f>
        <v>4165.4385000000002</v>
      </c>
      <c r="G19" s="482"/>
      <c r="H19" s="482"/>
    </row>
    <row r="20" spans="3:8" ht="14.4">
      <c r="C20" s="482" t="s">
        <v>3910</v>
      </c>
      <c r="D20" s="482"/>
      <c r="E20" s="482"/>
      <c r="F20" s="253">
        <f>F19*0.05</f>
        <v>208.27192500000001</v>
      </c>
      <c r="G20" s="482"/>
      <c r="H20" s="482"/>
    </row>
    <row r="21" spans="3:8" ht="14.4">
      <c r="C21" s="246" t="s">
        <v>1842</v>
      </c>
      <c r="D21" s="246"/>
      <c r="E21" s="246"/>
      <c r="F21" s="252">
        <f>F19+F20</f>
        <v>4373.7104250000002</v>
      </c>
      <c r="G21" s="246"/>
      <c r="H21" s="246"/>
    </row>
  </sheetData>
  <mergeCells count="7">
    <mergeCell ref="C7:D7"/>
    <mergeCell ref="D1:H1"/>
    <mergeCell ref="D2:H2"/>
    <mergeCell ref="D3:H3"/>
    <mergeCell ref="D4:H4"/>
    <mergeCell ref="D5:H5"/>
    <mergeCell ref="C6:D6"/>
  </mergeCells>
  <pageMargins left="0.7" right="0.7" top="0.75" bottom="0.75" header="0.3" footer="0.3"/>
  <pageSetup paperSize="9" orientation="portrait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FF0000"/>
  </sheetPr>
  <dimension ref="B1:M19"/>
  <sheetViews>
    <sheetView workbookViewId="0">
      <selection activeCell="D13" sqref="D13"/>
    </sheetView>
  </sheetViews>
  <sheetFormatPr defaultColWidth="9.109375" defaultRowHeight="12"/>
  <cols>
    <col min="1" max="1" width="4" style="440" customWidth="1"/>
    <col min="2" max="2" width="4.88671875" style="440" customWidth="1"/>
    <col min="3" max="3" width="35" style="440" customWidth="1"/>
    <col min="4" max="4" width="11" style="440" customWidth="1"/>
    <col min="5" max="5" width="38.33203125" style="440" customWidth="1"/>
    <col min="6" max="6" width="9.44140625" style="440" bestFit="1" customWidth="1"/>
    <col min="7" max="7" width="9.109375" style="440"/>
    <col min="8" max="9" width="16.33203125" style="440" customWidth="1"/>
    <col min="10" max="16384" width="9.109375" style="440"/>
  </cols>
  <sheetData>
    <row r="1" spans="2:13">
      <c r="C1" s="441" t="s">
        <v>838</v>
      </c>
      <c r="D1" s="1701" t="str">
        <f>'[19]Ковровая плитка'!D1</f>
        <v>ООО''Опус-Контракт''</v>
      </c>
      <c r="E1" s="1706"/>
      <c r="F1" s="1702"/>
      <c r="G1" s="1702"/>
      <c r="H1" s="1702"/>
      <c r="I1" s="1703"/>
    </row>
    <row r="2" spans="2:13">
      <c r="C2" s="441" t="s">
        <v>839</v>
      </c>
      <c r="D2" s="1701" t="str">
        <f>'[19]Ковровая плитка'!D2</f>
        <v>127015, г. Москва, ул. Новодмитровская Б., д.23, стр.1, этаж 4, пом. I, комн. № 2</v>
      </c>
      <c r="E2" s="1706"/>
      <c r="F2" s="1702"/>
      <c r="G2" s="1702"/>
      <c r="H2" s="1702"/>
      <c r="I2" s="1703"/>
    </row>
    <row r="3" spans="2:13">
      <c r="C3" s="441" t="s">
        <v>843</v>
      </c>
      <c r="D3" s="1701" t="str">
        <f>'[19]Ковровая плитка'!D3</f>
        <v>ИНН 7715891358, КПП 771501001, ОГРН 1117746915582,р/сч № 40702810901100029399,к/сч 30101810200000000593 БИК 044525593</v>
      </c>
      <c r="E3" s="1706"/>
      <c r="F3" s="1702"/>
      <c r="G3" s="1702"/>
      <c r="H3" s="1702"/>
      <c r="I3" s="1703"/>
    </row>
    <row r="4" spans="2:13">
      <c r="C4" s="441" t="s">
        <v>841</v>
      </c>
      <c r="D4" s="1701" t="s">
        <v>2321</v>
      </c>
      <c r="E4" s="1706"/>
      <c r="F4" s="1702"/>
      <c r="G4" s="1702"/>
      <c r="H4" s="1702"/>
      <c r="I4" s="1703"/>
    </row>
    <row r="5" spans="2:13" ht="12.6" thickBot="1">
      <c r="C5" s="441" t="s">
        <v>2258</v>
      </c>
      <c r="D5" s="1701" t="s">
        <v>2319</v>
      </c>
      <c r="E5" s="1706"/>
      <c r="F5" s="1702"/>
      <c r="G5" s="1702"/>
      <c r="H5" s="1702"/>
      <c r="I5" s="1703"/>
      <c r="K5" s="440" t="s">
        <v>3924</v>
      </c>
      <c r="M5" s="440" t="s">
        <v>4085</v>
      </c>
    </row>
    <row r="6" spans="2:13" ht="24.6" thickBot="1">
      <c r="B6" s="442" t="s">
        <v>639</v>
      </c>
      <c r="C6" s="1704" t="s">
        <v>2259</v>
      </c>
      <c r="D6" s="1705"/>
      <c r="E6" s="445" t="s">
        <v>1556</v>
      </c>
      <c r="F6" s="443" t="s">
        <v>2260</v>
      </c>
      <c r="G6" s="444" t="s">
        <v>2286</v>
      </c>
      <c r="H6" s="445" t="s">
        <v>4086</v>
      </c>
      <c r="I6" s="444" t="s">
        <v>4087</v>
      </c>
    </row>
    <row r="7" spans="2:13" ht="39.75" customHeight="1" thickBot="1">
      <c r="B7" s="446">
        <v>1</v>
      </c>
      <c r="C7" s="1699" t="s">
        <v>2305</v>
      </c>
      <c r="D7" s="1700"/>
      <c r="E7" s="453" t="s">
        <v>3921</v>
      </c>
      <c r="F7" s="447" t="s">
        <v>15</v>
      </c>
      <c r="G7" s="447">
        <v>5896</v>
      </c>
      <c r="H7" s="1011">
        <v>250</v>
      </c>
      <c r="I7" s="1012">
        <f>G7*H7</f>
        <v>1474000</v>
      </c>
    </row>
    <row r="8" spans="2:13">
      <c r="C8" s="450" t="s">
        <v>2263</v>
      </c>
    </row>
    <row r="10" spans="2:13">
      <c r="C10" s="451"/>
      <c r="D10" s="452"/>
      <c r="E10" s="452"/>
    </row>
    <row r="11" spans="2:13">
      <c r="C11" s="452"/>
    </row>
    <row r="13" spans="2:13" ht="14.4">
      <c r="C13" s="246" t="s">
        <v>3923</v>
      </c>
      <c r="D13" s="246">
        <f>'Смета ЕР (общ) '!R4*1.02</f>
        <v>11.158799999999999</v>
      </c>
      <c r="E13" s="246"/>
      <c r="F13" s="246" t="s">
        <v>1834</v>
      </c>
      <c r="G13" s="246" t="s">
        <v>1254</v>
      </c>
      <c r="H13" s="246" t="s">
        <v>1841</v>
      </c>
    </row>
    <row r="14" spans="2:13" ht="14.4">
      <c r="C14" s="482" t="s">
        <v>1832</v>
      </c>
      <c r="D14" s="482"/>
      <c r="E14" s="482"/>
      <c r="F14" s="253">
        <f>H7*D13</f>
        <v>2789.7</v>
      </c>
      <c r="G14" s="482"/>
      <c r="H14" s="482"/>
    </row>
    <row r="15" spans="2:13" ht="14.4">
      <c r="C15" s="482" t="s">
        <v>1833</v>
      </c>
      <c r="D15" s="482"/>
      <c r="E15" s="482"/>
      <c r="F15" s="253">
        <f>6350/10*0.15</f>
        <v>95.25</v>
      </c>
      <c r="G15" s="482" t="s">
        <v>1835</v>
      </c>
      <c r="H15" s="482"/>
    </row>
    <row r="16" spans="2:13" ht="14.4">
      <c r="C16" s="482" t="s">
        <v>1838</v>
      </c>
      <c r="D16" s="254">
        <v>0.05</v>
      </c>
      <c r="E16" s="482"/>
      <c r="F16" s="253">
        <f>F14*0.05</f>
        <v>139.48499999999999</v>
      </c>
      <c r="G16" s="254">
        <v>0.05</v>
      </c>
      <c r="H16" s="482"/>
    </row>
    <row r="17" spans="3:8" ht="14.4">
      <c r="C17" s="482" t="s">
        <v>1840</v>
      </c>
      <c r="D17" s="482"/>
      <c r="E17" s="482"/>
      <c r="F17" s="253">
        <f>F14+F15+F16</f>
        <v>3024.4349999999999</v>
      </c>
      <c r="G17" s="482"/>
      <c r="H17" s="482"/>
    </row>
    <row r="18" spans="3:8" ht="14.4">
      <c r="C18" s="482" t="s">
        <v>3910</v>
      </c>
      <c r="D18" s="482"/>
      <c r="E18" s="482"/>
      <c r="F18" s="253">
        <f>F17*0.05</f>
        <v>151.22175000000001</v>
      </c>
      <c r="G18" s="482"/>
      <c r="H18" s="482"/>
    </row>
    <row r="19" spans="3:8" ht="14.4">
      <c r="C19" s="246" t="s">
        <v>1842</v>
      </c>
      <c r="D19" s="246"/>
      <c r="E19" s="246"/>
      <c r="F19" s="252">
        <f>F17+F18</f>
        <v>3175.6567500000001</v>
      </c>
      <c r="G19" s="246"/>
      <c r="H19" s="246"/>
    </row>
  </sheetData>
  <mergeCells count="7">
    <mergeCell ref="C7:D7"/>
    <mergeCell ref="D1:I1"/>
    <mergeCell ref="D2:I2"/>
    <mergeCell ref="D3:I3"/>
    <mergeCell ref="D4:I4"/>
    <mergeCell ref="D5:I5"/>
    <mergeCell ref="C6:D6"/>
  </mergeCells>
  <pageMargins left="0.7" right="0.7" top="0.75" bottom="0.75" header="0.3" footer="0.3"/>
  <pageSetup paperSize="9" orientation="portrait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rgb="FFFF0000"/>
  </sheetPr>
  <dimension ref="B1:M35"/>
  <sheetViews>
    <sheetView topLeftCell="A10" workbookViewId="0">
      <selection activeCell="G24" sqref="G24"/>
    </sheetView>
  </sheetViews>
  <sheetFormatPr defaultColWidth="9.109375" defaultRowHeight="12"/>
  <cols>
    <col min="1" max="1" width="3.88671875" style="24" customWidth="1"/>
    <col min="2" max="2" width="3" style="24" bestFit="1" customWidth="1"/>
    <col min="3" max="4" width="35.109375" style="24" customWidth="1"/>
    <col min="5" max="5" width="7.88671875" style="24" bestFit="1" customWidth="1"/>
    <col min="6" max="6" width="9.5546875" style="24" customWidth="1"/>
    <col min="7" max="7" width="16" style="24" customWidth="1"/>
    <col min="8" max="8" width="20.88671875" style="24" customWidth="1"/>
    <col min="9" max="9" width="9.109375" style="24"/>
    <col min="10" max="10" width="10.33203125" style="24" bestFit="1" customWidth="1"/>
    <col min="11" max="11" width="12.109375" style="24" bestFit="1" customWidth="1"/>
    <col min="12" max="16384" width="9.109375" style="24"/>
  </cols>
  <sheetData>
    <row r="1" spans="2:13">
      <c r="C1" s="386" t="s">
        <v>838</v>
      </c>
      <c r="D1" s="1688" t="s">
        <v>3928</v>
      </c>
      <c r="E1" s="1689"/>
      <c r="F1" s="1689"/>
      <c r="G1" s="1689"/>
      <c r="H1" s="1690"/>
    </row>
    <row r="2" spans="2:13">
      <c r="C2" s="386" t="s">
        <v>839</v>
      </c>
      <c r="D2" s="1688" t="s">
        <v>3929</v>
      </c>
      <c r="E2" s="1689"/>
      <c r="F2" s="1689"/>
      <c r="G2" s="1689"/>
      <c r="H2" s="1690"/>
    </row>
    <row r="3" spans="2:13">
      <c r="C3" s="386" t="s">
        <v>843</v>
      </c>
      <c r="D3" s="1688" t="s">
        <v>3930</v>
      </c>
      <c r="E3" s="1689"/>
      <c r="F3" s="1689"/>
      <c r="G3" s="1689"/>
      <c r="H3" s="1690"/>
    </row>
    <row r="4" spans="2:13">
      <c r="C4" s="386" t="s">
        <v>841</v>
      </c>
      <c r="D4" s="1688" t="s">
        <v>2296</v>
      </c>
      <c r="E4" s="1689"/>
      <c r="F4" s="1689"/>
      <c r="G4" s="1689"/>
      <c r="H4" s="1690"/>
      <c r="K4" s="24" t="s">
        <v>3924</v>
      </c>
      <c r="M4" s="24" t="s">
        <v>3943</v>
      </c>
    </row>
    <row r="5" spans="2:13">
      <c r="C5" s="884" t="s">
        <v>2258</v>
      </c>
      <c r="D5" s="1688" t="s">
        <v>3931</v>
      </c>
      <c r="E5" s="1689"/>
      <c r="F5" s="1689"/>
      <c r="G5" s="1689"/>
      <c r="H5" s="1690"/>
    </row>
    <row r="6" spans="2:13">
      <c r="C6" s="866" t="s">
        <v>3917</v>
      </c>
      <c r="D6" s="1717" t="s">
        <v>3932</v>
      </c>
      <c r="E6" s="1689"/>
      <c r="F6" s="1689"/>
      <c r="G6" s="1689"/>
      <c r="H6" s="1690"/>
    </row>
    <row r="7" spans="2:13" ht="12.6" thickBot="1">
      <c r="C7" s="882" t="s">
        <v>3918</v>
      </c>
      <c r="D7" s="1721" t="s">
        <v>3933</v>
      </c>
      <c r="E7" s="1722"/>
      <c r="F7" s="1722"/>
      <c r="G7" s="1722"/>
      <c r="H7" s="1723"/>
    </row>
    <row r="8" spans="2:13" ht="20.25" customHeight="1" thickBot="1">
      <c r="B8" s="400" t="s">
        <v>639</v>
      </c>
      <c r="C8" s="1715" t="s">
        <v>3934</v>
      </c>
      <c r="D8" s="1716"/>
      <c r="E8" s="401" t="s">
        <v>2260</v>
      </c>
      <c r="F8" s="885" t="s">
        <v>2286</v>
      </c>
      <c r="G8" s="402" t="s">
        <v>2287</v>
      </c>
      <c r="H8" s="865" t="s">
        <v>2262</v>
      </c>
    </row>
    <row r="9" spans="2:13" ht="30" customHeight="1">
      <c r="B9" s="416">
        <v>1</v>
      </c>
      <c r="C9" s="1719" t="s">
        <v>3935</v>
      </c>
      <c r="D9" s="1719"/>
      <c r="E9" s="428" t="s">
        <v>13</v>
      </c>
      <c r="F9" s="886">
        <v>131034</v>
      </c>
      <c r="G9" s="887">
        <v>828</v>
      </c>
      <c r="H9" s="454">
        <f t="shared" ref="H9:H16" si="0">G9*F9</f>
        <v>108496152</v>
      </c>
      <c r="J9" s="24">
        <f>0.6*0.6*F9*0.9</f>
        <v>42455.015999999996</v>
      </c>
      <c r="K9" s="455"/>
    </row>
    <row r="10" spans="2:13" ht="13.2">
      <c r="B10" s="420">
        <v>2</v>
      </c>
      <c r="C10" s="1720" t="s">
        <v>2308</v>
      </c>
      <c r="D10" s="1720"/>
      <c r="E10" s="429" t="s">
        <v>13</v>
      </c>
      <c r="F10" s="888">
        <v>160277</v>
      </c>
      <c r="G10" s="889">
        <v>127.5</v>
      </c>
      <c r="H10" s="456">
        <f t="shared" si="0"/>
        <v>20435317.5</v>
      </c>
      <c r="K10" s="455"/>
    </row>
    <row r="11" spans="2:13" ht="13.2">
      <c r="B11" s="420">
        <v>3</v>
      </c>
      <c r="C11" s="1718" t="s">
        <v>2309</v>
      </c>
      <c r="D11" s="1718"/>
      <c r="E11" s="457" t="s">
        <v>13</v>
      </c>
      <c r="F11" s="888">
        <v>160277</v>
      </c>
      <c r="G11" s="889">
        <v>7.9</v>
      </c>
      <c r="H11" s="456">
        <f t="shared" si="0"/>
        <v>1266188.3</v>
      </c>
      <c r="K11" s="455"/>
    </row>
    <row r="12" spans="2:13" ht="13.2">
      <c r="B12" s="420">
        <v>4</v>
      </c>
      <c r="C12" s="1718" t="s">
        <v>2310</v>
      </c>
      <c r="D12" s="1718"/>
      <c r="E12" s="457" t="s">
        <v>13</v>
      </c>
      <c r="F12" s="890">
        <v>942</v>
      </c>
      <c r="G12" s="889">
        <v>2050</v>
      </c>
      <c r="H12" s="456">
        <f t="shared" si="0"/>
        <v>1931100</v>
      </c>
      <c r="K12" s="455"/>
    </row>
    <row r="13" spans="2:13" ht="13.2">
      <c r="B13" s="420">
        <v>5</v>
      </c>
      <c r="C13" s="1718" t="s">
        <v>2311</v>
      </c>
      <c r="D13" s="1718"/>
      <c r="E13" s="457" t="s">
        <v>13</v>
      </c>
      <c r="F13" s="890">
        <v>8050</v>
      </c>
      <c r="G13" s="891">
        <v>620</v>
      </c>
      <c r="H13" s="456">
        <f t="shared" si="0"/>
        <v>4991000</v>
      </c>
      <c r="K13" s="455"/>
    </row>
    <row r="14" spans="2:13" ht="13.2">
      <c r="B14" s="420">
        <v>6</v>
      </c>
      <c r="C14" s="1707" t="s">
        <v>2312</v>
      </c>
      <c r="D14" s="1707"/>
      <c r="E14" s="892" t="s">
        <v>13</v>
      </c>
      <c r="F14" s="893">
        <v>314633</v>
      </c>
      <c r="G14" s="891">
        <v>1.1000000000000001</v>
      </c>
      <c r="H14" s="456">
        <f t="shared" si="0"/>
        <v>346096.30000000005</v>
      </c>
      <c r="K14" s="455"/>
    </row>
    <row r="15" spans="2:13" ht="14.4">
      <c r="B15" s="420">
        <v>7</v>
      </c>
      <c r="C15" s="1707" t="s">
        <v>2313</v>
      </c>
      <c r="D15" s="1707"/>
      <c r="E15" s="892" t="s">
        <v>13</v>
      </c>
      <c r="F15" s="893">
        <v>92538</v>
      </c>
      <c r="G15" s="894">
        <v>1.75</v>
      </c>
      <c r="H15" s="456">
        <f t="shared" si="0"/>
        <v>161941.5</v>
      </c>
      <c r="K15" s="455"/>
    </row>
    <row r="16" spans="2:13" ht="13.2">
      <c r="B16" s="420">
        <v>8</v>
      </c>
      <c r="C16" s="1707" t="s">
        <v>3936</v>
      </c>
      <c r="D16" s="1707"/>
      <c r="E16" s="892" t="s">
        <v>13</v>
      </c>
      <c r="F16" s="895">
        <v>1183</v>
      </c>
      <c r="G16" s="896">
        <v>130</v>
      </c>
      <c r="H16" s="456">
        <f t="shared" si="0"/>
        <v>153790</v>
      </c>
      <c r="K16" s="455"/>
    </row>
    <row r="17" spans="2:10">
      <c r="B17" s="458"/>
      <c r="C17" s="1708" t="s">
        <v>2314</v>
      </c>
      <c r="D17" s="1709"/>
      <c r="E17" s="1709"/>
      <c r="F17" s="1709"/>
      <c r="G17" s="1710"/>
      <c r="H17" s="459">
        <f>SUM(H9:H16)</f>
        <v>137781585.60000002</v>
      </c>
      <c r="I17" s="24" t="s">
        <v>3942</v>
      </c>
      <c r="J17" s="900">
        <f>H17/J9</f>
        <v>3245.3546973106791</v>
      </c>
    </row>
    <row r="18" spans="2:10" ht="12.6" thickBot="1">
      <c r="B18" s="460"/>
      <c r="C18" s="1711" t="s">
        <v>3937</v>
      </c>
      <c r="D18" s="1712"/>
      <c r="E18" s="1712"/>
      <c r="F18" s="1712"/>
      <c r="G18" s="1713"/>
      <c r="H18" s="461">
        <f>H17*22/122</f>
        <v>24845859.698360663</v>
      </c>
    </row>
    <row r="19" spans="2:10">
      <c r="C19" s="427" t="s">
        <v>2263</v>
      </c>
    </row>
    <row r="20" spans="2:10">
      <c r="C20" s="427" t="s">
        <v>3938</v>
      </c>
    </row>
    <row r="22" spans="2:10" ht="12.6" thickBot="1">
      <c r="B22" s="897" t="s">
        <v>3939</v>
      </c>
    </row>
    <row r="23" spans="2:10" ht="12.6" thickBot="1">
      <c r="B23" s="400" t="s">
        <v>639</v>
      </c>
      <c r="C23" s="1715" t="s">
        <v>3934</v>
      </c>
      <c r="D23" s="1716"/>
      <c r="E23" s="401" t="s">
        <v>2260</v>
      </c>
      <c r="F23" s="885" t="s">
        <v>2286</v>
      </c>
      <c r="G23" s="402" t="s">
        <v>2287</v>
      </c>
      <c r="H23" s="865" t="s">
        <v>2262</v>
      </c>
    </row>
    <row r="24" spans="2:10" ht="38.4" customHeight="1">
      <c r="B24" s="416">
        <v>1</v>
      </c>
      <c r="C24" s="1692" t="s">
        <v>3940</v>
      </c>
      <c r="D24" s="1692"/>
      <c r="E24" s="428" t="s">
        <v>13</v>
      </c>
      <c r="F24" s="886">
        <v>131034</v>
      </c>
      <c r="G24" s="898">
        <v>3650</v>
      </c>
      <c r="H24" s="454">
        <f>G24*F24</f>
        <v>478274100</v>
      </c>
      <c r="J24" s="24">
        <f>0.6*0.6*F24*0.9</f>
        <v>42455.015999999996</v>
      </c>
    </row>
    <row r="25" spans="2:10" ht="13.2">
      <c r="B25" s="420">
        <v>2</v>
      </c>
      <c r="C25" s="1714" t="s">
        <v>2308</v>
      </c>
      <c r="D25" s="1714"/>
      <c r="E25" s="899" t="s">
        <v>13</v>
      </c>
      <c r="F25" s="888">
        <v>160277</v>
      </c>
      <c r="G25" s="898">
        <v>127.5</v>
      </c>
      <c r="H25" s="456">
        <f t="shared" ref="H25:H31" si="1">G25*F25</f>
        <v>20435317.5</v>
      </c>
    </row>
    <row r="26" spans="2:10" ht="13.2">
      <c r="B26" s="420">
        <v>3</v>
      </c>
      <c r="C26" s="1714" t="s">
        <v>2309</v>
      </c>
      <c r="D26" s="1714"/>
      <c r="E26" s="892" t="s">
        <v>13</v>
      </c>
      <c r="F26" s="888">
        <v>160277</v>
      </c>
      <c r="G26" s="898">
        <v>7.9</v>
      </c>
      <c r="H26" s="456">
        <f t="shared" si="1"/>
        <v>1266188.3</v>
      </c>
    </row>
    <row r="27" spans="2:10" ht="13.2">
      <c r="B27" s="420">
        <v>4</v>
      </c>
      <c r="C27" s="1707" t="s">
        <v>2310</v>
      </c>
      <c r="D27" s="1707"/>
      <c r="E27" s="892" t="s">
        <v>13</v>
      </c>
      <c r="F27" s="890">
        <v>942</v>
      </c>
      <c r="G27" s="891">
        <v>2050</v>
      </c>
      <c r="H27" s="456">
        <f t="shared" si="1"/>
        <v>1931100</v>
      </c>
    </row>
    <row r="28" spans="2:10" ht="13.2">
      <c r="B28" s="420">
        <v>5</v>
      </c>
      <c r="C28" s="1707" t="s">
        <v>2311</v>
      </c>
      <c r="D28" s="1707"/>
      <c r="E28" s="892" t="s">
        <v>13</v>
      </c>
      <c r="F28" s="890">
        <v>8050</v>
      </c>
      <c r="G28" s="891">
        <v>620</v>
      </c>
      <c r="H28" s="456">
        <f t="shared" si="1"/>
        <v>4991000</v>
      </c>
    </row>
    <row r="29" spans="2:10" ht="13.2">
      <c r="B29" s="420">
        <v>6</v>
      </c>
      <c r="C29" s="1707" t="s">
        <v>2312</v>
      </c>
      <c r="D29" s="1707"/>
      <c r="E29" s="892" t="s">
        <v>13</v>
      </c>
      <c r="F29" s="893">
        <v>314633</v>
      </c>
      <c r="G29" s="891">
        <v>1.1000000000000001</v>
      </c>
      <c r="H29" s="456">
        <f t="shared" si="1"/>
        <v>346096.30000000005</v>
      </c>
    </row>
    <row r="30" spans="2:10" ht="14.4">
      <c r="B30" s="420">
        <v>7</v>
      </c>
      <c r="C30" s="1707" t="s">
        <v>2313</v>
      </c>
      <c r="D30" s="1707"/>
      <c r="E30" s="892" t="s">
        <v>13</v>
      </c>
      <c r="F30" s="893">
        <v>92538</v>
      </c>
      <c r="G30" s="894">
        <v>1.75</v>
      </c>
      <c r="H30" s="456">
        <f t="shared" si="1"/>
        <v>161941.5</v>
      </c>
    </row>
    <row r="31" spans="2:10" ht="13.2">
      <c r="B31" s="420">
        <v>8</v>
      </c>
      <c r="C31" s="1707" t="s">
        <v>3936</v>
      </c>
      <c r="D31" s="1707"/>
      <c r="E31" s="892" t="s">
        <v>13</v>
      </c>
      <c r="F31" s="895">
        <v>1183</v>
      </c>
      <c r="G31" s="896">
        <v>130</v>
      </c>
      <c r="H31" s="456">
        <f t="shared" si="1"/>
        <v>153790</v>
      </c>
      <c r="I31" s="24" t="s">
        <v>3942</v>
      </c>
      <c r="J31" s="900">
        <f>H32/J24</f>
        <v>11955.231240520556</v>
      </c>
    </row>
    <row r="32" spans="2:10">
      <c r="B32" s="458"/>
      <c r="C32" s="1708" t="s">
        <v>2314</v>
      </c>
      <c r="D32" s="1709"/>
      <c r="E32" s="1709"/>
      <c r="F32" s="1709"/>
      <c r="G32" s="1710"/>
      <c r="H32" s="459">
        <f>SUM(H24:H31)</f>
        <v>507559533.60000002</v>
      </c>
    </row>
    <row r="33" spans="2:8" ht="12.6" thickBot="1">
      <c r="B33" s="460"/>
      <c r="C33" s="1711" t="s">
        <v>3937</v>
      </c>
      <c r="D33" s="1712"/>
      <c r="E33" s="1712"/>
      <c r="F33" s="1712"/>
      <c r="G33" s="1713"/>
      <c r="H33" s="461">
        <f>H32*22/122</f>
        <v>91527129.009836078</v>
      </c>
    </row>
    <row r="34" spans="2:8">
      <c r="C34" s="427" t="s">
        <v>2263</v>
      </c>
    </row>
    <row r="35" spans="2:8">
      <c r="C35" s="427" t="s">
        <v>3941</v>
      </c>
    </row>
  </sheetData>
  <mergeCells count="29">
    <mergeCell ref="C15:D15"/>
    <mergeCell ref="C16:D16"/>
    <mergeCell ref="D6:H6"/>
    <mergeCell ref="C13:D13"/>
    <mergeCell ref="C14:D14"/>
    <mergeCell ref="C8:D8"/>
    <mergeCell ref="C9:D9"/>
    <mergeCell ref="C10:D10"/>
    <mergeCell ref="C11:D11"/>
    <mergeCell ref="C12:D12"/>
    <mergeCell ref="D7:H7"/>
    <mergeCell ref="D1:H1"/>
    <mergeCell ref="D2:H2"/>
    <mergeCell ref="D3:H3"/>
    <mergeCell ref="D4:H4"/>
    <mergeCell ref="D5:H5"/>
    <mergeCell ref="C17:G17"/>
    <mergeCell ref="C18:G18"/>
    <mergeCell ref="C23:D23"/>
    <mergeCell ref="C24:D24"/>
    <mergeCell ref="C25:D25"/>
    <mergeCell ref="C31:D31"/>
    <mergeCell ref="C32:G32"/>
    <mergeCell ref="C33:G33"/>
    <mergeCell ref="C26:D26"/>
    <mergeCell ref="C27:D27"/>
    <mergeCell ref="C28:D28"/>
    <mergeCell ref="C29:D29"/>
    <mergeCell ref="C30:D30"/>
  </mergeCells>
  <pageMargins left="0.7" right="0.7" top="0.75" bottom="0.75" header="0.3" footer="0.3"/>
  <pageSetup orientation="portrait" horizontalDpi="1200" verticalDpi="1200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filterMode="1">
    <tabColor rgb="FFFF0000"/>
  </sheetPr>
  <dimension ref="A1:AN1203"/>
  <sheetViews>
    <sheetView zoomScale="80" zoomScaleNormal="80" workbookViewId="0">
      <selection activeCell="C1071" sqref="C1071"/>
    </sheetView>
  </sheetViews>
  <sheetFormatPr defaultColWidth="9.109375" defaultRowHeight="14.4"/>
  <cols>
    <col min="1" max="1" width="45.88671875" style="864" customWidth="1"/>
    <col min="2" max="2" width="31.88671875" style="864" customWidth="1"/>
    <col min="3" max="3" width="110.6640625" style="864" customWidth="1"/>
    <col min="4" max="4" width="25.44140625" style="864" customWidth="1"/>
    <col min="5" max="5" width="23.5546875" style="864" customWidth="1"/>
    <col min="6" max="6" width="10.44140625" style="864" bestFit="1" customWidth="1"/>
    <col min="7" max="10" width="9.109375" style="864"/>
    <col min="11" max="11" width="10.44140625" style="864" bestFit="1" customWidth="1"/>
    <col min="12" max="15" width="9.109375" style="864"/>
    <col min="16" max="16" width="10.44140625" style="864" bestFit="1" customWidth="1"/>
    <col min="17" max="19" width="9.109375" style="864"/>
    <col min="20" max="20" width="13.33203125" style="864" customWidth="1"/>
    <col min="21" max="21" width="10.44140625" style="864" bestFit="1" customWidth="1"/>
    <col min="22" max="25" width="9.109375" style="864"/>
    <col min="26" max="26" width="10.44140625" style="864" bestFit="1" customWidth="1"/>
    <col min="27" max="30" width="9.109375" style="864"/>
    <col min="31" max="31" width="10.5546875" style="864" bestFit="1" customWidth="1"/>
    <col min="32" max="35" width="9.109375" style="864"/>
    <col min="36" max="36" width="10.5546875" style="1010" bestFit="1" customWidth="1"/>
    <col min="37" max="40" width="9.109375" style="1010"/>
    <col min="41" max="16384" width="9.109375" style="864"/>
  </cols>
  <sheetData>
    <row r="1" spans="1:39">
      <c r="A1" s="269" t="s">
        <v>1901</v>
      </c>
      <c r="Z1" s="1010"/>
      <c r="AE1" s="1010"/>
      <c r="AF1" s="1010"/>
      <c r="AG1" s="1010"/>
      <c r="AH1" s="1010"/>
    </row>
    <row r="2" spans="1:39">
      <c r="A2" s="863" t="s">
        <v>1244</v>
      </c>
      <c r="B2" s="863" t="s">
        <v>1245</v>
      </c>
      <c r="C2" s="863" t="s">
        <v>1246</v>
      </c>
      <c r="D2" s="863" t="s">
        <v>1844</v>
      </c>
      <c r="E2" s="863" t="s">
        <v>2025</v>
      </c>
      <c r="F2" s="73">
        <f>D3</f>
        <v>3298.2090000000003</v>
      </c>
      <c r="G2" s="43" t="s">
        <v>1214</v>
      </c>
      <c r="H2" s="43"/>
      <c r="I2" s="74"/>
      <c r="K2" s="73">
        <f>D4</f>
        <v>3567.9510000000005</v>
      </c>
      <c r="L2" s="43" t="s">
        <v>1214</v>
      </c>
      <c r="M2" s="43"/>
      <c r="N2" s="74"/>
      <c r="P2" s="73">
        <f>D5</f>
        <v>3012.1190000000001</v>
      </c>
      <c r="Q2" s="43" t="s">
        <v>1214</v>
      </c>
      <c r="R2" s="43"/>
      <c r="S2" s="74"/>
      <c r="U2" s="73">
        <f>D6</f>
        <v>3298.2090000000003</v>
      </c>
      <c r="V2" s="43" t="s">
        <v>1214</v>
      </c>
      <c r="W2" s="43"/>
      <c r="X2" s="74"/>
      <c r="Z2" s="73">
        <f>D7</f>
        <v>3012.1190000000001</v>
      </c>
      <c r="AA2" s="43" t="s">
        <v>1214</v>
      </c>
      <c r="AB2" s="43"/>
      <c r="AC2" s="74"/>
      <c r="AD2" s="73"/>
      <c r="AE2" s="73">
        <f>D8</f>
        <v>2762.8120000000004</v>
      </c>
      <c r="AF2" s="43" t="s">
        <v>1214</v>
      </c>
      <c r="AG2" s="43"/>
      <c r="AH2" s="74"/>
      <c r="AJ2" s="73">
        <f>D9</f>
        <v>3461.6890000000003</v>
      </c>
      <c r="AK2" s="43" t="s">
        <v>1214</v>
      </c>
      <c r="AL2" s="43"/>
      <c r="AM2" s="74"/>
    </row>
    <row r="3" spans="1:39" ht="36.75" customHeight="1">
      <c r="A3" s="468" t="s">
        <v>5356</v>
      </c>
      <c r="B3" s="211"/>
      <c r="C3" s="863" t="s">
        <v>1906</v>
      </c>
      <c r="D3" s="1020">
        <f>T874</f>
        <v>3298.2090000000003</v>
      </c>
      <c r="E3" s="361">
        <f>F12</f>
        <v>4387.8868950000005</v>
      </c>
      <c r="F3" s="73">
        <f>F2*0.1</f>
        <v>329.82090000000005</v>
      </c>
      <c r="G3" s="43" t="s">
        <v>1220</v>
      </c>
      <c r="H3" s="43"/>
      <c r="I3" s="75" t="s">
        <v>1215</v>
      </c>
      <c r="K3" s="73">
        <f>K2*0.1</f>
        <v>356.79510000000005</v>
      </c>
      <c r="L3" s="43" t="s">
        <v>1220</v>
      </c>
      <c r="M3" s="43"/>
      <c r="N3" s="75" t="s">
        <v>1215</v>
      </c>
      <c r="P3" s="73">
        <f>P2*0.1</f>
        <v>301.21190000000001</v>
      </c>
      <c r="Q3" s="43" t="s">
        <v>1220</v>
      </c>
      <c r="R3" s="43"/>
      <c r="S3" s="75" t="s">
        <v>1215</v>
      </c>
      <c r="U3" s="73">
        <f>U2*0.1</f>
        <v>329.82090000000005</v>
      </c>
      <c r="V3" s="43" t="s">
        <v>1220</v>
      </c>
      <c r="W3" s="43"/>
      <c r="X3" s="75" t="s">
        <v>1215</v>
      </c>
      <c r="Z3" s="73">
        <f>Z2*0.1</f>
        <v>301.21190000000001</v>
      </c>
      <c r="AA3" s="43" t="s">
        <v>1220</v>
      </c>
      <c r="AB3" s="43"/>
      <c r="AC3" s="75" t="s">
        <v>1215</v>
      </c>
      <c r="AD3" s="73"/>
      <c r="AE3" s="73">
        <f>AE2*0.1</f>
        <v>276.28120000000007</v>
      </c>
      <c r="AF3" s="43" t="s">
        <v>1220</v>
      </c>
      <c r="AG3" s="43"/>
      <c r="AH3" s="75" t="s">
        <v>1215</v>
      </c>
      <c r="AJ3" s="73">
        <f>AJ2*0.1</f>
        <v>346.16890000000006</v>
      </c>
      <c r="AK3" s="43" t="s">
        <v>1220</v>
      </c>
      <c r="AL3" s="43"/>
      <c r="AM3" s="75" t="s">
        <v>1215</v>
      </c>
    </row>
    <row r="4" spans="1:39" ht="28.8">
      <c r="A4" s="468" t="s">
        <v>5357</v>
      </c>
      <c r="B4" s="863"/>
      <c r="C4" s="863" t="s">
        <v>1906</v>
      </c>
      <c r="D4" s="1020">
        <f>T869</f>
        <v>3567.9510000000005</v>
      </c>
      <c r="E4" s="361">
        <f>K12</f>
        <v>4699.438905</v>
      </c>
      <c r="F4" s="73">
        <f>I4*5</f>
        <v>315.59999999999997</v>
      </c>
      <c r="G4" s="43" t="s">
        <v>1222</v>
      </c>
      <c r="H4" s="43" t="s">
        <v>1221</v>
      </c>
      <c r="I4" s="76">
        <v>63.12</v>
      </c>
      <c r="J4" s="78"/>
      <c r="K4" s="73">
        <f>N4*5</f>
        <v>315.59999999999997</v>
      </c>
      <c r="L4" s="43" t="s">
        <v>1222</v>
      </c>
      <c r="M4" s="43" t="s">
        <v>1221</v>
      </c>
      <c r="N4" s="76">
        <v>63.12</v>
      </c>
      <c r="O4" s="78"/>
      <c r="P4" s="73">
        <f>S4*5</f>
        <v>315.59999999999997</v>
      </c>
      <c r="Q4" s="43" t="s">
        <v>1222</v>
      </c>
      <c r="R4" s="43" t="s">
        <v>1221</v>
      </c>
      <c r="S4" s="76">
        <v>63.12</v>
      </c>
      <c r="T4" s="78"/>
      <c r="U4" s="73">
        <f>X4*5</f>
        <v>315.59999999999997</v>
      </c>
      <c r="V4" s="43" t="s">
        <v>1222</v>
      </c>
      <c r="W4" s="43" t="s">
        <v>1221</v>
      </c>
      <c r="X4" s="76">
        <v>63.12</v>
      </c>
      <c r="Y4" s="78"/>
      <c r="Z4" s="73">
        <f>AC4*5</f>
        <v>315.59999999999997</v>
      </c>
      <c r="AA4" s="43" t="s">
        <v>1222</v>
      </c>
      <c r="AB4" s="43" t="s">
        <v>1221</v>
      </c>
      <c r="AC4" s="76">
        <v>63.12</v>
      </c>
      <c r="AD4" s="73"/>
      <c r="AE4" s="73">
        <f>AH4*5</f>
        <v>315.59999999999997</v>
      </c>
      <c r="AF4" s="43" t="s">
        <v>1222</v>
      </c>
      <c r="AG4" s="43" t="s">
        <v>1221</v>
      </c>
      <c r="AH4" s="76">
        <v>63.12</v>
      </c>
      <c r="AJ4" s="73">
        <f>AM4*5</f>
        <v>315.59999999999997</v>
      </c>
      <c r="AK4" s="43" t="s">
        <v>1222</v>
      </c>
      <c r="AL4" s="43" t="s">
        <v>1221</v>
      </c>
      <c r="AM4" s="76">
        <v>63.12</v>
      </c>
    </row>
    <row r="5" spans="1:39" ht="30.75" customHeight="1">
      <c r="A5" s="1031" t="s">
        <v>3946</v>
      </c>
      <c r="B5" s="906"/>
      <c r="C5" s="863" t="s">
        <v>1906</v>
      </c>
      <c r="D5" s="1021">
        <f>T872</f>
        <v>3012.1190000000001</v>
      </c>
      <c r="E5" s="907">
        <f>P12</f>
        <v>4057.4529450000005</v>
      </c>
      <c r="F5" s="73">
        <f>0.33*I5</f>
        <v>100.65</v>
      </c>
      <c r="G5" s="43" t="s">
        <v>1222</v>
      </c>
      <c r="H5" s="74" t="s">
        <v>1216</v>
      </c>
      <c r="I5" s="76">
        <v>305</v>
      </c>
      <c r="J5" s="78"/>
      <c r="K5" s="73">
        <f>0.33*N5</f>
        <v>100.65</v>
      </c>
      <c r="L5" s="43" t="s">
        <v>1222</v>
      </c>
      <c r="M5" s="74" t="s">
        <v>1216</v>
      </c>
      <c r="N5" s="76">
        <v>305</v>
      </c>
      <c r="O5" s="78"/>
      <c r="P5" s="73">
        <f>0.33*S5</f>
        <v>100.65</v>
      </c>
      <c r="Q5" s="43" t="s">
        <v>1222</v>
      </c>
      <c r="R5" s="74" t="s">
        <v>1216</v>
      </c>
      <c r="S5" s="76">
        <v>305</v>
      </c>
      <c r="T5" s="78"/>
      <c r="U5" s="73">
        <f>0.33*X5</f>
        <v>100.65</v>
      </c>
      <c r="V5" s="43" t="s">
        <v>1222</v>
      </c>
      <c r="W5" s="74" t="s">
        <v>1216</v>
      </c>
      <c r="X5" s="76">
        <v>305</v>
      </c>
      <c r="Y5" s="78"/>
      <c r="Z5" s="73">
        <f>0.33*AC5</f>
        <v>100.65</v>
      </c>
      <c r="AA5" s="43" t="s">
        <v>1222</v>
      </c>
      <c r="AB5" s="74" t="s">
        <v>1216</v>
      </c>
      <c r="AC5" s="76">
        <v>305</v>
      </c>
      <c r="AD5" s="73"/>
      <c r="AE5" s="73">
        <f>0.33*AH5</f>
        <v>100.65</v>
      </c>
      <c r="AF5" s="43" t="s">
        <v>1222</v>
      </c>
      <c r="AG5" s="74" t="s">
        <v>1216</v>
      </c>
      <c r="AH5" s="76">
        <v>305</v>
      </c>
      <c r="AJ5" s="73">
        <f>0.33*AM5</f>
        <v>100.65</v>
      </c>
      <c r="AK5" s="43" t="s">
        <v>1222</v>
      </c>
      <c r="AL5" s="74" t="s">
        <v>1216</v>
      </c>
      <c r="AM5" s="76">
        <v>305</v>
      </c>
    </row>
    <row r="6" spans="1:39" ht="28.8">
      <c r="A6" s="1031" t="s">
        <v>3944</v>
      </c>
      <c r="B6" s="906"/>
      <c r="C6" s="863" t="s">
        <v>1906</v>
      </c>
      <c r="D6" s="1021">
        <f>T873</f>
        <v>3298.2090000000003</v>
      </c>
      <c r="E6" s="907">
        <f>U12</f>
        <v>4387.8868950000005</v>
      </c>
      <c r="F6" s="73">
        <f>I6*0.3</f>
        <v>43.26</v>
      </c>
      <c r="G6" s="43" t="s">
        <v>1217</v>
      </c>
      <c r="H6" s="43" t="s">
        <v>1218</v>
      </c>
      <c r="I6" s="76">
        <v>144.19999999999999</v>
      </c>
      <c r="J6" s="78"/>
      <c r="K6" s="73">
        <f>N6*0.3</f>
        <v>43.26</v>
      </c>
      <c r="L6" s="43" t="s">
        <v>1217</v>
      </c>
      <c r="M6" s="43" t="s">
        <v>1218</v>
      </c>
      <c r="N6" s="76">
        <v>144.19999999999999</v>
      </c>
      <c r="O6" s="78"/>
      <c r="P6" s="73">
        <f>S6*0.3</f>
        <v>43.26</v>
      </c>
      <c r="Q6" s="43" t="s">
        <v>1217</v>
      </c>
      <c r="R6" s="43" t="s">
        <v>1218</v>
      </c>
      <c r="S6" s="76">
        <v>144.19999999999999</v>
      </c>
      <c r="T6" s="78"/>
      <c r="U6" s="73">
        <f>X6*0.3</f>
        <v>43.26</v>
      </c>
      <c r="V6" s="43" t="s">
        <v>1217</v>
      </c>
      <c r="W6" s="43" t="s">
        <v>1218</v>
      </c>
      <c r="X6" s="76">
        <v>144.19999999999999</v>
      </c>
      <c r="Y6" s="78"/>
      <c r="Z6" s="73">
        <f>AC6*0.3</f>
        <v>43.26</v>
      </c>
      <c r="AA6" s="43" t="s">
        <v>1217</v>
      </c>
      <c r="AB6" s="43" t="s">
        <v>1218</v>
      </c>
      <c r="AC6" s="76">
        <v>144.19999999999999</v>
      </c>
      <c r="AD6" s="73"/>
      <c r="AE6" s="73">
        <f>AH6*0.3</f>
        <v>43.26</v>
      </c>
      <c r="AF6" s="43" t="s">
        <v>1217</v>
      </c>
      <c r="AG6" s="43" t="s">
        <v>1218</v>
      </c>
      <c r="AH6" s="76">
        <v>144.19999999999999</v>
      </c>
      <c r="AJ6" s="73">
        <f>AM6*0.3</f>
        <v>43.26</v>
      </c>
      <c r="AK6" s="43" t="s">
        <v>1217</v>
      </c>
      <c r="AL6" s="43" t="s">
        <v>1218</v>
      </c>
      <c r="AM6" s="76">
        <v>144.19999999999999</v>
      </c>
    </row>
    <row r="7" spans="1:39" ht="28.8">
      <c r="A7" s="1032" t="s">
        <v>3945</v>
      </c>
      <c r="B7" s="863"/>
      <c r="C7" s="863" t="s">
        <v>1906</v>
      </c>
      <c r="D7" s="1020">
        <f>T870</f>
        <v>3012.1190000000001</v>
      </c>
      <c r="E7" s="259">
        <f>Z12</f>
        <v>4057.4529450000005</v>
      </c>
      <c r="F7" s="73">
        <v>91.4</v>
      </c>
      <c r="G7" s="43" t="s">
        <v>1219</v>
      </c>
      <c r="H7" s="43"/>
      <c r="I7" s="76"/>
      <c r="J7" s="78"/>
      <c r="K7" s="73">
        <v>91.4</v>
      </c>
      <c r="L7" s="43" t="s">
        <v>1219</v>
      </c>
      <c r="M7" s="43"/>
      <c r="N7" s="76"/>
      <c r="O7" s="78"/>
      <c r="P7" s="73">
        <v>91.4</v>
      </c>
      <c r="Q7" s="43" t="s">
        <v>1219</v>
      </c>
      <c r="R7" s="43"/>
      <c r="S7" s="76"/>
      <c r="T7" s="78"/>
      <c r="U7" s="73">
        <v>91.4</v>
      </c>
      <c r="V7" s="43" t="s">
        <v>1219</v>
      </c>
      <c r="W7" s="43"/>
      <c r="X7" s="76"/>
      <c r="Y7" s="78"/>
      <c r="Z7" s="73">
        <v>91.4</v>
      </c>
      <c r="AA7" s="43" t="s">
        <v>1219</v>
      </c>
      <c r="AB7" s="43"/>
      <c r="AC7" s="76"/>
      <c r="AD7" s="73"/>
      <c r="AE7" s="73">
        <v>91.4</v>
      </c>
      <c r="AF7" s="43" t="s">
        <v>1219</v>
      </c>
      <c r="AG7" s="43"/>
      <c r="AH7" s="76"/>
      <c r="AJ7" s="73">
        <v>91.4</v>
      </c>
      <c r="AK7" s="43" t="s">
        <v>1219</v>
      </c>
      <c r="AL7" s="43"/>
      <c r="AM7" s="76"/>
    </row>
    <row r="8" spans="1:39" s="1010" customFormat="1" ht="28.8">
      <c r="A8" s="1033" t="s">
        <v>4107</v>
      </c>
      <c r="B8" s="1009"/>
      <c r="C8" s="1009" t="s">
        <v>1906</v>
      </c>
      <c r="D8" s="1083">
        <f>T760</f>
        <v>2762.8120000000004</v>
      </c>
      <c r="E8" s="259">
        <f>AE12</f>
        <v>3769.5033600000006</v>
      </c>
      <c r="F8" s="73"/>
      <c r="G8" s="43"/>
      <c r="H8" s="43"/>
      <c r="I8" s="76"/>
      <c r="J8" s="78"/>
      <c r="K8" s="73"/>
      <c r="L8" s="43"/>
      <c r="M8" s="43"/>
      <c r="N8" s="76"/>
      <c r="O8" s="78"/>
      <c r="P8" s="73"/>
      <c r="Q8" s="43"/>
      <c r="R8" s="43"/>
      <c r="S8" s="76"/>
      <c r="T8" s="78"/>
      <c r="U8" s="73"/>
      <c r="V8" s="43"/>
      <c r="W8" s="43"/>
      <c r="X8" s="76"/>
      <c r="Y8" s="78"/>
      <c r="Z8" s="73"/>
      <c r="AA8" s="43"/>
      <c r="AB8" s="43"/>
      <c r="AC8" s="76"/>
      <c r="AD8" s="73"/>
      <c r="AE8" s="73"/>
      <c r="AF8" s="43"/>
      <c r="AG8" s="43"/>
      <c r="AH8" s="76"/>
      <c r="AJ8" s="73"/>
      <c r="AK8" s="43"/>
      <c r="AL8" s="43"/>
      <c r="AM8" s="76"/>
    </row>
    <row r="9" spans="1:39" s="1010" customFormat="1" ht="30" customHeight="1">
      <c r="A9" s="1033" t="s">
        <v>4108</v>
      </c>
      <c r="B9" s="1009"/>
      <c r="C9" s="1009" t="s">
        <v>1906</v>
      </c>
      <c r="D9" s="1083">
        <f>T752</f>
        <v>3461.6890000000003</v>
      </c>
      <c r="E9" s="259">
        <f>AJ12</f>
        <v>4576.706295</v>
      </c>
      <c r="F9" s="73"/>
      <c r="G9" s="43"/>
      <c r="H9" s="43"/>
      <c r="I9" s="76"/>
      <c r="J9" s="78"/>
      <c r="K9" s="73"/>
      <c r="L9" s="43"/>
      <c r="M9" s="43"/>
      <c r="N9" s="76"/>
      <c r="O9" s="78"/>
      <c r="P9" s="73"/>
      <c r="Q9" s="43"/>
      <c r="R9" s="43"/>
      <c r="S9" s="76"/>
      <c r="T9" s="78"/>
      <c r="U9" s="73"/>
      <c r="V9" s="43"/>
      <c r="W9" s="43"/>
      <c r="X9" s="76"/>
      <c r="Y9" s="78"/>
      <c r="Z9" s="73"/>
      <c r="AA9" s="43"/>
      <c r="AB9" s="43"/>
      <c r="AC9" s="76"/>
      <c r="AD9" s="73"/>
      <c r="AE9" s="73"/>
      <c r="AF9" s="43"/>
      <c r="AG9" s="43"/>
      <c r="AH9" s="76"/>
      <c r="AJ9" s="73"/>
      <c r="AK9" s="43"/>
      <c r="AL9" s="43"/>
      <c r="AM9" s="76"/>
    </row>
    <row r="10" spans="1:39" ht="15.6">
      <c r="A10" s="1424" t="s">
        <v>1645</v>
      </c>
      <c r="B10" s="1424"/>
      <c r="C10" s="1424"/>
      <c r="D10" s="1424"/>
      <c r="F10" s="73"/>
      <c r="G10" s="43"/>
      <c r="H10" s="43"/>
      <c r="I10" s="76"/>
      <c r="K10" s="73"/>
      <c r="L10" s="43"/>
      <c r="M10" s="43"/>
      <c r="N10" s="76"/>
      <c r="P10" s="73"/>
      <c r="Q10" s="43"/>
      <c r="R10" s="43"/>
      <c r="S10" s="76"/>
      <c r="U10" s="73"/>
      <c r="V10" s="43"/>
      <c r="W10" s="43"/>
      <c r="X10" s="76"/>
      <c r="Z10" s="73"/>
      <c r="AA10" s="43"/>
      <c r="AB10" s="43"/>
      <c r="AC10" s="76"/>
      <c r="AD10" s="73"/>
      <c r="AE10" s="73"/>
      <c r="AF10" s="43"/>
      <c r="AG10" s="43"/>
      <c r="AH10" s="76"/>
      <c r="AJ10" s="73"/>
      <c r="AK10" s="43"/>
      <c r="AL10" s="43"/>
      <c r="AM10" s="76"/>
    </row>
    <row r="11" spans="1:39" ht="16.2" thickBot="1">
      <c r="A11" s="862"/>
      <c r="F11" s="73">
        <f>SUBTOTAL(9,F2:F7)</f>
        <v>4178.9399000000003</v>
      </c>
      <c r="G11" s="43"/>
      <c r="H11" s="43"/>
      <c r="I11" s="43"/>
      <c r="K11" s="73">
        <f>SUBTOTAL(9,K2:K7)</f>
        <v>4475.6561000000002</v>
      </c>
      <c r="L11" s="43"/>
      <c r="M11" s="43"/>
      <c r="N11" s="43"/>
      <c r="P11" s="73">
        <f>SUBTOTAL(9,P2:P7)</f>
        <v>3864.2409000000002</v>
      </c>
      <c r="Q11" s="43"/>
      <c r="R11" s="43"/>
      <c r="S11" s="43"/>
      <c r="U11" s="73">
        <f>SUBTOTAL(9,U2:U7)</f>
        <v>4178.9399000000003</v>
      </c>
      <c r="V11" s="43"/>
      <c r="W11" s="43"/>
      <c r="X11" s="43"/>
      <c r="Z11" s="73">
        <f>SUBTOTAL(9,Z2:Z7)</f>
        <v>3864.2409000000002</v>
      </c>
      <c r="AA11" s="43"/>
      <c r="AB11" s="43"/>
      <c r="AC11" s="43"/>
      <c r="AD11" s="73"/>
      <c r="AE11" s="73">
        <f>SUBTOTAL(9,AE2:AE7)</f>
        <v>3590.0032000000006</v>
      </c>
      <c r="AF11" s="43"/>
      <c r="AG11" s="43"/>
      <c r="AH11" s="43"/>
      <c r="AJ11" s="73">
        <f>SUBTOTAL(9,AJ2:AJ7)</f>
        <v>4358.7678999999998</v>
      </c>
      <c r="AK11" s="43"/>
      <c r="AL11" s="43"/>
      <c r="AM11" s="43"/>
    </row>
    <row r="12" spans="1:39" ht="15" thickBot="1">
      <c r="A12" s="212" t="s">
        <v>1625</v>
      </c>
      <c r="B12" s="213" t="s">
        <v>1626</v>
      </c>
      <c r="C12" s="213" t="s">
        <v>1627</v>
      </c>
      <c r="D12" s="213" t="s">
        <v>1628</v>
      </c>
      <c r="F12" s="73">
        <f>F11*1.05</f>
        <v>4387.8868950000005</v>
      </c>
      <c r="G12" s="43" t="s">
        <v>2229</v>
      </c>
      <c r="H12" s="43"/>
      <c r="I12" s="43"/>
      <c r="K12" s="73">
        <f>K11*1.05</f>
        <v>4699.438905</v>
      </c>
      <c r="L12" s="43" t="s">
        <v>2229</v>
      </c>
      <c r="M12" s="43"/>
      <c r="N12" s="43"/>
      <c r="P12" s="73">
        <f>P11*1.05</f>
        <v>4057.4529450000005</v>
      </c>
      <c r="Q12" s="43" t="s">
        <v>2229</v>
      </c>
      <c r="R12" s="43"/>
      <c r="S12" s="43"/>
      <c r="U12" s="73">
        <f>U11*1.05</f>
        <v>4387.8868950000005</v>
      </c>
      <c r="V12" s="43" t="s">
        <v>2229</v>
      </c>
      <c r="W12" s="43"/>
      <c r="X12" s="43"/>
      <c r="Z12" s="73">
        <f>Z11*1.05</f>
        <v>4057.4529450000005</v>
      </c>
      <c r="AA12" s="43" t="s">
        <v>2229</v>
      </c>
      <c r="AB12" s="43"/>
      <c r="AC12" s="43"/>
      <c r="AD12" s="73"/>
      <c r="AE12" s="73">
        <f>AE11*1.05</f>
        <v>3769.5033600000006</v>
      </c>
      <c r="AF12" s="43" t="s">
        <v>2229</v>
      </c>
      <c r="AG12" s="43"/>
      <c r="AH12" s="43"/>
      <c r="AJ12" s="73">
        <f>AJ11*1.05</f>
        <v>4576.706295</v>
      </c>
      <c r="AK12" s="43" t="s">
        <v>2229</v>
      </c>
      <c r="AL12" s="43"/>
      <c r="AM12" s="43"/>
    </row>
    <row r="13" spans="1:39">
      <c r="A13" s="1418"/>
      <c r="B13" s="1418"/>
      <c r="C13" s="1421"/>
      <c r="D13" s="257"/>
      <c r="AE13" s="1010"/>
      <c r="AF13" s="1010"/>
      <c r="AG13" s="1010"/>
      <c r="AH13" s="1010"/>
    </row>
    <row r="14" spans="1:39">
      <c r="A14" s="1419"/>
      <c r="B14" s="1419"/>
      <c r="C14" s="1422"/>
      <c r="D14" s="258"/>
    </row>
    <row r="15" spans="1:39" ht="15" thickBot="1">
      <c r="A15" s="1420"/>
      <c r="B15" s="1420"/>
      <c r="C15" s="1423"/>
      <c r="D15" s="270"/>
    </row>
    <row r="17" spans="1:21">
      <c r="C17" s="1036"/>
      <c r="D17" s="1036"/>
      <c r="E17" s="1019"/>
      <c r="F17" s="1036"/>
      <c r="G17" s="1036"/>
      <c r="H17" s="1036"/>
      <c r="I17" s="1036"/>
    </row>
    <row r="18" spans="1:21">
      <c r="C18" s="1036"/>
      <c r="D18" s="1036"/>
      <c r="E18" s="1019"/>
      <c r="F18" s="1036"/>
      <c r="G18" s="1036"/>
      <c r="H18" s="1036"/>
      <c r="I18" s="1036"/>
    </row>
    <row r="19" spans="1:21">
      <c r="C19" s="1036"/>
      <c r="D19" s="1036"/>
      <c r="E19" s="1019"/>
      <c r="F19" s="1036"/>
      <c r="G19" s="1036"/>
      <c r="H19" s="1036"/>
      <c r="I19" s="1036"/>
    </row>
    <row r="20" spans="1:21">
      <c r="C20" s="1036"/>
      <c r="D20" s="1036"/>
      <c r="E20" s="1019"/>
      <c r="F20" s="1036"/>
      <c r="G20" s="1036"/>
      <c r="H20" s="1036"/>
      <c r="I20" s="1036"/>
    </row>
    <row r="21" spans="1:21">
      <c r="C21" s="1036"/>
      <c r="D21" s="1036"/>
      <c r="E21" s="1019"/>
      <c r="F21" s="1036"/>
      <c r="G21" s="1036"/>
      <c r="H21" s="1036"/>
      <c r="I21" s="1036"/>
    </row>
    <row r="22" spans="1:21">
      <c r="C22" s="1036"/>
      <c r="D22" s="1036"/>
      <c r="E22" s="1019"/>
      <c r="F22" s="1036"/>
      <c r="G22" s="1036"/>
      <c r="H22" s="1036"/>
      <c r="I22" s="1036"/>
    </row>
    <row r="23" spans="1:21" ht="10.5" customHeight="1">
      <c r="C23" s="1036"/>
      <c r="D23" s="1036"/>
      <c r="E23" s="1019"/>
      <c r="F23" s="1036"/>
      <c r="G23" s="1036"/>
      <c r="H23" s="1036"/>
      <c r="I23" s="1036"/>
    </row>
    <row r="24" spans="1:21">
      <c r="A24" s="43"/>
      <c r="C24" s="1036"/>
      <c r="D24" s="1036"/>
      <c r="E24" s="1019"/>
      <c r="F24" s="1036"/>
      <c r="G24" s="1036"/>
      <c r="H24" s="1036"/>
      <c r="I24" s="1036"/>
    </row>
    <row r="25" spans="1:21">
      <c r="A25" s="1017" t="s">
        <v>4104</v>
      </c>
      <c r="E25" s="1019"/>
    </row>
    <row r="26" spans="1:21">
      <c r="A26" s="43"/>
      <c r="E26" s="1019"/>
    </row>
    <row r="27" spans="1:21">
      <c r="A27" s="1017" t="s">
        <v>4105</v>
      </c>
      <c r="E27" s="1019"/>
    </row>
    <row r="28" spans="1:21">
      <c r="A28"/>
      <c r="E28" s="1019"/>
    </row>
    <row r="29" spans="1:21">
      <c r="A29" s="1018" t="s">
        <v>4106</v>
      </c>
      <c r="E29" s="1019"/>
    </row>
    <row r="30" spans="1:21">
      <c r="A30"/>
    </row>
    <row r="31" spans="1:21" ht="290.39999999999998">
      <c r="A31" s="1053" t="s">
        <v>4127</v>
      </c>
      <c r="B31" s="1053" t="s">
        <v>4128</v>
      </c>
      <c r="C31" s="1054" t="s">
        <v>4129</v>
      </c>
      <c r="D31" s="1054" t="s">
        <v>4130</v>
      </c>
      <c r="E31" s="1054" t="s">
        <v>4131</v>
      </c>
      <c r="F31" s="1055" t="s">
        <v>4132</v>
      </c>
      <c r="G31" s="1056" t="s">
        <v>4133</v>
      </c>
      <c r="H31" s="1056" t="s">
        <v>4134</v>
      </c>
      <c r="I31" s="1056" t="s">
        <v>4135</v>
      </c>
      <c r="J31" s="1056" t="s">
        <v>4136</v>
      </c>
      <c r="K31" s="1056" t="s">
        <v>4137</v>
      </c>
      <c r="L31" s="1056" t="s">
        <v>4138</v>
      </c>
      <c r="M31" s="1056" t="s">
        <v>4139</v>
      </c>
      <c r="N31" s="1056" t="s">
        <v>4140</v>
      </c>
      <c r="O31" s="1056" t="s">
        <v>4141</v>
      </c>
      <c r="P31" s="1056" t="s">
        <v>4142</v>
      </c>
      <c r="Q31" s="1056" t="s">
        <v>4143</v>
      </c>
      <c r="R31" s="1056" t="s">
        <v>4144</v>
      </c>
      <c r="S31" s="1056" t="s">
        <v>4145</v>
      </c>
      <c r="T31" s="1057" t="s">
        <v>4146</v>
      </c>
      <c r="U31" s="1058" t="s">
        <v>4147</v>
      </c>
    </row>
    <row r="32" spans="1:21" hidden="1">
      <c r="A32" s="1059" t="s">
        <v>4148</v>
      </c>
      <c r="B32" s="1060">
        <v>610010000850</v>
      </c>
      <c r="C32" s="1059" t="s">
        <v>4149</v>
      </c>
      <c r="D32" s="1059" t="s">
        <v>4150</v>
      </c>
      <c r="E32" s="1059" t="s">
        <v>4151</v>
      </c>
      <c r="F32" s="1061">
        <v>6496.5</v>
      </c>
      <c r="G32" s="1059" t="s">
        <v>4152</v>
      </c>
      <c r="H32" s="1062">
        <v>2</v>
      </c>
      <c r="I32" s="1063">
        <v>0.72</v>
      </c>
      <c r="J32" s="1063">
        <v>0</v>
      </c>
      <c r="K32" s="1064">
        <v>30</v>
      </c>
      <c r="L32" s="1063">
        <v>31.32</v>
      </c>
      <c r="M32" s="1063">
        <v>21.6</v>
      </c>
      <c r="N32" s="1062">
        <v>1</v>
      </c>
      <c r="O32" s="1062">
        <v>0</v>
      </c>
      <c r="P32" s="1059">
        <v>4690379040460</v>
      </c>
      <c r="Q32" s="1062"/>
      <c r="R32" s="1062">
        <v>0</v>
      </c>
      <c r="S32" s="1059" t="s">
        <v>4153</v>
      </c>
      <c r="T32" s="1065">
        <f>F32*67%</f>
        <v>4352.6550000000007</v>
      </c>
      <c r="U32" s="1066">
        <f>T32*1.05</f>
        <v>4570.2877500000013</v>
      </c>
    </row>
    <row r="33" spans="1:21" hidden="1">
      <c r="A33" s="1059" t="s">
        <v>4148</v>
      </c>
      <c r="B33" s="1060">
        <v>610010000852</v>
      </c>
      <c r="C33" s="1059" t="s">
        <v>4154</v>
      </c>
      <c r="D33" s="1059" t="s">
        <v>4150</v>
      </c>
      <c r="E33" s="1059" t="s">
        <v>4151</v>
      </c>
      <c r="F33" s="1061">
        <v>6496.5</v>
      </c>
      <c r="G33" s="1059" t="s">
        <v>4152</v>
      </c>
      <c r="H33" s="1062">
        <v>2</v>
      </c>
      <c r="I33" s="1063">
        <v>0.72</v>
      </c>
      <c r="J33" s="1063">
        <v>0</v>
      </c>
      <c r="K33" s="1064">
        <v>30</v>
      </c>
      <c r="L33" s="1063">
        <v>31.32</v>
      </c>
      <c r="M33" s="1063">
        <v>21.6</v>
      </c>
      <c r="N33" s="1062">
        <v>1</v>
      </c>
      <c r="O33" s="1062">
        <v>0</v>
      </c>
      <c r="P33" s="1059">
        <v>4690379040484</v>
      </c>
      <c r="Q33" s="1062"/>
      <c r="R33" s="1062">
        <v>0</v>
      </c>
      <c r="S33" s="1059" t="s">
        <v>4153</v>
      </c>
      <c r="T33" s="1065">
        <f t="shared" ref="T33:T96" si="0">F33*67%</f>
        <v>4352.6550000000007</v>
      </c>
      <c r="U33" s="1066">
        <f t="shared" ref="U33:U96" si="1">T33*1.05</f>
        <v>4570.2877500000013</v>
      </c>
    </row>
    <row r="34" spans="1:21" hidden="1">
      <c r="A34" s="1059" t="s">
        <v>4155</v>
      </c>
      <c r="B34" s="1060">
        <v>610010001662</v>
      </c>
      <c r="C34" s="1059" t="s">
        <v>4156</v>
      </c>
      <c r="D34" s="1059" t="s">
        <v>4157</v>
      </c>
      <c r="E34" s="1059" t="s">
        <v>4151</v>
      </c>
      <c r="F34" s="1061">
        <v>6075.5999999999995</v>
      </c>
      <c r="G34" s="1059" t="s">
        <v>4152</v>
      </c>
      <c r="H34" s="1062">
        <v>2</v>
      </c>
      <c r="I34" s="1063">
        <v>2.56</v>
      </c>
      <c r="J34" s="1063">
        <v>0</v>
      </c>
      <c r="K34" s="1064">
        <v>21</v>
      </c>
      <c r="L34" s="1063">
        <v>51.712000000000003</v>
      </c>
      <c r="M34" s="1063">
        <v>53.76</v>
      </c>
      <c r="N34" s="1062">
        <v>1</v>
      </c>
      <c r="O34" s="1062">
        <v>0</v>
      </c>
      <c r="P34" s="1059">
        <v>4690379063698</v>
      </c>
      <c r="Q34" s="1062"/>
      <c r="R34" s="1062">
        <v>0</v>
      </c>
      <c r="S34" s="1059" t="s">
        <v>4153</v>
      </c>
      <c r="T34" s="1065">
        <f t="shared" si="0"/>
        <v>4070.652</v>
      </c>
      <c r="U34" s="1066">
        <f t="shared" si="1"/>
        <v>4274.1846000000005</v>
      </c>
    </row>
    <row r="35" spans="1:21" hidden="1">
      <c r="A35" s="1059" t="s">
        <v>4155</v>
      </c>
      <c r="B35" s="1060">
        <v>610010001664</v>
      </c>
      <c r="C35" s="1059" t="s">
        <v>4158</v>
      </c>
      <c r="D35" s="1059" t="s">
        <v>4157</v>
      </c>
      <c r="E35" s="1059" t="s">
        <v>4151</v>
      </c>
      <c r="F35" s="1061">
        <v>6075.5999999999995</v>
      </c>
      <c r="G35" s="1059" t="s">
        <v>4152</v>
      </c>
      <c r="H35" s="1062">
        <v>2</v>
      </c>
      <c r="I35" s="1063">
        <v>2.56</v>
      </c>
      <c r="J35" s="1063">
        <v>0</v>
      </c>
      <c r="K35" s="1064">
        <v>21</v>
      </c>
      <c r="L35" s="1063">
        <v>51.712000000000003</v>
      </c>
      <c r="M35" s="1063">
        <v>53.76</v>
      </c>
      <c r="N35" s="1062">
        <v>1</v>
      </c>
      <c r="O35" s="1062">
        <v>0</v>
      </c>
      <c r="P35" s="1059">
        <v>4690379063711</v>
      </c>
      <c r="Q35" s="1062"/>
      <c r="R35" s="1062">
        <v>0</v>
      </c>
      <c r="S35" s="1059" t="s">
        <v>4153</v>
      </c>
      <c r="T35" s="1065">
        <f t="shared" si="0"/>
        <v>4070.652</v>
      </c>
      <c r="U35" s="1066">
        <f t="shared" si="1"/>
        <v>4274.1846000000005</v>
      </c>
    </row>
    <row r="36" spans="1:21" hidden="1">
      <c r="A36" s="1059" t="s">
        <v>4155</v>
      </c>
      <c r="B36" s="1060">
        <v>610010001663</v>
      </c>
      <c r="C36" s="1059" t="s">
        <v>4159</v>
      </c>
      <c r="D36" s="1059" t="s">
        <v>4157</v>
      </c>
      <c r="E36" s="1059" t="s">
        <v>4151</v>
      </c>
      <c r="F36" s="1061">
        <v>6636.8</v>
      </c>
      <c r="G36" s="1059" t="s">
        <v>4152</v>
      </c>
      <c r="H36" s="1062">
        <v>2</v>
      </c>
      <c r="I36" s="1063">
        <v>2.56</v>
      </c>
      <c r="J36" s="1063">
        <v>0</v>
      </c>
      <c r="K36" s="1064">
        <v>21</v>
      </c>
      <c r="L36" s="1063">
        <v>51.712000000000003</v>
      </c>
      <c r="M36" s="1063">
        <v>53.76</v>
      </c>
      <c r="N36" s="1062">
        <v>1</v>
      </c>
      <c r="O36" s="1062">
        <v>0</v>
      </c>
      <c r="P36" s="1059">
        <v>4690379063704</v>
      </c>
      <c r="Q36" s="1062"/>
      <c r="R36" s="1062">
        <v>0</v>
      </c>
      <c r="S36" s="1059" t="s">
        <v>4153</v>
      </c>
      <c r="T36" s="1065">
        <f t="shared" si="0"/>
        <v>4446.6559999999999</v>
      </c>
      <c r="U36" s="1066">
        <f t="shared" si="1"/>
        <v>4668.9888000000001</v>
      </c>
    </row>
    <row r="37" spans="1:21" hidden="1">
      <c r="A37" s="1059" t="s">
        <v>4155</v>
      </c>
      <c r="B37" s="1060">
        <v>610010001665</v>
      </c>
      <c r="C37" s="1059" t="s">
        <v>4160</v>
      </c>
      <c r="D37" s="1059" t="s">
        <v>4157</v>
      </c>
      <c r="E37" s="1059" t="s">
        <v>4151</v>
      </c>
      <c r="F37" s="1061">
        <v>6636.8</v>
      </c>
      <c r="G37" s="1059" t="s">
        <v>4152</v>
      </c>
      <c r="H37" s="1062">
        <v>2</v>
      </c>
      <c r="I37" s="1063">
        <v>2.56</v>
      </c>
      <c r="J37" s="1063">
        <v>0</v>
      </c>
      <c r="K37" s="1064">
        <v>21</v>
      </c>
      <c r="L37" s="1063">
        <v>51.712000000000003</v>
      </c>
      <c r="M37" s="1063">
        <v>53.76</v>
      </c>
      <c r="N37" s="1062">
        <v>1</v>
      </c>
      <c r="O37" s="1062">
        <v>0</v>
      </c>
      <c r="P37" s="1059">
        <v>4690379063728</v>
      </c>
      <c r="Q37" s="1062"/>
      <c r="R37" s="1062">
        <v>0</v>
      </c>
      <c r="S37" s="1059" t="s">
        <v>4153</v>
      </c>
      <c r="T37" s="1065">
        <f t="shared" si="0"/>
        <v>4446.6559999999999</v>
      </c>
      <c r="U37" s="1066">
        <f t="shared" si="1"/>
        <v>4668.9888000000001</v>
      </c>
    </row>
    <row r="38" spans="1:21" hidden="1">
      <c r="A38" s="1059" t="s">
        <v>4155</v>
      </c>
      <c r="B38" s="1060">
        <v>610010001443</v>
      </c>
      <c r="C38" s="1059" t="s">
        <v>4161</v>
      </c>
      <c r="D38" s="1059" t="s">
        <v>4162</v>
      </c>
      <c r="E38" s="1059" t="s">
        <v>4151</v>
      </c>
      <c r="F38" s="1061">
        <v>4495.7</v>
      </c>
      <c r="G38" s="1059" t="s">
        <v>4152</v>
      </c>
      <c r="H38" s="1062">
        <v>2</v>
      </c>
      <c r="I38" s="1063">
        <v>1.44</v>
      </c>
      <c r="J38" s="1063">
        <v>0</v>
      </c>
      <c r="K38" s="1064">
        <v>35</v>
      </c>
      <c r="L38" s="1063">
        <v>29.088000000000001</v>
      </c>
      <c r="M38" s="1063">
        <v>50.4</v>
      </c>
      <c r="N38" s="1062">
        <v>1</v>
      </c>
      <c r="O38" s="1062">
        <v>0</v>
      </c>
      <c r="P38" s="1059">
        <v>4690379058076</v>
      </c>
      <c r="Q38" s="1062"/>
      <c r="R38" s="1062">
        <v>0</v>
      </c>
      <c r="S38" s="1059" t="s">
        <v>4153</v>
      </c>
      <c r="T38" s="1065">
        <f t="shared" si="0"/>
        <v>3012.1190000000001</v>
      </c>
      <c r="U38" s="1066">
        <f t="shared" si="1"/>
        <v>3162.7249500000003</v>
      </c>
    </row>
    <row r="39" spans="1:21" hidden="1">
      <c r="A39" s="1059" t="s">
        <v>4155</v>
      </c>
      <c r="B39" s="1060">
        <v>610010001445</v>
      </c>
      <c r="C39" s="1059" t="s">
        <v>4163</v>
      </c>
      <c r="D39" s="1059" t="s">
        <v>4162</v>
      </c>
      <c r="E39" s="1059" t="s">
        <v>4151</v>
      </c>
      <c r="F39" s="1061">
        <v>4495.7</v>
      </c>
      <c r="G39" s="1059" t="s">
        <v>4152</v>
      </c>
      <c r="H39" s="1062">
        <v>2</v>
      </c>
      <c r="I39" s="1063">
        <v>1.44</v>
      </c>
      <c r="J39" s="1063">
        <v>0</v>
      </c>
      <c r="K39" s="1064">
        <v>35</v>
      </c>
      <c r="L39" s="1063">
        <v>29.088000000000001</v>
      </c>
      <c r="M39" s="1063">
        <v>50.4</v>
      </c>
      <c r="N39" s="1062">
        <v>1</v>
      </c>
      <c r="O39" s="1062">
        <v>0</v>
      </c>
      <c r="P39" s="1059">
        <v>4690379058090</v>
      </c>
      <c r="Q39" s="1062"/>
      <c r="R39" s="1062">
        <v>0</v>
      </c>
      <c r="S39" s="1059" t="s">
        <v>4153</v>
      </c>
      <c r="T39" s="1065">
        <f t="shared" si="0"/>
        <v>3012.1190000000001</v>
      </c>
      <c r="U39" s="1066">
        <f t="shared" si="1"/>
        <v>3162.7249500000003</v>
      </c>
    </row>
    <row r="40" spans="1:21" hidden="1">
      <c r="A40" s="1059" t="s">
        <v>4155</v>
      </c>
      <c r="B40" s="1060">
        <v>610010001444</v>
      </c>
      <c r="C40" s="1059" t="s">
        <v>4164</v>
      </c>
      <c r="D40" s="1059" t="s">
        <v>4162</v>
      </c>
      <c r="E40" s="1059" t="s">
        <v>4151</v>
      </c>
      <c r="F40" s="1061">
        <v>4922.7</v>
      </c>
      <c r="G40" s="1059" t="s">
        <v>4152</v>
      </c>
      <c r="H40" s="1062">
        <v>2</v>
      </c>
      <c r="I40" s="1063">
        <v>1.44</v>
      </c>
      <c r="J40" s="1063">
        <v>0</v>
      </c>
      <c r="K40" s="1064">
        <v>35</v>
      </c>
      <c r="L40" s="1063">
        <v>29.088000000000001</v>
      </c>
      <c r="M40" s="1063">
        <v>50.4</v>
      </c>
      <c r="N40" s="1062">
        <v>1</v>
      </c>
      <c r="O40" s="1062">
        <v>0</v>
      </c>
      <c r="P40" s="1059">
        <v>4690379058083</v>
      </c>
      <c r="Q40" s="1062"/>
      <c r="R40" s="1062">
        <v>0</v>
      </c>
      <c r="S40" s="1059" t="s">
        <v>4153</v>
      </c>
      <c r="T40" s="1065">
        <f t="shared" si="0"/>
        <v>3298.2090000000003</v>
      </c>
      <c r="U40" s="1066">
        <f t="shared" si="1"/>
        <v>3463.1194500000006</v>
      </c>
    </row>
    <row r="41" spans="1:21" hidden="1">
      <c r="A41" s="1059" t="s">
        <v>4155</v>
      </c>
      <c r="B41" s="1060">
        <v>610010001446</v>
      </c>
      <c r="C41" s="1059" t="s">
        <v>4165</v>
      </c>
      <c r="D41" s="1059" t="s">
        <v>4162</v>
      </c>
      <c r="E41" s="1059" t="s">
        <v>4151</v>
      </c>
      <c r="F41" s="1061">
        <v>4922.7</v>
      </c>
      <c r="G41" s="1059" t="s">
        <v>4152</v>
      </c>
      <c r="H41" s="1062">
        <v>2</v>
      </c>
      <c r="I41" s="1063">
        <v>1.44</v>
      </c>
      <c r="J41" s="1063">
        <v>0</v>
      </c>
      <c r="K41" s="1064">
        <v>35</v>
      </c>
      <c r="L41" s="1063">
        <v>29.088000000000001</v>
      </c>
      <c r="M41" s="1063">
        <v>50.4</v>
      </c>
      <c r="N41" s="1062">
        <v>1</v>
      </c>
      <c r="O41" s="1062">
        <v>0</v>
      </c>
      <c r="P41" s="1059">
        <v>4690379058106</v>
      </c>
      <c r="Q41" s="1062"/>
      <c r="R41" s="1062">
        <v>0</v>
      </c>
      <c r="S41" s="1059" t="s">
        <v>4153</v>
      </c>
      <c r="T41" s="1065">
        <f t="shared" si="0"/>
        <v>3298.2090000000003</v>
      </c>
      <c r="U41" s="1066">
        <f t="shared" si="1"/>
        <v>3463.1194500000006</v>
      </c>
    </row>
    <row r="42" spans="1:21" hidden="1">
      <c r="A42" s="1059" t="s">
        <v>4155</v>
      </c>
      <c r="B42" s="1060">
        <v>610010001447</v>
      </c>
      <c r="C42" s="1059" t="s">
        <v>4166</v>
      </c>
      <c r="D42" s="1059" t="s">
        <v>4167</v>
      </c>
      <c r="E42" s="1059" t="s">
        <v>4151</v>
      </c>
      <c r="F42" s="1061">
        <v>3812.5</v>
      </c>
      <c r="G42" s="1059" t="s">
        <v>4152</v>
      </c>
      <c r="H42" s="1062">
        <v>3</v>
      </c>
      <c r="I42" s="1063">
        <v>1.08</v>
      </c>
      <c r="J42" s="1063">
        <v>0</v>
      </c>
      <c r="K42" s="1064">
        <v>40</v>
      </c>
      <c r="L42" s="1063">
        <v>21.06</v>
      </c>
      <c r="M42" s="1063">
        <v>43.2</v>
      </c>
      <c r="N42" s="1062">
        <v>1</v>
      </c>
      <c r="O42" s="1062">
        <v>0</v>
      </c>
      <c r="P42" s="1059">
        <v>4690379058113</v>
      </c>
      <c r="Q42" s="1062"/>
      <c r="R42" s="1062">
        <v>0</v>
      </c>
      <c r="S42" s="1059" t="s">
        <v>4153</v>
      </c>
      <c r="T42" s="1065">
        <f t="shared" si="0"/>
        <v>2554.375</v>
      </c>
      <c r="U42" s="1066">
        <f t="shared" si="1"/>
        <v>2682.09375</v>
      </c>
    </row>
    <row r="43" spans="1:21" hidden="1">
      <c r="A43" s="1059" t="s">
        <v>4155</v>
      </c>
      <c r="B43" s="1060">
        <v>610010001449</v>
      </c>
      <c r="C43" s="1059" t="s">
        <v>4168</v>
      </c>
      <c r="D43" s="1059" t="s">
        <v>4167</v>
      </c>
      <c r="E43" s="1059" t="s">
        <v>4151</v>
      </c>
      <c r="F43" s="1061">
        <v>3812.5</v>
      </c>
      <c r="G43" s="1059" t="s">
        <v>4152</v>
      </c>
      <c r="H43" s="1062">
        <v>3</v>
      </c>
      <c r="I43" s="1063">
        <v>1.08</v>
      </c>
      <c r="J43" s="1063">
        <v>0</v>
      </c>
      <c r="K43" s="1064">
        <v>40</v>
      </c>
      <c r="L43" s="1063">
        <v>21.06</v>
      </c>
      <c r="M43" s="1063">
        <v>43.2</v>
      </c>
      <c r="N43" s="1062">
        <v>1</v>
      </c>
      <c r="O43" s="1062">
        <v>0</v>
      </c>
      <c r="P43" s="1059">
        <v>4690379058137</v>
      </c>
      <c r="Q43" s="1062"/>
      <c r="R43" s="1062">
        <v>0</v>
      </c>
      <c r="S43" s="1059" t="s">
        <v>4153</v>
      </c>
      <c r="T43" s="1065">
        <f t="shared" si="0"/>
        <v>2554.375</v>
      </c>
      <c r="U43" s="1066">
        <f t="shared" si="1"/>
        <v>2682.09375</v>
      </c>
    </row>
    <row r="44" spans="1:21" hidden="1">
      <c r="A44" s="1059" t="s">
        <v>4155</v>
      </c>
      <c r="B44" s="1060">
        <v>610010001448</v>
      </c>
      <c r="C44" s="1059" t="s">
        <v>4169</v>
      </c>
      <c r="D44" s="1059" t="s">
        <v>4167</v>
      </c>
      <c r="E44" s="1059" t="s">
        <v>4151</v>
      </c>
      <c r="F44" s="1061">
        <v>4227.3</v>
      </c>
      <c r="G44" s="1059" t="s">
        <v>4152</v>
      </c>
      <c r="H44" s="1062">
        <v>3</v>
      </c>
      <c r="I44" s="1063">
        <v>1.08</v>
      </c>
      <c r="J44" s="1063">
        <v>0</v>
      </c>
      <c r="K44" s="1064">
        <v>40</v>
      </c>
      <c r="L44" s="1063">
        <v>21.06</v>
      </c>
      <c r="M44" s="1063">
        <v>43.2</v>
      </c>
      <c r="N44" s="1062">
        <v>1</v>
      </c>
      <c r="O44" s="1062">
        <v>0</v>
      </c>
      <c r="P44" s="1059">
        <v>4690379058120</v>
      </c>
      <c r="Q44" s="1062"/>
      <c r="R44" s="1062">
        <v>0</v>
      </c>
      <c r="S44" s="1059" t="s">
        <v>4153</v>
      </c>
      <c r="T44" s="1065">
        <f t="shared" si="0"/>
        <v>2832.2910000000002</v>
      </c>
      <c r="U44" s="1066">
        <f t="shared" si="1"/>
        <v>2973.9055500000004</v>
      </c>
    </row>
    <row r="45" spans="1:21" hidden="1">
      <c r="A45" s="1059" t="s">
        <v>4155</v>
      </c>
      <c r="B45" s="1060">
        <v>610010001450</v>
      </c>
      <c r="C45" s="1059" t="s">
        <v>4170</v>
      </c>
      <c r="D45" s="1059" t="s">
        <v>4167</v>
      </c>
      <c r="E45" s="1059" t="s">
        <v>4151</v>
      </c>
      <c r="F45" s="1061">
        <v>4227.3</v>
      </c>
      <c r="G45" s="1059" t="s">
        <v>4152</v>
      </c>
      <c r="H45" s="1062">
        <v>3</v>
      </c>
      <c r="I45" s="1063">
        <v>1.08</v>
      </c>
      <c r="J45" s="1063">
        <v>0</v>
      </c>
      <c r="K45" s="1064">
        <v>40</v>
      </c>
      <c r="L45" s="1063">
        <v>21.06</v>
      </c>
      <c r="M45" s="1063">
        <v>43.2</v>
      </c>
      <c r="N45" s="1062">
        <v>1</v>
      </c>
      <c r="O45" s="1062">
        <v>0</v>
      </c>
      <c r="P45" s="1059">
        <v>4690379058144</v>
      </c>
      <c r="Q45" s="1062"/>
      <c r="R45" s="1062">
        <v>0</v>
      </c>
      <c r="S45" s="1059" t="s">
        <v>4153</v>
      </c>
      <c r="T45" s="1065">
        <f t="shared" si="0"/>
        <v>2832.2910000000002</v>
      </c>
      <c r="U45" s="1066">
        <f t="shared" si="1"/>
        <v>2973.9055500000004</v>
      </c>
    </row>
    <row r="46" spans="1:21" hidden="1">
      <c r="A46" s="1059" t="s">
        <v>4155</v>
      </c>
      <c r="B46" s="1060">
        <v>610080000217</v>
      </c>
      <c r="C46" s="1059" t="s">
        <v>4171</v>
      </c>
      <c r="D46" s="1059" t="s">
        <v>4167</v>
      </c>
      <c r="E46" s="1059" t="s">
        <v>4151</v>
      </c>
      <c r="F46" s="1061">
        <v>4575</v>
      </c>
      <c r="G46" s="1059" t="s">
        <v>4152</v>
      </c>
      <c r="H46" s="1062">
        <v>3</v>
      </c>
      <c r="I46" s="1063">
        <v>1.08</v>
      </c>
      <c r="J46" s="1063">
        <v>0</v>
      </c>
      <c r="K46" s="1064">
        <v>40</v>
      </c>
      <c r="L46" s="1063">
        <v>21.06</v>
      </c>
      <c r="M46" s="1063">
        <v>43.2</v>
      </c>
      <c r="N46" s="1062">
        <v>1</v>
      </c>
      <c r="O46" s="1062">
        <v>0</v>
      </c>
      <c r="P46" s="1059">
        <v>4690379061519</v>
      </c>
      <c r="Q46" s="1062"/>
      <c r="R46" s="1062">
        <v>0</v>
      </c>
      <c r="S46" s="1059" t="s">
        <v>4153</v>
      </c>
      <c r="T46" s="1065">
        <f t="shared" si="0"/>
        <v>3065.25</v>
      </c>
      <c r="U46" s="1066">
        <f t="shared" si="1"/>
        <v>3218.5125000000003</v>
      </c>
    </row>
    <row r="47" spans="1:21" hidden="1">
      <c r="A47" s="1059" t="s">
        <v>4155</v>
      </c>
      <c r="B47" s="1060">
        <v>610010001957</v>
      </c>
      <c r="C47" s="1059" t="s">
        <v>4172</v>
      </c>
      <c r="D47" s="1059" t="s">
        <v>4150</v>
      </c>
      <c r="E47" s="1059" t="s">
        <v>4151</v>
      </c>
      <c r="F47" s="1061">
        <v>6496.5</v>
      </c>
      <c r="G47" s="1059" t="s">
        <v>4152</v>
      </c>
      <c r="H47" s="1062">
        <v>2</v>
      </c>
      <c r="I47" s="1063">
        <v>0.72</v>
      </c>
      <c r="J47" s="1063">
        <v>0</v>
      </c>
      <c r="K47" s="1064">
        <v>30</v>
      </c>
      <c r="L47" s="1063">
        <v>31.32</v>
      </c>
      <c r="M47" s="1063">
        <v>21.6</v>
      </c>
      <c r="N47" s="1062">
        <v>1</v>
      </c>
      <c r="O47" s="1062">
        <v>0</v>
      </c>
      <c r="P47" s="1059">
        <v>4690379072744</v>
      </c>
      <c r="Q47" s="1062"/>
      <c r="R47" s="1062">
        <v>0</v>
      </c>
      <c r="S47" s="1059" t="s">
        <v>4153</v>
      </c>
      <c r="T47" s="1065">
        <f t="shared" si="0"/>
        <v>4352.6550000000007</v>
      </c>
      <c r="U47" s="1066">
        <f t="shared" si="1"/>
        <v>4570.2877500000013</v>
      </c>
    </row>
    <row r="48" spans="1:21" hidden="1">
      <c r="A48" s="1059" t="s">
        <v>4155</v>
      </c>
      <c r="B48" s="1060">
        <v>610010001958</v>
      </c>
      <c r="C48" s="1059" t="s">
        <v>4173</v>
      </c>
      <c r="D48" s="1059" t="s">
        <v>4150</v>
      </c>
      <c r="E48" s="1059" t="s">
        <v>4151</v>
      </c>
      <c r="F48" s="1061">
        <v>6496.5</v>
      </c>
      <c r="G48" s="1059" t="s">
        <v>4152</v>
      </c>
      <c r="H48" s="1062">
        <v>2</v>
      </c>
      <c r="I48" s="1063">
        <v>0.72</v>
      </c>
      <c r="J48" s="1063">
        <v>0</v>
      </c>
      <c r="K48" s="1064">
        <v>30</v>
      </c>
      <c r="L48" s="1063">
        <v>31.32</v>
      </c>
      <c r="M48" s="1063">
        <v>21.6</v>
      </c>
      <c r="N48" s="1062">
        <v>1</v>
      </c>
      <c r="O48" s="1062">
        <v>0</v>
      </c>
      <c r="P48" s="1059">
        <v>4690379072751</v>
      </c>
      <c r="Q48" s="1062"/>
      <c r="R48" s="1062">
        <v>0</v>
      </c>
      <c r="S48" s="1059" t="s">
        <v>4153</v>
      </c>
      <c r="T48" s="1065">
        <f t="shared" si="0"/>
        <v>4352.6550000000007</v>
      </c>
      <c r="U48" s="1066">
        <f t="shared" si="1"/>
        <v>4570.2877500000013</v>
      </c>
    </row>
    <row r="49" spans="1:21" hidden="1">
      <c r="A49" s="1059" t="s">
        <v>4155</v>
      </c>
      <c r="B49" s="1060">
        <v>610110000461</v>
      </c>
      <c r="C49" s="1059" t="s">
        <v>4174</v>
      </c>
      <c r="D49" s="1059" t="s">
        <v>4175</v>
      </c>
      <c r="E49" s="1059" t="s">
        <v>4151</v>
      </c>
      <c r="F49" s="1061">
        <v>14640</v>
      </c>
      <c r="G49" s="1059" t="s">
        <v>4152</v>
      </c>
      <c r="H49" s="1062">
        <v>11</v>
      </c>
      <c r="I49" s="1063">
        <v>0.99</v>
      </c>
      <c r="J49" s="1063">
        <v>0</v>
      </c>
      <c r="K49" s="1064">
        <v>36</v>
      </c>
      <c r="L49" s="1063">
        <v>20.354399999999998</v>
      </c>
      <c r="M49" s="1063">
        <v>35.64</v>
      </c>
      <c r="N49" s="1062">
        <v>1</v>
      </c>
      <c r="O49" s="1062">
        <v>0</v>
      </c>
      <c r="P49" s="1059">
        <v>4690379063025</v>
      </c>
      <c r="Q49" s="1062"/>
      <c r="R49" s="1062">
        <v>0</v>
      </c>
      <c r="S49" s="1059" t="s">
        <v>4153</v>
      </c>
      <c r="T49" s="1065">
        <f t="shared" si="0"/>
        <v>9808.8000000000011</v>
      </c>
      <c r="U49" s="1066">
        <f t="shared" si="1"/>
        <v>10299.240000000002</v>
      </c>
    </row>
    <row r="50" spans="1:21" hidden="1">
      <c r="A50" s="1059" t="s">
        <v>4155</v>
      </c>
      <c r="B50" s="1060">
        <v>610110000463</v>
      </c>
      <c r="C50" s="1059" t="s">
        <v>4176</v>
      </c>
      <c r="D50" s="1059" t="s">
        <v>4175</v>
      </c>
      <c r="E50" s="1059" t="s">
        <v>4151</v>
      </c>
      <c r="F50" s="1061">
        <v>14640</v>
      </c>
      <c r="G50" s="1059" t="s">
        <v>4152</v>
      </c>
      <c r="H50" s="1062">
        <v>11</v>
      </c>
      <c r="I50" s="1063">
        <v>0.99</v>
      </c>
      <c r="J50" s="1063">
        <v>0</v>
      </c>
      <c r="K50" s="1064">
        <v>36</v>
      </c>
      <c r="L50" s="1063">
        <v>20.354399999999998</v>
      </c>
      <c r="M50" s="1063">
        <v>35.64</v>
      </c>
      <c r="N50" s="1062">
        <v>1</v>
      </c>
      <c r="O50" s="1062">
        <v>0</v>
      </c>
      <c r="P50" s="1059">
        <v>4690379063049</v>
      </c>
      <c r="Q50" s="1062"/>
      <c r="R50" s="1062">
        <v>0</v>
      </c>
      <c r="S50" s="1059" t="s">
        <v>4153</v>
      </c>
      <c r="T50" s="1065">
        <f t="shared" si="0"/>
        <v>9808.8000000000011</v>
      </c>
      <c r="U50" s="1066">
        <f t="shared" si="1"/>
        <v>10299.240000000002</v>
      </c>
    </row>
    <row r="51" spans="1:21" hidden="1">
      <c r="A51" s="1059" t="s">
        <v>4155</v>
      </c>
      <c r="B51" s="1060">
        <v>610110000462</v>
      </c>
      <c r="C51" s="1059" t="s">
        <v>4177</v>
      </c>
      <c r="D51" s="1059" t="s">
        <v>4175</v>
      </c>
      <c r="E51" s="1059" t="s">
        <v>4151</v>
      </c>
      <c r="F51" s="1061">
        <v>14640</v>
      </c>
      <c r="G51" s="1059" t="s">
        <v>4152</v>
      </c>
      <c r="H51" s="1062">
        <v>11</v>
      </c>
      <c r="I51" s="1063">
        <v>0.99</v>
      </c>
      <c r="J51" s="1063">
        <v>0</v>
      </c>
      <c r="K51" s="1064">
        <v>36</v>
      </c>
      <c r="L51" s="1063">
        <v>20.354399999999998</v>
      </c>
      <c r="M51" s="1063">
        <v>35.64</v>
      </c>
      <c r="N51" s="1062">
        <v>1</v>
      </c>
      <c r="O51" s="1062">
        <v>0</v>
      </c>
      <c r="P51" s="1059">
        <v>4690379063032</v>
      </c>
      <c r="Q51" s="1062"/>
      <c r="R51" s="1062">
        <v>0</v>
      </c>
      <c r="S51" s="1059" t="s">
        <v>4153</v>
      </c>
      <c r="T51" s="1065">
        <f t="shared" si="0"/>
        <v>9808.8000000000011</v>
      </c>
      <c r="U51" s="1066">
        <f t="shared" si="1"/>
        <v>10299.240000000002</v>
      </c>
    </row>
    <row r="52" spans="1:21" hidden="1">
      <c r="A52" s="1059" t="s">
        <v>4155</v>
      </c>
      <c r="B52" s="1060">
        <v>610110000464</v>
      </c>
      <c r="C52" s="1059" t="s">
        <v>4178</v>
      </c>
      <c r="D52" s="1059" t="s">
        <v>4175</v>
      </c>
      <c r="E52" s="1059" t="s">
        <v>4151</v>
      </c>
      <c r="F52" s="1061">
        <v>14640</v>
      </c>
      <c r="G52" s="1059" t="s">
        <v>4152</v>
      </c>
      <c r="H52" s="1062">
        <v>11</v>
      </c>
      <c r="I52" s="1063">
        <v>0.99</v>
      </c>
      <c r="J52" s="1063">
        <v>0</v>
      </c>
      <c r="K52" s="1064">
        <v>36</v>
      </c>
      <c r="L52" s="1063">
        <v>20.354399999999998</v>
      </c>
      <c r="M52" s="1063">
        <v>35.64</v>
      </c>
      <c r="N52" s="1062">
        <v>1</v>
      </c>
      <c r="O52" s="1062">
        <v>0</v>
      </c>
      <c r="P52" s="1059">
        <v>4690379063056</v>
      </c>
      <c r="Q52" s="1062"/>
      <c r="R52" s="1062">
        <v>0</v>
      </c>
      <c r="S52" s="1059" t="s">
        <v>4153</v>
      </c>
      <c r="T52" s="1065">
        <f t="shared" si="0"/>
        <v>9808.8000000000011</v>
      </c>
      <c r="U52" s="1066">
        <f t="shared" si="1"/>
        <v>10299.240000000002</v>
      </c>
    </row>
    <row r="53" spans="1:21" hidden="1">
      <c r="A53" s="1059" t="s">
        <v>4155</v>
      </c>
      <c r="B53" s="1060">
        <v>610090001938</v>
      </c>
      <c r="C53" s="1059" t="s">
        <v>4179</v>
      </c>
      <c r="D53" s="1059" t="s">
        <v>4180</v>
      </c>
      <c r="E53" s="1059" t="s">
        <v>4181</v>
      </c>
      <c r="F53" s="1061">
        <v>707.6</v>
      </c>
      <c r="G53" s="1059" t="s">
        <v>4152</v>
      </c>
      <c r="H53" s="1062">
        <v>10</v>
      </c>
      <c r="I53" s="1063">
        <v>0.57600368642359301</v>
      </c>
      <c r="J53" s="1063">
        <v>0</v>
      </c>
      <c r="K53" s="1064"/>
      <c r="L53" s="1063">
        <v>9.5</v>
      </c>
      <c r="M53" s="1063"/>
      <c r="N53" s="1062">
        <v>1</v>
      </c>
      <c r="O53" s="1062">
        <v>0</v>
      </c>
      <c r="P53" s="1059">
        <v>4690379063612</v>
      </c>
      <c r="Q53" s="1062"/>
      <c r="R53" s="1062">
        <v>0</v>
      </c>
      <c r="S53" s="1059" t="s">
        <v>4153</v>
      </c>
      <c r="T53" s="1065">
        <f t="shared" si="0"/>
        <v>474.09200000000004</v>
      </c>
      <c r="U53" s="1066">
        <f t="shared" si="1"/>
        <v>497.79660000000007</v>
      </c>
    </row>
    <row r="54" spans="1:21" hidden="1">
      <c r="A54" s="1059" t="s">
        <v>4155</v>
      </c>
      <c r="B54" s="1060">
        <v>610090001940</v>
      </c>
      <c r="C54" s="1059" t="s">
        <v>4182</v>
      </c>
      <c r="D54" s="1059" t="s">
        <v>4180</v>
      </c>
      <c r="E54" s="1059" t="s">
        <v>4181</v>
      </c>
      <c r="F54" s="1061">
        <v>707.6</v>
      </c>
      <c r="G54" s="1059" t="s">
        <v>4152</v>
      </c>
      <c r="H54" s="1062">
        <v>10</v>
      </c>
      <c r="I54" s="1063">
        <v>0.57600368642359301</v>
      </c>
      <c r="J54" s="1063">
        <v>0</v>
      </c>
      <c r="K54" s="1064">
        <v>60</v>
      </c>
      <c r="L54" s="1063">
        <v>9.5</v>
      </c>
      <c r="M54" s="1063">
        <v>34.5602211854156</v>
      </c>
      <c r="N54" s="1062">
        <v>1</v>
      </c>
      <c r="O54" s="1062">
        <v>0</v>
      </c>
      <c r="P54" s="1059">
        <v>4690379063636</v>
      </c>
      <c r="Q54" s="1062"/>
      <c r="R54" s="1062">
        <v>0</v>
      </c>
      <c r="S54" s="1059" t="s">
        <v>4153</v>
      </c>
      <c r="T54" s="1065">
        <f t="shared" si="0"/>
        <v>474.09200000000004</v>
      </c>
      <c r="U54" s="1066">
        <f t="shared" si="1"/>
        <v>497.79660000000007</v>
      </c>
    </row>
    <row r="55" spans="1:21" hidden="1">
      <c r="A55" s="1059" t="s">
        <v>4155</v>
      </c>
      <c r="B55" s="1060">
        <v>610090001939</v>
      </c>
      <c r="C55" s="1059" t="s">
        <v>4183</v>
      </c>
      <c r="D55" s="1059" t="s">
        <v>4180</v>
      </c>
      <c r="E55" s="1059" t="s">
        <v>4181</v>
      </c>
      <c r="F55" s="1061">
        <v>707.6</v>
      </c>
      <c r="G55" s="1059" t="s">
        <v>4152</v>
      </c>
      <c r="H55" s="1062">
        <v>10</v>
      </c>
      <c r="I55" s="1063">
        <v>0.57600368642359301</v>
      </c>
      <c r="J55" s="1063">
        <v>0</v>
      </c>
      <c r="K55" s="1064">
        <v>60</v>
      </c>
      <c r="L55" s="1063">
        <v>9.5</v>
      </c>
      <c r="M55" s="1063">
        <v>34.5602211854156</v>
      </c>
      <c r="N55" s="1062">
        <v>1</v>
      </c>
      <c r="O55" s="1062">
        <v>0</v>
      </c>
      <c r="P55" s="1059">
        <v>4690379063629</v>
      </c>
      <c r="Q55" s="1062"/>
      <c r="R55" s="1062">
        <v>0</v>
      </c>
      <c r="S55" s="1059" t="s">
        <v>4153</v>
      </c>
      <c r="T55" s="1065">
        <f t="shared" si="0"/>
        <v>474.09200000000004</v>
      </c>
      <c r="U55" s="1066">
        <f t="shared" si="1"/>
        <v>497.79660000000007</v>
      </c>
    </row>
    <row r="56" spans="1:21" hidden="1">
      <c r="A56" s="1059" t="s">
        <v>4155</v>
      </c>
      <c r="B56" s="1060">
        <v>610090001941</v>
      </c>
      <c r="C56" s="1059" t="s">
        <v>4184</v>
      </c>
      <c r="D56" s="1059" t="s">
        <v>4180</v>
      </c>
      <c r="E56" s="1059" t="s">
        <v>4181</v>
      </c>
      <c r="F56" s="1061">
        <v>707.6</v>
      </c>
      <c r="G56" s="1059" t="s">
        <v>4152</v>
      </c>
      <c r="H56" s="1062">
        <v>10</v>
      </c>
      <c r="I56" s="1063">
        <v>0.57600368642359301</v>
      </c>
      <c r="J56" s="1063">
        <v>0</v>
      </c>
      <c r="K56" s="1064">
        <v>60</v>
      </c>
      <c r="L56" s="1063">
        <v>9.5</v>
      </c>
      <c r="M56" s="1063">
        <v>34.5602211854156</v>
      </c>
      <c r="N56" s="1062">
        <v>1</v>
      </c>
      <c r="O56" s="1062">
        <v>0</v>
      </c>
      <c r="P56" s="1059">
        <v>4690379063643</v>
      </c>
      <c r="Q56" s="1062"/>
      <c r="R56" s="1062">
        <v>0</v>
      </c>
      <c r="S56" s="1059" t="s">
        <v>4153</v>
      </c>
      <c r="T56" s="1065">
        <f t="shared" si="0"/>
        <v>474.09200000000004</v>
      </c>
      <c r="U56" s="1066">
        <f t="shared" si="1"/>
        <v>497.79660000000007</v>
      </c>
    </row>
    <row r="57" spans="1:21" hidden="1">
      <c r="A57" s="1059" t="s">
        <v>4155</v>
      </c>
      <c r="B57" s="1060">
        <v>610090001738</v>
      </c>
      <c r="C57" s="1059" t="s">
        <v>4185</v>
      </c>
      <c r="D57" s="1059" t="s">
        <v>4186</v>
      </c>
      <c r="E57" s="1059" t="s">
        <v>4181</v>
      </c>
      <c r="F57" s="1061">
        <v>237.9</v>
      </c>
      <c r="G57" s="1059" t="s">
        <v>4152</v>
      </c>
      <c r="H57" s="1062">
        <v>10</v>
      </c>
      <c r="I57" s="1063">
        <v>0.43200276481769501</v>
      </c>
      <c r="J57" s="1063">
        <v>0</v>
      </c>
      <c r="K57" s="1064">
        <v>72</v>
      </c>
      <c r="L57" s="1063">
        <v>9.0299999999999994</v>
      </c>
      <c r="M57" s="1063">
        <v>31.104199066873999</v>
      </c>
      <c r="N57" s="1062">
        <v>1</v>
      </c>
      <c r="O57" s="1062">
        <v>0</v>
      </c>
      <c r="P57" s="1059">
        <v>4690379062660</v>
      </c>
      <c r="Q57" s="1062"/>
      <c r="R57" s="1062">
        <v>0</v>
      </c>
      <c r="S57" s="1059" t="s">
        <v>4153</v>
      </c>
      <c r="T57" s="1065">
        <f t="shared" si="0"/>
        <v>159.393</v>
      </c>
      <c r="U57" s="1066">
        <f t="shared" si="1"/>
        <v>167.36265</v>
      </c>
    </row>
    <row r="58" spans="1:21" hidden="1">
      <c r="A58" s="1059" t="s">
        <v>4155</v>
      </c>
      <c r="B58" s="1060">
        <v>610090001740</v>
      </c>
      <c r="C58" s="1059" t="s">
        <v>4187</v>
      </c>
      <c r="D58" s="1059" t="s">
        <v>4186</v>
      </c>
      <c r="E58" s="1059" t="s">
        <v>4181</v>
      </c>
      <c r="F58" s="1061">
        <v>237.9</v>
      </c>
      <c r="G58" s="1059" t="s">
        <v>4152</v>
      </c>
      <c r="H58" s="1062">
        <v>10</v>
      </c>
      <c r="I58" s="1063">
        <v>0.43200276481769501</v>
      </c>
      <c r="J58" s="1063">
        <v>0</v>
      </c>
      <c r="K58" s="1064">
        <v>72</v>
      </c>
      <c r="L58" s="1063">
        <v>9.0299999999999994</v>
      </c>
      <c r="M58" s="1063">
        <v>31.104199066873999</v>
      </c>
      <c r="N58" s="1062">
        <v>1</v>
      </c>
      <c r="O58" s="1062">
        <v>0</v>
      </c>
      <c r="P58" s="1059">
        <v>4690379062684</v>
      </c>
      <c r="Q58" s="1062"/>
      <c r="R58" s="1062">
        <v>0</v>
      </c>
      <c r="S58" s="1059" t="s">
        <v>4153</v>
      </c>
      <c r="T58" s="1065">
        <f t="shared" si="0"/>
        <v>159.393</v>
      </c>
      <c r="U58" s="1066">
        <f t="shared" si="1"/>
        <v>167.36265</v>
      </c>
    </row>
    <row r="59" spans="1:21" hidden="1">
      <c r="A59" s="1059" t="s">
        <v>4155</v>
      </c>
      <c r="B59" s="1060">
        <v>610090001739</v>
      </c>
      <c r="C59" s="1059" t="s">
        <v>4188</v>
      </c>
      <c r="D59" s="1059" t="s">
        <v>4186</v>
      </c>
      <c r="E59" s="1059" t="s">
        <v>4181</v>
      </c>
      <c r="F59" s="1061">
        <v>237.9</v>
      </c>
      <c r="G59" s="1059" t="s">
        <v>4152</v>
      </c>
      <c r="H59" s="1062">
        <v>10</v>
      </c>
      <c r="I59" s="1063">
        <v>0.43200276481769501</v>
      </c>
      <c r="J59" s="1063">
        <v>0</v>
      </c>
      <c r="K59" s="1064">
        <v>72</v>
      </c>
      <c r="L59" s="1063">
        <v>9.0299999999999994</v>
      </c>
      <c r="M59" s="1063">
        <v>31.104199066873999</v>
      </c>
      <c r="N59" s="1062">
        <v>1</v>
      </c>
      <c r="O59" s="1062">
        <v>0</v>
      </c>
      <c r="P59" s="1059">
        <v>4690379062677</v>
      </c>
      <c r="Q59" s="1062"/>
      <c r="R59" s="1062">
        <v>0</v>
      </c>
      <c r="S59" s="1059" t="s">
        <v>4153</v>
      </c>
      <c r="T59" s="1065">
        <f t="shared" si="0"/>
        <v>159.393</v>
      </c>
      <c r="U59" s="1066">
        <f t="shared" si="1"/>
        <v>167.36265</v>
      </c>
    </row>
    <row r="60" spans="1:21" hidden="1">
      <c r="A60" s="1059" t="s">
        <v>4155</v>
      </c>
      <c r="B60" s="1060">
        <v>610090001741</v>
      </c>
      <c r="C60" s="1059" t="s">
        <v>4189</v>
      </c>
      <c r="D60" s="1059" t="s">
        <v>4186</v>
      </c>
      <c r="E60" s="1059" t="s">
        <v>4181</v>
      </c>
      <c r="F60" s="1061">
        <v>237.9</v>
      </c>
      <c r="G60" s="1059" t="s">
        <v>4152</v>
      </c>
      <c r="H60" s="1062">
        <v>10</v>
      </c>
      <c r="I60" s="1063">
        <v>0.43200276481769501</v>
      </c>
      <c r="J60" s="1063">
        <v>0</v>
      </c>
      <c r="K60" s="1064">
        <v>72</v>
      </c>
      <c r="L60" s="1063">
        <v>9.0299999999999994</v>
      </c>
      <c r="M60" s="1063">
        <v>31.104199066873999</v>
      </c>
      <c r="N60" s="1062">
        <v>1</v>
      </c>
      <c r="O60" s="1062">
        <v>0</v>
      </c>
      <c r="P60" s="1059">
        <v>4690379062691</v>
      </c>
      <c r="Q60" s="1062"/>
      <c r="R60" s="1062">
        <v>0</v>
      </c>
      <c r="S60" s="1059" t="s">
        <v>4153</v>
      </c>
      <c r="T60" s="1065">
        <f t="shared" si="0"/>
        <v>159.393</v>
      </c>
      <c r="U60" s="1066">
        <f t="shared" si="1"/>
        <v>167.36265</v>
      </c>
    </row>
    <row r="61" spans="1:21" hidden="1">
      <c r="A61" s="1059" t="s">
        <v>4155</v>
      </c>
      <c r="B61" s="1060">
        <v>610090001742</v>
      </c>
      <c r="C61" s="1059" t="s">
        <v>4190</v>
      </c>
      <c r="D61" s="1059" t="s">
        <v>4191</v>
      </c>
      <c r="E61" s="1059" t="s">
        <v>4181</v>
      </c>
      <c r="F61" s="1061">
        <v>103.7</v>
      </c>
      <c r="G61" s="1059" t="s">
        <v>4152</v>
      </c>
      <c r="H61" s="1062">
        <v>19</v>
      </c>
      <c r="I61" s="1063">
        <v>9.8496630378434397E-2</v>
      </c>
      <c r="J61" s="1063">
        <v>0</v>
      </c>
      <c r="K61" s="1064">
        <v>416</v>
      </c>
      <c r="L61" s="1063">
        <v>2.1659999999999999</v>
      </c>
      <c r="M61" s="1063">
        <v>40.974598237428701</v>
      </c>
      <c r="N61" s="1062">
        <v>1</v>
      </c>
      <c r="O61" s="1062">
        <v>0</v>
      </c>
      <c r="P61" s="1059">
        <v>4690379062707</v>
      </c>
      <c r="Q61" s="1062"/>
      <c r="R61" s="1062">
        <v>0</v>
      </c>
      <c r="S61" s="1059" t="s">
        <v>4153</v>
      </c>
      <c r="T61" s="1065">
        <f t="shared" si="0"/>
        <v>69.478999999999999</v>
      </c>
      <c r="U61" s="1066">
        <f t="shared" si="1"/>
        <v>72.952950000000001</v>
      </c>
    </row>
    <row r="62" spans="1:21" hidden="1">
      <c r="A62" s="1059" t="s">
        <v>4155</v>
      </c>
      <c r="B62" s="1060">
        <v>610090001744</v>
      </c>
      <c r="C62" s="1059" t="s">
        <v>4192</v>
      </c>
      <c r="D62" s="1059" t="s">
        <v>4191</v>
      </c>
      <c r="E62" s="1059" t="s">
        <v>4181</v>
      </c>
      <c r="F62" s="1061">
        <v>103.7</v>
      </c>
      <c r="G62" s="1059" t="s">
        <v>4152</v>
      </c>
      <c r="H62" s="1062">
        <v>19</v>
      </c>
      <c r="I62" s="1063">
        <v>9.8496630378434397E-2</v>
      </c>
      <c r="J62" s="1063">
        <v>0</v>
      </c>
      <c r="K62" s="1064">
        <v>416</v>
      </c>
      <c r="L62" s="1063">
        <v>2.1659999999999999</v>
      </c>
      <c r="M62" s="1063">
        <v>40.974598237428701</v>
      </c>
      <c r="N62" s="1062">
        <v>1</v>
      </c>
      <c r="O62" s="1062">
        <v>0</v>
      </c>
      <c r="P62" s="1059">
        <v>4690379062721</v>
      </c>
      <c r="Q62" s="1062"/>
      <c r="R62" s="1062">
        <v>0</v>
      </c>
      <c r="S62" s="1059" t="s">
        <v>4153</v>
      </c>
      <c r="T62" s="1065">
        <f t="shared" si="0"/>
        <v>69.478999999999999</v>
      </c>
      <c r="U62" s="1066">
        <f t="shared" si="1"/>
        <v>72.952950000000001</v>
      </c>
    </row>
    <row r="63" spans="1:21" hidden="1">
      <c r="A63" s="1059" t="s">
        <v>4155</v>
      </c>
      <c r="B63" s="1060">
        <v>610090001743</v>
      </c>
      <c r="C63" s="1059" t="s">
        <v>4193</v>
      </c>
      <c r="D63" s="1059" t="s">
        <v>4191</v>
      </c>
      <c r="E63" s="1059" t="s">
        <v>4181</v>
      </c>
      <c r="F63" s="1061">
        <v>103.7</v>
      </c>
      <c r="G63" s="1059" t="s">
        <v>4152</v>
      </c>
      <c r="H63" s="1062">
        <v>19</v>
      </c>
      <c r="I63" s="1063">
        <v>9.8496630378434397E-2</v>
      </c>
      <c r="J63" s="1063">
        <v>0</v>
      </c>
      <c r="K63" s="1064">
        <v>416</v>
      </c>
      <c r="L63" s="1063">
        <v>2.1659999999999999</v>
      </c>
      <c r="M63" s="1063">
        <v>40.974598237428701</v>
      </c>
      <c r="N63" s="1062">
        <v>1</v>
      </c>
      <c r="O63" s="1062">
        <v>0</v>
      </c>
      <c r="P63" s="1059">
        <v>4690379062714</v>
      </c>
      <c r="Q63" s="1062"/>
      <c r="R63" s="1062">
        <v>0</v>
      </c>
      <c r="S63" s="1059" t="s">
        <v>4153</v>
      </c>
      <c r="T63" s="1065">
        <f t="shared" si="0"/>
        <v>69.478999999999999</v>
      </c>
      <c r="U63" s="1066">
        <f t="shared" si="1"/>
        <v>72.952950000000001</v>
      </c>
    </row>
    <row r="64" spans="1:21" hidden="1">
      <c r="A64" s="1059" t="s">
        <v>4155</v>
      </c>
      <c r="B64" s="1060">
        <v>610090001745</v>
      </c>
      <c r="C64" s="1059" t="s">
        <v>4194</v>
      </c>
      <c r="D64" s="1059" t="s">
        <v>4191</v>
      </c>
      <c r="E64" s="1059" t="s">
        <v>4181</v>
      </c>
      <c r="F64" s="1061">
        <v>103.7</v>
      </c>
      <c r="G64" s="1059" t="s">
        <v>4152</v>
      </c>
      <c r="H64" s="1062">
        <v>19</v>
      </c>
      <c r="I64" s="1063">
        <v>9.8496630378434397E-2</v>
      </c>
      <c r="J64" s="1063">
        <v>0</v>
      </c>
      <c r="K64" s="1064">
        <v>416</v>
      </c>
      <c r="L64" s="1063">
        <v>2.1659999999999999</v>
      </c>
      <c r="M64" s="1063">
        <v>40.974598237428701</v>
      </c>
      <c r="N64" s="1062">
        <v>1</v>
      </c>
      <c r="O64" s="1062">
        <v>0</v>
      </c>
      <c r="P64" s="1059">
        <v>4690379062738</v>
      </c>
      <c r="Q64" s="1062"/>
      <c r="R64" s="1062">
        <v>0</v>
      </c>
      <c r="S64" s="1059" t="s">
        <v>4153</v>
      </c>
      <c r="T64" s="1065">
        <f t="shared" si="0"/>
        <v>69.478999999999999</v>
      </c>
      <c r="U64" s="1066">
        <f t="shared" si="1"/>
        <v>72.952950000000001</v>
      </c>
    </row>
    <row r="65" spans="1:21" hidden="1">
      <c r="A65" s="1059" t="s">
        <v>4155</v>
      </c>
      <c r="B65" s="1060">
        <v>610130004525</v>
      </c>
      <c r="C65" s="1059" t="s">
        <v>4195</v>
      </c>
      <c r="D65" s="1059" t="s">
        <v>4180</v>
      </c>
      <c r="E65" s="1059" t="s">
        <v>4196</v>
      </c>
      <c r="F65" s="1061">
        <v>1256.5999999999999</v>
      </c>
      <c r="G65" s="1059" t="s">
        <v>4152</v>
      </c>
      <c r="H65" s="1062">
        <v>10</v>
      </c>
      <c r="I65" s="1063">
        <v>0.57599539203686401</v>
      </c>
      <c r="J65" s="1063">
        <v>8</v>
      </c>
      <c r="K65" s="1064">
        <v>60</v>
      </c>
      <c r="L65" s="1063">
        <v>12.44</v>
      </c>
      <c r="M65" s="1063">
        <v>34.559723522211797</v>
      </c>
      <c r="N65" s="1062">
        <v>1</v>
      </c>
      <c r="O65" s="1062">
        <v>0</v>
      </c>
      <c r="P65" s="1059">
        <v>4690379065043</v>
      </c>
      <c r="Q65" s="1062"/>
      <c r="R65" s="1062">
        <v>0</v>
      </c>
      <c r="S65" s="1059" t="s">
        <v>4153</v>
      </c>
      <c r="T65" s="1065">
        <f t="shared" si="0"/>
        <v>841.92200000000003</v>
      </c>
      <c r="U65" s="1066">
        <f t="shared" si="1"/>
        <v>884.01810000000012</v>
      </c>
    </row>
    <row r="66" spans="1:21" hidden="1">
      <c r="A66" s="1059" t="s">
        <v>4155</v>
      </c>
      <c r="B66" s="1060">
        <v>610130004527</v>
      </c>
      <c r="C66" s="1059" t="s">
        <v>4197</v>
      </c>
      <c r="D66" s="1059" t="s">
        <v>4180</v>
      </c>
      <c r="E66" s="1059" t="s">
        <v>4196</v>
      </c>
      <c r="F66" s="1061">
        <v>1256.5999999999999</v>
      </c>
      <c r="G66" s="1059" t="s">
        <v>4152</v>
      </c>
      <c r="H66" s="1062">
        <v>10</v>
      </c>
      <c r="I66" s="1063">
        <v>0.57599539203686401</v>
      </c>
      <c r="J66" s="1063">
        <v>8</v>
      </c>
      <c r="K66" s="1064">
        <v>60</v>
      </c>
      <c r="L66" s="1063">
        <v>12.44</v>
      </c>
      <c r="M66" s="1063">
        <v>34.559723522211797</v>
      </c>
      <c r="N66" s="1062">
        <v>1</v>
      </c>
      <c r="O66" s="1062">
        <v>0</v>
      </c>
      <c r="P66" s="1059">
        <v>4690379065067</v>
      </c>
      <c r="Q66" s="1062"/>
      <c r="R66" s="1062">
        <v>0</v>
      </c>
      <c r="S66" s="1059" t="s">
        <v>4153</v>
      </c>
      <c r="T66" s="1065">
        <f t="shared" si="0"/>
        <v>841.92200000000003</v>
      </c>
      <c r="U66" s="1066">
        <f t="shared" si="1"/>
        <v>884.01810000000012</v>
      </c>
    </row>
    <row r="67" spans="1:21" hidden="1">
      <c r="A67" s="1059" t="s">
        <v>4155</v>
      </c>
      <c r="B67" s="1060">
        <v>610130004526</v>
      </c>
      <c r="C67" s="1059" t="s">
        <v>4198</v>
      </c>
      <c r="D67" s="1059" t="s">
        <v>4180</v>
      </c>
      <c r="E67" s="1059" t="s">
        <v>4196</v>
      </c>
      <c r="F67" s="1061">
        <v>1256.5999999999999</v>
      </c>
      <c r="G67" s="1059" t="s">
        <v>4152</v>
      </c>
      <c r="H67" s="1062">
        <v>10</v>
      </c>
      <c r="I67" s="1063">
        <v>0.57599539203686401</v>
      </c>
      <c r="J67" s="1063">
        <v>8</v>
      </c>
      <c r="K67" s="1064">
        <v>60</v>
      </c>
      <c r="L67" s="1063">
        <v>12.44</v>
      </c>
      <c r="M67" s="1063">
        <v>34.559723522211797</v>
      </c>
      <c r="N67" s="1062">
        <v>1</v>
      </c>
      <c r="O67" s="1062">
        <v>0</v>
      </c>
      <c r="P67" s="1059">
        <v>4690379065050</v>
      </c>
      <c r="Q67" s="1062"/>
      <c r="R67" s="1062">
        <v>0</v>
      </c>
      <c r="S67" s="1059" t="s">
        <v>4153</v>
      </c>
      <c r="T67" s="1065">
        <f t="shared" si="0"/>
        <v>841.92200000000003</v>
      </c>
      <c r="U67" s="1066">
        <f t="shared" si="1"/>
        <v>884.01810000000012</v>
      </c>
    </row>
    <row r="68" spans="1:21" hidden="1">
      <c r="A68" s="1059" t="s">
        <v>4155</v>
      </c>
      <c r="B68" s="1060">
        <v>610130004528</v>
      </c>
      <c r="C68" s="1059" t="s">
        <v>4199</v>
      </c>
      <c r="D68" s="1059" t="s">
        <v>4180</v>
      </c>
      <c r="E68" s="1059" t="s">
        <v>4196</v>
      </c>
      <c r="F68" s="1061">
        <v>1256.5999999999999</v>
      </c>
      <c r="G68" s="1059" t="s">
        <v>4152</v>
      </c>
      <c r="H68" s="1062">
        <v>10</v>
      </c>
      <c r="I68" s="1063">
        <v>0.57599539203686401</v>
      </c>
      <c r="J68" s="1063">
        <v>8</v>
      </c>
      <c r="K68" s="1064">
        <v>60</v>
      </c>
      <c r="L68" s="1063">
        <v>12.44</v>
      </c>
      <c r="M68" s="1063">
        <v>34.559723522211797</v>
      </c>
      <c r="N68" s="1062">
        <v>1</v>
      </c>
      <c r="O68" s="1062">
        <v>0</v>
      </c>
      <c r="P68" s="1059">
        <v>4690379065074</v>
      </c>
      <c r="Q68" s="1062"/>
      <c r="R68" s="1062">
        <v>0</v>
      </c>
      <c r="S68" s="1059" t="s">
        <v>4153</v>
      </c>
      <c r="T68" s="1065">
        <f t="shared" si="0"/>
        <v>841.92200000000003</v>
      </c>
      <c r="U68" s="1066">
        <f t="shared" si="1"/>
        <v>884.01810000000012</v>
      </c>
    </row>
    <row r="69" spans="1:21" hidden="1">
      <c r="A69" s="1059" t="s">
        <v>4155</v>
      </c>
      <c r="B69" s="1060">
        <v>610130004064</v>
      </c>
      <c r="C69" s="1059" t="s">
        <v>4200</v>
      </c>
      <c r="D69" s="1059" t="s">
        <v>4186</v>
      </c>
      <c r="E69" s="1059" t="s">
        <v>4196</v>
      </c>
      <c r="F69" s="1061">
        <v>1116.3</v>
      </c>
      <c r="G69" s="1059" t="s">
        <v>4152</v>
      </c>
      <c r="H69" s="1062">
        <v>10</v>
      </c>
      <c r="I69" s="1063">
        <v>0.43199654402764798</v>
      </c>
      <c r="J69" s="1063">
        <v>6</v>
      </c>
      <c r="K69" s="1064">
        <v>72</v>
      </c>
      <c r="L69" s="1063">
        <v>9.33</v>
      </c>
      <c r="M69" s="1063">
        <v>31.103751169990598</v>
      </c>
      <c r="N69" s="1062">
        <v>1</v>
      </c>
      <c r="O69" s="1062">
        <v>0</v>
      </c>
      <c r="P69" s="1059">
        <v>4690379062745</v>
      </c>
      <c r="Q69" s="1062"/>
      <c r="R69" s="1062">
        <v>0</v>
      </c>
      <c r="S69" s="1059" t="s">
        <v>4153</v>
      </c>
      <c r="T69" s="1065">
        <f t="shared" si="0"/>
        <v>747.92100000000005</v>
      </c>
      <c r="U69" s="1066">
        <f t="shared" si="1"/>
        <v>785.31705000000011</v>
      </c>
    </row>
    <row r="70" spans="1:21" hidden="1">
      <c r="A70" s="1059" t="s">
        <v>4155</v>
      </c>
      <c r="B70" s="1060">
        <v>610130004066</v>
      </c>
      <c r="C70" s="1059" t="s">
        <v>4201</v>
      </c>
      <c r="D70" s="1059" t="s">
        <v>4186</v>
      </c>
      <c r="E70" s="1059" t="s">
        <v>4196</v>
      </c>
      <c r="F70" s="1061">
        <v>1116.3</v>
      </c>
      <c r="G70" s="1059" t="s">
        <v>4152</v>
      </c>
      <c r="H70" s="1062">
        <v>10</v>
      </c>
      <c r="I70" s="1063">
        <v>0.43199654402764798</v>
      </c>
      <c r="J70" s="1063">
        <v>6</v>
      </c>
      <c r="K70" s="1064">
        <v>72</v>
      </c>
      <c r="L70" s="1063">
        <v>9.33</v>
      </c>
      <c r="M70" s="1063">
        <v>31.103751169990598</v>
      </c>
      <c r="N70" s="1062">
        <v>1</v>
      </c>
      <c r="O70" s="1062">
        <v>0</v>
      </c>
      <c r="P70" s="1059">
        <v>4690379062769</v>
      </c>
      <c r="Q70" s="1062"/>
      <c r="R70" s="1062">
        <v>0</v>
      </c>
      <c r="S70" s="1059" t="s">
        <v>4153</v>
      </c>
      <c r="T70" s="1065">
        <f t="shared" si="0"/>
        <v>747.92100000000005</v>
      </c>
      <c r="U70" s="1066">
        <f t="shared" si="1"/>
        <v>785.31705000000011</v>
      </c>
    </row>
    <row r="71" spans="1:21" hidden="1">
      <c r="A71" s="1059" t="s">
        <v>4155</v>
      </c>
      <c r="B71" s="1060">
        <v>610130004065</v>
      </c>
      <c r="C71" s="1059" t="s">
        <v>4202</v>
      </c>
      <c r="D71" s="1059" t="s">
        <v>4186</v>
      </c>
      <c r="E71" s="1059" t="s">
        <v>4196</v>
      </c>
      <c r="F71" s="1061">
        <v>1116.3</v>
      </c>
      <c r="G71" s="1059" t="s">
        <v>4152</v>
      </c>
      <c r="H71" s="1062">
        <v>10</v>
      </c>
      <c r="I71" s="1063">
        <v>0.43199654402764798</v>
      </c>
      <c r="J71" s="1063">
        <v>6</v>
      </c>
      <c r="K71" s="1064">
        <v>72</v>
      </c>
      <c r="L71" s="1063">
        <v>9.33</v>
      </c>
      <c r="M71" s="1063">
        <v>31.103751169990598</v>
      </c>
      <c r="N71" s="1062">
        <v>1</v>
      </c>
      <c r="O71" s="1062">
        <v>0</v>
      </c>
      <c r="P71" s="1059">
        <v>4690379062752</v>
      </c>
      <c r="Q71" s="1062"/>
      <c r="R71" s="1062">
        <v>0</v>
      </c>
      <c r="S71" s="1059" t="s">
        <v>4153</v>
      </c>
      <c r="T71" s="1065">
        <f t="shared" si="0"/>
        <v>747.92100000000005</v>
      </c>
      <c r="U71" s="1066">
        <f t="shared" si="1"/>
        <v>785.31705000000011</v>
      </c>
    </row>
    <row r="72" spans="1:21" hidden="1">
      <c r="A72" s="1059" t="s">
        <v>4155</v>
      </c>
      <c r="B72" s="1060">
        <v>610130004067</v>
      </c>
      <c r="C72" s="1059" t="s">
        <v>4203</v>
      </c>
      <c r="D72" s="1059" t="s">
        <v>4186</v>
      </c>
      <c r="E72" s="1059" t="s">
        <v>4196</v>
      </c>
      <c r="F72" s="1061">
        <v>1116.3</v>
      </c>
      <c r="G72" s="1059" t="s">
        <v>4152</v>
      </c>
      <c r="H72" s="1062">
        <v>10</v>
      </c>
      <c r="I72" s="1063">
        <v>0.43199654402764798</v>
      </c>
      <c r="J72" s="1063">
        <v>6</v>
      </c>
      <c r="K72" s="1064">
        <v>72</v>
      </c>
      <c r="L72" s="1063">
        <v>9.33</v>
      </c>
      <c r="M72" s="1063">
        <v>31.103751169990598</v>
      </c>
      <c r="N72" s="1062">
        <v>1</v>
      </c>
      <c r="O72" s="1062">
        <v>0</v>
      </c>
      <c r="P72" s="1059">
        <v>4690379062776</v>
      </c>
      <c r="Q72" s="1062"/>
      <c r="R72" s="1062">
        <v>0</v>
      </c>
      <c r="S72" s="1059" t="s">
        <v>4153</v>
      </c>
      <c r="T72" s="1065">
        <f t="shared" si="0"/>
        <v>747.92100000000005</v>
      </c>
      <c r="U72" s="1066">
        <f t="shared" si="1"/>
        <v>785.31705000000011</v>
      </c>
    </row>
    <row r="73" spans="1:21" hidden="1">
      <c r="A73" s="1059" t="s">
        <v>4155</v>
      </c>
      <c r="B73" s="1060">
        <v>620070001399</v>
      </c>
      <c r="C73" s="1059" t="s">
        <v>4204</v>
      </c>
      <c r="D73" s="1059" t="s">
        <v>4205</v>
      </c>
      <c r="E73" s="1059" t="s">
        <v>4181</v>
      </c>
      <c r="F73" s="1061">
        <v>12157.3</v>
      </c>
      <c r="G73" s="1059" t="s">
        <v>4152</v>
      </c>
      <c r="H73" s="1062">
        <v>2</v>
      </c>
      <c r="I73" s="1063">
        <v>1.05596620908131</v>
      </c>
      <c r="J73" s="1063">
        <v>0</v>
      </c>
      <c r="K73" s="1064">
        <v>18</v>
      </c>
      <c r="L73" s="1063">
        <v>22.9</v>
      </c>
      <c r="M73" s="1063">
        <v>19.007391763463598</v>
      </c>
      <c r="N73" s="1062">
        <v>1</v>
      </c>
      <c r="O73" s="1062">
        <v>0</v>
      </c>
      <c r="P73" s="1059">
        <v>4690379063377</v>
      </c>
      <c r="Q73" s="1062"/>
      <c r="R73" s="1062">
        <v>0</v>
      </c>
      <c r="S73" s="1059" t="s">
        <v>4153</v>
      </c>
      <c r="T73" s="1065">
        <f t="shared" si="0"/>
        <v>8145.3909999999996</v>
      </c>
      <c r="U73" s="1066">
        <f t="shared" si="1"/>
        <v>8552.6605500000005</v>
      </c>
    </row>
    <row r="74" spans="1:21" hidden="1">
      <c r="A74" s="1059" t="s">
        <v>4155</v>
      </c>
      <c r="B74" s="1060">
        <v>620070001401</v>
      </c>
      <c r="C74" s="1059" t="s">
        <v>4206</v>
      </c>
      <c r="D74" s="1059" t="s">
        <v>4205</v>
      </c>
      <c r="E74" s="1059" t="s">
        <v>4181</v>
      </c>
      <c r="F74" s="1061">
        <v>12157.3</v>
      </c>
      <c r="G74" s="1059" t="s">
        <v>4152</v>
      </c>
      <c r="H74" s="1062">
        <v>2</v>
      </c>
      <c r="I74" s="1063">
        <v>1.05596620908131</v>
      </c>
      <c r="J74" s="1063">
        <v>0</v>
      </c>
      <c r="K74" s="1064">
        <v>18</v>
      </c>
      <c r="L74" s="1063">
        <v>22.9</v>
      </c>
      <c r="M74" s="1063">
        <v>19.007391763463598</v>
      </c>
      <c r="N74" s="1062">
        <v>1</v>
      </c>
      <c r="O74" s="1062">
        <v>0</v>
      </c>
      <c r="P74" s="1059">
        <v>4690379063391</v>
      </c>
      <c r="Q74" s="1062"/>
      <c r="R74" s="1062">
        <v>0</v>
      </c>
      <c r="S74" s="1059" t="s">
        <v>4153</v>
      </c>
      <c r="T74" s="1065">
        <f t="shared" si="0"/>
        <v>8145.3909999999996</v>
      </c>
      <c r="U74" s="1066">
        <f t="shared" si="1"/>
        <v>8552.6605500000005</v>
      </c>
    </row>
    <row r="75" spans="1:21" hidden="1">
      <c r="A75" s="1059" t="s">
        <v>4155</v>
      </c>
      <c r="B75" s="1060">
        <v>620070001400</v>
      </c>
      <c r="C75" s="1059" t="s">
        <v>4207</v>
      </c>
      <c r="D75" s="1059" t="s">
        <v>4205</v>
      </c>
      <c r="E75" s="1059" t="s">
        <v>4181</v>
      </c>
      <c r="F75" s="1061">
        <v>12157.3</v>
      </c>
      <c r="G75" s="1059" t="s">
        <v>4152</v>
      </c>
      <c r="H75" s="1062">
        <v>2</v>
      </c>
      <c r="I75" s="1063">
        <v>1.05596620908131</v>
      </c>
      <c r="J75" s="1063">
        <v>0</v>
      </c>
      <c r="K75" s="1064">
        <v>18</v>
      </c>
      <c r="L75" s="1063">
        <v>22.9</v>
      </c>
      <c r="M75" s="1063">
        <v>19.007391763463598</v>
      </c>
      <c r="N75" s="1062">
        <v>1</v>
      </c>
      <c r="O75" s="1062">
        <v>0</v>
      </c>
      <c r="P75" s="1059">
        <v>4690379063384</v>
      </c>
      <c r="Q75" s="1062"/>
      <c r="R75" s="1062">
        <v>0</v>
      </c>
      <c r="S75" s="1059" t="s">
        <v>4153</v>
      </c>
      <c r="T75" s="1065">
        <f t="shared" si="0"/>
        <v>8145.3909999999996</v>
      </c>
      <c r="U75" s="1066">
        <f t="shared" si="1"/>
        <v>8552.6605500000005</v>
      </c>
    </row>
    <row r="76" spans="1:21" hidden="1">
      <c r="A76" s="1059" t="s">
        <v>4155</v>
      </c>
      <c r="B76" s="1060">
        <v>620070001402</v>
      </c>
      <c r="C76" s="1059" t="s">
        <v>4208</v>
      </c>
      <c r="D76" s="1059" t="s">
        <v>4205</v>
      </c>
      <c r="E76" s="1059" t="s">
        <v>4181</v>
      </c>
      <c r="F76" s="1061">
        <v>12157.3</v>
      </c>
      <c r="G76" s="1059" t="s">
        <v>4152</v>
      </c>
      <c r="H76" s="1062">
        <v>2</v>
      </c>
      <c r="I76" s="1063">
        <v>1.05596620908131</v>
      </c>
      <c r="J76" s="1063">
        <v>0</v>
      </c>
      <c r="K76" s="1064">
        <v>18</v>
      </c>
      <c r="L76" s="1063">
        <v>22.9</v>
      </c>
      <c r="M76" s="1063">
        <v>19.007391763463598</v>
      </c>
      <c r="N76" s="1062">
        <v>1</v>
      </c>
      <c r="O76" s="1062">
        <v>0</v>
      </c>
      <c r="P76" s="1059">
        <v>4690379063407</v>
      </c>
      <c r="Q76" s="1062"/>
      <c r="R76" s="1062">
        <v>0</v>
      </c>
      <c r="S76" s="1059" t="s">
        <v>4153</v>
      </c>
      <c r="T76" s="1065">
        <f t="shared" si="0"/>
        <v>8145.3909999999996</v>
      </c>
      <c r="U76" s="1066">
        <f t="shared" si="1"/>
        <v>8552.6605500000005</v>
      </c>
    </row>
    <row r="77" spans="1:21" hidden="1">
      <c r="A77" s="1059" t="s">
        <v>4155</v>
      </c>
      <c r="B77" s="1060">
        <v>620070001403</v>
      </c>
      <c r="C77" s="1059" t="s">
        <v>4209</v>
      </c>
      <c r="D77" s="1059" t="s">
        <v>4205</v>
      </c>
      <c r="E77" s="1059" t="s">
        <v>4181</v>
      </c>
      <c r="F77" s="1061">
        <v>16427.3</v>
      </c>
      <c r="G77" s="1059" t="s">
        <v>4152</v>
      </c>
      <c r="H77" s="1062">
        <v>1</v>
      </c>
      <c r="I77" s="1063">
        <v>0.527983104540655</v>
      </c>
      <c r="J77" s="1063">
        <v>0</v>
      </c>
      <c r="K77" s="1064">
        <v>30</v>
      </c>
      <c r="L77" s="1063">
        <v>11.45</v>
      </c>
      <c r="M77" s="1063">
        <v>15.8394931362196</v>
      </c>
      <c r="N77" s="1062">
        <v>1</v>
      </c>
      <c r="O77" s="1062">
        <v>0</v>
      </c>
      <c r="P77" s="1059">
        <v>4690379063414</v>
      </c>
      <c r="Q77" s="1062"/>
      <c r="R77" s="1062">
        <v>0</v>
      </c>
      <c r="S77" s="1059" t="s">
        <v>4153</v>
      </c>
      <c r="T77" s="1065">
        <f t="shared" si="0"/>
        <v>11006.291000000001</v>
      </c>
      <c r="U77" s="1066">
        <f t="shared" si="1"/>
        <v>11556.605550000002</v>
      </c>
    </row>
    <row r="78" spans="1:21" hidden="1">
      <c r="A78" s="1059" t="s">
        <v>4155</v>
      </c>
      <c r="B78" s="1060">
        <v>620070001405</v>
      </c>
      <c r="C78" s="1059" t="s">
        <v>4210</v>
      </c>
      <c r="D78" s="1059" t="s">
        <v>4205</v>
      </c>
      <c r="E78" s="1059" t="s">
        <v>4181</v>
      </c>
      <c r="F78" s="1061">
        <v>16427.3</v>
      </c>
      <c r="G78" s="1059" t="s">
        <v>4152</v>
      </c>
      <c r="H78" s="1062">
        <v>1</v>
      </c>
      <c r="I78" s="1063">
        <v>0.527983104540655</v>
      </c>
      <c r="J78" s="1063">
        <v>0</v>
      </c>
      <c r="K78" s="1064">
        <v>30</v>
      </c>
      <c r="L78" s="1063">
        <v>11.45</v>
      </c>
      <c r="M78" s="1063">
        <v>15.8394931362196</v>
      </c>
      <c r="N78" s="1062">
        <v>1</v>
      </c>
      <c r="O78" s="1062">
        <v>0</v>
      </c>
      <c r="P78" s="1059">
        <v>4690379063438</v>
      </c>
      <c r="Q78" s="1062"/>
      <c r="R78" s="1062">
        <v>0</v>
      </c>
      <c r="S78" s="1059" t="s">
        <v>4153</v>
      </c>
      <c r="T78" s="1065">
        <f t="shared" si="0"/>
        <v>11006.291000000001</v>
      </c>
      <c r="U78" s="1066">
        <f t="shared" si="1"/>
        <v>11556.605550000002</v>
      </c>
    </row>
    <row r="79" spans="1:21" hidden="1">
      <c r="A79" s="1059" t="s">
        <v>4155</v>
      </c>
      <c r="B79" s="1060">
        <v>620070001404</v>
      </c>
      <c r="C79" s="1059" t="s">
        <v>4211</v>
      </c>
      <c r="D79" s="1059" t="s">
        <v>4205</v>
      </c>
      <c r="E79" s="1059" t="s">
        <v>4181</v>
      </c>
      <c r="F79" s="1061">
        <v>16427.3</v>
      </c>
      <c r="G79" s="1059" t="s">
        <v>4152</v>
      </c>
      <c r="H79" s="1062">
        <v>1</v>
      </c>
      <c r="I79" s="1063">
        <v>0.527983104540655</v>
      </c>
      <c r="J79" s="1063">
        <v>0</v>
      </c>
      <c r="K79" s="1064">
        <v>30</v>
      </c>
      <c r="L79" s="1063">
        <v>11.45</v>
      </c>
      <c r="M79" s="1063">
        <v>15.8394931362196</v>
      </c>
      <c r="N79" s="1062">
        <v>1</v>
      </c>
      <c r="O79" s="1062">
        <v>0</v>
      </c>
      <c r="P79" s="1059">
        <v>4690379063421</v>
      </c>
      <c r="Q79" s="1062"/>
      <c r="R79" s="1062">
        <v>0</v>
      </c>
      <c r="S79" s="1059" t="s">
        <v>4153</v>
      </c>
      <c r="T79" s="1065">
        <f t="shared" si="0"/>
        <v>11006.291000000001</v>
      </c>
      <c r="U79" s="1066">
        <f t="shared" si="1"/>
        <v>11556.605550000002</v>
      </c>
    </row>
    <row r="80" spans="1:21" hidden="1">
      <c r="A80" s="1059" t="s">
        <v>4155</v>
      </c>
      <c r="B80" s="1060">
        <v>620070001406</v>
      </c>
      <c r="C80" s="1059" t="s">
        <v>4212</v>
      </c>
      <c r="D80" s="1059" t="s">
        <v>4205</v>
      </c>
      <c r="E80" s="1059" t="s">
        <v>4181</v>
      </c>
      <c r="F80" s="1061">
        <v>16427.3</v>
      </c>
      <c r="G80" s="1059" t="s">
        <v>4152</v>
      </c>
      <c r="H80" s="1062">
        <v>1</v>
      </c>
      <c r="I80" s="1063">
        <v>0.527983104540655</v>
      </c>
      <c r="J80" s="1063">
        <v>0</v>
      </c>
      <c r="K80" s="1064">
        <v>30</v>
      </c>
      <c r="L80" s="1063">
        <v>11.45</v>
      </c>
      <c r="M80" s="1063">
        <v>15.8394931362196</v>
      </c>
      <c r="N80" s="1062">
        <v>1</v>
      </c>
      <c r="O80" s="1062">
        <v>0</v>
      </c>
      <c r="P80" s="1059">
        <v>4690379063445</v>
      </c>
      <c r="Q80" s="1062"/>
      <c r="R80" s="1062">
        <v>0</v>
      </c>
      <c r="S80" s="1059" t="s">
        <v>4153</v>
      </c>
      <c r="T80" s="1065">
        <f t="shared" si="0"/>
        <v>11006.291000000001</v>
      </c>
      <c r="U80" s="1066">
        <f t="shared" si="1"/>
        <v>11556.605550000002</v>
      </c>
    </row>
    <row r="81" spans="1:21" hidden="1">
      <c r="A81" s="1059" t="s">
        <v>4155</v>
      </c>
      <c r="B81" s="1060">
        <v>620070001407</v>
      </c>
      <c r="C81" s="1059" t="s">
        <v>4213</v>
      </c>
      <c r="D81" s="1059" t="s">
        <v>4205</v>
      </c>
      <c r="E81" s="1059" t="s">
        <v>4181</v>
      </c>
      <c r="F81" s="1061">
        <v>16427.3</v>
      </c>
      <c r="G81" s="1059" t="s">
        <v>4152</v>
      </c>
      <c r="H81" s="1062">
        <v>1</v>
      </c>
      <c r="I81" s="1063">
        <v>0.527983104540655</v>
      </c>
      <c r="J81" s="1063">
        <v>0</v>
      </c>
      <c r="K81" s="1064">
        <v>30</v>
      </c>
      <c r="L81" s="1063">
        <v>11.45</v>
      </c>
      <c r="M81" s="1063">
        <v>15.8394931362196</v>
      </c>
      <c r="N81" s="1062">
        <v>1</v>
      </c>
      <c r="O81" s="1062">
        <v>0</v>
      </c>
      <c r="P81" s="1059">
        <v>4690379063452</v>
      </c>
      <c r="Q81" s="1062"/>
      <c r="R81" s="1062">
        <v>0</v>
      </c>
      <c r="S81" s="1059" t="s">
        <v>4153</v>
      </c>
      <c r="T81" s="1065">
        <f t="shared" si="0"/>
        <v>11006.291000000001</v>
      </c>
      <c r="U81" s="1066">
        <f t="shared" si="1"/>
        <v>11556.605550000002</v>
      </c>
    </row>
    <row r="82" spans="1:21" hidden="1">
      <c r="A82" s="1059" t="s">
        <v>4155</v>
      </c>
      <c r="B82" s="1060">
        <v>620070001409</v>
      </c>
      <c r="C82" s="1059" t="s">
        <v>4214</v>
      </c>
      <c r="D82" s="1059" t="s">
        <v>4205</v>
      </c>
      <c r="E82" s="1059" t="s">
        <v>4181</v>
      </c>
      <c r="F82" s="1061">
        <v>16427.3</v>
      </c>
      <c r="G82" s="1059" t="s">
        <v>4152</v>
      </c>
      <c r="H82" s="1062">
        <v>1</v>
      </c>
      <c r="I82" s="1063">
        <v>0.527983104540655</v>
      </c>
      <c r="J82" s="1063">
        <v>0</v>
      </c>
      <c r="K82" s="1064">
        <v>30</v>
      </c>
      <c r="L82" s="1063">
        <v>11.45</v>
      </c>
      <c r="M82" s="1063">
        <v>15.8394931362196</v>
      </c>
      <c r="N82" s="1062">
        <v>1</v>
      </c>
      <c r="O82" s="1062">
        <v>0</v>
      </c>
      <c r="P82" s="1059">
        <v>4690379063476</v>
      </c>
      <c r="Q82" s="1062"/>
      <c r="R82" s="1062">
        <v>0</v>
      </c>
      <c r="S82" s="1059" t="s">
        <v>4153</v>
      </c>
      <c r="T82" s="1065">
        <f t="shared" si="0"/>
        <v>11006.291000000001</v>
      </c>
      <c r="U82" s="1066">
        <f t="shared" si="1"/>
        <v>11556.605550000002</v>
      </c>
    </row>
    <row r="83" spans="1:21" hidden="1">
      <c r="A83" s="1059" t="s">
        <v>4155</v>
      </c>
      <c r="B83" s="1060">
        <v>620070001408</v>
      </c>
      <c r="C83" s="1059" t="s">
        <v>4215</v>
      </c>
      <c r="D83" s="1059" t="s">
        <v>4205</v>
      </c>
      <c r="E83" s="1059" t="s">
        <v>4181</v>
      </c>
      <c r="F83" s="1061">
        <v>16427.3</v>
      </c>
      <c r="G83" s="1059" t="s">
        <v>4152</v>
      </c>
      <c r="H83" s="1062">
        <v>1</v>
      </c>
      <c r="I83" s="1063">
        <v>0.527983104540655</v>
      </c>
      <c r="J83" s="1063">
        <v>0</v>
      </c>
      <c r="K83" s="1064">
        <v>30</v>
      </c>
      <c r="L83" s="1063">
        <v>11.45</v>
      </c>
      <c r="M83" s="1063">
        <v>15.8394931362196</v>
      </c>
      <c r="N83" s="1062">
        <v>1</v>
      </c>
      <c r="O83" s="1062">
        <v>0</v>
      </c>
      <c r="P83" s="1059">
        <v>4690379063469</v>
      </c>
      <c r="Q83" s="1062"/>
      <c r="R83" s="1062">
        <v>0</v>
      </c>
      <c r="S83" s="1059" t="s">
        <v>4153</v>
      </c>
      <c r="T83" s="1065">
        <f t="shared" si="0"/>
        <v>11006.291000000001</v>
      </c>
      <c r="U83" s="1066">
        <f t="shared" si="1"/>
        <v>11556.605550000002</v>
      </c>
    </row>
    <row r="84" spans="1:21" hidden="1">
      <c r="A84" s="1059" t="s">
        <v>4155</v>
      </c>
      <c r="B84" s="1060">
        <v>620070001410</v>
      </c>
      <c r="C84" s="1059" t="s">
        <v>4216</v>
      </c>
      <c r="D84" s="1059" t="s">
        <v>4205</v>
      </c>
      <c r="E84" s="1059" t="s">
        <v>4181</v>
      </c>
      <c r="F84" s="1061">
        <v>16427.3</v>
      </c>
      <c r="G84" s="1059" t="s">
        <v>4152</v>
      </c>
      <c r="H84" s="1062">
        <v>1</v>
      </c>
      <c r="I84" s="1063">
        <v>0.527983104540655</v>
      </c>
      <c r="J84" s="1063">
        <v>0</v>
      </c>
      <c r="K84" s="1064">
        <v>30</v>
      </c>
      <c r="L84" s="1063">
        <v>11.45</v>
      </c>
      <c r="M84" s="1063">
        <v>15.8394931362196</v>
      </c>
      <c r="N84" s="1062">
        <v>1</v>
      </c>
      <c r="O84" s="1062">
        <v>0</v>
      </c>
      <c r="P84" s="1059">
        <v>4690379063483</v>
      </c>
      <c r="Q84" s="1062"/>
      <c r="R84" s="1062">
        <v>0</v>
      </c>
      <c r="S84" s="1059" t="s">
        <v>4153</v>
      </c>
      <c r="T84" s="1065">
        <f t="shared" si="0"/>
        <v>11006.291000000001</v>
      </c>
      <c r="U84" s="1066">
        <f t="shared" si="1"/>
        <v>11556.605550000002</v>
      </c>
    </row>
    <row r="85" spans="1:21" hidden="1">
      <c r="A85" s="1059" t="s">
        <v>4155</v>
      </c>
      <c r="B85" s="1060">
        <v>620070001387</v>
      </c>
      <c r="C85" s="1059" t="s">
        <v>4217</v>
      </c>
      <c r="D85" s="1059" t="s">
        <v>4218</v>
      </c>
      <c r="E85" s="1059" t="s">
        <v>4181</v>
      </c>
      <c r="F85" s="1061">
        <v>6972.3</v>
      </c>
      <c r="G85" s="1059" t="s">
        <v>4152</v>
      </c>
      <c r="H85" s="1062">
        <v>4</v>
      </c>
      <c r="I85" s="1063">
        <v>1.05596620908131</v>
      </c>
      <c r="J85" s="1063">
        <v>0</v>
      </c>
      <c r="K85" s="1064">
        <v>20</v>
      </c>
      <c r="L85" s="1063">
        <v>45.8</v>
      </c>
      <c r="M85" s="1063">
        <v>21.119324181626201</v>
      </c>
      <c r="N85" s="1062">
        <v>1</v>
      </c>
      <c r="O85" s="1062">
        <v>0</v>
      </c>
      <c r="P85" s="1059">
        <v>4690379063490</v>
      </c>
      <c r="Q85" s="1062"/>
      <c r="R85" s="1062">
        <v>0</v>
      </c>
      <c r="S85" s="1059" t="s">
        <v>4153</v>
      </c>
      <c r="T85" s="1065">
        <f t="shared" si="0"/>
        <v>4671.4410000000007</v>
      </c>
      <c r="U85" s="1066">
        <f t="shared" si="1"/>
        <v>4905.0130500000014</v>
      </c>
    </row>
    <row r="86" spans="1:21" hidden="1">
      <c r="A86" s="1059" t="s">
        <v>4155</v>
      </c>
      <c r="B86" s="1060">
        <v>620070001389</v>
      </c>
      <c r="C86" s="1059" t="s">
        <v>4219</v>
      </c>
      <c r="D86" s="1059" t="s">
        <v>4218</v>
      </c>
      <c r="E86" s="1059" t="s">
        <v>4181</v>
      </c>
      <c r="F86" s="1061">
        <v>6972.3</v>
      </c>
      <c r="G86" s="1059" t="s">
        <v>4152</v>
      </c>
      <c r="H86" s="1062">
        <v>4</v>
      </c>
      <c r="I86" s="1063">
        <v>1.05596620908131</v>
      </c>
      <c r="J86" s="1063">
        <v>0</v>
      </c>
      <c r="K86" s="1064">
        <v>20</v>
      </c>
      <c r="L86" s="1063">
        <v>45.8</v>
      </c>
      <c r="M86" s="1063">
        <v>21.119324181626201</v>
      </c>
      <c r="N86" s="1062">
        <v>1</v>
      </c>
      <c r="O86" s="1062">
        <v>0</v>
      </c>
      <c r="P86" s="1059">
        <v>4690379063513</v>
      </c>
      <c r="Q86" s="1062"/>
      <c r="R86" s="1062">
        <v>0</v>
      </c>
      <c r="S86" s="1059" t="s">
        <v>4153</v>
      </c>
      <c r="T86" s="1065">
        <f t="shared" si="0"/>
        <v>4671.4410000000007</v>
      </c>
      <c r="U86" s="1066">
        <f t="shared" si="1"/>
        <v>4905.0130500000014</v>
      </c>
    </row>
    <row r="87" spans="1:21" hidden="1">
      <c r="A87" s="1059" t="s">
        <v>4155</v>
      </c>
      <c r="B87" s="1060">
        <v>620070001388</v>
      </c>
      <c r="C87" s="1059" t="s">
        <v>4220</v>
      </c>
      <c r="D87" s="1059" t="s">
        <v>4218</v>
      </c>
      <c r="E87" s="1059" t="s">
        <v>4181</v>
      </c>
      <c r="F87" s="1061">
        <v>6972.3</v>
      </c>
      <c r="G87" s="1059" t="s">
        <v>4152</v>
      </c>
      <c r="H87" s="1062">
        <v>4</v>
      </c>
      <c r="I87" s="1063">
        <v>1.05596620908131</v>
      </c>
      <c r="J87" s="1063">
        <v>0</v>
      </c>
      <c r="K87" s="1064">
        <v>20</v>
      </c>
      <c r="L87" s="1063">
        <v>45.8</v>
      </c>
      <c r="M87" s="1063">
        <v>21.119324181626201</v>
      </c>
      <c r="N87" s="1062">
        <v>1</v>
      </c>
      <c r="O87" s="1062">
        <v>0</v>
      </c>
      <c r="P87" s="1059">
        <v>4690379063506</v>
      </c>
      <c r="Q87" s="1062"/>
      <c r="R87" s="1062">
        <v>0</v>
      </c>
      <c r="S87" s="1059" t="s">
        <v>4153</v>
      </c>
      <c r="T87" s="1065">
        <f t="shared" si="0"/>
        <v>4671.4410000000007</v>
      </c>
      <c r="U87" s="1066">
        <f t="shared" si="1"/>
        <v>4905.0130500000014</v>
      </c>
    </row>
    <row r="88" spans="1:21" hidden="1">
      <c r="A88" s="1059" t="s">
        <v>4155</v>
      </c>
      <c r="B88" s="1060">
        <v>620070001390</v>
      </c>
      <c r="C88" s="1059" t="s">
        <v>4221</v>
      </c>
      <c r="D88" s="1059" t="s">
        <v>4218</v>
      </c>
      <c r="E88" s="1059" t="s">
        <v>4181</v>
      </c>
      <c r="F88" s="1061">
        <v>6972.3</v>
      </c>
      <c r="G88" s="1059" t="s">
        <v>4152</v>
      </c>
      <c r="H88" s="1062">
        <v>4</v>
      </c>
      <c r="I88" s="1063">
        <v>1.05596620908131</v>
      </c>
      <c r="J88" s="1063">
        <v>0</v>
      </c>
      <c r="K88" s="1064">
        <v>20</v>
      </c>
      <c r="L88" s="1063">
        <v>45.8</v>
      </c>
      <c r="M88" s="1063">
        <v>21.119324181626201</v>
      </c>
      <c r="N88" s="1062">
        <v>1</v>
      </c>
      <c r="O88" s="1062">
        <v>0</v>
      </c>
      <c r="P88" s="1059">
        <v>4690379063520</v>
      </c>
      <c r="Q88" s="1062"/>
      <c r="R88" s="1062">
        <v>0</v>
      </c>
      <c r="S88" s="1059" t="s">
        <v>4153</v>
      </c>
      <c r="T88" s="1065">
        <f t="shared" si="0"/>
        <v>4671.4410000000007</v>
      </c>
      <c r="U88" s="1066">
        <f t="shared" si="1"/>
        <v>4905.0130500000014</v>
      </c>
    </row>
    <row r="89" spans="1:21" hidden="1">
      <c r="A89" s="1059" t="s">
        <v>4155</v>
      </c>
      <c r="B89" s="1060">
        <v>620070001391</v>
      </c>
      <c r="C89" s="1059" t="s">
        <v>4222</v>
      </c>
      <c r="D89" s="1059" t="s">
        <v>4218</v>
      </c>
      <c r="E89" s="1059" t="s">
        <v>4181</v>
      </c>
      <c r="F89" s="1061">
        <v>11712</v>
      </c>
      <c r="G89" s="1059" t="s">
        <v>4152</v>
      </c>
      <c r="H89" s="1062">
        <v>2</v>
      </c>
      <c r="I89" s="1063">
        <v>0.527983104540655</v>
      </c>
      <c r="J89" s="1063">
        <v>0</v>
      </c>
      <c r="K89" s="1064">
        <v>26</v>
      </c>
      <c r="L89" s="1063">
        <v>22.9</v>
      </c>
      <c r="M89" s="1063">
        <v>13.727560718056999</v>
      </c>
      <c r="N89" s="1062">
        <v>1</v>
      </c>
      <c r="O89" s="1062">
        <v>0</v>
      </c>
      <c r="P89" s="1059">
        <v>4690379063537</v>
      </c>
      <c r="Q89" s="1062"/>
      <c r="R89" s="1062">
        <v>0</v>
      </c>
      <c r="S89" s="1059" t="s">
        <v>4153</v>
      </c>
      <c r="T89" s="1065">
        <f t="shared" si="0"/>
        <v>7847.0400000000009</v>
      </c>
      <c r="U89" s="1066">
        <f t="shared" si="1"/>
        <v>8239.3920000000016</v>
      </c>
    </row>
    <row r="90" spans="1:21" hidden="1">
      <c r="A90" s="1059" t="s">
        <v>4155</v>
      </c>
      <c r="B90" s="1060">
        <v>620070001393</v>
      </c>
      <c r="C90" s="1059" t="s">
        <v>4223</v>
      </c>
      <c r="D90" s="1059" t="s">
        <v>4218</v>
      </c>
      <c r="E90" s="1059" t="s">
        <v>4181</v>
      </c>
      <c r="F90" s="1061">
        <v>11712</v>
      </c>
      <c r="G90" s="1059" t="s">
        <v>4152</v>
      </c>
      <c r="H90" s="1062">
        <v>2</v>
      </c>
      <c r="I90" s="1063">
        <v>0.527983104540655</v>
      </c>
      <c r="J90" s="1063">
        <v>0</v>
      </c>
      <c r="K90" s="1064">
        <v>26</v>
      </c>
      <c r="L90" s="1063">
        <v>22.9</v>
      </c>
      <c r="M90" s="1063">
        <v>13.727560718056999</v>
      </c>
      <c r="N90" s="1062">
        <v>1</v>
      </c>
      <c r="O90" s="1062">
        <v>0</v>
      </c>
      <c r="P90" s="1059">
        <v>4690379063551</v>
      </c>
      <c r="Q90" s="1062"/>
      <c r="R90" s="1062">
        <v>0</v>
      </c>
      <c r="S90" s="1059" t="s">
        <v>4153</v>
      </c>
      <c r="T90" s="1065">
        <f t="shared" si="0"/>
        <v>7847.0400000000009</v>
      </c>
      <c r="U90" s="1066">
        <f t="shared" si="1"/>
        <v>8239.3920000000016</v>
      </c>
    </row>
    <row r="91" spans="1:21" hidden="1">
      <c r="A91" s="1059" t="s">
        <v>4155</v>
      </c>
      <c r="B91" s="1060">
        <v>620070001392</v>
      </c>
      <c r="C91" s="1059" t="s">
        <v>4224</v>
      </c>
      <c r="D91" s="1059" t="s">
        <v>4218</v>
      </c>
      <c r="E91" s="1059" t="s">
        <v>4181</v>
      </c>
      <c r="F91" s="1061">
        <v>11712</v>
      </c>
      <c r="G91" s="1059" t="s">
        <v>4152</v>
      </c>
      <c r="H91" s="1062">
        <v>2</v>
      </c>
      <c r="I91" s="1063">
        <v>0.527983104540655</v>
      </c>
      <c r="J91" s="1063">
        <v>0</v>
      </c>
      <c r="K91" s="1064">
        <v>26</v>
      </c>
      <c r="L91" s="1063">
        <v>22.9</v>
      </c>
      <c r="M91" s="1063">
        <v>13.727560718056999</v>
      </c>
      <c r="N91" s="1062">
        <v>1</v>
      </c>
      <c r="O91" s="1062">
        <v>0</v>
      </c>
      <c r="P91" s="1059">
        <v>4690379063544</v>
      </c>
      <c r="Q91" s="1062"/>
      <c r="R91" s="1062">
        <v>0</v>
      </c>
      <c r="S91" s="1059" t="s">
        <v>4153</v>
      </c>
      <c r="T91" s="1065">
        <f t="shared" si="0"/>
        <v>7847.0400000000009</v>
      </c>
      <c r="U91" s="1066">
        <f t="shared" si="1"/>
        <v>8239.3920000000016</v>
      </c>
    </row>
    <row r="92" spans="1:21" hidden="1">
      <c r="A92" s="1059" t="s">
        <v>4155</v>
      </c>
      <c r="B92" s="1060">
        <v>620070001394</v>
      </c>
      <c r="C92" s="1059" t="s">
        <v>4225</v>
      </c>
      <c r="D92" s="1059" t="s">
        <v>4218</v>
      </c>
      <c r="E92" s="1059" t="s">
        <v>4181</v>
      </c>
      <c r="F92" s="1061">
        <v>11712</v>
      </c>
      <c r="G92" s="1059" t="s">
        <v>4152</v>
      </c>
      <c r="H92" s="1062">
        <v>2</v>
      </c>
      <c r="I92" s="1063">
        <v>0.527983104540655</v>
      </c>
      <c r="J92" s="1063">
        <v>0</v>
      </c>
      <c r="K92" s="1064">
        <v>26</v>
      </c>
      <c r="L92" s="1063">
        <v>22.9</v>
      </c>
      <c r="M92" s="1063">
        <v>13.727560718056999</v>
      </c>
      <c r="N92" s="1062">
        <v>1</v>
      </c>
      <c r="O92" s="1062">
        <v>0</v>
      </c>
      <c r="P92" s="1059">
        <v>4690379063568</v>
      </c>
      <c r="Q92" s="1062"/>
      <c r="R92" s="1062">
        <v>0</v>
      </c>
      <c r="S92" s="1059" t="s">
        <v>4153</v>
      </c>
      <c r="T92" s="1065">
        <f t="shared" si="0"/>
        <v>7847.0400000000009</v>
      </c>
      <c r="U92" s="1066">
        <f t="shared" si="1"/>
        <v>8239.3920000000016</v>
      </c>
    </row>
    <row r="93" spans="1:21" hidden="1">
      <c r="A93" s="1059" t="s">
        <v>4155</v>
      </c>
      <c r="B93" s="1060">
        <v>620070001395</v>
      </c>
      <c r="C93" s="1059" t="s">
        <v>4226</v>
      </c>
      <c r="D93" s="1059" t="s">
        <v>4218</v>
      </c>
      <c r="E93" s="1059" t="s">
        <v>4181</v>
      </c>
      <c r="F93" s="1061">
        <v>11712</v>
      </c>
      <c r="G93" s="1059" t="s">
        <v>4152</v>
      </c>
      <c r="H93" s="1062">
        <v>2</v>
      </c>
      <c r="I93" s="1063">
        <v>0.527983104540655</v>
      </c>
      <c r="J93" s="1063">
        <v>0</v>
      </c>
      <c r="K93" s="1064">
        <v>26</v>
      </c>
      <c r="L93" s="1063">
        <v>22.9</v>
      </c>
      <c r="M93" s="1063">
        <v>13.727560718056999</v>
      </c>
      <c r="N93" s="1062">
        <v>1</v>
      </c>
      <c r="O93" s="1062">
        <v>0</v>
      </c>
      <c r="P93" s="1059">
        <v>4690379063575</v>
      </c>
      <c r="Q93" s="1062"/>
      <c r="R93" s="1062">
        <v>0</v>
      </c>
      <c r="S93" s="1059" t="s">
        <v>4153</v>
      </c>
      <c r="T93" s="1065">
        <f t="shared" si="0"/>
        <v>7847.0400000000009</v>
      </c>
      <c r="U93" s="1066">
        <f t="shared" si="1"/>
        <v>8239.3920000000016</v>
      </c>
    </row>
    <row r="94" spans="1:21" hidden="1">
      <c r="A94" s="1059" t="s">
        <v>4155</v>
      </c>
      <c r="B94" s="1060">
        <v>620070001397</v>
      </c>
      <c r="C94" s="1059" t="s">
        <v>4227</v>
      </c>
      <c r="D94" s="1059" t="s">
        <v>4218</v>
      </c>
      <c r="E94" s="1059" t="s">
        <v>4181</v>
      </c>
      <c r="F94" s="1061">
        <v>11712</v>
      </c>
      <c r="G94" s="1059" t="s">
        <v>4152</v>
      </c>
      <c r="H94" s="1062">
        <v>2</v>
      </c>
      <c r="I94" s="1063">
        <v>0.527983104540655</v>
      </c>
      <c r="J94" s="1063">
        <v>0</v>
      </c>
      <c r="K94" s="1064">
        <v>26</v>
      </c>
      <c r="L94" s="1063">
        <v>22.9</v>
      </c>
      <c r="M94" s="1063">
        <v>13.727560718056999</v>
      </c>
      <c r="N94" s="1062">
        <v>1</v>
      </c>
      <c r="O94" s="1062">
        <v>0</v>
      </c>
      <c r="P94" s="1059">
        <v>4690379063599</v>
      </c>
      <c r="Q94" s="1062"/>
      <c r="R94" s="1062">
        <v>0</v>
      </c>
      <c r="S94" s="1059" t="s">
        <v>4153</v>
      </c>
      <c r="T94" s="1065">
        <f t="shared" si="0"/>
        <v>7847.0400000000009</v>
      </c>
      <c r="U94" s="1066">
        <f t="shared" si="1"/>
        <v>8239.3920000000016</v>
      </c>
    </row>
    <row r="95" spans="1:21" hidden="1">
      <c r="A95" s="1059" t="s">
        <v>4155</v>
      </c>
      <c r="B95" s="1060">
        <v>620070001396</v>
      </c>
      <c r="C95" s="1059" t="s">
        <v>4228</v>
      </c>
      <c r="D95" s="1059" t="s">
        <v>4218</v>
      </c>
      <c r="E95" s="1059" t="s">
        <v>4181</v>
      </c>
      <c r="F95" s="1061">
        <v>11712</v>
      </c>
      <c r="G95" s="1059" t="s">
        <v>4152</v>
      </c>
      <c r="H95" s="1062">
        <v>2</v>
      </c>
      <c r="I95" s="1063">
        <v>0.527983104540655</v>
      </c>
      <c r="J95" s="1063">
        <v>0</v>
      </c>
      <c r="K95" s="1064">
        <v>26</v>
      </c>
      <c r="L95" s="1063">
        <v>22.9</v>
      </c>
      <c r="M95" s="1063">
        <v>13.727560718056999</v>
      </c>
      <c r="N95" s="1062">
        <v>1</v>
      </c>
      <c r="O95" s="1062">
        <v>0</v>
      </c>
      <c r="P95" s="1059">
        <v>4690379063582</v>
      </c>
      <c r="Q95" s="1062"/>
      <c r="R95" s="1062">
        <v>0</v>
      </c>
      <c r="S95" s="1059" t="s">
        <v>4153</v>
      </c>
      <c r="T95" s="1065">
        <f t="shared" si="0"/>
        <v>7847.0400000000009</v>
      </c>
      <c r="U95" s="1066">
        <f t="shared" si="1"/>
        <v>8239.3920000000016</v>
      </c>
    </row>
    <row r="96" spans="1:21" hidden="1">
      <c r="A96" s="1059" t="s">
        <v>4155</v>
      </c>
      <c r="B96" s="1060">
        <v>620070001398</v>
      </c>
      <c r="C96" s="1059" t="s">
        <v>4229</v>
      </c>
      <c r="D96" s="1059" t="s">
        <v>4218</v>
      </c>
      <c r="E96" s="1059" t="s">
        <v>4181</v>
      </c>
      <c r="F96" s="1061">
        <v>11712</v>
      </c>
      <c r="G96" s="1059" t="s">
        <v>4152</v>
      </c>
      <c r="H96" s="1062">
        <v>2</v>
      </c>
      <c r="I96" s="1063">
        <v>0.527983104540655</v>
      </c>
      <c r="J96" s="1063">
        <v>0</v>
      </c>
      <c r="K96" s="1064">
        <v>26</v>
      </c>
      <c r="L96" s="1063">
        <v>22.9</v>
      </c>
      <c r="M96" s="1063">
        <v>13.727560718056999</v>
      </c>
      <c r="N96" s="1062">
        <v>1</v>
      </c>
      <c r="O96" s="1062">
        <v>0</v>
      </c>
      <c r="P96" s="1059">
        <v>4690379063605</v>
      </c>
      <c r="Q96" s="1062"/>
      <c r="R96" s="1062">
        <v>0</v>
      </c>
      <c r="S96" s="1059" t="s">
        <v>4153</v>
      </c>
      <c r="T96" s="1065">
        <f t="shared" si="0"/>
        <v>7847.0400000000009</v>
      </c>
      <c r="U96" s="1066">
        <f t="shared" si="1"/>
        <v>8239.3920000000016</v>
      </c>
    </row>
    <row r="97" spans="1:21" hidden="1">
      <c r="A97" s="1059" t="s">
        <v>4155</v>
      </c>
      <c r="B97" s="1060">
        <v>620070001187</v>
      </c>
      <c r="C97" s="1059" t="s">
        <v>4230</v>
      </c>
      <c r="D97" s="1059" t="s">
        <v>4231</v>
      </c>
      <c r="E97" s="1059" t="s">
        <v>4181</v>
      </c>
      <c r="F97" s="1061">
        <v>8985.2999999999993</v>
      </c>
      <c r="G97" s="1059" t="s">
        <v>4152</v>
      </c>
      <c r="H97" s="1062">
        <v>2</v>
      </c>
      <c r="I97" s="1063">
        <v>0.79207920792079201</v>
      </c>
      <c r="J97" s="1063">
        <v>0</v>
      </c>
      <c r="K97" s="1064">
        <v>18</v>
      </c>
      <c r="L97" s="1063">
        <v>22.9</v>
      </c>
      <c r="M97" s="1063">
        <v>14.2574257425743</v>
      </c>
      <c r="N97" s="1062">
        <v>1</v>
      </c>
      <c r="O97" s="1062">
        <v>0</v>
      </c>
      <c r="P97" s="1059">
        <v>4690379062783</v>
      </c>
      <c r="Q97" s="1062"/>
      <c r="R97" s="1062">
        <v>0</v>
      </c>
      <c r="S97" s="1059" t="s">
        <v>4153</v>
      </c>
      <c r="T97" s="1065">
        <f t="shared" ref="T97:T160" si="2">F97*67%</f>
        <v>6020.1509999999998</v>
      </c>
      <c r="U97" s="1066">
        <f t="shared" ref="U97:U160" si="3">T97*1.05</f>
        <v>6321.1585500000001</v>
      </c>
    </row>
    <row r="98" spans="1:21" hidden="1">
      <c r="A98" s="1059" t="s">
        <v>4155</v>
      </c>
      <c r="B98" s="1060">
        <v>620070001189</v>
      </c>
      <c r="C98" s="1059" t="s">
        <v>4232</v>
      </c>
      <c r="D98" s="1059" t="s">
        <v>4231</v>
      </c>
      <c r="E98" s="1059" t="s">
        <v>4181</v>
      </c>
      <c r="F98" s="1061">
        <v>8985.2999999999993</v>
      </c>
      <c r="G98" s="1059" t="s">
        <v>4152</v>
      </c>
      <c r="H98" s="1062">
        <v>2</v>
      </c>
      <c r="I98" s="1063">
        <v>0.79207920792079201</v>
      </c>
      <c r="J98" s="1063">
        <v>0</v>
      </c>
      <c r="K98" s="1064">
        <v>18</v>
      </c>
      <c r="L98" s="1063">
        <v>22.9</v>
      </c>
      <c r="M98" s="1063">
        <v>14.2574257425743</v>
      </c>
      <c r="N98" s="1062">
        <v>1</v>
      </c>
      <c r="O98" s="1062">
        <v>0</v>
      </c>
      <c r="P98" s="1059">
        <v>4690379062806</v>
      </c>
      <c r="Q98" s="1062"/>
      <c r="R98" s="1062">
        <v>0</v>
      </c>
      <c r="S98" s="1059" t="s">
        <v>4153</v>
      </c>
      <c r="T98" s="1065">
        <f t="shared" si="2"/>
        <v>6020.1509999999998</v>
      </c>
      <c r="U98" s="1066">
        <f t="shared" si="3"/>
        <v>6321.1585500000001</v>
      </c>
    </row>
    <row r="99" spans="1:21" hidden="1">
      <c r="A99" s="1059" t="s">
        <v>4155</v>
      </c>
      <c r="B99" s="1060">
        <v>620070001188</v>
      </c>
      <c r="C99" s="1059" t="s">
        <v>4233</v>
      </c>
      <c r="D99" s="1059" t="s">
        <v>4231</v>
      </c>
      <c r="E99" s="1059" t="s">
        <v>4181</v>
      </c>
      <c r="F99" s="1061">
        <v>8985.2999999999993</v>
      </c>
      <c r="G99" s="1059" t="s">
        <v>4152</v>
      </c>
      <c r="H99" s="1062">
        <v>2</v>
      </c>
      <c r="I99" s="1063">
        <v>0.79207920792079201</v>
      </c>
      <c r="J99" s="1063">
        <v>0</v>
      </c>
      <c r="K99" s="1064">
        <v>18</v>
      </c>
      <c r="L99" s="1063">
        <v>22.9</v>
      </c>
      <c r="M99" s="1063">
        <v>14.2574257425743</v>
      </c>
      <c r="N99" s="1062">
        <v>1</v>
      </c>
      <c r="O99" s="1062">
        <v>0</v>
      </c>
      <c r="P99" s="1059">
        <v>4690379062790</v>
      </c>
      <c r="Q99" s="1062"/>
      <c r="R99" s="1062">
        <v>0</v>
      </c>
      <c r="S99" s="1059" t="s">
        <v>4153</v>
      </c>
      <c r="T99" s="1065">
        <f t="shared" si="2"/>
        <v>6020.1509999999998</v>
      </c>
      <c r="U99" s="1066">
        <f t="shared" si="3"/>
        <v>6321.1585500000001</v>
      </c>
    </row>
    <row r="100" spans="1:21" hidden="1">
      <c r="A100" s="1059" t="s">
        <v>4155</v>
      </c>
      <c r="B100" s="1060">
        <v>620070001190</v>
      </c>
      <c r="C100" s="1059" t="s">
        <v>4234</v>
      </c>
      <c r="D100" s="1059" t="s">
        <v>4231</v>
      </c>
      <c r="E100" s="1059" t="s">
        <v>4181</v>
      </c>
      <c r="F100" s="1061">
        <v>8985.2999999999993</v>
      </c>
      <c r="G100" s="1059" t="s">
        <v>4152</v>
      </c>
      <c r="H100" s="1062">
        <v>2</v>
      </c>
      <c r="I100" s="1063">
        <v>0.79207920792079201</v>
      </c>
      <c r="J100" s="1063">
        <v>0</v>
      </c>
      <c r="K100" s="1064">
        <v>18</v>
      </c>
      <c r="L100" s="1063">
        <v>22.9</v>
      </c>
      <c r="M100" s="1063">
        <v>14.2574257425743</v>
      </c>
      <c r="N100" s="1062">
        <v>1</v>
      </c>
      <c r="O100" s="1062">
        <v>0</v>
      </c>
      <c r="P100" s="1059">
        <v>4690379062813</v>
      </c>
      <c r="Q100" s="1062"/>
      <c r="R100" s="1062">
        <v>0</v>
      </c>
      <c r="S100" s="1059" t="s">
        <v>4153</v>
      </c>
      <c r="T100" s="1065">
        <f t="shared" si="2"/>
        <v>6020.1509999999998</v>
      </c>
      <c r="U100" s="1066">
        <f t="shared" si="3"/>
        <v>6321.1585500000001</v>
      </c>
    </row>
    <row r="101" spans="1:21" hidden="1">
      <c r="A101" s="1059" t="s">
        <v>4155</v>
      </c>
      <c r="B101" s="1060">
        <v>620070001191</v>
      </c>
      <c r="C101" s="1059" t="s">
        <v>4235</v>
      </c>
      <c r="D101" s="1059" t="s">
        <v>4231</v>
      </c>
      <c r="E101" s="1059" t="s">
        <v>4181</v>
      </c>
      <c r="F101" s="1061">
        <v>12895.4</v>
      </c>
      <c r="G101" s="1059" t="s">
        <v>4152</v>
      </c>
      <c r="H101" s="1062">
        <v>1</v>
      </c>
      <c r="I101" s="1063">
        <v>0.396039603960396</v>
      </c>
      <c r="J101" s="1063">
        <v>0</v>
      </c>
      <c r="K101" s="1064">
        <v>30</v>
      </c>
      <c r="L101" s="1063">
        <v>11.45</v>
      </c>
      <c r="M101" s="1063">
        <v>11.881188118811901</v>
      </c>
      <c r="N101" s="1062">
        <v>1</v>
      </c>
      <c r="O101" s="1062">
        <v>0</v>
      </c>
      <c r="P101" s="1059">
        <v>4690379062820</v>
      </c>
      <c r="Q101" s="1062"/>
      <c r="R101" s="1062">
        <v>0</v>
      </c>
      <c r="S101" s="1059" t="s">
        <v>4153</v>
      </c>
      <c r="T101" s="1065">
        <f t="shared" si="2"/>
        <v>8639.9179999999997</v>
      </c>
      <c r="U101" s="1066">
        <f t="shared" si="3"/>
        <v>9071.9138999999996</v>
      </c>
    </row>
    <row r="102" spans="1:21" hidden="1">
      <c r="A102" s="1059" t="s">
        <v>4155</v>
      </c>
      <c r="B102" s="1060">
        <v>620070001193</v>
      </c>
      <c r="C102" s="1059" t="s">
        <v>4236</v>
      </c>
      <c r="D102" s="1059" t="s">
        <v>4231</v>
      </c>
      <c r="E102" s="1059" t="s">
        <v>4181</v>
      </c>
      <c r="F102" s="1061">
        <v>12895.4</v>
      </c>
      <c r="G102" s="1059" t="s">
        <v>4152</v>
      </c>
      <c r="H102" s="1062">
        <v>1</v>
      </c>
      <c r="I102" s="1063">
        <v>0.396039603960396</v>
      </c>
      <c r="J102" s="1063">
        <v>0</v>
      </c>
      <c r="K102" s="1064">
        <v>30</v>
      </c>
      <c r="L102" s="1063">
        <v>11.45</v>
      </c>
      <c r="M102" s="1063">
        <v>11.881188118811901</v>
      </c>
      <c r="N102" s="1062">
        <v>1</v>
      </c>
      <c r="O102" s="1062">
        <v>0</v>
      </c>
      <c r="P102" s="1059">
        <v>4690379062844</v>
      </c>
      <c r="Q102" s="1062"/>
      <c r="R102" s="1062">
        <v>0</v>
      </c>
      <c r="S102" s="1059" t="s">
        <v>4153</v>
      </c>
      <c r="T102" s="1065">
        <f t="shared" si="2"/>
        <v>8639.9179999999997</v>
      </c>
      <c r="U102" s="1066">
        <f t="shared" si="3"/>
        <v>9071.9138999999996</v>
      </c>
    </row>
    <row r="103" spans="1:21" hidden="1">
      <c r="A103" s="1059" t="s">
        <v>4155</v>
      </c>
      <c r="B103" s="1060">
        <v>620070001192</v>
      </c>
      <c r="C103" s="1059" t="s">
        <v>4237</v>
      </c>
      <c r="D103" s="1059" t="s">
        <v>4231</v>
      </c>
      <c r="E103" s="1059" t="s">
        <v>4181</v>
      </c>
      <c r="F103" s="1061">
        <v>12895.4</v>
      </c>
      <c r="G103" s="1059" t="s">
        <v>4152</v>
      </c>
      <c r="H103" s="1062">
        <v>1</v>
      </c>
      <c r="I103" s="1063">
        <v>0.396039603960396</v>
      </c>
      <c r="J103" s="1063">
        <v>0</v>
      </c>
      <c r="K103" s="1064">
        <v>30</v>
      </c>
      <c r="L103" s="1063">
        <v>11.45</v>
      </c>
      <c r="M103" s="1063">
        <v>11.881188118811901</v>
      </c>
      <c r="N103" s="1062">
        <v>1</v>
      </c>
      <c r="O103" s="1062">
        <v>0</v>
      </c>
      <c r="P103" s="1059">
        <v>4690379062837</v>
      </c>
      <c r="Q103" s="1062"/>
      <c r="R103" s="1062">
        <v>0</v>
      </c>
      <c r="S103" s="1059" t="s">
        <v>4153</v>
      </c>
      <c r="T103" s="1065">
        <f t="shared" si="2"/>
        <v>8639.9179999999997</v>
      </c>
      <c r="U103" s="1066">
        <f t="shared" si="3"/>
        <v>9071.9138999999996</v>
      </c>
    </row>
    <row r="104" spans="1:21" hidden="1">
      <c r="A104" s="1059" t="s">
        <v>4155</v>
      </c>
      <c r="B104" s="1060">
        <v>620070001194</v>
      </c>
      <c r="C104" s="1059" t="s">
        <v>4238</v>
      </c>
      <c r="D104" s="1059" t="s">
        <v>4231</v>
      </c>
      <c r="E104" s="1059" t="s">
        <v>4181</v>
      </c>
      <c r="F104" s="1061">
        <v>12895.4</v>
      </c>
      <c r="G104" s="1059" t="s">
        <v>4152</v>
      </c>
      <c r="H104" s="1062">
        <v>1</v>
      </c>
      <c r="I104" s="1063">
        <v>0.396039603960396</v>
      </c>
      <c r="J104" s="1063">
        <v>0</v>
      </c>
      <c r="K104" s="1064">
        <v>30</v>
      </c>
      <c r="L104" s="1063">
        <v>11.45</v>
      </c>
      <c r="M104" s="1063">
        <v>11.881188118811901</v>
      </c>
      <c r="N104" s="1062">
        <v>1</v>
      </c>
      <c r="O104" s="1062">
        <v>0</v>
      </c>
      <c r="P104" s="1059">
        <v>4690379062851</v>
      </c>
      <c r="Q104" s="1062"/>
      <c r="R104" s="1062">
        <v>0</v>
      </c>
      <c r="S104" s="1059" t="s">
        <v>4153</v>
      </c>
      <c r="T104" s="1065">
        <f t="shared" si="2"/>
        <v>8639.9179999999997</v>
      </c>
      <c r="U104" s="1066">
        <f t="shared" si="3"/>
        <v>9071.9138999999996</v>
      </c>
    </row>
    <row r="105" spans="1:21" hidden="1">
      <c r="A105" s="1059" t="s">
        <v>4155</v>
      </c>
      <c r="B105" s="1060">
        <v>620070001195</v>
      </c>
      <c r="C105" s="1059" t="s">
        <v>4239</v>
      </c>
      <c r="D105" s="1059" t="s">
        <v>4231</v>
      </c>
      <c r="E105" s="1059" t="s">
        <v>4181</v>
      </c>
      <c r="F105" s="1061">
        <v>12895.4</v>
      </c>
      <c r="G105" s="1059" t="s">
        <v>4152</v>
      </c>
      <c r="H105" s="1062">
        <v>1</v>
      </c>
      <c r="I105" s="1063">
        <v>0.396039603960396</v>
      </c>
      <c r="J105" s="1063">
        <v>0</v>
      </c>
      <c r="K105" s="1064">
        <v>30</v>
      </c>
      <c r="L105" s="1063">
        <v>11.45</v>
      </c>
      <c r="M105" s="1063">
        <v>11.881188118811901</v>
      </c>
      <c r="N105" s="1062">
        <v>1</v>
      </c>
      <c r="O105" s="1062">
        <v>0</v>
      </c>
      <c r="P105" s="1059">
        <v>4690379062868</v>
      </c>
      <c r="Q105" s="1062"/>
      <c r="R105" s="1062">
        <v>0</v>
      </c>
      <c r="S105" s="1059" t="s">
        <v>4153</v>
      </c>
      <c r="T105" s="1065">
        <f t="shared" si="2"/>
        <v>8639.9179999999997</v>
      </c>
      <c r="U105" s="1066">
        <f t="shared" si="3"/>
        <v>9071.9138999999996</v>
      </c>
    </row>
    <row r="106" spans="1:21" hidden="1">
      <c r="A106" s="1059" t="s">
        <v>4155</v>
      </c>
      <c r="B106" s="1060">
        <v>620070001197</v>
      </c>
      <c r="C106" s="1059" t="s">
        <v>4240</v>
      </c>
      <c r="D106" s="1059" t="s">
        <v>4231</v>
      </c>
      <c r="E106" s="1059" t="s">
        <v>4181</v>
      </c>
      <c r="F106" s="1061">
        <v>12895.4</v>
      </c>
      <c r="G106" s="1059" t="s">
        <v>4152</v>
      </c>
      <c r="H106" s="1062">
        <v>1</v>
      </c>
      <c r="I106" s="1063">
        <v>0.396039603960396</v>
      </c>
      <c r="J106" s="1063">
        <v>0</v>
      </c>
      <c r="K106" s="1064">
        <v>30</v>
      </c>
      <c r="L106" s="1063">
        <v>11.45</v>
      </c>
      <c r="M106" s="1063">
        <v>11.881188118811901</v>
      </c>
      <c r="N106" s="1062">
        <v>1</v>
      </c>
      <c r="O106" s="1062">
        <v>0</v>
      </c>
      <c r="P106" s="1059">
        <v>4690379062882</v>
      </c>
      <c r="Q106" s="1062"/>
      <c r="R106" s="1062">
        <v>0</v>
      </c>
      <c r="S106" s="1059" t="s">
        <v>4153</v>
      </c>
      <c r="T106" s="1065">
        <f t="shared" si="2"/>
        <v>8639.9179999999997</v>
      </c>
      <c r="U106" s="1066">
        <f t="shared" si="3"/>
        <v>9071.9138999999996</v>
      </c>
    </row>
    <row r="107" spans="1:21" hidden="1">
      <c r="A107" s="1059" t="s">
        <v>4155</v>
      </c>
      <c r="B107" s="1060">
        <v>620070001196</v>
      </c>
      <c r="C107" s="1059" t="s">
        <v>4241</v>
      </c>
      <c r="D107" s="1059" t="s">
        <v>4231</v>
      </c>
      <c r="E107" s="1059" t="s">
        <v>4181</v>
      </c>
      <c r="F107" s="1061">
        <v>12895.4</v>
      </c>
      <c r="G107" s="1059" t="s">
        <v>4152</v>
      </c>
      <c r="H107" s="1062">
        <v>1</v>
      </c>
      <c r="I107" s="1063">
        <v>0.396039603960396</v>
      </c>
      <c r="J107" s="1063">
        <v>0</v>
      </c>
      <c r="K107" s="1064">
        <v>30</v>
      </c>
      <c r="L107" s="1063">
        <v>11.45</v>
      </c>
      <c r="M107" s="1063">
        <v>11.881188118811901</v>
      </c>
      <c r="N107" s="1062">
        <v>1</v>
      </c>
      <c r="O107" s="1062">
        <v>0</v>
      </c>
      <c r="P107" s="1059">
        <v>4690379062875</v>
      </c>
      <c r="Q107" s="1062"/>
      <c r="R107" s="1062">
        <v>0</v>
      </c>
      <c r="S107" s="1059" t="s">
        <v>4153</v>
      </c>
      <c r="T107" s="1065">
        <f t="shared" si="2"/>
        <v>8639.9179999999997</v>
      </c>
      <c r="U107" s="1066">
        <f t="shared" si="3"/>
        <v>9071.9138999999996</v>
      </c>
    </row>
    <row r="108" spans="1:21" hidden="1">
      <c r="A108" s="1059" t="s">
        <v>4155</v>
      </c>
      <c r="B108" s="1060">
        <v>620070001198</v>
      </c>
      <c r="C108" s="1059" t="s">
        <v>4242</v>
      </c>
      <c r="D108" s="1059" t="s">
        <v>4231</v>
      </c>
      <c r="E108" s="1059" t="s">
        <v>4181</v>
      </c>
      <c r="F108" s="1061">
        <v>12895.4</v>
      </c>
      <c r="G108" s="1059" t="s">
        <v>4152</v>
      </c>
      <c r="H108" s="1062">
        <v>1</v>
      </c>
      <c r="I108" s="1063">
        <v>0.396039603960396</v>
      </c>
      <c r="J108" s="1063">
        <v>0</v>
      </c>
      <c r="K108" s="1064">
        <v>30</v>
      </c>
      <c r="L108" s="1063">
        <v>11.45</v>
      </c>
      <c r="M108" s="1063">
        <v>11.881188118811901</v>
      </c>
      <c r="N108" s="1062">
        <v>1</v>
      </c>
      <c r="O108" s="1062">
        <v>0</v>
      </c>
      <c r="P108" s="1059">
        <v>4690379062899</v>
      </c>
      <c r="Q108" s="1062"/>
      <c r="R108" s="1062">
        <v>0</v>
      </c>
      <c r="S108" s="1059" t="s">
        <v>4153</v>
      </c>
      <c r="T108" s="1065">
        <f t="shared" si="2"/>
        <v>8639.9179999999997</v>
      </c>
      <c r="U108" s="1066">
        <f t="shared" si="3"/>
        <v>9071.9138999999996</v>
      </c>
    </row>
    <row r="109" spans="1:21" hidden="1">
      <c r="A109" s="1059" t="s">
        <v>4155</v>
      </c>
      <c r="B109" s="1060">
        <v>620070001314</v>
      </c>
      <c r="C109" s="1059" t="s">
        <v>4243</v>
      </c>
      <c r="D109" s="1059" t="s">
        <v>4244</v>
      </c>
      <c r="E109" s="1059" t="s">
        <v>4181</v>
      </c>
      <c r="F109" s="1061">
        <v>4690.8999999999996</v>
      </c>
      <c r="G109" s="1059" t="s">
        <v>4152</v>
      </c>
      <c r="H109" s="1062">
        <v>4</v>
      </c>
      <c r="I109" s="1063">
        <v>0.79192239160562305</v>
      </c>
      <c r="J109" s="1063">
        <v>0</v>
      </c>
      <c r="K109" s="1064">
        <v>24</v>
      </c>
      <c r="L109" s="1063">
        <v>21.36</v>
      </c>
      <c r="M109" s="1063">
        <v>19.0061373985349</v>
      </c>
      <c r="N109" s="1062">
        <v>1</v>
      </c>
      <c r="O109" s="1062">
        <v>0</v>
      </c>
      <c r="P109" s="1059">
        <v>4690379062905</v>
      </c>
      <c r="Q109" s="1062"/>
      <c r="R109" s="1062">
        <v>0</v>
      </c>
      <c r="S109" s="1059" t="s">
        <v>4153</v>
      </c>
      <c r="T109" s="1065">
        <f t="shared" si="2"/>
        <v>3142.9029999999998</v>
      </c>
      <c r="U109" s="1066">
        <f t="shared" si="3"/>
        <v>3300.0481500000001</v>
      </c>
    </row>
    <row r="110" spans="1:21" hidden="1">
      <c r="A110" s="1059" t="s">
        <v>4155</v>
      </c>
      <c r="B110" s="1060">
        <v>620070001316</v>
      </c>
      <c r="C110" s="1059" t="s">
        <v>4245</v>
      </c>
      <c r="D110" s="1059" t="s">
        <v>4244</v>
      </c>
      <c r="E110" s="1059" t="s">
        <v>4181</v>
      </c>
      <c r="F110" s="1061">
        <v>4690.8999999999996</v>
      </c>
      <c r="G110" s="1059" t="s">
        <v>4152</v>
      </c>
      <c r="H110" s="1062">
        <v>4</v>
      </c>
      <c r="I110" s="1063">
        <v>0.79192239160562305</v>
      </c>
      <c r="J110" s="1063">
        <v>0</v>
      </c>
      <c r="K110" s="1064">
        <v>24</v>
      </c>
      <c r="L110" s="1063">
        <v>21.36</v>
      </c>
      <c r="M110" s="1063">
        <v>19.0061373985349</v>
      </c>
      <c r="N110" s="1062">
        <v>1</v>
      </c>
      <c r="O110" s="1062">
        <v>0</v>
      </c>
      <c r="P110" s="1059">
        <v>4690379062929</v>
      </c>
      <c r="Q110" s="1062"/>
      <c r="R110" s="1062">
        <v>0</v>
      </c>
      <c r="S110" s="1059" t="s">
        <v>4153</v>
      </c>
      <c r="T110" s="1065">
        <f t="shared" si="2"/>
        <v>3142.9029999999998</v>
      </c>
      <c r="U110" s="1066">
        <f t="shared" si="3"/>
        <v>3300.0481500000001</v>
      </c>
    </row>
    <row r="111" spans="1:21" hidden="1">
      <c r="A111" s="1059" t="s">
        <v>4155</v>
      </c>
      <c r="B111" s="1060">
        <v>620070001315</v>
      </c>
      <c r="C111" s="1059" t="s">
        <v>4246</v>
      </c>
      <c r="D111" s="1059" t="s">
        <v>4244</v>
      </c>
      <c r="E111" s="1059" t="s">
        <v>4181</v>
      </c>
      <c r="F111" s="1061">
        <v>4690.8999999999996</v>
      </c>
      <c r="G111" s="1059" t="s">
        <v>4152</v>
      </c>
      <c r="H111" s="1062">
        <v>4</v>
      </c>
      <c r="I111" s="1063">
        <v>0.79192239160562305</v>
      </c>
      <c r="J111" s="1063">
        <v>0</v>
      </c>
      <c r="K111" s="1064">
        <v>24</v>
      </c>
      <c r="L111" s="1063">
        <v>21.36</v>
      </c>
      <c r="M111" s="1063">
        <v>19.0061373985349</v>
      </c>
      <c r="N111" s="1062">
        <v>1</v>
      </c>
      <c r="O111" s="1062">
        <v>0</v>
      </c>
      <c r="P111" s="1059">
        <v>4690379062912</v>
      </c>
      <c r="Q111" s="1062"/>
      <c r="R111" s="1062">
        <v>0</v>
      </c>
      <c r="S111" s="1059" t="s">
        <v>4153</v>
      </c>
      <c r="T111" s="1065">
        <f t="shared" si="2"/>
        <v>3142.9029999999998</v>
      </c>
      <c r="U111" s="1066">
        <f t="shared" si="3"/>
        <v>3300.0481500000001</v>
      </c>
    </row>
    <row r="112" spans="1:21" hidden="1">
      <c r="A112" s="1059" t="s">
        <v>4155</v>
      </c>
      <c r="B112" s="1060">
        <v>620070001317</v>
      </c>
      <c r="C112" s="1059" t="s">
        <v>4247</v>
      </c>
      <c r="D112" s="1059" t="s">
        <v>4244</v>
      </c>
      <c r="E112" s="1059" t="s">
        <v>4181</v>
      </c>
      <c r="F112" s="1061">
        <v>4690.8999999999996</v>
      </c>
      <c r="G112" s="1059" t="s">
        <v>4152</v>
      </c>
      <c r="H112" s="1062">
        <v>4</v>
      </c>
      <c r="I112" s="1063">
        <v>0.79192239160562305</v>
      </c>
      <c r="J112" s="1063">
        <v>0</v>
      </c>
      <c r="K112" s="1064">
        <v>24</v>
      </c>
      <c r="L112" s="1063">
        <v>21.36</v>
      </c>
      <c r="M112" s="1063">
        <v>19.0061373985349</v>
      </c>
      <c r="N112" s="1062">
        <v>1</v>
      </c>
      <c r="O112" s="1062">
        <v>0</v>
      </c>
      <c r="P112" s="1059">
        <v>4690379062936</v>
      </c>
      <c r="Q112" s="1062"/>
      <c r="R112" s="1062">
        <v>0</v>
      </c>
      <c r="S112" s="1059" t="s">
        <v>4153</v>
      </c>
      <c r="T112" s="1065">
        <f t="shared" si="2"/>
        <v>3142.9029999999998</v>
      </c>
      <c r="U112" s="1066">
        <f t="shared" si="3"/>
        <v>3300.0481500000001</v>
      </c>
    </row>
    <row r="113" spans="1:21" hidden="1">
      <c r="A113" s="1059" t="s">
        <v>4155</v>
      </c>
      <c r="B113" s="1060">
        <v>620070001318</v>
      </c>
      <c r="C113" s="1059" t="s">
        <v>4248</v>
      </c>
      <c r="D113" s="1059" t="s">
        <v>4244</v>
      </c>
      <c r="E113" s="1059" t="s">
        <v>4181</v>
      </c>
      <c r="F113" s="1061">
        <v>8442.4</v>
      </c>
      <c r="G113" s="1059" t="s">
        <v>4152</v>
      </c>
      <c r="H113" s="1062">
        <v>2</v>
      </c>
      <c r="I113" s="1063">
        <v>0.39596119580281097</v>
      </c>
      <c r="J113" s="1063">
        <v>0</v>
      </c>
      <c r="K113" s="1064">
        <v>32</v>
      </c>
      <c r="L113" s="1063">
        <v>12.21</v>
      </c>
      <c r="M113" s="1063">
        <v>12.670758265690001</v>
      </c>
      <c r="N113" s="1062">
        <v>1</v>
      </c>
      <c r="O113" s="1062">
        <v>0</v>
      </c>
      <c r="P113" s="1059">
        <v>4690379062943</v>
      </c>
      <c r="Q113" s="1062"/>
      <c r="R113" s="1062">
        <v>0</v>
      </c>
      <c r="S113" s="1059" t="s">
        <v>4153</v>
      </c>
      <c r="T113" s="1065">
        <f t="shared" si="2"/>
        <v>5656.4080000000004</v>
      </c>
      <c r="U113" s="1066">
        <f t="shared" si="3"/>
        <v>5939.2284000000009</v>
      </c>
    </row>
    <row r="114" spans="1:21" hidden="1">
      <c r="A114" s="1059" t="s">
        <v>4155</v>
      </c>
      <c r="B114" s="1060">
        <v>620070001320</v>
      </c>
      <c r="C114" s="1059" t="s">
        <v>4249</v>
      </c>
      <c r="D114" s="1059" t="s">
        <v>4244</v>
      </c>
      <c r="E114" s="1059" t="s">
        <v>4181</v>
      </c>
      <c r="F114" s="1061">
        <v>8442.4</v>
      </c>
      <c r="G114" s="1059" t="s">
        <v>4152</v>
      </c>
      <c r="H114" s="1062">
        <v>2</v>
      </c>
      <c r="I114" s="1063">
        <v>0.39596119580281097</v>
      </c>
      <c r="J114" s="1063">
        <v>0</v>
      </c>
      <c r="K114" s="1064">
        <v>32</v>
      </c>
      <c r="L114" s="1063">
        <v>12.21</v>
      </c>
      <c r="M114" s="1063">
        <v>12.670758265690001</v>
      </c>
      <c r="N114" s="1062">
        <v>1</v>
      </c>
      <c r="O114" s="1062">
        <v>0</v>
      </c>
      <c r="P114" s="1059">
        <v>4690379062967</v>
      </c>
      <c r="Q114" s="1062"/>
      <c r="R114" s="1062">
        <v>0</v>
      </c>
      <c r="S114" s="1059" t="s">
        <v>4153</v>
      </c>
      <c r="T114" s="1065">
        <f t="shared" si="2"/>
        <v>5656.4080000000004</v>
      </c>
      <c r="U114" s="1066">
        <f t="shared" si="3"/>
        <v>5939.2284000000009</v>
      </c>
    </row>
    <row r="115" spans="1:21" hidden="1">
      <c r="A115" s="1059" t="s">
        <v>4155</v>
      </c>
      <c r="B115" s="1060">
        <v>620070001319</v>
      </c>
      <c r="C115" s="1059" t="s">
        <v>4250</v>
      </c>
      <c r="D115" s="1059" t="s">
        <v>4244</v>
      </c>
      <c r="E115" s="1059" t="s">
        <v>4181</v>
      </c>
      <c r="F115" s="1061">
        <v>8442.4</v>
      </c>
      <c r="G115" s="1059" t="s">
        <v>4152</v>
      </c>
      <c r="H115" s="1062">
        <v>2</v>
      </c>
      <c r="I115" s="1063">
        <v>0.39596119580281097</v>
      </c>
      <c r="J115" s="1063">
        <v>0</v>
      </c>
      <c r="K115" s="1064">
        <v>32</v>
      </c>
      <c r="L115" s="1063">
        <v>12.21</v>
      </c>
      <c r="M115" s="1063">
        <v>12.670758265690001</v>
      </c>
      <c r="N115" s="1062">
        <v>1</v>
      </c>
      <c r="O115" s="1062">
        <v>0</v>
      </c>
      <c r="P115" s="1059">
        <v>4690379062950</v>
      </c>
      <c r="Q115" s="1062"/>
      <c r="R115" s="1062">
        <v>0</v>
      </c>
      <c r="S115" s="1059" t="s">
        <v>4153</v>
      </c>
      <c r="T115" s="1065">
        <f t="shared" si="2"/>
        <v>5656.4080000000004</v>
      </c>
      <c r="U115" s="1066">
        <f t="shared" si="3"/>
        <v>5939.2284000000009</v>
      </c>
    </row>
    <row r="116" spans="1:21" hidden="1">
      <c r="A116" s="1059" t="s">
        <v>4155</v>
      </c>
      <c r="B116" s="1060">
        <v>620070001321</v>
      </c>
      <c r="C116" s="1059" t="s">
        <v>4251</v>
      </c>
      <c r="D116" s="1059" t="s">
        <v>4244</v>
      </c>
      <c r="E116" s="1059" t="s">
        <v>4181</v>
      </c>
      <c r="F116" s="1061">
        <v>8442.4</v>
      </c>
      <c r="G116" s="1059" t="s">
        <v>4152</v>
      </c>
      <c r="H116" s="1062">
        <v>2</v>
      </c>
      <c r="I116" s="1063">
        <v>0.39596119580281097</v>
      </c>
      <c r="J116" s="1063">
        <v>0</v>
      </c>
      <c r="K116" s="1064">
        <v>32</v>
      </c>
      <c r="L116" s="1063">
        <v>12.21</v>
      </c>
      <c r="M116" s="1063">
        <v>12.670758265690001</v>
      </c>
      <c r="N116" s="1062">
        <v>1</v>
      </c>
      <c r="O116" s="1062">
        <v>0</v>
      </c>
      <c r="P116" s="1059">
        <v>4690379062974</v>
      </c>
      <c r="Q116" s="1062"/>
      <c r="R116" s="1062">
        <v>0</v>
      </c>
      <c r="S116" s="1059" t="s">
        <v>4153</v>
      </c>
      <c r="T116" s="1065">
        <f t="shared" si="2"/>
        <v>5656.4080000000004</v>
      </c>
      <c r="U116" s="1066">
        <f t="shared" si="3"/>
        <v>5939.2284000000009</v>
      </c>
    </row>
    <row r="117" spans="1:21" hidden="1">
      <c r="A117" s="1059" t="s">
        <v>4155</v>
      </c>
      <c r="B117" s="1060">
        <v>620070001322</v>
      </c>
      <c r="C117" s="1059" t="s">
        <v>4252</v>
      </c>
      <c r="D117" s="1059" t="s">
        <v>4244</v>
      </c>
      <c r="E117" s="1059" t="s">
        <v>4181</v>
      </c>
      <c r="F117" s="1061">
        <v>8442.4</v>
      </c>
      <c r="G117" s="1059" t="s">
        <v>4152</v>
      </c>
      <c r="H117" s="1062">
        <v>2</v>
      </c>
      <c r="I117" s="1063">
        <v>0.39596119580281097</v>
      </c>
      <c r="J117" s="1063">
        <v>0</v>
      </c>
      <c r="K117" s="1064">
        <v>32</v>
      </c>
      <c r="L117" s="1063">
        <v>12.21</v>
      </c>
      <c r="M117" s="1063">
        <v>12.670758265690001</v>
      </c>
      <c r="N117" s="1062">
        <v>1</v>
      </c>
      <c r="O117" s="1062">
        <v>0</v>
      </c>
      <c r="P117" s="1059">
        <v>4690379062981</v>
      </c>
      <c r="Q117" s="1062"/>
      <c r="R117" s="1062">
        <v>0</v>
      </c>
      <c r="S117" s="1059" t="s">
        <v>4153</v>
      </c>
      <c r="T117" s="1065">
        <f t="shared" si="2"/>
        <v>5656.4080000000004</v>
      </c>
      <c r="U117" s="1066">
        <f t="shared" si="3"/>
        <v>5939.2284000000009</v>
      </c>
    </row>
    <row r="118" spans="1:21" hidden="1">
      <c r="A118" s="1059" t="s">
        <v>4155</v>
      </c>
      <c r="B118" s="1060">
        <v>620070001324</v>
      </c>
      <c r="C118" s="1059" t="s">
        <v>4253</v>
      </c>
      <c r="D118" s="1059" t="s">
        <v>4244</v>
      </c>
      <c r="E118" s="1059" t="s">
        <v>4181</v>
      </c>
      <c r="F118" s="1061">
        <v>8442.4</v>
      </c>
      <c r="G118" s="1059" t="s">
        <v>4152</v>
      </c>
      <c r="H118" s="1062">
        <v>2</v>
      </c>
      <c r="I118" s="1063">
        <v>0.39596119580281097</v>
      </c>
      <c r="J118" s="1063">
        <v>0</v>
      </c>
      <c r="K118" s="1064">
        <v>32</v>
      </c>
      <c r="L118" s="1063">
        <v>12.21</v>
      </c>
      <c r="M118" s="1063">
        <v>12.670758265690001</v>
      </c>
      <c r="N118" s="1062">
        <v>1</v>
      </c>
      <c r="O118" s="1062">
        <v>0</v>
      </c>
      <c r="P118" s="1059">
        <v>4690379063001</v>
      </c>
      <c r="Q118" s="1062"/>
      <c r="R118" s="1062">
        <v>0</v>
      </c>
      <c r="S118" s="1059" t="s">
        <v>4153</v>
      </c>
      <c r="T118" s="1065">
        <f t="shared" si="2"/>
        <v>5656.4080000000004</v>
      </c>
      <c r="U118" s="1066">
        <f t="shared" si="3"/>
        <v>5939.2284000000009</v>
      </c>
    </row>
    <row r="119" spans="1:21" hidden="1">
      <c r="A119" s="1059" t="s">
        <v>4155</v>
      </c>
      <c r="B119" s="1060">
        <v>620070001323</v>
      </c>
      <c r="C119" s="1059" t="s">
        <v>4254</v>
      </c>
      <c r="D119" s="1059" t="s">
        <v>4244</v>
      </c>
      <c r="E119" s="1059" t="s">
        <v>4181</v>
      </c>
      <c r="F119" s="1061">
        <v>8442.4</v>
      </c>
      <c r="G119" s="1059" t="s">
        <v>4152</v>
      </c>
      <c r="H119" s="1062">
        <v>2</v>
      </c>
      <c r="I119" s="1063">
        <v>0.39596119580281097</v>
      </c>
      <c r="J119" s="1063">
        <v>0</v>
      </c>
      <c r="K119" s="1064">
        <v>32</v>
      </c>
      <c r="L119" s="1063">
        <v>12.21</v>
      </c>
      <c r="M119" s="1063">
        <v>12.670758265690001</v>
      </c>
      <c r="N119" s="1062">
        <v>1</v>
      </c>
      <c r="O119" s="1062">
        <v>0</v>
      </c>
      <c r="P119" s="1059">
        <v>4690379062998</v>
      </c>
      <c r="Q119" s="1062"/>
      <c r="R119" s="1062">
        <v>0</v>
      </c>
      <c r="S119" s="1059" t="s">
        <v>4153</v>
      </c>
      <c r="T119" s="1065">
        <f t="shared" si="2"/>
        <v>5656.4080000000004</v>
      </c>
      <c r="U119" s="1066">
        <f t="shared" si="3"/>
        <v>5939.2284000000009</v>
      </c>
    </row>
    <row r="120" spans="1:21" hidden="1">
      <c r="A120" s="1059" t="s">
        <v>4155</v>
      </c>
      <c r="B120" s="1060">
        <v>620070001325</v>
      </c>
      <c r="C120" s="1059" t="s">
        <v>4255</v>
      </c>
      <c r="D120" s="1059" t="s">
        <v>4244</v>
      </c>
      <c r="E120" s="1059" t="s">
        <v>4181</v>
      </c>
      <c r="F120" s="1061">
        <v>8442.4</v>
      </c>
      <c r="G120" s="1059" t="s">
        <v>4152</v>
      </c>
      <c r="H120" s="1062">
        <v>2</v>
      </c>
      <c r="I120" s="1063">
        <v>0.39596119580281097</v>
      </c>
      <c r="J120" s="1063">
        <v>0</v>
      </c>
      <c r="K120" s="1064">
        <v>32</v>
      </c>
      <c r="L120" s="1063">
        <v>12.21</v>
      </c>
      <c r="M120" s="1063">
        <v>12.670758265690001</v>
      </c>
      <c r="N120" s="1062">
        <v>1</v>
      </c>
      <c r="O120" s="1062">
        <v>0</v>
      </c>
      <c r="P120" s="1059">
        <v>4690379063018</v>
      </c>
      <c r="Q120" s="1062"/>
      <c r="R120" s="1062">
        <v>0</v>
      </c>
      <c r="S120" s="1059" t="s">
        <v>4153</v>
      </c>
      <c r="T120" s="1065">
        <f t="shared" si="2"/>
        <v>5656.4080000000004</v>
      </c>
      <c r="U120" s="1066">
        <f t="shared" si="3"/>
        <v>5939.2284000000009</v>
      </c>
    </row>
    <row r="121" spans="1:21" hidden="1">
      <c r="A121" s="1059" t="s">
        <v>4155</v>
      </c>
      <c r="B121" s="1060">
        <v>600010002175</v>
      </c>
      <c r="C121" s="1059" t="s">
        <v>4256</v>
      </c>
      <c r="D121" s="1059" t="s">
        <v>4257</v>
      </c>
      <c r="E121" s="1059" t="s">
        <v>4151</v>
      </c>
      <c r="F121" s="1061">
        <v>4190.7</v>
      </c>
      <c r="G121" s="1059" t="s">
        <v>4152</v>
      </c>
      <c r="H121" s="1062">
        <v>4</v>
      </c>
      <c r="I121" s="1063">
        <v>1.28</v>
      </c>
      <c r="J121" s="1063">
        <v>0</v>
      </c>
      <c r="K121" s="1064">
        <v>54</v>
      </c>
      <c r="L121" s="1063">
        <v>18.329599999999999</v>
      </c>
      <c r="M121" s="1063">
        <v>69.12</v>
      </c>
      <c r="N121" s="1062">
        <v>1</v>
      </c>
      <c r="O121" s="1062">
        <v>0</v>
      </c>
      <c r="P121" s="1059">
        <v>4690379059110</v>
      </c>
      <c r="Q121" s="1062"/>
      <c r="R121" s="1062">
        <v>0</v>
      </c>
      <c r="S121" s="1059" t="s">
        <v>4258</v>
      </c>
      <c r="T121" s="1065">
        <f t="shared" si="2"/>
        <v>2807.7690000000002</v>
      </c>
      <c r="U121" s="1066">
        <f t="shared" si="3"/>
        <v>2948.1574500000002</v>
      </c>
    </row>
    <row r="122" spans="1:21" hidden="1">
      <c r="A122" s="1059" t="s">
        <v>4155</v>
      </c>
      <c r="B122" s="1060">
        <v>600010002176</v>
      </c>
      <c r="C122" s="1059" t="s">
        <v>4259</v>
      </c>
      <c r="D122" s="1059" t="s">
        <v>4257</v>
      </c>
      <c r="E122" s="1059" t="s">
        <v>4151</v>
      </c>
      <c r="F122" s="1061">
        <v>4190.7</v>
      </c>
      <c r="G122" s="1059" t="s">
        <v>4152</v>
      </c>
      <c r="H122" s="1062">
        <v>4</v>
      </c>
      <c r="I122" s="1063">
        <v>1.28</v>
      </c>
      <c r="J122" s="1063">
        <v>0</v>
      </c>
      <c r="K122" s="1064">
        <v>54</v>
      </c>
      <c r="L122" s="1063">
        <v>18.329599999999999</v>
      </c>
      <c r="M122" s="1063">
        <v>69.12</v>
      </c>
      <c r="N122" s="1062">
        <v>1</v>
      </c>
      <c r="O122" s="1062">
        <v>0</v>
      </c>
      <c r="P122" s="1059">
        <v>4690379059127</v>
      </c>
      <c r="Q122" s="1062"/>
      <c r="R122" s="1062">
        <v>0</v>
      </c>
      <c r="S122" s="1059" t="s">
        <v>4258</v>
      </c>
      <c r="T122" s="1065">
        <f t="shared" si="2"/>
        <v>2807.7690000000002</v>
      </c>
      <c r="U122" s="1066">
        <f t="shared" si="3"/>
        <v>2948.1574500000002</v>
      </c>
    </row>
    <row r="123" spans="1:21" hidden="1">
      <c r="A123" s="1059" t="s">
        <v>4155</v>
      </c>
      <c r="B123" s="1060">
        <v>600010002177</v>
      </c>
      <c r="C123" s="1059" t="s">
        <v>4260</v>
      </c>
      <c r="D123" s="1059" t="s">
        <v>4257</v>
      </c>
      <c r="E123" s="1059" t="s">
        <v>4151</v>
      </c>
      <c r="F123" s="1061">
        <v>4837.3</v>
      </c>
      <c r="G123" s="1059" t="s">
        <v>4152</v>
      </c>
      <c r="H123" s="1062">
        <v>4</v>
      </c>
      <c r="I123" s="1063">
        <v>1.28</v>
      </c>
      <c r="J123" s="1063">
        <v>0</v>
      </c>
      <c r="K123" s="1064">
        <v>54</v>
      </c>
      <c r="L123" s="1063">
        <v>18.329599999999999</v>
      </c>
      <c r="M123" s="1063">
        <v>69.12</v>
      </c>
      <c r="N123" s="1062">
        <v>1</v>
      </c>
      <c r="O123" s="1062">
        <v>0</v>
      </c>
      <c r="P123" s="1059">
        <v>4690379059134</v>
      </c>
      <c r="Q123" s="1062"/>
      <c r="R123" s="1062">
        <v>0</v>
      </c>
      <c r="S123" s="1059" t="s">
        <v>4258</v>
      </c>
      <c r="T123" s="1065">
        <f t="shared" si="2"/>
        <v>3240.9910000000004</v>
      </c>
      <c r="U123" s="1066">
        <f t="shared" si="3"/>
        <v>3403.0405500000006</v>
      </c>
    </row>
    <row r="124" spans="1:21" hidden="1">
      <c r="A124" s="1059" t="s">
        <v>4155</v>
      </c>
      <c r="B124" s="1060">
        <v>600010002178</v>
      </c>
      <c r="C124" s="1059" t="s">
        <v>4261</v>
      </c>
      <c r="D124" s="1059" t="s">
        <v>4257</v>
      </c>
      <c r="E124" s="1059" t="s">
        <v>4151</v>
      </c>
      <c r="F124" s="1061">
        <v>4837.3</v>
      </c>
      <c r="G124" s="1059" t="s">
        <v>4152</v>
      </c>
      <c r="H124" s="1062">
        <v>4</v>
      </c>
      <c r="I124" s="1063">
        <v>1.28</v>
      </c>
      <c r="J124" s="1063">
        <v>0</v>
      </c>
      <c r="K124" s="1064">
        <v>54</v>
      </c>
      <c r="L124" s="1063">
        <v>18.329599999999999</v>
      </c>
      <c r="M124" s="1063">
        <v>69.12</v>
      </c>
      <c r="N124" s="1062">
        <v>1</v>
      </c>
      <c r="O124" s="1062">
        <v>0</v>
      </c>
      <c r="P124" s="1059">
        <v>4690379059141</v>
      </c>
      <c r="Q124" s="1062"/>
      <c r="R124" s="1062">
        <v>0</v>
      </c>
      <c r="S124" s="1059" t="s">
        <v>4258</v>
      </c>
      <c r="T124" s="1065">
        <f t="shared" si="2"/>
        <v>3240.9910000000004</v>
      </c>
      <c r="U124" s="1066">
        <f t="shared" si="3"/>
        <v>3403.0405500000006</v>
      </c>
    </row>
    <row r="125" spans="1:21" hidden="1">
      <c r="A125" s="1059" t="s">
        <v>4155</v>
      </c>
      <c r="B125" s="1060">
        <v>600010002179</v>
      </c>
      <c r="C125" s="1059" t="s">
        <v>4262</v>
      </c>
      <c r="D125" s="1059" t="s">
        <v>4257</v>
      </c>
      <c r="E125" s="1059" t="s">
        <v>4151</v>
      </c>
      <c r="F125" s="1061">
        <v>4837.3</v>
      </c>
      <c r="G125" s="1059" t="s">
        <v>4152</v>
      </c>
      <c r="H125" s="1062">
        <v>4</v>
      </c>
      <c r="I125" s="1063">
        <v>1.28</v>
      </c>
      <c r="J125" s="1063">
        <v>0</v>
      </c>
      <c r="K125" s="1064">
        <v>54</v>
      </c>
      <c r="L125" s="1063">
        <v>18.329599999999999</v>
      </c>
      <c r="M125" s="1063">
        <v>69.12</v>
      </c>
      <c r="N125" s="1062">
        <v>1</v>
      </c>
      <c r="O125" s="1062">
        <v>0</v>
      </c>
      <c r="P125" s="1059">
        <v>4690379059158</v>
      </c>
      <c r="Q125" s="1062"/>
      <c r="R125" s="1062">
        <v>0</v>
      </c>
      <c r="S125" s="1059" t="s">
        <v>4258</v>
      </c>
      <c r="T125" s="1065">
        <f t="shared" si="2"/>
        <v>3240.9910000000004</v>
      </c>
      <c r="U125" s="1066">
        <f t="shared" si="3"/>
        <v>3403.0405500000006</v>
      </c>
    </row>
    <row r="126" spans="1:21" hidden="1">
      <c r="A126" s="1059" t="s">
        <v>4155</v>
      </c>
      <c r="B126" s="1060">
        <v>600110000903</v>
      </c>
      <c r="C126" s="1059" t="s">
        <v>4174</v>
      </c>
      <c r="D126" s="1059" t="s">
        <v>4263</v>
      </c>
      <c r="E126" s="1059" t="s">
        <v>4151</v>
      </c>
      <c r="F126" s="1061">
        <v>13121.1</v>
      </c>
      <c r="G126" s="1059" t="s">
        <v>4152</v>
      </c>
      <c r="H126" s="1062">
        <v>6</v>
      </c>
      <c r="I126" s="1063">
        <v>0.59</v>
      </c>
      <c r="J126" s="1063">
        <v>0</v>
      </c>
      <c r="K126" s="1064">
        <v>42</v>
      </c>
      <c r="L126" s="1063">
        <v>8.3780000000000001</v>
      </c>
      <c r="M126" s="1063">
        <v>24.78</v>
      </c>
      <c r="N126" s="1062">
        <v>1</v>
      </c>
      <c r="O126" s="1062">
        <v>0</v>
      </c>
      <c r="P126" s="1059">
        <v>4690379061618</v>
      </c>
      <c r="Q126" s="1062"/>
      <c r="R126" s="1062">
        <v>0</v>
      </c>
      <c r="S126" s="1059" t="s">
        <v>4258</v>
      </c>
      <c r="T126" s="1065">
        <f t="shared" si="2"/>
        <v>8791.1370000000006</v>
      </c>
      <c r="U126" s="1066">
        <f t="shared" si="3"/>
        <v>9230.6938500000015</v>
      </c>
    </row>
    <row r="127" spans="1:21" hidden="1">
      <c r="A127" s="1059" t="s">
        <v>4155</v>
      </c>
      <c r="B127" s="1060">
        <v>600110000904</v>
      </c>
      <c r="C127" s="1059" t="s">
        <v>4177</v>
      </c>
      <c r="D127" s="1059" t="s">
        <v>4263</v>
      </c>
      <c r="E127" s="1059" t="s">
        <v>4151</v>
      </c>
      <c r="F127" s="1061">
        <v>13121.1</v>
      </c>
      <c r="G127" s="1059" t="s">
        <v>4152</v>
      </c>
      <c r="H127" s="1062">
        <v>6</v>
      </c>
      <c r="I127" s="1063">
        <v>0.59</v>
      </c>
      <c r="J127" s="1063">
        <v>0</v>
      </c>
      <c r="K127" s="1064">
        <v>42</v>
      </c>
      <c r="L127" s="1063">
        <v>8.3780000000000001</v>
      </c>
      <c r="M127" s="1063">
        <v>24.78</v>
      </c>
      <c r="N127" s="1062">
        <v>1</v>
      </c>
      <c r="O127" s="1062">
        <v>0</v>
      </c>
      <c r="P127" s="1059">
        <v>4690379061625</v>
      </c>
      <c r="Q127" s="1062"/>
      <c r="R127" s="1062">
        <v>0</v>
      </c>
      <c r="S127" s="1059" t="s">
        <v>4258</v>
      </c>
      <c r="T127" s="1065">
        <f t="shared" si="2"/>
        <v>8791.1370000000006</v>
      </c>
      <c r="U127" s="1066">
        <f t="shared" si="3"/>
        <v>9230.6938500000015</v>
      </c>
    </row>
    <row r="128" spans="1:21" hidden="1">
      <c r="A128" s="1059" t="s">
        <v>4155</v>
      </c>
      <c r="B128" s="1060">
        <v>600110000905</v>
      </c>
      <c r="C128" s="1059" t="s">
        <v>4264</v>
      </c>
      <c r="D128" s="1059" t="s">
        <v>4263</v>
      </c>
      <c r="E128" s="1059" t="s">
        <v>4151</v>
      </c>
      <c r="F128" s="1061">
        <v>13121.1</v>
      </c>
      <c r="G128" s="1059" t="s">
        <v>4152</v>
      </c>
      <c r="H128" s="1062">
        <v>6</v>
      </c>
      <c r="I128" s="1063">
        <v>0.59</v>
      </c>
      <c r="J128" s="1063">
        <v>0</v>
      </c>
      <c r="K128" s="1064">
        <v>42</v>
      </c>
      <c r="L128" s="1063">
        <v>8.3780000000000001</v>
      </c>
      <c r="M128" s="1063">
        <v>24.78</v>
      </c>
      <c r="N128" s="1062">
        <v>1</v>
      </c>
      <c r="O128" s="1062">
        <v>0</v>
      </c>
      <c r="P128" s="1059">
        <v>4690379061632</v>
      </c>
      <c r="Q128" s="1062"/>
      <c r="R128" s="1062">
        <v>0</v>
      </c>
      <c r="S128" s="1059" t="s">
        <v>4258</v>
      </c>
      <c r="T128" s="1065">
        <f t="shared" si="2"/>
        <v>8791.1370000000006</v>
      </c>
      <c r="U128" s="1066">
        <f t="shared" si="3"/>
        <v>9230.6938500000015</v>
      </c>
    </row>
    <row r="129" spans="1:21" hidden="1">
      <c r="A129" s="1059" t="s">
        <v>4155</v>
      </c>
      <c r="B129" s="1060">
        <v>600110000906</v>
      </c>
      <c r="C129" s="1059" t="s">
        <v>4265</v>
      </c>
      <c r="D129" s="1059" t="s">
        <v>4263</v>
      </c>
      <c r="E129" s="1059" t="s">
        <v>4151</v>
      </c>
      <c r="F129" s="1061">
        <v>13121.1</v>
      </c>
      <c r="G129" s="1059" t="s">
        <v>4152</v>
      </c>
      <c r="H129" s="1062">
        <v>6</v>
      </c>
      <c r="I129" s="1063">
        <v>0.59</v>
      </c>
      <c r="J129" s="1063">
        <v>0</v>
      </c>
      <c r="K129" s="1064">
        <v>42</v>
      </c>
      <c r="L129" s="1063">
        <v>8.3780000000000001</v>
      </c>
      <c r="M129" s="1063">
        <v>24.78</v>
      </c>
      <c r="N129" s="1062">
        <v>1</v>
      </c>
      <c r="O129" s="1062">
        <v>0</v>
      </c>
      <c r="P129" s="1059">
        <v>4690379061649</v>
      </c>
      <c r="Q129" s="1062"/>
      <c r="R129" s="1062">
        <v>0</v>
      </c>
      <c r="S129" s="1059" t="s">
        <v>4258</v>
      </c>
      <c r="T129" s="1065">
        <f t="shared" si="2"/>
        <v>8791.1370000000006</v>
      </c>
      <c r="U129" s="1066">
        <f t="shared" si="3"/>
        <v>9230.6938500000015</v>
      </c>
    </row>
    <row r="130" spans="1:21" hidden="1">
      <c r="A130" s="1059" t="s">
        <v>4155</v>
      </c>
      <c r="B130" s="1060">
        <v>600110000907</v>
      </c>
      <c r="C130" s="1059" t="s">
        <v>4178</v>
      </c>
      <c r="D130" s="1059" t="s">
        <v>4263</v>
      </c>
      <c r="E130" s="1059" t="s">
        <v>4151</v>
      </c>
      <c r="F130" s="1061">
        <v>13121.1</v>
      </c>
      <c r="G130" s="1059" t="s">
        <v>4152</v>
      </c>
      <c r="H130" s="1062">
        <v>6</v>
      </c>
      <c r="I130" s="1063">
        <v>0.59</v>
      </c>
      <c r="J130" s="1063">
        <v>0</v>
      </c>
      <c r="K130" s="1064">
        <v>42</v>
      </c>
      <c r="L130" s="1063">
        <v>8.3780000000000001</v>
      </c>
      <c r="M130" s="1063">
        <v>24.78</v>
      </c>
      <c r="N130" s="1062">
        <v>1</v>
      </c>
      <c r="O130" s="1062">
        <v>0</v>
      </c>
      <c r="P130" s="1059">
        <v>4690379061656</v>
      </c>
      <c r="Q130" s="1062"/>
      <c r="R130" s="1062">
        <v>0</v>
      </c>
      <c r="S130" s="1059" t="s">
        <v>4258</v>
      </c>
      <c r="T130" s="1065">
        <f t="shared" si="2"/>
        <v>8791.1370000000006</v>
      </c>
      <c r="U130" s="1066">
        <f t="shared" si="3"/>
        <v>9230.6938500000015</v>
      </c>
    </row>
    <row r="131" spans="1:21" hidden="1">
      <c r="A131" s="1059" t="s">
        <v>4155</v>
      </c>
      <c r="B131" s="1060">
        <v>600080000382</v>
      </c>
      <c r="C131" s="1059" t="s">
        <v>4266</v>
      </c>
      <c r="D131" s="1059" t="s">
        <v>4257</v>
      </c>
      <c r="E131" s="1059" t="s">
        <v>4181</v>
      </c>
      <c r="F131" s="1061">
        <v>4855.5999999999995</v>
      </c>
      <c r="G131" s="1059" t="s">
        <v>4152</v>
      </c>
      <c r="H131" s="1062">
        <v>2</v>
      </c>
      <c r="I131" s="1063">
        <v>0.64</v>
      </c>
      <c r="J131" s="1063">
        <v>0</v>
      </c>
      <c r="K131" s="1064">
        <v>20</v>
      </c>
      <c r="L131" s="1063">
        <v>8.6</v>
      </c>
      <c r="M131" s="1063">
        <v>12.8</v>
      </c>
      <c r="N131" s="1062">
        <v>1</v>
      </c>
      <c r="O131" s="1062">
        <v>0</v>
      </c>
      <c r="P131" s="1059">
        <v>4690379061526</v>
      </c>
      <c r="Q131" s="1062"/>
      <c r="R131" s="1062">
        <v>0</v>
      </c>
      <c r="S131" s="1059" t="s">
        <v>4258</v>
      </c>
      <c r="T131" s="1065">
        <f t="shared" si="2"/>
        <v>3253.252</v>
      </c>
      <c r="U131" s="1066">
        <f t="shared" si="3"/>
        <v>3415.9146000000001</v>
      </c>
    </row>
    <row r="132" spans="1:21" hidden="1">
      <c r="A132" s="1059" t="s">
        <v>4155</v>
      </c>
      <c r="B132" s="1060">
        <v>600080000386</v>
      </c>
      <c r="C132" s="1059" t="s">
        <v>4267</v>
      </c>
      <c r="D132" s="1059" t="s">
        <v>4257</v>
      </c>
      <c r="E132" s="1059" t="s">
        <v>4181</v>
      </c>
      <c r="F132" s="1061">
        <v>4855.5999999999995</v>
      </c>
      <c r="G132" s="1059" t="s">
        <v>4152</v>
      </c>
      <c r="H132" s="1062">
        <v>2</v>
      </c>
      <c r="I132" s="1063">
        <v>0.64</v>
      </c>
      <c r="J132" s="1063">
        <v>0</v>
      </c>
      <c r="K132" s="1064">
        <v>20</v>
      </c>
      <c r="L132" s="1063">
        <v>8.6</v>
      </c>
      <c r="M132" s="1063">
        <v>12.8</v>
      </c>
      <c r="N132" s="1062">
        <v>1</v>
      </c>
      <c r="O132" s="1062">
        <v>0</v>
      </c>
      <c r="P132" s="1059">
        <v>4690379061564</v>
      </c>
      <c r="Q132" s="1062"/>
      <c r="R132" s="1062">
        <v>0</v>
      </c>
      <c r="S132" s="1059" t="s">
        <v>4258</v>
      </c>
      <c r="T132" s="1065">
        <f t="shared" si="2"/>
        <v>3253.252</v>
      </c>
      <c r="U132" s="1066">
        <f t="shared" si="3"/>
        <v>3415.9146000000001</v>
      </c>
    </row>
    <row r="133" spans="1:21" hidden="1">
      <c r="A133" s="1059" t="s">
        <v>4155</v>
      </c>
      <c r="B133" s="1060">
        <v>600080000387</v>
      </c>
      <c r="C133" s="1059" t="s">
        <v>4268</v>
      </c>
      <c r="D133" s="1059" t="s">
        <v>4257</v>
      </c>
      <c r="E133" s="1059" t="s">
        <v>4181</v>
      </c>
      <c r="F133" s="1061">
        <v>4855.5999999999995</v>
      </c>
      <c r="G133" s="1059" t="s">
        <v>4152</v>
      </c>
      <c r="H133" s="1062">
        <v>2</v>
      </c>
      <c r="I133" s="1063">
        <v>0.64</v>
      </c>
      <c r="J133" s="1063">
        <v>0</v>
      </c>
      <c r="K133" s="1064">
        <v>20</v>
      </c>
      <c r="L133" s="1063">
        <v>8.6</v>
      </c>
      <c r="M133" s="1063">
        <v>12.8</v>
      </c>
      <c r="N133" s="1062">
        <v>1</v>
      </c>
      <c r="O133" s="1062">
        <v>0</v>
      </c>
      <c r="P133" s="1059">
        <v>4690379061571</v>
      </c>
      <c r="Q133" s="1062"/>
      <c r="R133" s="1062">
        <v>0</v>
      </c>
      <c r="S133" s="1059" t="s">
        <v>4258</v>
      </c>
      <c r="T133" s="1065">
        <f t="shared" si="2"/>
        <v>3253.252</v>
      </c>
      <c r="U133" s="1066">
        <f t="shared" si="3"/>
        <v>3415.9146000000001</v>
      </c>
    </row>
    <row r="134" spans="1:21" hidden="1">
      <c r="A134" s="1059" t="s">
        <v>4155</v>
      </c>
      <c r="B134" s="1060">
        <v>600080000383</v>
      </c>
      <c r="C134" s="1059" t="s">
        <v>4269</v>
      </c>
      <c r="D134" s="1059" t="s">
        <v>4257</v>
      </c>
      <c r="E134" s="1059" t="s">
        <v>4181</v>
      </c>
      <c r="F134" s="1061">
        <v>5599.8</v>
      </c>
      <c r="G134" s="1059" t="s">
        <v>4152</v>
      </c>
      <c r="H134" s="1062">
        <v>2</v>
      </c>
      <c r="I134" s="1063">
        <v>0.64</v>
      </c>
      <c r="J134" s="1063">
        <v>0</v>
      </c>
      <c r="K134" s="1064">
        <v>20</v>
      </c>
      <c r="L134" s="1063">
        <v>8.6</v>
      </c>
      <c r="M134" s="1063">
        <v>12.8</v>
      </c>
      <c r="N134" s="1062">
        <v>1</v>
      </c>
      <c r="O134" s="1062">
        <v>0</v>
      </c>
      <c r="P134" s="1059">
        <v>4690379061533</v>
      </c>
      <c r="Q134" s="1062"/>
      <c r="R134" s="1062">
        <v>0</v>
      </c>
      <c r="S134" s="1059" t="s">
        <v>4258</v>
      </c>
      <c r="T134" s="1065">
        <f t="shared" si="2"/>
        <v>3751.8660000000004</v>
      </c>
      <c r="U134" s="1066">
        <f t="shared" si="3"/>
        <v>3939.4593000000004</v>
      </c>
    </row>
    <row r="135" spans="1:21" hidden="1">
      <c r="A135" s="1059" t="s">
        <v>4155</v>
      </c>
      <c r="B135" s="1060">
        <v>600080000384</v>
      </c>
      <c r="C135" s="1059" t="s">
        <v>4270</v>
      </c>
      <c r="D135" s="1059" t="s">
        <v>4257</v>
      </c>
      <c r="E135" s="1059" t="s">
        <v>4181</v>
      </c>
      <c r="F135" s="1061">
        <v>5599.8</v>
      </c>
      <c r="G135" s="1059" t="s">
        <v>4152</v>
      </c>
      <c r="H135" s="1062">
        <v>2</v>
      </c>
      <c r="I135" s="1063">
        <v>0.64</v>
      </c>
      <c r="J135" s="1063">
        <v>0</v>
      </c>
      <c r="K135" s="1064">
        <v>20</v>
      </c>
      <c r="L135" s="1063">
        <v>8.6</v>
      </c>
      <c r="M135" s="1063">
        <v>12.8</v>
      </c>
      <c r="N135" s="1062">
        <v>1</v>
      </c>
      <c r="O135" s="1062">
        <v>0</v>
      </c>
      <c r="P135" s="1059">
        <v>4690379061540</v>
      </c>
      <c r="Q135" s="1062"/>
      <c r="R135" s="1062">
        <v>0</v>
      </c>
      <c r="S135" s="1059" t="s">
        <v>4258</v>
      </c>
      <c r="T135" s="1065">
        <f t="shared" si="2"/>
        <v>3751.8660000000004</v>
      </c>
      <c r="U135" s="1066">
        <f t="shared" si="3"/>
        <v>3939.4593000000004</v>
      </c>
    </row>
    <row r="136" spans="1:21" hidden="1">
      <c r="A136" s="1059" t="s">
        <v>4155</v>
      </c>
      <c r="B136" s="1060">
        <v>600080000385</v>
      </c>
      <c r="C136" s="1059" t="s">
        <v>4271</v>
      </c>
      <c r="D136" s="1059" t="s">
        <v>4257</v>
      </c>
      <c r="E136" s="1059" t="s">
        <v>4181</v>
      </c>
      <c r="F136" s="1061">
        <v>5599.8</v>
      </c>
      <c r="G136" s="1059" t="s">
        <v>4152</v>
      </c>
      <c r="H136" s="1062">
        <v>2</v>
      </c>
      <c r="I136" s="1063">
        <v>0.64</v>
      </c>
      <c r="J136" s="1063">
        <v>0</v>
      </c>
      <c r="K136" s="1064">
        <v>20</v>
      </c>
      <c r="L136" s="1063">
        <v>8.6</v>
      </c>
      <c r="M136" s="1063">
        <v>12.8</v>
      </c>
      <c r="N136" s="1062">
        <v>1</v>
      </c>
      <c r="O136" s="1062">
        <v>0</v>
      </c>
      <c r="P136" s="1059">
        <v>4690379061557</v>
      </c>
      <c r="Q136" s="1062"/>
      <c r="R136" s="1062">
        <v>0</v>
      </c>
      <c r="S136" s="1059" t="s">
        <v>4258</v>
      </c>
      <c r="T136" s="1065">
        <f t="shared" si="2"/>
        <v>3751.8660000000004</v>
      </c>
      <c r="U136" s="1066">
        <f t="shared" si="3"/>
        <v>3939.4593000000004</v>
      </c>
    </row>
    <row r="137" spans="1:21" hidden="1">
      <c r="A137" s="1059" t="s">
        <v>4155</v>
      </c>
      <c r="B137" s="1060">
        <v>600080000388</v>
      </c>
      <c r="C137" s="1059" t="s">
        <v>4272</v>
      </c>
      <c r="D137" s="1059" t="s">
        <v>4257</v>
      </c>
      <c r="E137" s="1059" t="s">
        <v>4181</v>
      </c>
      <c r="F137" s="1061">
        <v>5599.8</v>
      </c>
      <c r="G137" s="1059" t="s">
        <v>4152</v>
      </c>
      <c r="H137" s="1062">
        <v>2</v>
      </c>
      <c r="I137" s="1063">
        <v>0.64</v>
      </c>
      <c r="J137" s="1063">
        <v>0</v>
      </c>
      <c r="K137" s="1064">
        <v>20</v>
      </c>
      <c r="L137" s="1063">
        <v>8.6</v>
      </c>
      <c r="M137" s="1063">
        <v>12.8</v>
      </c>
      <c r="N137" s="1062">
        <v>1</v>
      </c>
      <c r="O137" s="1062">
        <v>0</v>
      </c>
      <c r="P137" s="1059">
        <v>4690379061588</v>
      </c>
      <c r="Q137" s="1062"/>
      <c r="R137" s="1062">
        <v>0</v>
      </c>
      <c r="S137" s="1059" t="s">
        <v>4258</v>
      </c>
      <c r="T137" s="1065">
        <f t="shared" si="2"/>
        <v>3751.8660000000004</v>
      </c>
      <c r="U137" s="1066">
        <f t="shared" si="3"/>
        <v>3939.4593000000004</v>
      </c>
    </row>
    <row r="138" spans="1:21" hidden="1">
      <c r="A138" s="1059" t="s">
        <v>4155</v>
      </c>
      <c r="B138" s="1060">
        <v>600080000389</v>
      </c>
      <c r="C138" s="1059" t="s">
        <v>4273</v>
      </c>
      <c r="D138" s="1059" t="s">
        <v>4257</v>
      </c>
      <c r="E138" s="1059" t="s">
        <v>4181</v>
      </c>
      <c r="F138" s="1061">
        <v>5599.8</v>
      </c>
      <c r="G138" s="1059" t="s">
        <v>4152</v>
      </c>
      <c r="H138" s="1062">
        <v>2</v>
      </c>
      <c r="I138" s="1063">
        <v>0.64</v>
      </c>
      <c r="J138" s="1063">
        <v>0</v>
      </c>
      <c r="K138" s="1064">
        <v>20</v>
      </c>
      <c r="L138" s="1063">
        <v>8.6</v>
      </c>
      <c r="M138" s="1063">
        <v>12.8</v>
      </c>
      <c r="N138" s="1062">
        <v>1</v>
      </c>
      <c r="O138" s="1062">
        <v>0</v>
      </c>
      <c r="P138" s="1059">
        <v>4690379061595</v>
      </c>
      <c r="Q138" s="1062"/>
      <c r="R138" s="1062">
        <v>0</v>
      </c>
      <c r="S138" s="1059" t="s">
        <v>4258</v>
      </c>
      <c r="T138" s="1065">
        <f t="shared" si="2"/>
        <v>3751.8660000000004</v>
      </c>
      <c r="U138" s="1066">
        <f t="shared" si="3"/>
        <v>3939.4593000000004</v>
      </c>
    </row>
    <row r="139" spans="1:21" hidden="1">
      <c r="A139" s="1059" t="s">
        <v>4155</v>
      </c>
      <c r="B139" s="1060">
        <v>600080000390</v>
      </c>
      <c r="C139" s="1059" t="s">
        <v>4274</v>
      </c>
      <c r="D139" s="1059" t="s">
        <v>4257</v>
      </c>
      <c r="E139" s="1059" t="s">
        <v>4181</v>
      </c>
      <c r="F139" s="1061">
        <v>6405</v>
      </c>
      <c r="G139" s="1059" t="s">
        <v>4152</v>
      </c>
      <c r="H139" s="1062">
        <v>2</v>
      </c>
      <c r="I139" s="1063">
        <v>0.64</v>
      </c>
      <c r="J139" s="1063">
        <v>0</v>
      </c>
      <c r="K139" s="1064">
        <v>20</v>
      </c>
      <c r="L139" s="1063">
        <v>8.6</v>
      </c>
      <c r="M139" s="1063">
        <v>12.8</v>
      </c>
      <c r="N139" s="1062">
        <v>1</v>
      </c>
      <c r="O139" s="1062">
        <v>0</v>
      </c>
      <c r="P139" s="1059">
        <v>4690379061601</v>
      </c>
      <c r="Q139" s="1062"/>
      <c r="R139" s="1062">
        <v>0</v>
      </c>
      <c r="S139" s="1059" t="s">
        <v>4258</v>
      </c>
      <c r="T139" s="1065">
        <f t="shared" si="2"/>
        <v>4291.3500000000004</v>
      </c>
      <c r="U139" s="1066">
        <f t="shared" si="3"/>
        <v>4505.9175000000005</v>
      </c>
    </row>
    <row r="140" spans="1:21" hidden="1">
      <c r="A140" s="1059" t="s">
        <v>4155</v>
      </c>
      <c r="B140" s="1060">
        <v>600110000908</v>
      </c>
      <c r="C140" s="1059" t="s">
        <v>4275</v>
      </c>
      <c r="D140" s="1059" t="s">
        <v>4276</v>
      </c>
      <c r="E140" s="1059" t="s">
        <v>4151</v>
      </c>
      <c r="F140" s="1061">
        <v>18971</v>
      </c>
      <c r="G140" s="1059" t="s">
        <v>4152</v>
      </c>
      <c r="H140" s="1062">
        <v>6</v>
      </c>
      <c r="I140" s="1063">
        <v>0.48</v>
      </c>
      <c r="J140" s="1063">
        <v>0</v>
      </c>
      <c r="K140" s="1064">
        <v>42</v>
      </c>
      <c r="L140" s="1063">
        <v>6.8159999999999998</v>
      </c>
      <c r="M140" s="1063">
        <v>20.16</v>
      </c>
      <c r="N140" s="1062">
        <v>1</v>
      </c>
      <c r="O140" s="1062">
        <v>0</v>
      </c>
      <c r="P140" s="1059">
        <v>4690379061663</v>
      </c>
      <c r="Q140" s="1062"/>
      <c r="R140" s="1062">
        <v>0</v>
      </c>
      <c r="S140" s="1059" t="s">
        <v>4258</v>
      </c>
      <c r="T140" s="1065">
        <f t="shared" si="2"/>
        <v>12710.570000000002</v>
      </c>
      <c r="U140" s="1066">
        <f t="shared" si="3"/>
        <v>13346.098500000002</v>
      </c>
    </row>
    <row r="141" spans="1:21" hidden="1">
      <c r="A141" s="1059" t="s">
        <v>4155</v>
      </c>
      <c r="B141" s="1060">
        <v>600110000909</v>
      </c>
      <c r="C141" s="1059" t="s">
        <v>4277</v>
      </c>
      <c r="D141" s="1059" t="s">
        <v>4276</v>
      </c>
      <c r="E141" s="1059" t="s">
        <v>4151</v>
      </c>
      <c r="F141" s="1061">
        <v>18971</v>
      </c>
      <c r="G141" s="1059" t="s">
        <v>4152</v>
      </c>
      <c r="H141" s="1062">
        <v>6</v>
      </c>
      <c r="I141" s="1063">
        <v>0.48</v>
      </c>
      <c r="J141" s="1063">
        <v>0</v>
      </c>
      <c r="K141" s="1064">
        <v>42</v>
      </c>
      <c r="L141" s="1063">
        <v>6.8159999999999998</v>
      </c>
      <c r="M141" s="1063">
        <v>20.16</v>
      </c>
      <c r="N141" s="1062">
        <v>1</v>
      </c>
      <c r="O141" s="1062">
        <v>0</v>
      </c>
      <c r="P141" s="1059">
        <v>4690379061670</v>
      </c>
      <c r="Q141" s="1062"/>
      <c r="R141" s="1062">
        <v>0</v>
      </c>
      <c r="S141" s="1059" t="s">
        <v>4258</v>
      </c>
      <c r="T141" s="1065">
        <f t="shared" si="2"/>
        <v>12710.570000000002</v>
      </c>
      <c r="U141" s="1066">
        <f t="shared" si="3"/>
        <v>13346.098500000002</v>
      </c>
    </row>
    <row r="142" spans="1:21" hidden="1">
      <c r="A142" s="1059" t="s">
        <v>4155</v>
      </c>
      <c r="B142" s="1060">
        <v>600110000910</v>
      </c>
      <c r="C142" s="1059" t="s">
        <v>4278</v>
      </c>
      <c r="D142" s="1059" t="s">
        <v>4276</v>
      </c>
      <c r="E142" s="1059" t="s">
        <v>4151</v>
      </c>
      <c r="F142" s="1061">
        <v>18971</v>
      </c>
      <c r="G142" s="1059" t="s">
        <v>4152</v>
      </c>
      <c r="H142" s="1062">
        <v>6</v>
      </c>
      <c r="I142" s="1063">
        <v>0.48</v>
      </c>
      <c r="J142" s="1063">
        <v>0</v>
      </c>
      <c r="K142" s="1064">
        <v>42</v>
      </c>
      <c r="L142" s="1063">
        <v>6.8159999999999998</v>
      </c>
      <c r="M142" s="1063">
        <v>20.16</v>
      </c>
      <c r="N142" s="1062">
        <v>1</v>
      </c>
      <c r="O142" s="1062">
        <v>0</v>
      </c>
      <c r="P142" s="1059">
        <v>4690379061687</v>
      </c>
      <c r="Q142" s="1062"/>
      <c r="R142" s="1062">
        <v>0</v>
      </c>
      <c r="S142" s="1059" t="s">
        <v>4258</v>
      </c>
      <c r="T142" s="1065">
        <f t="shared" si="2"/>
        <v>12710.570000000002</v>
      </c>
      <c r="U142" s="1066">
        <f t="shared" si="3"/>
        <v>13346.098500000002</v>
      </c>
    </row>
    <row r="143" spans="1:21" hidden="1">
      <c r="A143" s="1059" t="s">
        <v>4279</v>
      </c>
      <c r="B143" s="1060">
        <v>600180000015</v>
      </c>
      <c r="C143" s="1059" t="s">
        <v>4280</v>
      </c>
      <c r="D143" s="1059" t="s">
        <v>4281</v>
      </c>
      <c r="E143" s="1059" t="s">
        <v>4151</v>
      </c>
      <c r="F143" s="1061">
        <v>10309</v>
      </c>
      <c r="G143" s="1059" t="s">
        <v>4152</v>
      </c>
      <c r="H143" s="1062">
        <v>1</v>
      </c>
      <c r="I143" s="1063">
        <v>3.3359999999999999</v>
      </c>
      <c r="J143" s="1063">
        <v>0</v>
      </c>
      <c r="K143" s="1064">
        <v>18</v>
      </c>
      <c r="L143" s="1063">
        <v>50.57376</v>
      </c>
      <c r="M143" s="1063">
        <v>60.048000000000002</v>
      </c>
      <c r="N143" s="1062">
        <v>1</v>
      </c>
      <c r="O143" s="1062">
        <v>0</v>
      </c>
      <c r="P143" s="1059">
        <v>4690379083368</v>
      </c>
      <c r="Q143" s="1062"/>
      <c r="R143" s="1062">
        <v>0</v>
      </c>
      <c r="S143" s="1059" t="s">
        <v>4153</v>
      </c>
      <c r="T143" s="1065">
        <f t="shared" si="2"/>
        <v>6907.0300000000007</v>
      </c>
      <c r="U143" s="1066">
        <f t="shared" si="3"/>
        <v>7252.3815000000013</v>
      </c>
    </row>
    <row r="144" spans="1:21" hidden="1">
      <c r="A144" s="1059" t="s">
        <v>4279</v>
      </c>
      <c r="B144" s="1060">
        <v>600180000016</v>
      </c>
      <c r="C144" s="1059" t="s">
        <v>4282</v>
      </c>
      <c r="D144" s="1059" t="s">
        <v>4281</v>
      </c>
      <c r="E144" s="1059" t="s">
        <v>4151</v>
      </c>
      <c r="F144" s="1061">
        <v>10309</v>
      </c>
      <c r="G144" s="1059" t="s">
        <v>4152</v>
      </c>
      <c r="H144" s="1062">
        <v>1</v>
      </c>
      <c r="I144" s="1063">
        <v>3.3359999999999999</v>
      </c>
      <c r="J144" s="1063">
        <v>0</v>
      </c>
      <c r="K144" s="1064">
        <v>18</v>
      </c>
      <c r="L144" s="1063">
        <v>50.57376</v>
      </c>
      <c r="M144" s="1063">
        <v>60.048000000000002</v>
      </c>
      <c r="N144" s="1062">
        <v>1</v>
      </c>
      <c r="O144" s="1062">
        <v>0</v>
      </c>
      <c r="P144" s="1059">
        <v>4690379083375</v>
      </c>
      <c r="Q144" s="1062"/>
      <c r="R144" s="1062">
        <v>0</v>
      </c>
      <c r="S144" s="1059" t="s">
        <v>4153</v>
      </c>
      <c r="T144" s="1065">
        <f t="shared" si="2"/>
        <v>6907.0300000000007</v>
      </c>
      <c r="U144" s="1066">
        <f t="shared" si="3"/>
        <v>7252.3815000000013</v>
      </c>
    </row>
    <row r="145" spans="1:21" hidden="1">
      <c r="A145" s="1059" t="s">
        <v>4279</v>
      </c>
      <c r="B145" s="1060">
        <v>610015000598</v>
      </c>
      <c r="C145" s="1059" t="s">
        <v>4283</v>
      </c>
      <c r="D145" s="1059" t="s">
        <v>4157</v>
      </c>
      <c r="E145" s="1059" t="s">
        <v>4151</v>
      </c>
      <c r="F145" s="1061">
        <v>6581.9</v>
      </c>
      <c r="G145" s="1059" t="s">
        <v>4152</v>
      </c>
      <c r="H145" s="1062">
        <v>2</v>
      </c>
      <c r="I145" s="1063">
        <v>2.56</v>
      </c>
      <c r="J145" s="1063">
        <v>0</v>
      </c>
      <c r="K145" s="1064">
        <v>21</v>
      </c>
      <c r="L145" s="1063">
        <v>56.32</v>
      </c>
      <c r="M145" s="1063">
        <v>53.76</v>
      </c>
      <c r="N145" s="1062">
        <v>1</v>
      </c>
      <c r="O145" s="1062">
        <v>0</v>
      </c>
      <c r="P145" s="1059">
        <v>4690379080534</v>
      </c>
      <c r="Q145" s="1062"/>
      <c r="R145" s="1062">
        <v>0</v>
      </c>
      <c r="S145" s="1059" t="s">
        <v>4153</v>
      </c>
      <c r="T145" s="1065">
        <f t="shared" si="2"/>
        <v>4409.8729999999996</v>
      </c>
      <c r="U145" s="1066">
        <f t="shared" si="3"/>
        <v>4630.3666499999999</v>
      </c>
    </row>
    <row r="146" spans="1:21" hidden="1">
      <c r="A146" s="1059" t="s">
        <v>4279</v>
      </c>
      <c r="B146" s="1060">
        <v>610015000599</v>
      </c>
      <c r="C146" s="1059" t="s">
        <v>4284</v>
      </c>
      <c r="D146" s="1059" t="s">
        <v>4157</v>
      </c>
      <c r="E146" s="1059" t="s">
        <v>4151</v>
      </c>
      <c r="F146" s="1061">
        <v>6581.9</v>
      </c>
      <c r="G146" s="1059" t="s">
        <v>4152</v>
      </c>
      <c r="H146" s="1062">
        <v>2</v>
      </c>
      <c r="I146" s="1063">
        <v>2.56</v>
      </c>
      <c r="J146" s="1063">
        <v>0</v>
      </c>
      <c r="K146" s="1064">
        <v>21</v>
      </c>
      <c r="L146" s="1063">
        <v>56.32</v>
      </c>
      <c r="M146" s="1063">
        <v>53.76</v>
      </c>
      <c r="N146" s="1062">
        <v>1</v>
      </c>
      <c r="O146" s="1062">
        <v>0</v>
      </c>
      <c r="P146" s="1059">
        <v>4690379080541</v>
      </c>
      <c r="Q146" s="1062"/>
      <c r="R146" s="1062">
        <v>0</v>
      </c>
      <c r="S146" s="1059" t="s">
        <v>4153</v>
      </c>
      <c r="T146" s="1065">
        <f t="shared" si="2"/>
        <v>4409.8729999999996</v>
      </c>
      <c r="U146" s="1066">
        <f t="shared" si="3"/>
        <v>4630.3666499999999</v>
      </c>
    </row>
    <row r="147" spans="1:21" hidden="1">
      <c r="A147" s="1059" t="s">
        <v>4279</v>
      </c>
      <c r="B147" s="1060">
        <v>610015000600</v>
      </c>
      <c r="C147" s="1059" t="s">
        <v>4285</v>
      </c>
      <c r="D147" s="1059" t="s">
        <v>4157</v>
      </c>
      <c r="E147" s="1059" t="s">
        <v>4151</v>
      </c>
      <c r="F147" s="1061">
        <v>6581.9</v>
      </c>
      <c r="G147" s="1059" t="s">
        <v>4152</v>
      </c>
      <c r="H147" s="1062">
        <v>2</v>
      </c>
      <c r="I147" s="1063">
        <v>2.56</v>
      </c>
      <c r="J147" s="1063">
        <v>0</v>
      </c>
      <c r="K147" s="1064">
        <v>21</v>
      </c>
      <c r="L147" s="1063">
        <v>56.32</v>
      </c>
      <c r="M147" s="1063">
        <v>53.76</v>
      </c>
      <c r="N147" s="1062">
        <v>1</v>
      </c>
      <c r="O147" s="1062">
        <v>0</v>
      </c>
      <c r="P147" s="1059">
        <v>4690379080558</v>
      </c>
      <c r="Q147" s="1062"/>
      <c r="R147" s="1062">
        <v>0</v>
      </c>
      <c r="S147" s="1059" t="s">
        <v>4153</v>
      </c>
      <c r="T147" s="1065">
        <f t="shared" si="2"/>
        <v>4409.8729999999996</v>
      </c>
      <c r="U147" s="1066">
        <f t="shared" si="3"/>
        <v>4630.3666499999999</v>
      </c>
    </row>
    <row r="148" spans="1:21" hidden="1">
      <c r="A148" s="1059" t="s">
        <v>4279</v>
      </c>
      <c r="B148" s="1060">
        <v>610015000601</v>
      </c>
      <c r="C148" s="1059" t="s">
        <v>4286</v>
      </c>
      <c r="D148" s="1059" t="s">
        <v>4157</v>
      </c>
      <c r="E148" s="1059" t="s">
        <v>4151</v>
      </c>
      <c r="F148" s="1061">
        <v>6581.9</v>
      </c>
      <c r="G148" s="1059" t="s">
        <v>4152</v>
      </c>
      <c r="H148" s="1062">
        <v>2</v>
      </c>
      <c r="I148" s="1063">
        <v>2.56</v>
      </c>
      <c r="J148" s="1063">
        <v>0</v>
      </c>
      <c r="K148" s="1064">
        <v>21</v>
      </c>
      <c r="L148" s="1063">
        <v>56.32</v>
      </c>
      <c r="M148" s="1063">
        <v>53.76</v>
      </c>
      <c r="N148" s="1062">
        <v>1</v>
      </c>
      <c r="O148" s="1062">
        <v>0</v>
      </c>
      <c r="P148" s="1059">
        <v>4690379080565</v>
      </c>
      <c r="Q148" s="1062"/>
      <c r="R148" s="1062">
        <v>0</v>
      </c>
      <c r="S148" s="1059" t="s">
        <v>4153</v>
      </c>
      <c r="T148" s="1065">
        <f t="shared" si="2"/>
        <v>4409.8729999999996</v>
      </c>
      <c r="U148" s="1066">
        <f t="shared" si="3"/>
        <v>4630.3666499999999</v>
      </c>
    </row>
    <row r="149" spans="1:21" hidden="1">
      <c r="A149" s="1059" t="s">
        <v>4279</v>
      </c>
      <c r="B149" s="1060">
        <v>610015000602</v>
      </c>
      <c r="C149" s="1059" t="s">
        <v>4287</v>
      </c>
      <c r="D149" s="1059" t="s">
        <v>4157</v>
      </c>
      <c r="E149" s="1059" t="s">
        <v>4151</v>
      </c>
      <c r="F149" s="1061">
        <v>6581.9</v>
      </c>
      <c r="G149" s="1059" t="s">
        <v>4152</v>
      </c>
      <c r="H149" s="1062">
        <v>2</v>
      </c>
      <c r="I149" s="1063">
        <v>2.56</v>
      </c>
      <c r="J149" s="1063">
        <v>0</v>
      </c>
      <c r="K149" s="1064">
        <v>21</v>
      </c>
      <c r="L149" s="1063">
        <v>56.32</v>
      </c>
      <c r="M149" s="1063">
        <v>53.76</v>
      </c>
      <c r="N149" s="1062">
        <v>1</v>
      </c>
      <c r="O149" s="1062">
        <v>0</v>
      </c>
      <c r="P149" s="1059">
        <v>4690379080572</v>
      </c>
      <c r="Q149" s="1062"/>
      <c r="R149" s="1062">
        <v>0</v>
      </c>
      <c r="S149" s="1059" t="s">
        <v>4153</v>
      </c>
      <c r="T149" s="1065">
        <f t="shared" si="2"/>
        <v>4409.8729999999996</v>
      </c>
      <c r="U149" s="1066">
        <f t="shared" si="3"/>
        <v>4630.3666499999999</v>
      </c>
    </row>
    <row r="150" spans="1:21" hidden="1">
      <c r="A150" s="1059" t="s">
        <v>4279</v>
      </c>
      <c r="B150" s="1060">
        <v>610015000603</v>
      </c>
      <c r="C150" s="1059" t="s">
        <v>4288</v>
      </c>
      <c r="D150" s="1059" t="s">
        <v>4157</v>
      </c>
      <c r="E150" s="1059" t="s">
        <v>4151</v>
      </c>
      <c r="F150" s="1061">
        <v>7521.3</v>
      </c>
      <c r="G150" s="1059" t="s">
        <v>4152</v>
      </c>
      <c r="H150" s="1062">
        <v>2</v>
      </c>
      <c r="I150" s="1063">
        <v>2.56</v>
      </c>
      <c r="J150" s="1063">
        <v>0</v>
      </c>
      <c r="K150" s="1064">
        <v>21</v>
      </c>
      <c r="L150" s="1063">
        <v>56.32</v>
      </c>
      <c r="M150" s="1063">
        <v>53.76</v>
      </c>
      <c r="N150" s="1062">
        <v>1</v>
      </c>
      <c r="O150" s="1062">
        <v>0</v>
      </c>
      <c r="P150" s="1059">
        <v>4690379080589</v>
      </c>
      <c r="Q150" s="1062"/>
      <c r="R150" s="1062">
        <v>0</v>
      </c>
      <c r="S150" s="1059" t="s">
        <v>4153</v>
      </c>
      <c r="T150" s="1065">
        <f t="shared" si="2"/>
        <v>5039.2710000000006</v>
      </c>
      <c r="U150" s="1066">
        <f t="shared" si="3"/>
        <v>5291.234550000001</v>
      </c>
    </row>
    <row r="151" spans="1:21" hidden="1">
      <c r="A151" s="1059" t="s">
        <v>4279</v>
      </c>
      <c r="B151" s="1060">
        <v>610015000605</v>
      </c>
      <c r="C151" s="1059" t="s">
        <v>4289</v>
      </c>
      <c r="D151" s="1059" t="s">
        <v>4157</v>
      </c>
      <c r="E151" s="1059" t="s">
        <v>4151</v>
      </c>
      <c r="F151" s="1061">
        <v>7521.3</v>
      </c>
      <c r="G151" s="1059" t="s">
        <v>4152</v>
      </c>
      <c r="H151" s="1062">
        <v>2</v>
      </c>
      <c r="I151" s="1063">
        <v>2.56</v>
      </c>
      <c r="J151" s="1063">
        <v>0</v>
      </c>
      <c r="K151" s="1064">
        <v>21</v>
      </c>
      <c r="L151" s="1063">
        <v>56.32</v>
      </c>
      <c r="M151" s="1063">
        <v>53.76</v>
      </c>
      <c r="N151" s="1062">
        <v>1</v>
      </c>
      <c r="O151" s="1062">
        <v>0</v>
      </c>
      <c r="P151" s="1059">
        <v>4690379080596</v>
      </c>
      <c r="Q151" s="1062"/>
      <c r="R151" s="1062">
        <v>0</v>
      </c>
      <c r="S151" s="1059" t="s">
        <v>4153</v>
      </c>
      <c r="T151" s="1065">
        <f t="shared" si="2"/>
        <v>5039.2710000000006</v>
      </c>
      <c r="U151" s="1066">
        <f t="shared" si="3"/>
        <v>5291.234550000001</v>
      </c>
    </row>
    <row r="152" spans="1:21" hidden="1">
      <c r="A152" s="1059" t="s">
        <v>4279</v>
      </c>
      <c r="B152" s="1060">
        <v>610015000613</v>
      </c>
      <c r="C152" s="1059" t="s">
        <v>4290</v>
      </c>
      <c r="D152" s="1059" t="s">
        <v>4162</v>
      </c>
      <c r="E152" s="1059" t="s">
        <v>4151</v>
      </c>
      <c r="F152" s="1061">
        <v>5752.3</v>
      </c>
      <c r="G152" s="1059" t="s">
        <v>4152</v>
      </c>
      <c r="H152" s="1062">
        <v>2</v>
      </c>
      <c r="I152" s="1063">
        <v>1.44</v>
      </c>
      <c r="J152" s="1063">
        <v>0</v>
      </c>
      <c r="K152" s="1064">
        <v>35</v>
      </c>
      <c r="L152" s="1063">
        <v>29.088000000000001</v>
      </c>
      <c r="M152" s="1063">
        <v>50.4</v>
      </c>
      <c r="N152" s="1062">
        <v>1</v>
      </c>
      <c r="O152" s="1062">
        <v>0</v>
      </c>
      <c r="P152" s="1059">
        <v>4690379080749</v>
      </c>
      <c r="Q152" s="1062"/>
      <c r="R152" s="1062">
        <v>0</v>
      </c>
      <c r="S152" s="1059" t="s">
        <v>4153</v>
      </c>
      <c r="T152" s="1065">
        <f t="shared" si="2"/>
        <v>3854.0410000000002</v>
      </c>
      <c r="U152" s="1066">
        <f t="shared" si="3"/>
        <v>4046.7430500000005</v>
      </c>
    </row>
    <row r="153" spans="1:21" hidden="1">
      <c r="A153" s="1059" t="s">
        <v>4279</v>
      </c>
      <c r="B153" s="1060">
        <v>610015000614</v>
      </c>
      <c r="C153" s="1059" t="s">
        <v>4291</v>
      </c>
      <c r="D153" s="1059" t="s">
        <v>4162</v>
      </c>
      <c r="E153" s="1059" t="s">
        <v>4151</v>
      </c>
      <c r="F153" s="1061">
        <v>5752.3</v>
      </c>
      <c r="G153" s="1059" t="s">
        <v>4152</v>
      </c>
      <c r="H153" s="1062">
        <v>2</v>
      </c>
      <c r="I153" s="1063">
        <v>1.44</v>
      </c>
      <c r="J153" s="1063">
        <v>0</v>
      </c>
      <c r="K153" s="1064">
        <v>35</v>
      </c>
      <c r="L153" s="1063">
        <v>29.088000000000001</v>
      </c>
      <c r="M153" s="1063">
        <v>50.4</v>
      </c>
      <c r="N153" s="1062">
        <v>1</v>
      </c>
      <c r="O153" s="1062">
        <v>0</v>
      </c>
      <c r="P153" s="1059">
        <v>4690379080756</v>
      </c>
      <c r="Q153" s="1062"/>
      <c r="R153" s="1062">
        <v>0</v>
      </c>
      <c r="S153" s="1059" t="s">
        <v>4153</v>
      </c>
      <c r="T153" s="1065">
        <f t="shared" si="2"/>
        <v>3854.0410000000002</v>
      </c>
      <c r="U153" s="1066">
        <f t="shared" si="3"/>
        <v>4046.7430500000005</v>
      </c>
    </row>
    <row r="154" spans="1:21" hidden="1">
      <c r="A154" s="1059" t="s">
        <v>4279</v>
      </c>
      <c r="B154" s="1060">
        <v>610015000615</v>
      </c>
      <c r="C154" s="1059" t="s">
        <v>4292</v>
      </c>
      <c r="D154" s="1059" t="s">
        <v>4162</v>
      </c>
      <c r="E154" s="1059" t="s">
        <v>4151</v>
      </c>
      <c r="F154" s="1061">
        <v>5752.3</v>
      </c>
      <c r="G154" s="1059" t="s">
        <v>4152</v>
      </c>
      <c r="H154" s="1062">
        <v>2</v>
      </c>
      <c r="I154" s="1063">
        <v>1.44</v>
      </c>
      <c r="J154" s="1063">
        <v>0</v>
      </c>
      <c r="K154" s="1064">
        <v>35</v>
      </c>
      <c r="L154" s="1063">
        <v>29.088000000000001</v>
      </c>
      <c r="M154" s="1063">
        <v>50.4</v>
      </c>
      <c r="N154" s="1062">
        <v>1</v>
      </c>
      <c r="O154" s="1062">
        <v>0</v>
      </c>
      <c r="P154" s="1059">
        <v>4690379080763</v>
      </c>
      <c r="Q154" s="1062"/>
      <c r="R154" s="1062">
        <v>0</v>
      </c>
      <c r="S154" s="1059" t="s">
        <v>4153</v>
      </c>
      <c r="T154" s="1065">
        <f t="shared" si="2"/>
        <v>3854.0410000000002</v>
      </c>
      <c r="U154" s="1066">
        <f t="shared" si="3"/>
        <v>4046.7430500000005</v>
      </c>
    </row>
    <row r="155" spans="1:21" hidden="1">
      <c r="A155" s="1059" t="s">
        <v>4279</v>
      </c>
      <c r="B155" s="1060">
        <v>610015000616</v>
      </c>
      <c r="C155" s="1059" t="s">
        <v>4293</v>
      </c>
      <c r="D155" s="1059" t="s">
        <v>4162</v>
      </c>
      <c r="E155" s="1059" t="s">
        <v>4151</v>
      </c>
      <c r="F155" s="1061">
        <v>5752.3</v>
      </c>
      <c r="G155" s="1059" t="s">
        <v>4152</v>
      </c>
      <c r="H155" s="1062">
        <v>2</v>
      </c>
      <c r="I155" s="1063">
        <v>1.44</v>
      </c>
      <c r="J155" s="1063">
        <v>0</v>
      </c>
      <c r="K155" s="1064">
        <v>35</v>
      </c>
      <c r="L155" s="1063">
        <v>29.088000000000001</v>
      </c>
      <c r="M155" s="1063">
        <v>50.4</v>
      </c>
      <c r="N155" s="1062">
        <v>1</v>
      </c>
      <c r="O155" s="1062">
        <v>0</v>
      </c>
      <c r="P155" s="1059">
        <v>4690379080770</v>
      </c>
      <c r="Q155" s="1062"/>
      <c r="R155" s="1062">
        <v>0</v>
      </c>
      <c r="S155" s="1059" t="s">
        <v>4153</v>
      </c>
      <c r="T155" s="1065">
        <f t="shared" si="2"/>
        <v>3854.0410000000002</v>
      </c>
      <c r="U155" s="1066">
        <f t="shared" si="3"/>
        <v>4046.7430500000005</v>
      </c>
    </row>
    <row r="156" spans="1:21" hidden="1">
      <c r="A156" s="1059" t="s">
        <v>4279</v>
      </c>
      <c r="B156" s="1060">
        <v>610015000617</v>
      </c>
      <c r="C156" s="1059" t="s">
        <v>4294</v>
      </c>
      <c r="D156" s="1059" t="s">
        <v>4162</v>
      </c>
      <c r="E156" s="1059" t="s">
        <v>4151</v>
      </c>
      <c r="F156" s="1061">
        <v>5752.3</v>
      </c>
      <c r="G156" s="1059" t="s">
        <v>4152</v>
      </c>
      <c r="H156" s="1062">
        <v>2</v>
      </c>
      <c r="I156" s="1063">
        <v>1.44</v>
      </c>
      <c r="J156" s="1063">
        <v>0</v>
      </c>
      <c r="K156" s="1064">
        <v>35</v>
      </c>
      <c r="L156" s="1063">
        <v>29.088000000000001</v>
      </c>
      <c r="M156" s="1063">
        <v>50.4</v>
      </c>
      <c r="N156" s="1062">
        <v>1</v>
      </c>
      <c r="O156" s="1062">
        <v>0</v>
      </c>
      <c r="P156" s="1059">
        <v>4690379080787</v>
      </c>
      <c r="Q156" s="1062"/>
      <c r="R156" s="1062">
        <v>0</v>
      </c>
      <c r="S156" s="1059" t="s">
        <v>4153</v>
      </c>
      <c r="T156" s="1065">
        <f t="shared" si="2"/>
        <v>3854.0410000000002</v>
      </c>
      <c r="U156" s="1066">
        <f t="shared" si="3"/>
        <v>4046.7430500000005</v>
      </c>
    </row>
    <row r="157" spans="1:21" hidden="1">
      <c r="A157" s="1059" t="s">
        <v>4279</v>
      </c>
      <c r="B157" s="1060">
        <v>610015000618</v>
      </c>
      <c r="C157" s="1059" t="s">
        <v>4295</v>
      </c>
      <c r="D157" s="1059" t="s">
        <v>4162</v>
      </c>
      <c r="E157" s="1059" t="s">
        <v>4151</v>
      </c>
      <c r="F157" s="1061">
        <v>6258.5999999999995</v>
      </c>
      <c r="G157" s="1059" t="s">
        <v>4152</v>
      </c>
      <c r="H157" s="1062">
        <v>2</v>
      </c>
      <c r="I157" s="1063">
        <v>1.44</v>
      </c>
      <c r="J157" s="1063">
        <v>0</v>
      </c>
      <c r="K157" s="1064">
        <v>35</v>
      </c>
      <c r="L157" s="1063">
        <v>29.088000000000001</v>
      </c>
      <c r="M157" s="1063">
        <v>50.4</v>
      </c>
      <c r="N157" s="1062">
        <v>1</v>
      </c>
      <c r="O157" s="1062">
        <v>0</v>
      </c>
      <c r="P157" s="1059">
        <v>4690379080794</v>
      </c>
      <c r="Q157" s="1062"/>
      <c r="R157" s="1062">
        <v>0</v>
      </c>
      <c r="S157" s="1059" t="s">
        <v>4153</v>
      </c>
      <c r="T157" s="1065">
        <f t="shared" si="2"/>
        <v>4193.2619999999997</v>
      </c>
      <c r="U157" s="1066">
        <f t="shared" si="3"/>
        <v>4402.9250999999995</v>
      </c>
    </row>
    <row r="158" spans="1:21" hidden="1">
      <c r="A158" s="1059" t="s">
        <v>4279</v>
      </c>
      <c r="B158" s="1060">
        <v>610015000619</v>
      </c>
      <c r="C158" s="1059" t="s">
        <v>4296</v>
      </c>
      <c r="D158" s="1059" t="s">
        <v>4162</v>
      </c>
      <c r="E158" s="1059" t="s">
        <v>4151</v>
      </c>
      <c r="F158" s="1061">
        <v>6258.5999999999995</v>
      </c>
      <c r="G158" s="1059" t="s">
        <v>4152</v>
      </c>
      <c r="H158" s="1062">
        <v>2</v>
      </c>
      <c r="I158" s="1063">
        <v>1.44</v>
      </c>
      <c r="J158" s="1063">
        <v>0</v>
      </c>
      <c r="K158" s="1064">
        <v>35</v>
      </c>
      <c r="L158" s="1063">
        <v>29.088000000000001</v>
      </c>
      <c r="M158" s="1063">
        <v>50.4</v>
      </c>
      <c r="N158" s="1062">
        <v>1</v>
      </c>
      <c r="O158" s="1062">
        <v>0</v>
      </c>
      <c r="P158" s="1059">
        <v>4690379080800</v>
      </c>
      <c r="Q158" s="1062"/>
      <c r="R158" s="1062">
        <v>0</v>
      </c>
      <c r="S158" s="1059" t="s">
        <v>4153</v>
      </c>
      <c r="T158" s="1065">
        <f t="shared" si="2"/>
        <v>4193.2619999999997</v>
      </c>
      <c r="U158" s="1066">
        <f t="shared" si="3"/>
        <v>4402.9250999999995</v>
      </c>
    </row>
    <row r="159" spans="1:21" hidden="1">
      <c r="A159" s="1059" t="s">
        <v>4279</v>
      </c>
      <c r="B159" s="1060">
        <v>610080000229</v>
      </c>
      <c r="C159" s="1059" t="s">
        <v>4297</v>
      </c>
      <c r="D159" s="1059" t="s">
        <v>4162</v>
      </c>
      <c r="E159" s="1059" t="s">
        <v>4151</v>
      </c>
      <c r="F159" s="1061">
        <v>6880.8</v>
      </c>
      <c r="G159" s="1059" t="s">
        <v>4152</v>
      </c>
      <c r="H159" s="1062">
        <v>2</v>
      </c>
      <c r="I159" s="1063">
        <v>1.44</v>
      </c>
      <c r="J159" s="1063">
        <v>0</v>
      </c>
      <c r="K159" s="1064">
        <v>35</v>
      </c>
      <c r="L159" s="1063">
        <v>29.231999999999999</v>
      </c>
      <c r="M159" s="1063">
        <v>50.4</v>
      </c>
      <c r="N159" s="1062">
        <v>1</v>
      </c>
      <c r="O159" s="1062">
        <v>0</v>
      </c>
      <c r="P159" s="1059">
        <v>4690379080817</v>
      </c>
      <c r="Q159" s="1062"/>
      <c r="R159" s="1062">
        <v>0</v>
      </c>
      <c r="S159" s="1059" t="s">
        <v>4153</v>
      </c>
      <c r="T159" s="1065">
        <f t="shared" si="2"/>
        <v>4610.1360000000004</v>
      </c>
      <c r="U159" s="1066">
        <f t="shared" si="3"/>
        <v>4840.6428000000005</v>
      </c>
    </row>
    <row r="160" spans="1:21" hidden="1">
      <c r="A160" s="1059" t="s">
        <v>4279</v>
      </c>
      <c r="B160" s="1060">
        <v>610080000230</v>
      </c>
      <c r="C160" s="1059" t="s">
        <v>4298</v>
      </c>
      <c r="D160" s="1059" t="s">
        <v>4162</v>
      </c>
      <c r="E160" s="1059" t="s">
        <v>4151</v>
      </c>
      <c r="F160" s="1061">
        <v>6880.8</v>
      </c>
      <c r="G160" s="1059" t="s">
        <v>4152</v>
      </c>
      <c r="H160" s="1062">
        <v>2</v>
      </c>
      <c r="I160" s="1063">
        <v>1.44</v>
      </c>
      <c r="J160" s="1063">
        <v>0</v>
      </c>
      <c r="K160" s="1064">
        <v>35</v>
      </c>
      <c r="L160" s="1063">
        <v>29.231999999999999</v>
      </c>
      <c r="M160" s="1063">
        <v>50.4</v>
      </c>
      <c r="N160" s="1062">
        <v>1</v>
      </c>
      <c r="O160" s="1062">
        <v>0</v>
      </c>
      <c r="P160" s="1059">
        <v>4690379080824</v>
      </c>
      <c r="Q160" s="1062"/>
      <c r="R160" s="1062">
        <v>0</v>
      </c>
      <c r="S160" s="1059" t="s">
        <v>4153</v>
      </c>
      <c r="T160" s="1065">
        <f t="shared" si="2"/>
        <v>4610.1360000000004</v>
      </c>
      <c r="U160" s="1066">
        <f t="shared" si="3"/>
        <v>4840.6428000000005</v>
      </c>
    </row>
    <row r="161" spans="1:21" hidden="1">
      <c r="A161" s="1059" t="s">
        <v>4279</v>
      </c>
      <c r="B161" s="1060">
        <v>610080000231</v>
      </c>
      <c r="C161" s="1059" t="s">
        <v>4299</v>
      </c>
      <c r="D161" s="1059" t="s">
        <v>4162</v>
      </c>
      <c r="E161" s="1059" t="s">
        <v>4151</v>
      </c>
      <c r="F161" s="1061">
        <v>6880.8</v>
      </c>
      <c r="G161" s="1059" t="s">
        <v>4152</v>
      </c>
      <c r="H161" s="1062">
        <v>2</v>
      </c>
      <c r="I161" s="1063">
        <v>1.44</v>
      </c>
      <c r="J161" s="1063">
        <v>0</v>
      </c>
      <c r="K161" s="1064">
        <v>35</v>
      </c>
      <c r="L161" s="1063">
        <v>29.231999999999999</v>
      </c>
      <c r="M161" s="1063">
        <v>50.4</v>
      </c>
      <c r="N161" s="1062">
        <v>1</v>
      </c>
      <c r="O161" s="1062">
        <v>0</v>
      </c>
      <c r="P161" s="1059">
        <v>4690379080831</v>
      </c>
      <c r="Q161" s="1062"/>
      <c r="R161" s="1062">
        <v>0</v>
      </c>
      <c r="S161" s="1059" t="s">
        <v>4153</v>
      </c>
      <c r="T161" s="1065">
        <f t="shared" ref="T161:T224" si="4">F161*67%</f>
        <v>4610.1360000000004</v>
      </c>
      <c r="U161" s="1066">
        <f t="shared" ref="U161:U224" si="5">T161*1.05</f>
        <v>4840.6428000000005</v>
      </c>
    </row>
    <row r="162" spans="1:21" hidden="1">
      <c r="A162" s="1059" t="s">
        <v>4279</v>
      </c>
      <c r="B162" s="1060">
        <v>610015000620</v>
      </c>
      <c r="C162" s="1059" t="s">
        <v>4300</v>
      </c>
      <c r="D162" s="1059" t="s">
        <v>4167</v>
      </c>
      <c r="E162" s="1059" t="s">
        <v>4151</v>
      </c>
      <c r="F162" s="1061">
        <v>5264.3</v>
      </c>
      <c r="G162" s="1059" t="s">
        <v>4152</v>
      </c>
      <c r="H162" s="1062">
        <v>3</v>
      </c>
      <c r="I162" s="1063">
        <v>1.08</v>
      </c>
      <c r="J162" s="1063">
        <v>0</v>
      </c>
      <c r="K162" s="1064">
        <v>40</v>
      </c>
      <c r="L162" s="1063">
        <v>22.248000000000001</v>
      </c>
      <c r="M162" s="1063">
        <v>43.2</v>
      </c>
      <c r="N162" s="1062">
        <v>1</v>
      </c>
      <c r="O162" s="1062">
        <v>0</v>
      </c>
      <c r="P162" s="1059">
        <v>4690379080916</v>
      </c>
      <c r="Q162" s="1062"/>
      <c r="R162" s="1062">
        <v>0</v>
      </c>
      <c r="S162" s="1059" t="s">
        <v>4153</v>
      </c>
      <c r="T162" s="1065">
        <f t="shared" si="4"/>
        <v>3527.0810000000001</v>
      </c>
      <c r="U162" s="1066">
        <f t="shared" si="5"/>
        <v>3703.4350500000005</v>
      </c>
    </row>
    <row r="163" spans="1:21" hidden="1">
      <c r="A163" s="1059" t="s">
        <v>4279</v>
      </c>
      <c r="B163" s="1060">
        <v>610015000621</v>
      </c>
      <c r="C163" s="1059" t="s">
        <v>4301</v>
      </c>
      <c r="D163" s="1059" t="s">
        <v>4167</v>
      </c>
      <c r="E163" s="1059" t="s">
        <v>4151</v>
      </c>
      <c r="F163" s="1061">
        <v>5264.3</v>
      </c>
      <c r="G163" s="1059" t="s">
        <v>4152</v>
      </c>
      <c r="H163" s="1062">
        <v>3</v>
      </c>
      <c r="I163" s="1063">
        <v>1.08</v>
      </c>
      <c r="J163" s="1063">
        <v>0</v>
      </c>
      <c r="K163" s="1064">
        <v>40</v>
      </c>
      <c r="L163" s="1063">
        <v>22.248000000000001</v>
      </c>
      <c r="M163" s="1063">
        <v>43.2</v>
      </c>
      <c r="N163" s="1062">
        <v>1</v>
      </c>
      <c r="O163" s="1062">
        <v>0</v>
      </c>
      <c r="P163" s="1059">
        <v>4690379080923</v>
      </c>
      <c r="Q163" s="1062"/>
      <c r="R163" s="1062">
        <v>0</v>
      </c>
      <c r="S163" s="1059" t="s">
        <v>4153</v>
      </c>
      <c r="T163" s="1065">
        <f t="shared" si="4"/>
        <v>3527.0810000000001</v>
      </c>
      <c r="U163" s="1066">
        <f t="shared" si="5"/>
        <v>3703.4350500000005</v>
      </c>
    </row>
    <row r="164" spans="1:21" hidden="1">
      <c r="A164" s="1059" t="s">
        <v>4279</v>
      </c>
      <c r="B164" s="1060">
        <v>610015000622</v>
      </c>
      <c r="C164" s="1059" t="s">
        <v>4302</v>
      </c>
      <c r="D164" s="1059" t="s">
        <v>4167</v>
      </c>
      <c r="E164" s="1059" t="s">
        <v>4151</v>
      </c>
      <c r="F164" s="1061">
        <v>5264.3</v>
      </c>
      <c r="G164" s="1059" t="s">
        <v>4152</v>
      </c>
      <c r="H164" s="1062">
        <v>3</v>
      </c>
      <c r="I164" s="1063">
        <v>1.08</v>
      </c>
      <c r="J164" s="1063">
        <v>0</v>
      </c>
      <c r="K164" s="1064">
        <v>40</v>
      </c>
      <c r="L164" s="1063">
        <v>22.248000000000001</v>
      </c>
      <c r="M164" s="1063">
        <v>43.2</v>
      </c>
      <c r="N164" s="1062">
        <v>1</v>
      </c>
      <c r="O164" s="1062">
        <v>0</v>
      </c>
      <c r="P164" s="1059">
        <v>4690379080930</v>
      </c>
      <c r="Q164" s="1062"/>
      <c r="R164" s="1062">
        <v>0</v>
      </c>
      <c r="S164" s="1059" t="s">
        <v>4153</v>
      </c>
      <c r="T164" s="1065">
        <f t="shared" si="4"/>
        <v>3527.0810000000001</v>
      </c>
      <c r="U164" s="1066">
        <f t="shared" si="5"/>
        <v>3703.4350500000005</v>
      </c>
    </row>
    <row r="165" spans="1:21" hidden="1">
      <c r="A165" s="1059" t="s">
        <v>4279</v>
      </c>
      <c r="B165" s="1060">
        <v>610015000623</v>
      </c>
      <c r="C165" s="1059" t="s">
        <v>4303</v>
      </c>
      <c r="D165" s="1059" t="s">
        <v>4167</v>
      </c>
      <c r="E165" s="1059" t="s">
        <v>4151</v>
      </c>
      <c r="F165" s="1061">
        <v>5264.3</v>
      </c>
      <c r="G165" s="1059" t="s">
        <v>4152</v>
      </c>
      <c r="H165" s="1062">
        <v>3</v>
      </c>
      <c r="I165" s="1063">
        <v>1.08</v>
      </c>
      <c r="J165" s="1063">
        <v>0</v>
      </c>
      <c r="K165" s="1064">
        <v>40</v>
      </c>
      <c r="L165" s="1063">
        <v>22.248000000000001</v>
      </c>
      <c r="M165" s="1063">
        <v>43.2</v>
      </c>
      <c r="N165" s="1062">
        <v>1</v>
      </c>
      <c r="O165" s="1062">
        <v>0</v>
      </c>
      <c r="P165" s="1059">
        <v>4690379080947</v>
      </c>
      <c r="Q165" s="1062"/>
      <c r="R165" s="1062">
        <v>0</v>
      </c>
      <c r="S165" s="1059" t="s">
        <v>4153</v>
      </c>
      <c r="T165" s="1065">
        <f t="shared" si="4"/>
        <v>3527.0810000000001</v>
      </c>
      <c r="U165" s="1066">
        <f t="shared" si="5"/>
        <v>3703.4350500000005</v>
      </c>
    </row>
    <row r="166" spans="1:21" hidden="1">
      <c r="A166" s="1059" t="s">
        <v>4279</v>
      </c>
      <c r="B166" s="1060">
        <v>610015000624</v>
      </c>
      <c r="C166" s="1059" t="s">
        <v>4304</v>
      </c>
      <c r="D166" s="1059" t="s">
        <v>4167</v>
      </c>
      <c r="E166" s="1059" t="s">
        <v>4151</v>
      </c>
      <c r="F166" s="1061">
        <v>5264.3</v>
      </c>
      <c r="G166" s="1059" t="s">
        <v>4152</v>
      </c>
      <c r="H166" s="1062">
        <v>3</v>
      </c>
      <c r="I166" s="1063">
        <v>1.08</v>
      </c>
      <c r="J166" s="1063">
        <v>0</v>
      </c>
      <c r="K166" s="1064">
        <v>40</v>
      </c>
      <c r="L166" s="1063">
        <v>22.248000000000001</v>
      </c>
      <c r="M166" s="1063">
        <v>43.2</v>
      </c>
      <c r="N166" s="1062">
        <v>1</v>
      </c>
      <c r="O166" s="1062">
        <v>0</v>
      </c>
      <c r="P166" s="1059">
        <v>4690379080954</v>
      </c>
      <c r="Q166" s="1062"/>
      <c r="R166" s="1062">
        <v>0</v>
      </c>
      <c r="S166" s="1059" t="s">
        <v>4153</v>
      </c>
      <c r="T166" s="1065">
        <f t="shared" si="4"/>
        <v>3527.0810000000001</v>
      </c>
      <c r="U166" s="1066">
        <f t="shared" si="5"/>
        <v>3703.4350500000005</v>
      </c>
    </row>
    <row r="167" spans="1:21" hidden="1">
      <c r="A167" s="1059" t="s">
        <v>4279</v>
      </c>
      <c r="B167" s="1060">
        <v>610015000625</v>
      </c>
      <c r="C167" s="1059" t="s">
        <v>4305</v>
      </c>
      <c r="D167" s="1059" t="s">
        <v>4167</v>
      </c>
      <c r="E167" s="1059" t="s">
        <v>4151</v>
      </c>
      <c r="F167" s="1061">
        <v>5746.2</v>
      </c>
      <c r="G167" s="1059" t="s">
        <v>4152</v>
      </c>
      <c r="H167" s="1062">
        <v>3</v>
      </c>
      <c r="I167" s="1063">
        <v>1.08</v>
      </c>
      <c r="J167" s="1063">
        <v>0</v>
      </c>
      <c r="K167" s="1064">
        <v>40</v>
      </c>
      <c r="L167" s="1063">
        <v>22.248000000000001</v>
      </c>
      <c r="M167" s="1063">
        <v>43.2</v>
      </c>
      <c r="N167" s="1062">
        <v>1</v>
      </c>
      <c r="O167" s="1062">
        <v>0</v>
      </c>
      <c r="P167" s="1059">
        <v>4690379080961</v>
      </c>
      <c r="Q167" s="1062"/>
      <c r="R167" s="1062">
        <v>0</v>
      </c>
      <c r="S167" s="1059" t="s">
        <v>4153</v>
      </c>
      <c r="T167" s="1065">
        <f t="shared" si="4"/>
        <v>3849.9540000000002</v>
      </c>
      <c r="U167" s="1066">
        <f t="shared" si="5"/>
        <v>4042.4517000000005</v>
      </c>
    </row>
    <row r="168" spans="1:21" hidden="1">
      <c r="A168" s="1059" t="s">
        <v>4279</v>
      </c>
      <c r="B168" s="1060">
        <v>610015000626</v>
      </c>
      <c r="C168" s="1059" t="s">
        <v>4306</v>
      </c>
      <c r="D168" s="1059" t="s">
        <v>4167</v>
      </c>
      <c r="E168" s="1059" t="s">
        <v>4151</v>
      </c>
      <c r="F168" s="1061">
        <v>5746.2</v>
      </c>
      <c r="G168" s="1059" t="s">
        <v>4152</v>
      </c>
      <c r="H168" s="1062">
        <v>3</v>
      </c>
      <c r="I168" s="1063">
        <v>1.08</v>
      </c>
      <c r="J168" s="1063">
        <v>0</v>
      </c>
      <c r="K168" s="1064">
        <v>40</v>
      </c>
      <c r="L168" s="1063">
        <v>22.248000000000001</v>
      </c>
      <c r="M168" s="1063">
        <v>43.2</v>
      </c>
      <c r="N168" s="1062">
        <v>1</v>
      </c>
      <c r="O168" s="1062">
        <v>0</v>
      </c>
      <c r="P168" s="1059">
        <v>4690379080978</v>
      </c>
      <c r="Q168" s="1062"/>
      <c r="R168" s="1062">
        <v>0</v>
      </c>
      <c r="S168" s="1059" t="s">
        <v>4153</v>
      </c>
      <c r="T168" s="1065">
        <f t="shared" si="4"/>
        <v>3849.9540000000002</v>
      </c>
      <c r="U168" s="1066">
        <f t="shared" si="5"/>
        <v>4042.4517000000005</v>
      </c>
    </row>
    <row r="169" spans="1:21" hidden="1">
      <c r="A169" s="1059" t="s">
        <v>4279</v>
      </c>
      <c r="B169" s="1060">
        <v>610010002168</v>
      </c>
      <c r="C169" s="1059" t="s">
        <v>4307</v>
      </c>
      <c r="D169" s="1059" t="s">
        <v>4157</v>
      </c>
      <c r="E169" s="1059" t="s">
        <v>4151</v>
      </c>
      <c r="F169" s="1061">
        <v>6368.4</v>
      </c>
      <c r="G169" s="1059" t="s">
        <v>4152</v>
      </c>
      <c r="H169" s="1062">
        <v>2</v>
      </c>
      <c r="I169" s="1063">
        <v>2.56</v>
      </c>
      <c r="J169" s="1063">
        <v>0</v>
      </c>
      <c r="K169" s="1064">
        <v>21</v>
      </c>
      <c r="L169" s="1063">
        <v>51.712000000000003</v>
      </c>
      <c r="M169" s="1063">
        <v>53.76</v>
      </c>
      <c r="N169" s="1062">
        <v>1</v>
      </c>
      <c r="O169" s="1062">
        <v>0</v>
      </c>
      <c r="P169" s="1059">
        <v>4690379080466</v>
      </c>
      <c r="Q169" s="1062"/>
      <c r="R169" s="1062">
        <v>0</v>
      </c>
      <c r="S169" s="1059" t="s">
        <v>4153</v>
      </c>
      <c r="T169" s="1065">
        <f t="shared" si="4"/>
        <v>4266.8280000000004</v>
      </c>
      <c r="U169" s="1066">
        <f t="shared" si="5"/>
        <v>4480.1694000000007</v>
      </c>
    </row>
    <row r="170" spans="1:21" hidden="1">
      <c r="A170" s="1059" t="s">
        <v>4279</v>
      </c>
      <c r="B170" s="1060">
        <v>610010002169</v>
      </c>
      <c r="C170" s="1059" t="s">
        <v>4308</v>
      </c>
      <c r="D170" s="1059" t="s">
        <v>4157</v>
      </c>
      <c r="E170" s="1059" t="s">
        <v>4151</v>
      </c>
      <c r="F170" s="1061">
        <v>6368.4</v>
      </c>
      <c r="G170" s="1059" t="s">
        <v>4152</v>
      </c>
      <c r="H170" s="1062">
        <v>2</v>
      </c>
      <c r="I170" s="1063">
        <v>2.56</v>
      </c>
      <c r="J170" s="1063">
        <v>0</v>
      </c>
      <c r="K170" s="1064">
        <v>21</v>
      </c>
      <c r="L170" s="1063">
        <v>51.712000000000003</v>
      </c>
      <c r="M170" s="1063">
        <v>53.76</v>
      </c>
      <c r="N170" s="1062">
        <v>1</v>
      </c>
      <c r="O170" s="1062">
        <v>0</v>
      </c>
      <c r="P170" s="1059">
        <v>4690379080473</v>
      </c>
      <c r="Q170" s="1062"/>
      <c r="R170" s="1062">
        <v>0</v>
      </c>
      <c r="S170" s="1059" t="s">
        <v>4153</v>
      </c>
      <c r="T170" s="1065">
        <f t="shared" si="4"/>
        <v>4266.8280000000004</v>
      </c>
      <c r="U170" s="1066">
        <f t="shared" si="5"/>
        <v>4480.1694000000007</v>
      </c>
    </row>
    <row r="171" spans="1:21" hidden="1">
      <c r="A171" s="1059" t="s">
        <v>4279</v>
      </c>
      <c r="B171" s="1060">
        <v>610010002170</v>
      </c>
      <c r="C171" s="1059" t="s">
        <v>4309</v>
      </c>
      <c r="D171" s="1059" t="s">
        <v>4157</v>
      </c>
      <c r="E171" s="1059" t="s">
        <v>4151</v>
      </c>
      <c r="F171" s="1061">
        <v>6368.4</v>
      </c>
      <c r="G171" s="1059" t="s">
        <v>4152</v>
      </c>
      <c r="H171" s="1062">
        <v>2</v>
      </c>
      <c r="I171" s="1063">
        <v>2.56</v>
      </c>
      <c r="J171" s="1063">
        <v>0</v>
      </c>
      <c r="K171" s="1064">
        <v>21</v>
      </c>
      <c r="L171" s="1063">
        <v>51.712000000000003</v>
      </c>
      <c r="M171" s="1063">
        <v>53.76</v>
      </c>
      <c r="N171" s="1062">
        <v>1</v>
      </c>
      <c r="O171" s="1062">
        <v>0</v>
      </c>
      <c r="P171" s="1059">
        <v>4690379080480</v>
      </c>
      <c r="Q171" s="1062"/>
      <c r="R171" s="1062">
        <v>0</v>
      </c>
      <c r="S171" s="1059" t="s">
        <v>4153</v>
      </c>
      <c r="T171" s="1065">
        <f t="shared" si="4"/>
        <v>4266.8280000000004</v>
      </c>
      <c r="U171" s="1066">
        <f t="shared" si="5"/>
        <v>4480.1694000000007</v>
      </c>
    </row>
    <row r="172" spans="1:21" hidden="1">
      <c r="A172" s="1059" t="s">
        <v>4279</v>
      </c>
      <c r="B172" s="1060">
        <v>610010002171</v>
      </c>
      <c r="C172" s="1059" t="s">
        <v>4310</v>
      </c>
      <c r="D172" s="1059" t="s">
        <v>4157</v>
      </c>
      <c r="E172" s="1059" t="s">
        <v>4151</v>
      </c>
      <c r="F172" s="1061">
        <v>6368.4</v>
      </c>
      <c r="G172" s="1059" t="s">
        <v>4152</v>
      </c>
      <c r="H172" s="1062">
        <v>2</v>
      </c>
      <c r="I172" s="1063">
        <v>2.56</v>
      </c>
      <c r="J172" s="1063">
        <v>0</v>
      </c>
      <c r="K172" s="1064">
        <v>21</v>
      </c>
      <c r="L172" s="1063">
        <v>51.712000000000003</v>
      </c>
      <c r="M172" s="1063">
        <v>53.76</v>
      </c>
      <c r="N172" s="1062">
        <v>1</v>
      </c>
      <c r="O172" s="1062">
        <v>0</v>
      </c>
      <c r="P172" s="1059">
        <v>4690379080497</v>
      </c>
      <c r="Q172" s="1062"/>
      <c r="R172" s="1062">
        <v>0</v>
      </c>
      <c r="S172" s="1059" t="s">
        <v>4153</v>
      </c>
      <c r="T172" s="1065">
        <f t="shared" si="4"/>
        <v>4266.8280000000004</v>
      </c>
      <c r="U172" s="1066">
        <f t="shared" si="5"/>
        <v>4480.1694000000007</v>
      </c>
    </row>
    <row r="173" spans="1:21" hidden="1">
      <c r="A173" s="1059" t="s">
        <v>4279</v>
      </c>
      <c r="B173" s="1060">
        <v>610010002172</v>
      </c>
      <c r="C173" s="1059" t="s">
        <v>4311</v>
      </c>
      <c r="D173" s="1059" t="s">
        <v>4157</v>
      </c>
      <c r="E173" s="1059" t="s">
        <v>4151</v>
      </c>
      <c r="F173" s="1061">
        <v>6368.4</v>
      </c>
      <c r="G173" s="1059" t="s">
        <v>4152</v>
      </c>
      <c r="H173" s="1062">
        <v>2</v>
      </c>
      <c r="I173" s="1063">
        <v>2.56</v>
      </c>
      <c r="J173" s="1063">
        <v>0</v>
      </c>
      <c r="K173" s="1064">
        <v>21</v>
      </c>
      <c r="L173" s="1063">
        <v>51.712000000000003</v>
      </c>
      <c r="M173" s="1063">
        <v>53.76</v>
      </c>
      <c r="N173" s="1062">
        <v>1</v>
      </c>
      <c r="O173" s="1062">
        <v>0</v>
      </c>
      <c r="P173" s="1059">
        <v>4690379080503</v>
      </c>
      <c r="Q173" s="1062"/>
      <c r="R173" s="1062">
        <v>0</v>
      </c>
      <c r="S173" s="1059" t="s">
        <v>4153</v>
      </c>
      <c r="T173" s="1065">
        <f t="shared" si="4"/>
        <v>4266.8280000000004</v>
      </c>
      <c r="U173" s="1066">
        <f t="shared" si="5"/>
        <v>4480.1694000000007</v>
      </c>
    </row>
    <row r="174" spans="1:21" hidden="1">
      <c r="A174" s="1059" t="s">
        <v>4279</v>
      </c>
      <c r="B174" s="1060">
        <v>610010002173</v>
      </c>
      <c r="C174" s="1059" t="s">
        <v>4312</v>
      </c>
      <c r="D174" s="1059" t="s">
        <v>4157</v>
      </c>
      <c r="E174" s="1059" t="s">
        <v>4151</v>
      </c>
      <c r="F174" s="1061">
        <v>6893</v>
      </c>
      <c r="G174" s="1059" t="s">
        <v>4152</v>
      </c>
      <c r="H174" s="1062">
        <v>2</v>
      </c>
      <c r="I174" s="1063">
        <v>2.56</v>
      </c>
      <c r="J174" s="1063">
        <v>0</v>
      </c>
      <c r="K174" s="1064">
        <v>21</v>
      </c>
      <c r="L174" s="1063">
        <v>51.712000000000003</v>
      </c>
      <c r="M174" s="1063">
        <v>53.76</v>
      </c>
      <c r="N174" s="1062">
        <v>1</v>
      </c>
      <c r="O174" s="1062">
        <v>0</v>
      </c>
      <c r="P174" s="1059">
        <v>4690379080510</v>
      </c>
      <c r="Q174" s="1062"/>
      <c r="R174" s="1062">
        <v>0</v>
      </c>
      <c r="S174" s="1059" t="s">
        <v>4153</v>
      </c>
      <c r="T174" s="1065">
        <f t="shared" si="4"/>
        <v>4618.3100000000004</v>
      </c>
      <c r="U174" s="1066">
        <f t="shared" si="5"/>
        <v>4849.2255000000005</v>
      </c>
    </row>
    <row r="175" spans="1:21" hidden="1">
      <c r="A175" s="1059" t="s">
        <v>4279</v>
      </c>
      <c r="B175" s="1060">
        <v>610010002174</v>
      </c>
      <c r="C175" s="1059" t="s">
        <v>4313</v>
      </c>
      <c r="D175" s="1059" t="s">
        <v>4157</v>
      </c>
      <c r="E175" s="1059" t="s">
        <v>4151</v>
      </c>
      <c r="F175" s="1061">
        <v>6893</v>
      </c>
      <c r="G175" s="1059" t="s">
        <v>4152</v>
      </c>
      <c r="H175" s="1062">
        <v>2</v>
      </c>
      <c r="I175" s="1063">
        <v>2.56</v>
      </c>
      <c r="J175" s="1063">
        <v>0</v>
      </c>
      <c r="K175" s="1064">
        <v>21</v>
      </c>
      <c r="L175" s="1063">
        <v>51.712000000000003</v>
      </c>
      <c r="M175" s="1063">
        <v>53.76</v>
      </c>
      <c r="N175" s="1062">
        <v>1</v>
      </c>
      <c r="O175" s="1062">
        <v>0</v>
      </c>
      <c r="P175" s="1059">
        <v>4690379080527</v>
      </c>
      <c r="Q175" s="1062"/>
      <c r="R175" s="1062">
        <v>0</v>
      </c>
      <c r="S175" s="1059" t="s">
        <v>4153</v>
      </c>
      <c r="T175" s="1065">
        <f t="shared" si="4"/>
        <v>4618.3100000000004</v>
      </c>
      <c r="U175" s="1066">
        <f t="shared" si="5"/>
        <v>4849.2255000000005</v>
      </c>
    </row>
    <row r="176" spans="1:21" hidden="1">
      <c r="A176" s="1059" t="s">
        <v>4279</v>
      </c>
      <c r="B176" s="1060">
        <v>610010002182</v>
      </c>
      <c r="C176" s="1059" t="s">
        <v>4314</v>
      </c>
      <c r="D176" s="1059" t="s">
        <v>4162</v>
      </c>
      <c r="E176" s="1059" t="s">
        <v>4151</v>
      </c>
      <c r="F176" s="1061">
        <v>4538.3999999999996</v>
      </c>
      <c r="G176" s="1059" t="s">
        <v>4152</v>
      </c>
      <c r="H176" s="1062">
        <v>2</v>
      </c>
      <c r="I176" s="1063">
        <v>1.44</v>
      </c>
      <c r="J176" s="1063">
        <v>0</v>
      </c>
      <c r="K176" s="1064">
        <v>35</v>
      </c>
      <c r="L176" s="1063">
        <v>29.088000000000001</v>
      </c>
      <c r="M176" s="1063">
        <v>50.4</v>
      </c>
      <c r="N176" s="1062">
        <v>1</v>
      </c>
      <c r="O176" s="1062">
        <v>0</v>
      </c>
      <c r="P176" s="1059">
        <v>4690379080848</v>
      </c>
      <c r="Q176" s="1062"/>
      <c r="R176" s="1062">
        <v>0</v>
      </c>
      <c r="S176" s="1059" t="s">
        <v>4153</v>
      </c>
      <c r="T176" s="1065">
        <f t="shared" si="4"/>
        <v>3040.7280000000001</v>
      </c>
      <c r="U176" s="1066">
        <f t="shared" si="5"/>
        <v>3192.7644</v>
      </c>
    </row>
    <row r="177" spans="1:21" hidden="1">
      <c r="A177" s="1059" t="s">
        <v>4279</v>
      </c>
      <c r="B177" s="1060">
        <v>610010002183</v>
      </c>
      <c r="C177" s="1059" t="s">
        <v>4315</v>
      </c>
      <c r="D177" s="1059" t="s">
        <v>4162</v>
      </c>
      <c r="E177" s="1059" t="s">
        <v>4151</v>
      </c>
      <c r="F177" s="1061">
        <v>4538.3999999999996</v>
      </c>
      <c r="G177" s="1059" t="s">
        <v>4152</v>
      </c>
      <c r="H177" s="1062">
        <v>2</v>
      </c>
      <c r="I177" s="1063">
        <v>1.44</v>
      </c>
      <c r="J177" s="1063">
        <v>0</v>
      </c>
      <c r="K177" s="1064">
        <v>35</v>
      </c>
      <c r="L177" s="1063">
        <v>29.088000000000001</v>
      </c>
      <c r="M177" s="1063">
        <v>50.4</v>
      </c>
      <c r="N177" s="1062">
        <v>1</v>
      </c>
      <c r="O177" s="1062">
        <v>0</v>
      </c>
      <c r="P177" s="1059">
        <v>4690379080855</v>
      </c>
      <c r="Q177" s="1062"/>
      <c r="R177" s="1062">
        <v>0</v>
      </c>
      <c r="S177" s="1059" t="s">
        <v>4153</v>
      </c>
      <c r="T177" s="1065">
        <f t="shared" si="4"/>
        <v>3040.7280000000001</v>
      </c>
      <c r="U177" s="1066">
        <f t="shared" si="5"/>
        <v>3192.7644</v>
      </c>
    </row>
    <row r="178" spans="1:21" hidden="1">
      <c r="A178" s="1059" t="s">
        <v>4279</v>
      </c>
      <c r="B178" s="1060">
        <v>610010002184</v>
      </c>
      <c r="C178" s="1059" t="s">
        <v>4316</v>
      </c>
      <c r="D178" s="1059" t="s">
        <v>4162</v>
      </c>
      <c r="E178" s="1059" t="s">
        <v>4151</v>
      </c>
      <c r="F178" s="1061">
        <v>4538.3999999999996</v>
      </c>
      <c r="G178" s="1059" t="s">
        <v>4152</v>
      </c>
      <c r="H178" s="1062">
        <v>2</v>
      </c>
      <c r="I178" s="1063">
        <v>1.44</v>
      </c>
      <c r="J178" s="1063">
        <v>0</v>
      </c>
      <c r="K178" s="1064">
        <v>35</v>
      </c>
      <c r="L178" s="1063">
        <v>29.088000000000001</v>
      </c>
      <c r="M178" s="1063">
        <v>50.4</v>
      </c>
      <c r="N178" s="1062">
        <v>1</v>
      </c>
      <c r="O178" s="1062">
        <v>0</v>
      </c>
      <c r="P178" s="1059">
        <v>4690379080862</v>
      </c>
      <c r="Q178" s="1062"/>
      <c r="R178" s="1062">
        <v>0</v>
      </c>
      <c r="S178" s="1059" t="s">
        <v>4153</v>
      </c>
      <c r="T178" s="1065">
        <f t="shared" si="4"/>
        <v>3040.7280000000001</v>
      </c>
      <c r="U178" s="1066">
        <f t="shared" si="5"/>
        <v>3192.7644</v>
      </c>
    </row>
    <row r="179" spans="1:21" hidden="1">
      <c r="A179" s="1059" t="s">
        <v>4279</v>
      </c>
      <c r="B179" s="1060">
        <v>610010002185</v>
      </c>
      <c r="C179" s="1059" t="s">
        <v>4317</v>
      </c>
      <c r="D179" s="1059" t="s">
        <v>4162</v>
      </c>
      <c r="E179" s="1059" t="s">
        <v>4151</v>
      </c>
      <c r="F179" s="1061">
        <v>4538.3999999999996</v>
      </c>
      <c r="G179" s="1059" t="s">
        <v>4152</v>
      </c>
      <c r="H179" s="1062">
        <v>2</v>
      </c>
      <c r="I179" s="1063">
        <v>1.44</v>
      </c>
      <c r="J179" s="1063">
        <v>0</v>
      </c>
      <c r="K179" s="1064">
        <v>35</v>
      </c>
      <c r="L179" s="1063">
        <v>29.088000000000001</v>
      </c>
      <c r="M179" s="1063">
        <v>50.4</v>
      </c>
      <c r="N179" s="1062">
        <v>1</v>
      </c>
      <c r="O179" s="1062">
        <v>0</v>
      </c>
      <c r="P179" s="1059">
        <v>4690379080879</v>
      </c>
      <c r="Q179" s="1062"/>
      <c r="R179" s="1062">
        <v>0</v>
      </c>
      <c r="S179" s="1059" t="s">
        <v>4153</v>
      </c>
      <c r="T179" s="1065">
        <f t="shared" si="4"/>
        <v>3040.7280000000001</v>
      </c>
      <c r="U179" s="1066">
        <f t="shared" si="5"/>
        <v>3192.7644</v>
      </c>
    </row>
    <row r="180" spans="1:21" hidden="1">
      <c r="A180" s="1059" t="s">
        <v>4279</v>
      </c>
      <c r="B180" s="1060">
        <v>610010002186</v>
      </c>
      <c r="C180" s="1059" t="s">
        <v>4318</v>
      </c>
      <c r="D180" s="1059" t="s">
        <v>4162</v>
      </c>
      <c r="E180" s="1059" t="s">
        <v>4151</v>
      </c>
      <c r="F180" s="1061">
        <v>4538.3999999999996</v>
      </c>
      <c r="G180" s="1059" t="s">
        <v>4152</v>
      </c>
      <c r="H180" s="1062">
        <v>2</v>
      </c>
      <c r="I180" s="1063">
        <v>1.44</v>
      </c>
      <c r="J180" s="1063">
        <v>0</v>
      </c>
      <c r="K180" s="1064">
        <v>35</v>
      </c>
      <c r="L180" s="1063">
        <v>29.088000000000001</v>
      </c>
      <c r="M180" s="1063">
        <v>50.4</v>
      </c>
      <c r="N180" s="1062">
        <v>1</v>
      </c>
      <c r="O180" s="1062">
        <v>0</v>
      </c>
      <c r="P180" s="1059">
        <v>4690379080886</v>
      </c>
      <c r="Q180" s="1062"/>
      <c r="R180" s="1062">
        <v>0</v>
      </c>
      <c r="S180" s="1059" t="s">
        <v>4153</v>
      </c>
      <c r="T180" s="1065">
        <f t="shared" si="4"/>
        <v>3040.7280000000001</v>
      </c>
      <c r="U180" s="1066">
        <f t="shared" si="5"/>
        <v>3192.7644</v>
      </c>
    </row>
    <row r="181" spans="1:21" hidden="1">
      <c r="A181" s="1059" t="s">
        <v>4279</v>
      </c>
      <c r="B181" s="1060">
        <v>610010002187</v>
      </c>
      <c r="C181" s="1059" t="s">
        <v>4319</v>
      </c>
      <c r="D181" s="1059" t="s">
        <v>4162</v>
      </c>
      <c r="E181" s="1059" t="s">
        <v>4151</v>
      </c>
      <c r="F181" s="1061">
        <v>4849.5</v>
      </c>
      <c r="G181" s="1059" t="s">
        <v>4152</v>
      </c>
      <c r="H181" s="1062">
        <v>2</v>
      </c>
      <c r="I181" s="1063">
        <v>1.44</v>
      </c>
      <c r="J181" s="1063">
        <v>0</v>
      </c>
      <c r="K181" s="1064">
        <v>35</v>
      </c>
      <c r="L181" s="1063">
        <v>29.088000000000001</v>
      </c>
      <c r="M181" s="1063">
        <v>50.4</v>
      </c>
      <c r="N181" s="1062">
        <v>1</v>
      </c>
      <c r="O181" s="1062">
        <v>0</v>
      </c>
      <c r="P181" s="1059">
        <v>4690379080893</v>
      </c>
      <c r="Q181" s="1062"/>
      <c r="R181" s="1062">
        <v>0</v>
      </c>
      <c r="S181" s="1059" t="s">
        <v>4153</v>
      </c>
      <c r="T181" s="1065">
        <f t="shared" si="4"/>
        <v>3249.1650000000004</v>
      </c>
      <c r="U181" s="1066">
        <f t="shared" si="5"/>
        <v>3411.6232500000006</v>
      </c>
    </row>
    <row r="182" spans="1:21" hidden="1">
      <c r="A182" s="1059" t="s">
        <v>4279</v>
      </c>
      <c r="B182" s="1060">
        <v>610010002188</v>
      </c>
      <c r="C182" s="1059" t="s">
        <v>4320</v>
      </c>
      <c r="D182" s="1059" t="s">
        <v>4162</v>
      </c>
      <c r="E182" s="1059" t="s">
        <v>4151</v>
      </c>
      <c r="F182" s="1061">
        <v>4849.5</v>
      </c>
      <c r="G182" s="1059" t="s">
        <v>4152</v>
      </c>
      <c r="H182" s="1062">
        <v>2</v>
      </c>
      <c r="I182" s="1063">
        <v>1.44</v>
      </c>
      <c r="J182" s="1063">
        <v>0</v>
      </c>
      <c r="K182" s="1064">
        <v>35</v>
      </c>
      <c r="L182" s="1063">
        <v>29.088000000000001</v>
      </c>
      <c r="M182" s="1063">
        <v>50.4</v>
      </c>
      <c r="N182" s="1062">
        <v>1</v>
      </c>
      <c r="O182" s="1062">
        <v>0</v>
      </c>
      <c r="P182" s="1059">
        <v>4690379080909</v>
      </c>
      <c r="Q182" s="1062"/>
      <c r="R182" s="1062">
        <v>0</v>
      </c>
      <c r="S182" s="1059" t="s">
        <v>4153</v>
      </c>
      <c r="T182" s="1065">
        <f t="shared" si="4"/>
        <v>3249.1650000000004</v>
      </c>
      <c r="U182" s="1066">
        <f t="shared" si="5"/>
        <v>3411.6232500000006</v>
      </c>
    </row>
    <row r="183" spans="1:21" hidden="1">
      <c r="A183" s="1059" t="s">
        <v>4279</v>
      </c>
      <c r="B183" s="1060">
        <v>610010002189</v>
      </c>
      <c r="C183" s="1059" t="s">
        <v>4321</v>
      </c>
      <c r="D183" s="1059" t="s">
        <v>4167</v>
      </c>
      <c r="E183" s="1059" t="s">
        <v>4151</v>
      </c>
      <c r="F183" s="1061">
        <v>3751.5</v>
      </c>
      <c r="G183" s="1059" t="s">
        <v>4152</v>
      </c>
      <c r="H183" s="1062">
        <v>3</v>
      </c>
      <c r="I183" s="1063">
        <v>1.08</v>
      </c>
      <c r="J183" s="1063">
        <v>0</v>
      </c>
      <c r="K183" s="1064">
        <v>40</v>
      </c>
      <c r="L183" s="1063">
        <v>21.06</v>
      </c>
      <c r="M183" s="1063">
        <v>43.2</v>
      </c>
      <c r="N183" s="1062">
        <v>1</v>
      </c>
      <c r="O183" s="1062">
        <v>0</v>
      </c>
      <c r="P183" s="1059">
        <v>4690379080985</v>
      </c>
      <c r="Q183" s="1062"/>
      <c r="R183" s="1062">
        <v>0</v>
      </c>
      <c r="S183" s="1059" t="s">
        <v>4153</v>
      </c>
      <c r="T183" s="1065">
        <f t="shared" si="4"/>
        <v>2513.5050000000001</v>
      </c>
      <c r="U183" s="1066">
        <f t="shared" si="5"/>
        <v>2639.1802500000003</v>
      </c>
    </row>
    <row r="184" spans="1:21" hidden="1">
      <c r="A184" s="1059" t="s">
        <v>4279</v>
      </c>
      <c r="B184" s="1060">
        <v>610010002190</v>
      </c>
      <c r="C184" s="1059" t="s">
        <v>4322</v>
      </c>
      <c r="D184" s="1059" t="s">
        <v>4167</v>
      </c>
      <c r="E184" s="1059" t="s">
        <v>4151</v>
      </c>
      <c r="F184" s="1061">
        <v>3751.5</v>
      </c>
      <c r="G184" s="1059" t="s">
        <v>4152</v>
      </c>
      <c r="H184" s="1062">
        <v>3</v>
      </c>
      <c r="I184" s="1063">
        <v>1.08</v>
      </c>
      <c r="J184" s="1063">
        <v>0</v>
      </c>
      <c r="K184" s="1064">
        <v>40</v>
      </c>
      <c r="L184" s="1063">
        <v>21.06</v>
      </c>
      <c r="M184" s="1063">
        <v>43.2</v>
      </c>
      <c r="N184" s="1062">
        <v>1</v>
      </c>
      <c r="O184" s="1062">
        <v>0</v>
      </c>
      <c r="P184" s="1059">
        <v>4690379080992</v>
      </c>
      <c r="Q184" s="1062"/>
      <c r="R184" s="1062">
        <v>0</v>
      </c>
      <c r="S184" s="1059" t="s">
        <v>4153</v>
      </c>
      <c r="T184" s="1065">
        <f t="shared" si="4"/>
        <v>2513.5050000000001</v>
      </c>
      <c r="U184" s="1066">
        <f t="shared" si="5"/>
        <v>2639.1802500000003</v>
      </c>
    </row>
    <row r="185" spans="1:21" hidden="1">
      <c r="A185" s="1059" t="s">
        <v>4279</v>
      </c>
      <c r="B185" s="1060">
        <v>610010002191</v>
      </c>
      <c r="C185" s="1059" t="s">
        <v>4323</v>
      </c>
      <c r="D185" s="1059" t="s">
        <v>4167</v>
      </c>
      <c r="E185" s="1059" t="s">
        <v>4151</v>
      </c>
      <c r="F185" s="1061">
        <v>3751.5</v>
      </c>
      <c r="G185" s="1059" t="s">
        <v>4152</v>
      </c>
      <c r="H185" s="1062">
        <v>3</v>
      </c>
      <c r="I185" s="1063">
        <v>1.08</v>
      </c>
      <c r="J185" s="1063">
        <v>0</v>
      </c>
      <c r="K185" s="1064">
        <v>40</v>
      </c>
      <c r="L185" s="1063">
        <v>21.06</v>
      </c>
      <c r="M185" s="1063">
        <v>43.2</v>
      </c>
      <c r="N185" s="1062">
        <v>1</v>
      </c>
      <c r="O185" s="1062">
        <v>0</v>
      </c>
      <c r="P185" s="1059">
        <v>4690379081005</v>
      </c>
      <c r="Q185" s="1062"/>
      <c r="R185" s="1062">
        <v>0</v>
      </c>
      <c r="S185" s="1059" t="s">
        <v>4153</v>
      </c>
      <c r="T185" s="1065">
        <f t="shared" si="4"/>
        <v>2513.5050000000001</v>
      </c>
      <c r="U185" s="1066">
        <f t="shared" si="5"/>
        <v>2639.1802500000003</v>
      </c>
    </row>
    <row r="186" spans="1:21" hidden="1">
      <c r="A186" s="1059" t="s">
        <v>4279</v>
      </c>
      <c r="B186" s="1060">
        <v>610010002192</v>
      </c>
      <c r="C186" s="1059" t="s">
        <v>4324</v>
      </c>
      <c r="D186" s="1059" t="s">
        <v>4167</v>
      </c>
      <c r="E186" s="1059" t="s">
        <v>4151</v>
      </c>
      <c r="F186" s="1061">
        <v>3751.5</v>
      </c>
      <c r="G186" s="1059" t="s">
        <v>4152</v>
      </c>
      <c r="H186" s="1062">
        <v>3</v>
      </c>
      <c r="I186" s="1063">
        <v>1.08</v>
      </c>
      <c r="J186" s="1063">
        <v>0</v>
      </c>
      <c r="K186" s="1064">
        <v>40</v>
      </c>
      <c r="L186" s="1063">
        <v>21.06</v>
      </c>
      <c r="M186" s="1063">
        <v>43.2</v>
      </c>
      <c r="N186" s="1062">
        <v>1</v>
      </c>
      <c r="O186" s="1062">
        <v>0</v>
      </c>
      <c r="P186" s="1059">
        <v>4690379081012</v>
      </c>
      <c r="Q186" s="1062"/>
      <c r="R186" s="1062">
        <v>0</v>
      </c>
      <c r="S186" s="1059" t="s">
        <v>4153</v>
      </c>
      <c r="T186" s="1065">
        <f t="shared" si="4"/>
        <v>2513.5050000000001</v>
      </c>
      <c r="U186" s="1066">
        <f t="shared" si="5"/>
        <v>2639.1802500000003</v>
      </c>
    </row>
    <row r="187" spans="1:21" hidden="1">
      <c r="A187" s="1059" t="s">
        <v>4279</v>
      </c>
      <c r="B187" s="1060">
        <v>610010002193</v>
      </c>
      <c r="C187" s="1059" t="s">
        <v>4325</v>
      </c>
      <c r="D187" s="1059" t="s">
        <v>4167</v>
      </c>
      <c r="E187" s="1059" t="s">
        <v>4151</v>
      </c>
      <c r="F187" s="1061">
        <v>3751.5</v>
      </c>
      <c r="G187" s="1059" t="s">
        <v>4152</v>
      </c>
      <c r="H187" s="1062">
        <v>3</v>
      </c>
      <c r="I187" s="1063">
        <v>1.08</v>
      </c>
      <c r="J187" s="1063">
        <v>0</v>
      </c>
      <c r="K187" s="1064">
        <v>40</v>
      </c>
      <c r="L187" s="1063">
        <v>21.06</v>
      </c>
      <c r="M187" s="1063">
        <v>43.2</v>
      </c>
      <c r="N187" s="1062">
        <v>1</v>
      </c>
      <c r="O187" s="1062">
        <v>0</v>
      </c>
      <c r="P187" s="1059">
        <v>4690379081029</v>
      </c>
      <c r="Q187" s="1062"/>
      <c r="R187" s="1062">
        <v>0</v>
      </c>
      <c r="S187" s="1059" t="s">
        <v>4153</v>
      </c>
      <c r="T187" s="1065">
        <f t="shared" si="4"/>
        <v>2513.5050000000001</v>
      </c>
      <c r="U187" s="1066">
        <f t="shared" si="5"/>
        <v>2639.1802500000003</v>
      </c>
    </row>
    <row r="188" spans="1:21" hidden="1">
      <c r="A188" s="1059" t="s">
        <v>4279</v>
      </c>
      <c r="B188" s="1060">
        <v>610010002194</v>
      </c>
      <c r="C188" s="1059" t="s">
        <v>4326</v>
      </c>
      <c r="D188" s="1059" t="s">
        <v>4167</v>
      </c>
      <c r="E188" s="1059" t="s">
        <v>4151</v>
      </c>
      <c r="F188" s="1061">
        <v>4166.3</v>
      </c>
      <c r="G188" s="1059" t="s">
        <v>4152</v>
      </c>
      <c r="H188" s="1062">
        <v>3</v>
      </c>
      <c r="I188" s="1063">
        <v>1.08</v>
      </c>
      <c r="J188" s="1063">
        <v>0</v>
      </c>
      <c r="K188" s="1064">
        <v>40</v>
      </c>
      <c r="L188" s="1063">
        <v>21.06</v>
      </c>
      <c r="M188" s="1063">
        <v>43.2</v>
      </c>
      <c r="N188" s="1062">
        <v>1</v>
      </c>
      <c r="O188" s="1062">
        <v>0</v>
      </c>
      <c r="P188" s="1059">
        <v>4690379081036</v>
      </c>
      <c r="Q188" s="1062"/>
      <c r="R188" s="1062">
        <v>0</v>
      </c>
      <c r="S188" s="1059" t="s">
        <v>4153</v>
      </c>
      <c r="T188" s="1065">
        <f t="shared" si="4"/>
        <v>2791.4210000000003</v>
      </c>
      <c r="U188" s="1066">
        <f t="shared" si="5"/>
        <v>2930.9920500000003</v>
      </c>
    </row>
    <row r="189" spans="1:21" hidden="1">
      <c r="A189" s="1059" t="s">
        <v>4279</v>
      </c>
      <c r="B189" s="1060">
        <v>610010002195</v>
      </c>
      <c r="C189" s="1059" t="s">
        <v>4327</v>
      </c>
      <c r="D189" s="1059" t="s">
        <v>4167</v>
      </c>
      <c r="E189" s="1059" t="s">
        <v>4151</v>
      </c>
      <c r="F189" s="1061">
        <v>4166.3</v>
      </c>
      <c r="G189" s="1059" t="s">
        <v>4152</v>
      </c>
      <c r="H189" s="1062">
        <v>3</v>
      </c>
      <c r="I189" s="1063">
        <v>1.08</v>
      </c>
      <c r="J189" s="1063">
        <v>0</v>
      </c>
      <c r="K189" s="1064">
        <v>40</v>
      </c>
      <c r="L189" s="1063">
        <v>21.06</v>
      </c>
      <c r="M189" s="1063">
        <v>43.2</v>
      </c>
      <c r="N189" s="1062">
        <v>1</v>
      </c>
      <c r="O189" s="1062">
        <v>0</v>
      </c>
      <c r="P189" s="1059">
        <v>4690379081043</v>
      </c>
      <c r="Q189" s="1062"/>
      <c r="R189" s="1062">
        <v>0</v>
      </c>
      <c r="S189" s="1059" t="s">
        <v>4153</v>
      </c>
      <c r="T189" s="1065">
        <f t="shared" si="4"/>
        <v>2791.4210000000003</v>
      </c>
      <c r="U189" s="1066">
        <f t="shared" si="5"/>
        <v>2930.9920500000003</v>
      </c>
    </row>
    <row r="190" spans="1:21" hidden="1">
      <c r="A190" s="1059" t="s">
        <v>4279</v>
      </c>
      <c r="B190" s="1060">
        <v>610090002343</v>
      </c>
      <c r="C190" s="1059" t="s">
        <v>4328</v>
      </c>
      <c r="D190" s="1059" t="s">
        <v>4180</v>
      </c>
      <c r="E190" s="1059" t="s">
        <v>4181</v>
      </c>
      <c r="F190" s="1061">
        <v>939.4</v>
      </c>
      <c r="G190" s="1059" t="s">
        <v>4152</v>
      </c>
      <c r="H190" s="1062">
        <v>10</v>
      </c>
      <c r="I190" s="1063">
        <v>0.57600368642359301</v>
      </c>
      <c r="J190" s="1063">
        <v>0</v>
      </c>
      <c r="K190" s="1064">
        <v>60</v>
      </c>
      <c r="L190" s="1063">
        <v>9.5</v>
      </c>
      <c r="M190" s="1063">
        <v>34.5602211854156</v>
      </c>
      <c r="N190" s="1062">
        <v>1</v>
      </c>
      <c r="O190" s="1062">
        <v>0</v>
      </c>
      <c r="P190" s="1059">
        <v>4690379081685</v>
      </c>
      <c r="Q190" s="1062"/>
      <c r="R190" s="1062">
        <v>0</v>
      </c>
      <c r="S190" s="1059" t="s">
        <v>4153</v>
      </c>
      <c r="T190" s="1065">
        <f t="shared" si="4"/>
        <v>629.39800000000002</v>
      </c>
      <c r="U190" s="1066">
        <f t="shared" si="5"/>
        <v>660.86790000000008</v>
      </c>
    </row>
    <row r="191" spans="1:21" hidden="1">
      <c r="A191" s="1059" t="s">
        <v>4279</v>
      </c>
      <c r="B191" s="1060">
        <v>610090002344</v>
      </c>
      <c r="C191" s="1059" t="s">
        <v>4329</v>
      </c>
      <c r="D191" s="1059" t="s">
        <v>4180</v>
      </c>
      <c r="E191" s="1059" t="s">
        <v>4181</v>
      </c>
      <c r="F191" s="1061">
        <v>939.4</v>
      </c>
      <c r="G191" s="1059" t="s">
        <v>4152</v>
      </c>
      <c r="H191" s="1062">
        <v>10</v>
      </c>
      <c r="I191" s="1063">
        <v>0.57600368642359301</v>
      </c>
      <c r="J191" s="1063">
        <v>0</v>
      </c>
      <c r="K191" s="1064">
        <v>60</v>
      </c>
      <c r="L191" s="1063">
        <v>9.5</v>
      </c>
      <c r="M191" s="1063">
        <v>34.5602211854156</v>
      </c>
      <c r="N191" s="1062">
        <v>1</v>
      </c>
      <c r="O191" s="1062">
        <v>0</v>
      </c>
      <c r="P191" s="1059">
        <v>4690379081692</v>
      </c>
      <c r="Q191" s="1062"/>
      <c r="R191" s="1062">
        <v>0</v>
      </c>
      <c r="S191" s="1059" t="s">
        <v>4153</v>
      </c>
      <c r="T191" s="1065">
        <f t="shared" si="4"/>
        <v>629.39800000000002</v>
      </c>
      <c r="U191" s="1066">
        <f t="shared" si="5"/>
        <v>660.86790000000008</v>
      </c>
    </row>
    <row r="192" spans="1:21" hidden="1">
      <c r="A192" s="1059" t="s">
        <v>4279</v>
      </c>
      <c r="B192" s="1060">
        <v>610090002345</v>
      </c>
      <c r="C192" s="1059" t="s">
        <v>4330</v>
      </c>
      <c r="D192" s="1059" t="s">
        <v>4180</v>
      </c>
      <c r="E192" s="1059" t="s">
        <v>4181</v>
      </c>
      <c r="F192" s="1061">
        <v>939.4</v>
      </c>
      <c r="G192" s="1059" t="s">
        <v>4152</v>
      </c>
      <c r="H192" s="1062">
        <v>10</v>
      </c>
      <c r="I192" s="1063">
        <v>0.57600368642359301</v>
      </c>
      <c r="J192" s="1063">
        <v>0</v>
      </c>
      <c r="K192" s="1064">
        <v>60</v>
      </c>
      <c r="L192" s="1063">
        <v>9.5</v>
      </c>
      <c r="M192" s="1063">
        <v>34.5602211854156</v>
      </c>
      <c r="N192" s="1062">
        <v>1</v>
      </c>
      <c r="O192" s="1062">
        <v>0</v>
      </c>
      <c r="P192" s="1059">
        <v>4690379081708</v>
      </c>
      <c r="Q192" s="1062"/>
      <c r="R192" s="1062">
        <v>0</v>
      </c>
      <c r="S192" s="1059" t="s">
        <v>4153</v>
      </c>
      <c r="T192" s="1065">
        <f t="shared" si="4"/>
        <v>629.39800000000002</v>
      </c>
      <c r="U192" s="1066">
        <f t="shared" si="5"/>
        <v>660.86790000000008</v>
      </c>
    </row>
    <row r="193" spans="1:21" hidden="1">
      <c r="A193" s="1059" t="s">
        <v>4279</v>
      </c>
      <c r="B193" s="1060">
        <v>610090002346</v>
      </c>
      <c r="C193" s="1059" t="s">
        <v>4331</v>
      </c>
      <c r="D193" s="1059" t="s">
        <v>4180</v>
      </c>
      <c r="E193" s="1059" t="s">
        <v>4181</v>
      </c>
      <c r="F193" s="1061">
        <v>939.4</v>
      </c>
      <c r="G193" s="1059" t="s">
        <v>4152</v>
      </c>
      <c r="H193" s="1062">
        <v>10</v>
      </c>
      <c r="I193" s="1063">
        <v>0.57600368642359301</v>
      </c>
      <c r="J193" s="1063">
        <v>0</v>
      </c>
      <c r="K193" s="1064">
        <v>60</v>
      </c>
      <c r="L193" s="1063">
        <v>9.5</v>
      </c>
      <c r="M193" s="1063">
        <v>34.5602211854156</v>
      </c>
      <c r="N193" s="1062">
        <v>1</v>
      </c>
      <c r="O193" s="1062">
        <v>0</v>
      </c>
      <c r="P193" s="1059">
        <v>4690379081715</v>
      </c>
      <c r="Q193" s="1062"/>
      <c r="R193" s="1062">
        <v>0</v>
      </c>
      <c r="S193" s="1059" t="s">
        <v>4153</v>
      </c>
      <c r="T193" s="1065">
        <f t="shared" si="4"/>
        <v>629.39800000000002</v>
      </c>
      <c r="U193" s="1066">
        <f t="shared" si="5"/>
        <v>660.86790000000008</v>
      </c>
    </row>
    <row r="194" spans="1:21" hidden="1">
      <c r="A194" s="1059" t="s">
        <v>4279</v>
      </c>
      <c r="B194" s="1060">
        <v>610090002347</v>
      </c>
      <c r="C194" s="1059" t="s">
        <v>4332</v>
      </c>
      <c r="D194" s="1059" t="s">
        <v>4180</v>
      </c>
      <c r="E194" s="1059" t="s">
        <v>4181</v>
      </c>
      <c r="F194" s="1061">
        <v>939.4</v>
      </c>
      <c r="G194" s="1059" t="s">
        <v>4152</v>
      </c>
      <c r="H194" s="1062">
        <v>10</v>
      </c>
      <c r="I194" s="1063">
        <v>0.57600368642359301</v>
      </c>
      <c r="J194" s="1063">
        <v>0</v>
      </c>
      <c r="K194" s="1064">
        <v>60</v>
      </c>
      <c r="L194" s="1063">
        <v>9.5</v>
      </c>
      <c r="M194" s="1063">
        <v>34.5602211854156</v>
      </c>
      <c r="N194" s="1062">
        <v>1</v>
      </c>
      <c r="O194" s="1062">
        <v>0</v>
      </c>
      <c r="P194" s="1059">
        <v>4690379081722</v>
      </c>
      <c r="Q194" s="1062"/>
      <c r="R194" s="1062">
        <v>0</v>
      </c>
      <c r="S194" s="1059" t="s">
        <v>4153</v>
      </c>
      <c r="T194" s="1065">
        <f t="shared" si="4"/>
        <v>629.39800000000002</v>
      </c>
      <c r="U194" s="1066">
        <f t="shared" si="5"/>
        <v>660.86790000000008</v>
      </c>
    </row>
    <row r="195" spans="1:21" hidden="1">
      <c r="A195" s="1059" t="s">
        <v>4279</v>
      </c>
      <c r="B195" s="1060">
        <v>610090002348</v>
      </c>
      <c r="C195" s="1059" t="s">
        <v>4333</v>
      </c>
      <c r="D195" s="1059" t="s">
        <v>4180</v>
      </c>
      <c r="E195" s="1059" t="s">
        <v>4181</v>
      </c>
      <c r="F195" s="1061">
        <v>939.4</v>
      </c>
      <c r="G195" s="1059" t="s">
        <v>4152</v>
      </c>
      <c r="H195" s="1062">
        <v>10</v>
      </c>
      <c r="I195" s="1063">
        <v>0.57600368642359301</v>
      </c>
      <c r="J195" s="1063">
        <v>0</v>
      </c>
      <c r="K195" s="1064">
        <v>60</v>
      </c>
      <c r="L195" s="1063">
        <v>9.5</v>
      </c>
      <c r="M195" s="1063">
        <v>34.5602211854156</v>
      </c>
      <c r="N195" s="1062">
        <v>1</v>
      </c>
      <c r="O195" s="1062">
        <v>0</v>
      </c>
      <c r="P195" s="1059">
        <v>4690379081739</v>
      </c>
      <c r="Q195" s="1062"/>
      <c r="R195" s="1062">
        <v>0</v>
      </c>
      <c r="S195" s="1059" t="s">
        <v>4153</v>
      </c>
      <c r="T195" s="1065">
        <f t="shared" si="4"/>
        <v>629.39800000000002</v>
      </c>
      <c r="U195" s="1066">
        <f t="shared" si="5"/>
        <v>660.86790000000008</v>
      </c>
    </row>
    <row r="196" spans="1:21" hidden="1">
      <c r="A196" s="1059" t="s">
        <v>4279</v>
      </c>
      <c r="B196" s="1060">
        <v>610090002349</v>
      </c>
      <c r="C196" s="1059" t="s">
        <v>4334</v>
      </c>
      <c r="D196" s="1059" t="s">
        <v>4180</v>
      </c>
      <c r="E196" s="1059" t="s">
        <v>4181</v>
      </c>
      <c r="F196" s="1061">
        <v>939.4</v>
      </c>
      <c r="G196" s="1059" t="s">
        <v>4152</v>
      </c>
      <c r="H196" s="1062">
        <v>10</v>
      </c>
      <c r="I196" s="1063">
        <v>0.57600368642359301</v>
      </c>
      <c r="J196" s="1063">
        <v>0</v>
      </c>
      <c r="K196" s="1064">
        <v>60</v>
      </c>
      <c r="L196" s="1063">
        <v>9.5</v>
      </c>
      <c r="M196" s="1063">
        <v>34.5602211854156</v>
      </c>
      <c r="N196" s="1062">
        <v>1</v>
      </c>
      <c r="O196" s="1062">
        <v>0</v>
      </c>
      <c r="P196" s="1059">
        <v>4690379081746</v>
      </c>
      <c r="Q196" s="1062"/>
      <c r="R196" s="1062">
        <v>0</v>
      </c>
      <c r="S196" s="1059" t="s">
        <v>4153</v>
      </c>
      <c r="T196" s="1065">
        <f t="shared" si="4"/>
        <v>629.39800000000002</v>
      </c>
      <c r="U196" s="1066">
        <f t="shared" si="5"/>
        <v>660.86790000000008</v>
      </c>
    </row>
    <row r="197" spans="1:21" hidden="1">
      <c r="A197" s="1059" t="s">
        <v>4279</v>
      </c>
      <c r="B197" s="1060">
        <v>610090002357</v>
      </c>
      <c r="C197" s="1059" t="s">
        <v>4335</v>
      </c>
      <c r="D197" s="1059" t="s">
        <v>4186</v>
      </c>
      <c r="E197" s="1059" t="s">
        <v>4181</v>
      </c>
      <c r="F197" s="1061">
        <v>311.09999999999997</v>
      </c>
      <c r="G197" s="1059" t="s">
        <v>4152</v>
      </c>
      <c r="H197" s="1062">
        <v>10</v>
      </c>
      <c r="I197" s="1063">
        <v>0.43200276481769501</v>
      </c>
      <c r="J197" s="1063">
        <v>0</v>
      </c>
      <c r="K197" s="1064">
        <v>72</v>
      </c>
      <c r="L197" s="1063">
        <v>9.0299999999999994</v>
      </c>
      <c r="M197" s="1063">
        <v>31.104199066873999</v>
      </c>
      <c r="N197" s="1062">
        <v>1</v>
      </c>
      <c r="O197" s="1062">
        <v>0</v>
      </c>
      <c r="P197" s="1059">
        <v>4690379081821</v>
      </c>
      <c r="Q197" s="1062"/>
      <c r="R197" s="1062">
        <v>0</v>
      </c>
      <c r="S197" s="1059" t="s">
        <v>4153</v>
      </c>
      <c r="T197" s="1065">
        <f t="shared" si="4"/>
        <v>208.43699999999998</v>
      </c>
      <c r="U197" s="1066">
        <f t="shared" si="5"/>
        <v>218.85884999999999</v>
      </c>
    </row>
    <row r="198" spans="1:21" hidden="1">
      <c r="A198" s="1059" t="s">
        <v>4279</v>
      </c>
      <c r="B198" s="1060">
        <v>610090002358</v>
      </c>
      <c r="C198" s="1059" t="s">
        <v>4336</v>
      </c>
      <c r="D198" s="1059" t="s">
        <v>4186</v>
      </c>
      <c r="E198" s="1059" t="s">
        <v>4181</v>
      </c>
      <c r="F198" s="1061">
        <v>311.09999999999997</v>
      </c>
      <c r="G198" s="1059" t="s">
        <v>4152</v>
      </c>
      <c r="H198" s="1062">
        <v>10</v>
      </c>
      <c r="I198" s="1063">
        <v>0.43200276481769501</v>
      </c>
      <c r="J198" s="1063">
        <v>0</v>
      </c>
      <c r="K198" s="1064">
        <v>72</v>
      </c>
      <c r="L198" s="1063">
        <v>9.0299999999999994</v>
      </c>
      <c r="M198" s="1063">
        <v>31.104199066873999</v>
      </c>
      <c r="N198" s="1062">
        <v>1</v>
      </c>
      <c r="O198" s="1062">
        <v>0</v>
      </c>
      <c r="P198" s="1059">
        <v>4690379081838</v>
      </c>
      <c r="Q198" s="1062"/>
      <c r="R198" s="1062">
        <v>0</v>
      </c>
      <c r="S198" s="1059" t="s">
        <v>4153</v>
      </c>
      <c r="T198" s="1065">
        <f t="shared" si="4"/>
        <v>208.43699999999998</v>
      </c>
      <c r="U198" s="1066">
        <f t="shared" si="5"/>
        <v>218.85884999999999</v>
      </c>
    </row>
    <row r="199" spans="1:21" hidden="1">
      <c r="A199" s="1059" t="s">
        <v>4279</v>
      </c>
      <c r="B199" s="1060">
        <v>610090002359</v>
      </c>
      <c r="C199" s="1059" t="s">
        <v>4337</v>
      </c>
      <c r="D199" s="1059" t="s">
        <v>4186</v>
      </c>
      <c r="E199" s="1059" t="s">
        <v>4181</v>
      </c>
      <c r="F199" s="1061">
        <v>311.09999999999997</v>
      </c>
      <c r="G199" s="1059" t="s">
        <v>4152</v>
      </c>
      <c r="H199" s="1062">
        <v>10</v>
      </c>
      <c r="I199" s="1063">
        <v>0.43200276481769501</v>
      </c>
      <c r="J199" s="1063">
        <v>0</v>
      </c>
      <c r="K199" s="1064">
        <v>72</v>
      </c>
      <c r="L199" s="1063">
        <v>9.0299999999999994</v>
      </c>
      <c r="M199" s="1063">
        <v>31.104199066873999</v>
      </c>
      <c r="N199" s="1062">
        <v>1</v>
      </c>
      <c r="O199" s="1062">
        <v>0</v>
      </c>
      <c r="P199" s="1059">
        <v>4690379081845</v>
      </c>
      <c r="Q199" s="1062"/>
      <c r="R199" s="1062">
        <v>0</v>
      </c>
      <c r="S199" s="1059" t="s">
        <v>4153</v>
      </c>
      <c r="T199" s="1065">
        <f t="shared" si="4"/>
        <v>208.43699999999998</v>
      </c>
      <c r="U199" s="1066">
        <f t="shared" si="5"/>
        <v>218.85884999999999</v>
      </c>
    </row>
    <row r="200" spans="1:21" hidden="1">
      <c r="A200" s="1059" t="s">
        <v>4279</v>
      </c>
      <c r="B200" s="1060">
        <v>610090002360</v>
      </c>
      <c r="C200" s="1059" t="s">
        <v>4338</v>
      </c>
      <c r="D200" s="1059" t="s">
        <v>4186</v>
      </c>
      <c r="E200" s="1059" t="s">
        <v>4181</v>
      </c>
      <c r="F200" s="1061">
        <v>311.09999999999997</v>
      </c>
      <c r="G200" s="1059" t="s">
        <v>4152</v>
      </c>
      <c r="H200" s="1062">
        <v>10</v>
      </c>
      <c r="I200" s="1063">
        <v>0.43200276481769501</v>
      </c>
      <c r="J200" s="1063">
        <v>0</v>
      </c>
      <c r="K200" s="1064">
        <v>72</v>
      </c>
      <c r="L200" s="1063">
        <v>9.0299999999999994</v>
      </c>
      <c r="M200" s="1063">
        <v>31.104199066873999</v>
      </c>
      <c r="N200" s="1062">
        <v>1</v>
      </c>
      <c r="O200" s="1062">
        <v>0</v>
      </c>
      <c r="P200" s="1059">
        <v>4690379081852</v>
      </c>
      <c r="Q200" s="1062"/>
      <c r="R200" s="1062">
        <v>0</v>
      </c>
      <c r="S200" s="1059" t="s">
        <v>4153</v>
      </c>
      <c r="T200" s="1065">
        <f t="shared" si="4"/>
        <v>208.43699999999998</v>
      </c>
      <c r="U200" s="1066">
        <f t="shared" si="5"/>
        <v>218.85884999999999</v>
      </c>
    </row>
    <row r="201" spans="1:21" hidden="1">
      <c r="A201" s="1059" t="s">
        <v>4279</v>
      </c>
      <c r="B201" s="1060">
        <v>610090002361</v>
      </c>
      <c r="C201" s="1059" t="s">
        <v>4339</v>
      </c>
      <c r="D201" s="1059" t="s">
        <v>4186</v>
      </c>
      <c r="E201" s="1059" t="s">
        <v>4181</v>
      </c>
      <c r="F201" s="1061">
        <v>311.09999999999997</v>
      </c>
      <c r="G201" s="1059" t="s">
        <v>4152</v>
      </c>
      <c r="H201" s="1062">
        <v>10</v>
      </c>
      <c r="I201" s="1063">
        <v>0.43200276481769501</v>
      </c>
      <c r="J201" s="1063">
        <v>0</v>
      </c>
      <c r="K201" s="1064">
        <v>72</v>
      </c>
      <c r="L201" s="1063">
        <v>9.0299999999999994</v>
      </c>
      <c r="M201" s="1063">
        <v>31.104199066873999</v>
      </c>
      <c r="N201" s="1062">
        <v>1</v>
      </c>
      <c r="O201" s="1062">
        <v>0</v>
      </c>
      <c r="P201" s="1059">
        <v>4690379081869</v>
      </c>
      <c r="Q201" s="1062"/>
      <c r="R201" s="1062">
        <v>0</v>
      </c>
      <c r="S201" s="1059" t="s">
        <v>4153</v>
      </c>
      <c r="T201" s="1065">
        <f t="shared" si="4"/>
        <v>208.43699999999998</v>
      </c>
      <c r="U201" s="1066">
        <f t="shared" si="5"/>
        <v>218.85884999999999</v>
      </c>
    </row>
    <row r="202" spans="1:21" hidden="1">
      <c r="A202" s="1059" t="s">
        <v>4279</v>
      </c>
      <c r="B202" s="1060">
        <v>610090002362</v>
      </c>
      <c r="C202" s="1059" t="s">
        <v>4340</v>
      </c>
      <c r="D202" s="1059" t="s">
        <v>4186</v>
      </c>
      <c r="E202" s="1059" t="s">
        <v>4181</v>
      </c>
      <c r="F202" s="1061">
        <v>311.09999999999997</v>
      </c>
      <c r="G202" s="1059" t="s">
        <v>4152</v>
      </c>
      <c r="H202" s="1062">
        <v>10</v>
      </c>
      <c r="I202" s="1063">
        <v>0.43200276481769501</v>
      </c>
      <c r="J202" s="1063">
        <v>0</v>
      </c>
      <c r="K202" s="1064">
        <v>72</v>
      </c>
      <c r="L202" s="1063">
        <v>9.0299999999999994</v>
      </c>
      <c r="M202" s="1063">
        <v>31.104199066873999</v>
      </c>
      <c r="N202" s="1062">
        <v>1</v>
      </c>
      <c r="O202" s="1062">
        <v>0</v>
      </c>
      <c r="P202" s="1059">
        <v>4690379081876</v>
      </c>
      <c r="Q202" s="1062"/>
      <c r="R202" s="1062">
        <v>0</v>
      </c>
      <c r="S202" s="1059" t="s">
        <v>4153</v>
      </c>
      <c r="T202" s="1065">
        <f t="shared" si="4"/>
        <v>208.43699999999998</v>
      </c>
      <c r="U202" s="1066">
        <f t="shared" si="5"/>
        <v>218.85884999999999</v>
      </c>
    </row>
    <row r="203" spans="1:21" hidden="1">
      <c r="A203" s="1059" t="s">
        <v>4279</v>
      </c>
      <c r="B203" s="1060">
        <v>610090002363</v>
      </c>
      <c r="C203" s="1059" t="s">
        <v>4341</v>
      </c>
      <c r="D203" s="1059" t="s">
        <v>4186</v>
      </c>
      <c r="E203" s="1059" t="s">
        <v>4181</v>
      </c>
      <c r="F203" s="1061">
        <v>311.09999999999997</v>
      </c>
      <c r="G203" s="1059" t="s">
        <v>4152</v>
      </c>
      <c r="H203" s="1062">
        <v>10</v>
      </c>
      <c r="I203" s="1063">
        <v>0.43200276481769501</v>
      </c>
      <c r="J203" s="1063">
        <v>0</v>
      </c>
      <c r="K203" s="1064">
        <v>72</v>
      </c>
      <c r="L203" s="1063">
        <v>9.0299999999999994</v>
      </c>
      <c r="M203" s="1063">
        <v>31.104199066873999</v>
      </c>
      <c r="N203" s="1062">
        <v>1</v>
      </c>
      <c r="O203" s="1062">
        <v>0</v>
      </c>
      <c r="P203" s="1059">
        <v>4690379081883</v>
      </c>
      <c r="Q203" s="1062"/>
      <c r="R203" s="1062">
        <v>0</v>
      </c>
      <c r="S203" s="1059" t="s">
        <v>4153</v>
      </c>
      <c r="T203" s="1065">
        <f t="shared" si="4"/>
        <v>208.43699999999998</v>
      </c>
      <c r="U203" s="1066">
        <f t="shared" si="5"/>
        <v>218.85884999999999</v>
      </c>
    </row>
    <row r="204" spans="1:21" hidden="1">
      <c r="A204" s="1059" t="s">
        <v>4279</v>
      </c>
      <c r="B204" s="1060">
        <v>610090002371</v>
      </c>
      <c r="C204" s="1059" t="s">
        <v>4342</v>
      </c>
      <c r="D204" s="1059" t="s">
        <v>4191</v>
      </c>
      <c r="E204" s="1059" t="s">
        <v>4181</v>
      </c>
      <c r="F204" s="1061">
        <v>134.19999999999999</v>
      </c>
      <c r="G204" s="1059" t="s">
        <v>4152</v>
      </c>
      <c r="H204" s="1062">
        <v>19</v>
      </c>
      <c r="I204" s="1063">
        <v>9.8496630378434397E-2</v>
      </c>
      <c r="J204" s="1063">
        <v>0</v>
      </c>
      <c r="K204" s="1064">
        <v>416</v>
      </c>
      <c r="L204" s="1063">
        <v>2.1659999999999999</v>
      </c>
      <c r="M204" s="1063">
        <v>40.974598237428701</v>
      </c>
      <c r="N204" s="1062">
        <v>1</v>
      </c>
      <c r="O204" s="1062">
        <v>0</v>
      </c>
      <c r="P204" s="1059">
        <v>4690379081968</v>
      </c>
      <c r="Q204" s="1062"/>
      <c r="R204" s="1062">
        <v>0</v>
      </c>
      <c r="S204" s="1059" t="s">
        <v>4153</v>
      </c>
      <c r="T204" s="1065">
        <f t="shared" si="4"/>
        <v>89.914000000000001</v>
      </c>
      <c r="U204" s="1066">
        <f t="shared" si="5"/>
        <v>94.409700000000001</v>
      </c>
    </row>
    <row r="205" spans="1:21" hidden="1">
      <c r="A205" s="1059" t="s">
        <v>4279</v>
      </c>
      <c r="B205" s="1060">
        <v>610090002372</v>
      </c>
      <c r="C205" s="1059" t="s">
        <v>4343</v>
      </c>
      <c r="D205" s="1059" t="s">
        <v>4191</v>
      </c>
      <c r="E205" s="1059" t="s">
        <v>4181</v>
      </c>
      <c r="F205" s="1061">
        <v>134.19999999999999</v>
      </c>
      <c r="G205" s="1059" t="s">
        <v>4152</v>
      </c>
      <c r="H205" s="1062">
        <v>19</v>
      </c>
      <c r="I205" s="1063">
        <v>9.8496630378434397E-2</v>
      </c>
      <c r="J205" s="1063">
        <v>0</v>
      </c>
      <c r="K205" s="1064">
        <v>416</v>
      </c>
      <c r="L205" s="1063">
        <v>2.1659999999999999</v>
      </c>
      <c r="M205" s="1063">
        <v>40.974598237428701</v>
      </c>
      <c r="N205" s="1062">
        <v>1</v>
      </c>
      <c r="O205" s="1062">
        <v>0</v>
      </c>
      <c r="P205" s="1059">
        <v>4690379081975</v>
      </c>
      <c r="Q205" s="1062"/>
      <c r="R205" s="1062">
        <v>0</v>
      </c>
      <c r="S205" s="1059" t="s">
        <v>4153</v>
      </c>
      <c r="T205" s="1065">
        <f t="shared" si="4"/>
        <v>89.914000000000001</v>
      </c>
      <c r="U205" s="1066">
        <f t="shared" si="5"/>
        <v>94.409700000000001</v>
      </c>
    </row>
    <row r="206" spans="1:21" hidden="1">
      <c r="A206" s="1059" t="s">
        <v>4279</v>
      </c>
      <c r="B206" s="1060">
        <v>610090002373</v>
      </c>
      <c r="C206" s="1059" t="s">
        <v>4344</v>
      </c>
      <c r="D206" s="1059" t="s">
        <v>4191</v>
      </c>
      <c r="E206" s="1059" t="s">
        <v>4181</v>
      </c>
      <c r="F206" s="1061">
        <v>134.19999999999999</v>
      </c>
      <c r="G206" s="1059" t="s">
        <v>4152</v>
      </c>
      <c r="H206" s="1062">
        <v>19</v>
      </c>
      <c r="I206" s="1063">
        <v>9.8496630378434397E-2</v>
      </c>
      <c r="J206" s="1063">
        <v>0</v>
      </c>
      <c r="K206" s="1064">
        <v>416</v>
      </c>
      <c r="L206" s="1063">
        <v>2.1659999999999999</v>
      </c>
      <c r="M206" s="1063">
        <v>40.974598237428701</v>
      </c>
      <c r="N206" s="1062">
        <v>1</v>
      </c>
      <c r="O206" s="1062">
        <v>0</v>
      </c>
      <c r="P206" s="1059">
        <v>4690379081982</v>
      </c>
      <c r="Q206" s="1062"/>
      <c r="R206" s="1062">
        <v>0</v>
      </c>
      <c r="S206" s="1059" t="s">
        <v>4153</v>
      </c>
      <c r="T206" s="1065">
        <f t="shared" si="4"/>
        <v>89.914000000000001</v>
      </c>
      <c r="U206" s="1066">
        <f t="shared" si="5"/>
        <v>94.409700000000001</v>
      </c>
    </row>
    <row r="207" spans="1:21" hidden="1">
      <c r="A207" s="1059" t="s">
        <v>4279</v>
      </c>
      <c r="B207" s="1060">
        <v>610090002374</v>
      </c>
      <c r="C207" s="1059" t="s">
        <v>4345</v>
      </c>
      <c r="D207" s="1059" t="s">
        <v>4191</v>
      </c>
      <c r="E207" s="1059" t="s">
        <v>4181</v>
      </c>
      <c r="F207" s="1061">
        <v>134.19999999999999</v>
      </c>
      <c r="G207" s="1059" t="s">
        <v>4152</v>
      </c>
      <c r="H207" s="1062">
        <v>19</v>
      </c>
      <c r="I207" s="1063">
        <v>9.8496630378434397E-2</v>
      </c>
      <c r="J207" s="1063">
        <v>0</v>
      </c>
      <c r="K207" s="1064">
        <v>416</v>
      </c>
      <c r="L207" s="1063">
        <v>2.1659999999999999</v>
      </c>
      <c r="M207" s="1063">
        <v>40.974598237428701</v>
      </c>
      <c r="N207" s="1062">
        <v>1</v>
      </c>
      <c r="O207" s="1062">
        <v>0</v>
      </c>
      <c r="P207" s="1059">
        <v>4690379081999</v>
      </c>
      <c r="Q207" s="1062"/>
      <c r="R207" s="1062">
        <v>0</v>
      </c>
      <c r="S207" s="1059" t="s">
        <v>4153</v>
      </c>
      <c r="T207" s="1065">
        <f t="shared" si="4"/>
        <v>89.914000000000001</v>
      </c>
      <c r="U207" s="1066">
        <f t="shared" si="5"/>
        <v>94.409700000000001</v>
      </c>
    </row>
    <row r="208" spans="1:21" hidden="1">
      <c r="A208" s="1059" t="s">
        <v>4279</v>
      </c>
      <c r="B208" s="1060">
        <v>610090002375</v>
      </c>
      <c r="C208" s="1059" t="s">
        <v>4346</v>
      </c>
      <c r="D208" s="1059" t="s">
        <v>4191</v>
      </c>
      <c r="E208" s="1059" t="s">
        <v>4181</v>
      </c>
      <c r="F208" s="1061">
        <v>134.19999999999999</v>
      </c>
      <c r="G208" s="1059" t="s">
        <v>4152</v>
      </c>
      <c r="H208" s="1062">
        <v>19</v>
      </c>
      <c r="I208" s="1063">
        <v>9.8496630378434397E-2</v>
      </c>
      <c r="J208" s="1063">
        <v>0</v>
      </c>
      <c r="K208" s="1064">
        <v>416</v>
      </c>
      <c r="L208" s="1063">
        <v>2.1659999999999999</v>
      </c>
      <c r="M208" s="1063">
        <v>40.974598237428701</v>
      </c>
      <c r="N208" s="1062">
        <v>1</v>
      </c>
      <c r="O208" s="1062">
        <v>0</v>
      </c>
      <c r="P208" s="1059">
        <v>4690379082002</v>
      </c>
      <c r="Q208" s="1062"/>
      <c r="R208" s="1062">
        <v>0</v>
      </c>
      <c r="S208" s="1059" t="s">
        <v>4153</v>
      </c>
      <c r="T208" s="1065">
        <f t="shared" si="4"/>
        <v>89.914000000000001</v>
      </c>
      <c r="U208" s="1066">
        <f t="shared" si="5"/>
        <v>94.409700000000001</v>
      </c>
    </row>
    <row r="209" spans="1:21" hidden="1">
      <c r="A209" s="1059" t="s">
        <v>4279</v>
      </c>
      <c r="B209" s="1060">
        <v>610090002376</v>
      </c>
      <c r="C209" s="1059" t="s">
        <v>4347</v>
      </c>
      <c r="D209" s="1059" t="s">
        <v>4191</v>
      </c>
      <c r="E209" s="1059" t="s">
        <v>4181</v>
      </c>
      <c r="F209" s="1061">
        <v>134.19999999999999</v>
      </c>
      <c r="G209" s="1059" t="s">
        <v>4152</v>
      </c>
      <c r="H209" s="1062">
        <v>19</v>
      </c>
      <c r="I209" s="1063">
        <v>9.8496630378434397E-2</v>
      </c>
      <c r="J209" s="1063">
        <v>0</v>
      </c>
      <c r="K209" s="1064">
        <v>416</v>
      </c>
      <c r="L209" s="1063">
        <v>2.1659999999999999</v>
      </c>
      <c r="M209" s="1063">
        <v>40.974598237428701</v>
      </c>
      <c r="N209" s="1062">
        <v>1</v>
      </c>
      <c r="O209" s="1062">
        <v>0</v>
      </c>
      <c r="P209" s="1059">
        <v>4690379082019</v>
      </c>
      <c r="Q209" s="1062"/>
      <c r="R209" s="1062">
        <v>0</v>
      </c>
      <c r="S209" s="1059" t="s">
        <v>4153</v>
      </c>
      <c r="T209" s="1065">
        <f t="shared" si="4"/>
        <v>89.914000000000001</v>
      </c>
      <c r="U209" s="1066">
        <f t="shared" si="5"/>
        <v>94.409700000000001</v>
      </c>
    </row>
    <row r="210" spans="1:21" hidden="1">
      <c r="A210" s="1059" t="s">
        <v>4279</v>
      </c>
      <c r="B210" s="1060">
        <v>610090002377</v>
      </c>
      <c r="C210" s="1059" t="s">
        <v>4348</v>
      </c>
      <c r="D210" s="1059" t="s">
        <v>4191</v>
      </c>
      <c r="E210" s="1059" t="s">
        <v>4181</v>
      </c>
      <c r="F210" s="1061">
        <v>134.19999999999999</v>
      </c>
      <c r="G210" s="1059" t="s">
        <v>4152</v>
      </c>
      <c r="H210" s="1062">
        <v>19</v>
      </c>
      <c r="I210" s="1063">
        <v>9.8496630378434397E-2</v>
      </c>
      <c r="J210" s="1063">
        <v>0</v>
      </c>
      <c r="K210" s="1064">
        <v>416</v>
      </c>
      <c r="L210" s="1063">
        <v>2.1659999999999999</v>
      </c>
      <c r="M210" s="1063">
        <v>40.974598237428701</v>
      </c>
      <c r="N210" s="1062">
        <v>1</v>
      </c>
      <c r="O210" s="1062">
        <v>0</v>
      </c>
      <c r="P210" s="1059">
        <v>4690379082026</v>
      </c>
      <c r="Q210" s="1062"/>
      <c r="R210" s="1062">
        <v>0</v>
      </c>
      <c r="S210" s="1059" t="s">
        <v>4153</v>
      </c>
      <c r="T210" s="1065">
        <f t="shared" si="4"/>
        <v>89.914000000000001</v>
      </c>
      <c r="U210" s="1066">
        <f t="shared" si="5"/>
        <v>94.409700000000001</v>
      </c>
    </row>
    <row r="211" spans="1:21" hidden="1">
      <c r="A211" s="1059" t="s">
        <v>4279</v>
      </c>
      <c r="B211" s="1060">
        <v>610110000809</v>
      </c>
      <c r="C211" s="1059" t="s">
        <v>4349</v>
      </c>
      <c r="D211" s="1059" t="s">
        <v>4175</v>
      </c>
      <c r="E211" s="1059" t="s">
        <v>4151</v>
      </c>
      <c r="F211" s="1061">
        <v>20721.7</v>
      </c>
      <c r="G211" s="1059" t="s">
        <v>4152</v>
      </c>
      <c r="H211" s="1062">
        <v>11</v>
      </c>
      <c r="I211" s="1063">
        <v>0.99</v>
      </c>
      <c r="J211" s="1063">
        <v>0</v>
      </c>
      <c r="K211" s="1064">
        <v>36</v>
      </c>
      <c r="L211" s="1063">
        <v>20.354399999999998</v>
      </c>
      <c r="M211" s="1063">
        <v>35.64</v>
      </c>
      <c r="N211" s="1062">
        <v>1</v>
      </c>
      <c r="O211" s="1062">
        <v>0</v>
      </c>
      <c r="P211" s="1059">
        <v>4690379083221</v>
      </c>
      <c r="Q211" s="1062"/>
      <c r="R211" s="1062">
        <v>0</v>
      </c>
      <c r="S211" s="1059" t="s">
        <v>4153</v>
      </c>
      <c r="T211" s="1065">
        <f t="shared" si="4"/>
        <v>13883.539000000001</v>
      </c>
      <c r="U211" s="1066">
        <f t="shared" si="5"/>
        <v>14577.715950000002</v>
      </c>
    </row>
    <row r="212" spans="1:21" hidden="1">
      <c r="A212" s="1059" t="s">
        <v>4279</v>
      </c>
      <c r="B212" s="1060">
        <v>610110000810</v>
      </c>
      <c r="C212" s="1059" t="s">
        <v>4350</v>
      </c>
      <c r="D212" s="1059" t="s">
        <v>4175</v>
      </c>
      <c r="E212" s="1059" t="s">
        <v>4151</v>
      </c>
      <c r="F212" s="1061">
        <v>20721.7</v>
      </c>
      <c r="G212" s="1059" t="s">
        <v>4152</v>
      </c>
      <c r="H212" s="1062">
        <v>11</v>
      </c>
      <c r="I212" s="1063">
        <v>0.99</v>
      </c>
      <c r="J212" s="1063">
        <v>0</v>
      </c>
      <c r="K212" s="1064">
        <v>36</v>
      </c>
      <c r="L212" s="1063">
        <v>20.354399999999998</v>
      </c>
      <c r="M212" s="1063">
        <v>35.64</v>
      </c>
      <c r="N212" s="1062">
        <v>1</v>
      </c>
      <c r="O212" s="1062">
        <v>0</v>
      </c>
      <c r="P212" s="1059">
        <v>4690379083238</v>
      </c>
      <c r="Q212" s="1062"/>
      <c r="R212" s="1062">
        <v>0</v>
      </c>
      <c r="S212" s="1059" t="s">
        <v>4153</v>
      </c>
      <c r="T212" s="1065">
        <f t="shared" si="4"/>
        <v>13883.539000000001</v>
      </c>
      <c r="U212" s="1066">
        <f t="shared" si="5"/>
        <v>14577.715950000002</v>
      </c>
    </row>
    <row r="213" spans="1:21" hidden="1">
      <c r="A213" s="1059" t="s">
        <v>4279</v>
      </c>
      <c r="B213" s="1060">
        <v>610110000811</v>
      </c>
      <c r="C213" s="1059" t="s">
        <v>4351</v>
      </c>
      <c r="D213" s="1059" t="s">
        <v>4175</v>
      </c>
      <c r="E213" s="1059" t="s">
        <v>4151</v>
      </c>
      <c r="F213" s="1061">
        <v>20721.7</v>
      </c>
      <c r="G213" s="1059" t="s">
        <v>4152</v>
      </c>
      <c r="H213" s="1062">
        <v>11</v>
      </c>
      <c r="I213" s="1063">
        <v>0.99</v>
      </c>
      <c r="J213" s="1063">
        <v>0</v>
      </c>
      <c r="K213" s="1064">
        <v>36</v>
      </c>
      <c r="L213" s="1063">
        <v>20.354399999999998</v>
      </c>
      <c r="M213" s="1063">
        <v>35.64</v>
      </c>
      <c r="N213" s="1062">
        <v>1</v>
      </c>
      <c r="O213" s="1062">
        <v>0</v>
      </c>
      <c r="P213" s="1059">
        <v>4690379083245</v>
      </c>
      <c r="Q213" s="1062"/>
      <c r="R213" s="1062">
        <v>0</v>
      </c>
      <c r="S213" s="1059" t="s">
        <v>4153</v>
      </c>
      <c r="T213" s="1065">
        <f t="shared" si="4"/>
        <v>13883.539000000001</v>
      </c>
      <c r="U213" s="1066">
        <f t="shared" si="5"/>
        <v>14577.715950000002</v>
      </c>
    </row>
    <row r="214" spans="1:21" hidden="1">
      <c r="A214" s="1059" t="s">
        <v>4279</v>
      </c>
      <c r="B214" s="1060">
        <v>610110000812</v>
      </c>
      <c r="C214" s="1059" t="s">
        <v>4352</v>
      </c>
      <c r="D214" s="1059" t="s">
        <v>4175</v>
      </c>
      <c r="E214" s="1059" t="s">
        <v>4151</v>
      </c>
      <c r="F214" s="1061">
        <v>20721.7</v>
      </c>
      <c r="G214" s="1059" t="s">
        <v>4152</v>
      </c>
      <c r="H214" s="1062">
        <v>11</v>
      </c>
      <c r="I214" s="1063">
        <v>0.99</v>
      </c>
      <c r="J214" s="1063">
        <v>0</v>
      </c>
      <c r="K214" s="1064">
        <v>36</v>
      </c>
      <c r="L214" s="1063">
        <v>20.354399999999998</v>
      </c>
      <c r="M214" s="1063">
        <v>35.64</v>
      </c>
      <c r="N214" s="1062">
        <v>1</v>
      </c>
      <c r="O214" s="1062">
        <v>0</v>
      </c>
      <c r="P214" s="1059">
        <v>4690379083252</v>
      </c>
      <c r="Q214" s="1062"/>
      <c r="R214" s="1062">
        <v>0</v>
      </c>
      <c r="S214" s="1059" t="s">
        <v>4153</v>
      </c>
      <c r="T214" s="1065">
        <f t="shared" si="4"/>
        <v>13883.539000000001</v>
      </c>
      <c r="U214" s="1066">
        <f t="shared" si="5"/>
        <v>14577.715950000002</v>
      </c>
    </row>
    <row r="215" spans="1:21" hidden="1">
      <c r="A215" s="1059" t="s">
        <v>4279</v>
      </c>
      <c r="B215" s="1060">
        <v>610110000813</v>
      </c>
      <c r="C215" s="1059" t="s">
        <v>4353</v>
      </c>
      <c r="D215" s="1059" t="s">
        <v>4175</v>
      </c>
      <c r="E215" s="1059" t="s">
        <v>4151</v>
      </c>
      <c r="F215" s="1061">
        <v>20721.7</v>
      </c>
      <c r="G215" s="1059" t="s">
        <v>4152</v>
      </c>
      <c r="H215" s="1062">
        <v>11</v>
      </c>
      <c r="I215" s="1063">
        <v>0.99</v>
      </c>
      <c r="J215" s="1063">
        <v>0</v>
      </c>
      <c r="K215" s="1064">
        <v>36</v>
      </c>
      <c r="L215" s="1063">
        <v>20.354399999999998</v>
      </c>
      <c r="M215" s="1063">
        <v>35.64</v>
      </c>
      <c r="N215" s="1062">
        <v>1</v>
      </c>
      <c r="O215" s="1062">
        <v>0</v>
      </c>
      <c r="P215" s="1059">
        <v>4690379083269</v>
      </c>
      <c r="Q215" s="1062"/>
      <c r="R215" s="1062">
        <v>0</v>
      </c>
      <c r="S215" s="1059" t="s">
        <v>4153</v>
      </c>
      <c r="T215" s="1065">
        <f t="shared" si="4"/>
        <v>13883.539000000001</v>
      </c>
      <c r="U215" s="1066">
        <f t="shared" si="5"/>
        <v>14577.715950000002</v>
      </c>
    </row>
    <row r="216" spans="1:21" hidden="1">
      <c r="A216" s="1059" t="s">
        <v>4279</v>
      </c>
      <c r="B216" s="1060">
        <v>610110000814</v>
      </c>
      <c r="C216" s="1059" t="s">
        <v>4354</v>
      </c>
      <c r="D216" s="1059" t="s">
        <v>4175</v>
      </c>
      <c r="E216" s="1059" t="s">
        <v>4151</v>
      </c>
      <c r="F216" s="1061">
        <v>20721.7</v>
      </c>
      <c r="G216" s="1059" t="s">
        <v>4152</v>
      </c>
      <c r="H216" s="1062">
        <v>11</v>
      </c>
      <c r="I216" s="1063">
        <v>0.99</v>
      </c>
      <c r="J216" s="1063">
        <v>0</v>
      </c>
      <c r="K216" s="1064">
        <v>36</v>
      </c>
      <c r="L216" s="1063">
        <v>20.354399999999998</v>
      </c>
      <c r="M216" s="1063">
        <v>35.64</v>
      </c>
      <c r="N216" s="1062">
        <v>1</v>
      </c>
      <c r="O216" s="1062">
        <v>0</v>
      </c>
      <c r="P216" s="1059">
        <v>4690379083276</v>
      </c>
      <c r="Q216" s="1062"/>
      <c r="R216" s="1062">
        <v>0</v>
      </c>
      <c r="S216" s="1059" t="s">
        <v>4153</v>
      </c>
      <c r="T216" s="1065">
        <f t="shared" si="4"/>
        <v>13883.539000000001</v>
      </c>
      <c r="U216" s="1066">
        <f t="shared" si="5"/>
        <v>14577.715950000002</v>
      </c>
    </row>
    <row r="217" spans="1:21" hidden="1">
      <c r="A217" s="1059" t="s">
        <v>4279</v>
      </c>
      <c r="B217" s="1060">
        <v>610110000815</v>
      </c>
      <c r="C217" s="1059" t="s">
        <v>4355</v>
      </c>
      <c r="D217" s="1059" t="s">
        <v>4175</v>
      </c>
      <c r="E217" s="1059" t="s">
        <v>4151</v>
      </c>
      <c r="F217" s="1061">
        <v>20721.7</v>
      </c>
      <c r="G217" s="1059" t="s">
        <v>4152</v>
      </c>
      <c r="H217" s="1062">
        <v>11</v>
      </c>
      <c r="I217" s="1063">
        <v>0.99</v>
      </c>
      <c r="J217" s="1063">
        <v>0</v>
      </c>
      <c r="K217" s="1064">
        <v>36</v>
      </c>
      <c r="L217" s="1063">
        <v>20.354399999999998</v>
      </c>
      <c r="M217" s="1063">
        <v>35.64</v>
      </c>
      <c r="N217" s="1062">
        <v>1</v>
      </c>
      <c r="O217" s="1062">
        <v>0</v>
      </c>
      <c r="P217" s="1059">
        <v>4690379083283</v>
      </c>
      <c r="Q217" s="1062"/>
      <c r="R217" s="1062">
        <v>0</v>
      </c>
      <c r="S217" s="1059" t="s">
        <v>4153</v>
      </c>
      <c r="T217" s="1065">
        <f t="shared" si="4"/>
        <v>13883.539000000001</v>
      </c>
      <c r="U217" s="1066">
        <f t="shared" si="5"/>
        <v>14577.715950000002</v>
      </c>
    </row>
    <row r="218" spans="1:21" hidden="1">
      <c r="A218" s="1059" t="s">
        <v>4279</v>
      </c>
      <c r="B218" s="1060">
        <v>610110000816</v>
      </c>
      <c r="C218" s="1059" t="s">
        <v>4356</v>
      </c>
      <c r="D218" s="1059" t="s">
        <v>4175</v>
      </c>
      <c r="E218" s="1059" t="s">
        <v>4151</v>
      </c>
      <c r="F218" s="1061">
        <v>14640</v>
      </c>
      <c r="G218" s="1059" t="s">
        <v>4152</v>
      </c>
      <c r="H218" s="1062">
        <v>11</v>
      </c>
      <c r="I218" s="1063">
        <v>0.99</v>
      </c>
      <c r="J218" s="1063">
        <v>0</v>
      </c>
      <c r="K218" s="1064">
        <v>36</v>
      </c>
      <c r="L218" s="1063">
        <v>20.354399999999998</v>
      </c>
      <c r="M218" s="1063">
        <v>35.64</v>
      </c>
      <c r="N218" s="1062">
        <v>1</v>
      </c>
      <c r="O218" s="1062">
        <v>0</v>
      </c>
      <c r="P218" s="1059">
        <v>4690379083290</v>
      </c>
      <c r="Q218" s="1062"/>
      <c r="R218" s="1062">
        <v>0</v>
      </c>
      <c r="S218" s="1059" t="s">
        <v>4153</v>
      </c>
      <c r="T218" s="1065">
        <f t="shared" si="4"/>
        <v>9808.8000000000011</v>
      </c>
      <c r="U218" s="1066">
        <f t="shared" si="5"/>
        <v>10299.240000000002</v>
      </c>
    </row>
    <row r="219" spans="1:21" hidden="1">
      <c r="A219" s="1059" t="s">
        <v>4279</v>
      </c>
      <c r="B219" s="1060">
        <v>610110000817</v>
      </c>
      <c r="C219" s="1059" t="s">
        <v>4357</v>
      </c>
      <c r="D219" s="1059" t="s">
        <v>4175</v>
      </c>
      <c r="E219" s="1059" t="s">
        <v>4151</v>
      </c>
      <c r="F219" s="1061">
        <v>14640</v>
      </c>
      <c r="G219" s="1059" t="s">
        <v>4152</v>
      </c>
      <c r="H219" s="1062">
        <v>11</v>
      </c>
      <c r="I219" s="1063">
        <v>0.99</v>
      </c>
      <c r="J219" s="1063">
        <v>0</v>
      </c>
      <c r="K219" s="1064">
        <v>36</v>
      </c>
      <c r="L219" s="1063">
        <v>20.354399999999998</v>
      </c>
      <c r="M219" s="1063">
        <v>35.64</v>
      </c>
      <c r="N219" s="1062">
        <v>1</v>
      </c>
      <c r="O219" s="1062">
        <v>0</v>
      </c>
      <c r="P219" s="1059">
        <v>4690379083306</v>
      </c>
      <c r="Q219" s="1062"/>
      <c r="R219" s="1062">
        <v>0</v>
      </c>
      <c r="S219" s="1059" t="s">
        <v>4153</v>
      </c>
      <c r="T219" s="1065">
        <f t="shared" si="4"/>
        <v>9808.8000000000011</v>
      </c>
      <c r="U219" s="1066">
        <f t="shared" si="5"/>
        <v>10299.240000000002</v>
      </c>
    </row>
    <row r="220" spans="1:21" hidden="1">
      <c r="A220" s="1059" t="s">
        <v>4279</v>
      </c>
      <c r="B220" s="1060">
        <v>610110000818</v>
      </c>
      <c r="C220" s="1059" t="s">
        <v>4358</v>
      </c>
      <c r="D220" s="1059" t="s">
        <v>4175</v>
      </c>
      <c r="E220" s="1059" t="s">
        <v>4151</v>
      </c>
      <c r="F220" s="1061">
        <v>14640</v>
      </c>
      <c r="G220" s="1059" t="s">
        <v>4152</v>
      </c>
      <c r="H220" s="1062">
        <v>11</v>
      </c>
      <c r="I220" s="1063">
        <v>0.99</v>
      </c>
      <c r="J220" s="1063">
        <v>0</v>
      </c>
      <c r="K220" s="1064">
        <v>36</v>
      </c>
      <c r="L220" s="1063">
        <v>20.354399999999998</v>
      </c>
      <c r="M220" s="1063">
        <v>35.64</v>
      </c>
      <c r="N220" s="1062">
        <v>1</v>
      </c>
      <c r="O220" s="1062">
        <v>0</v>
      </c>
      <c r="P220" s="1059">
        <v>4690379083313</v>
      </c>
      <c r="Q220" s="1062"/>
      <c r="R220" s="1062">
        <v>0</v>
      </c>
      <c r="S220" s="1059" t="s">
        <v>4153</v>
      </c>
      <c r="T220" s="1065">
        <f t="shared" si="4"/>
        <v>9808.8000000000011</v>
      </c>
      <c r="U220" s="1066">
        <f t="shared" si="5"/>
        <v>10299.240000000002</v>
      </c>
    </row>
    <row r="221" spans="1:21" hidden="1">
      <c r="A221" s="1059" t="s">
        <v>4279</v>
      </c>
      <c r="B221" s="1060">
        <v>610110000819</v>
      </c>
      <c r="C221" s="1059" t="s">
        <v>4359</v>
      </c>
      <c r="D221" s="1059" t="s">
        <v>4175</v>
      </c>
      <c r="E221" s="1059" t="s">
        <v>4151</v>
      </c>
      <c r="F221" s="1061">
        <v>14640</v>
      </c>
      <c r="G221" s="1059" t="s">
        <v>4152</v>
      </c>
      <c r="H221" s="1062">
        <v>11</v>
      </c>
      <c r="I221" s="1063">
        <v>0.99</v>
      </c>
      <c r="J221" s="1063">
        <v>0</v>
      </c>
      <c r="K221" s="1064">
        <v>36</v>
      </c>
      <c r="L221" s="1063">
        <v>20.354399999999998</v>
      </c>
      <c r="M221" s="1063">
        <v>35.64</v>
      </c>
      <c r="N221" s="1062">
        <v>1</v>
      </c>
      <c r="O221" s="1062">
        <v>0</v>
      </c>
      <c r="P221" s="1059">
        <v>4690379083320</v>
      </c>
      <c r="Q221" s="1062"/>
      <c r="R221" s="1062">
        <v>0</v>
      </c>
      <c r="S221" s="1059" t="s">
        <v>4153</v>
      </c>
      <c r="T221" s="1065">
        <f t="shared" si="4"/>
        <v>9808.8000000000011</v>
      </c>
      <c r="U221" s="1066">
        <f t="shared" si="5"/>
        <v>10299.240000000002</v>
      </c>
    </row>
    <row r="222" spans="1:21" hidden="1">
      <c r="A222" s="1059" t="s">
        <v>4279</v>
      </c>
      <c r="B222" s="1060">
        <v>610110000820</v>
      </c>
      <c r="C222" s="1059" t="s">
        <v>4360</v>
      </c>
      <c r="D222" s="1059" t="s">
        <v>4175</v>
      </c>
      <c r="E222" s="1059" t="s">
        <v>4151</v>
      </c>
      <c r="F222" s="1061">
        <v>14640</v>
      </c>
      <c r="G222" s="1059" t="s">
        <v>4152</v>
      </c>
      <c r="H222" s="1062">
        <v>11</v>
      </c>
      <c r="I222" s="1063">
        <v>0.99</v>
      </c>
      <c r="J222" s="1063">
        <v>0</v>
      </c>
      <c r="K222" s="1064">
        <v>36</v>
      </c>
      <c r="L222" s="1063">
        <v>20.354399999999998</v>
      </c>
      <c r="M222" s="1063">
        <v>35.64</v>
      </c>
      <c r="N222" s="1062">
        <v>1</v>
      </c>
      <c r="O222" s="1062">
        <v>0</v>
      </c>
      <c r="P222" s="1059">
        <v>4690379083337</v>
      </c>
      <c r="Q222" s="1062"/>
      <c r="R222" s="1062">
        <v>0</v>
      </c>
      <c r="S222" s="1059" t="s">
        <v>4153</v>
      </c>
      <c r="T222" s="1065">
        <f t="shared" si="4"/>
        <v>9808.8000000000011</v>
      </c>
      <c r="U222" s="1066">
        <f t="shared" si="5"/>
        <v>10299.240000000002</v>
      </c>
    </row>
    <row r="223" spans="1:21" hidden="1">
      <c r="A223" s="1059" t="s">
        <v>4279</v>
      </c>
      <c r="B223" s="1060">
        <v>610110000821</v>
      </c>
      <c r="C223" s="1059" t="s">
        <v>4361</v>
      </c>
      <c r="D223" s="1059" t="s">
        <v>4175</v>
      </c>
      <c r="E223" s="1059" t="s">
        <v>4151</v>
      </c>
      <c r="F223" s="1061">
        <v>14640</v>
      </c>
      <c r="G223" s="1059" t="s">
        <v>4152</v>
      </c>
      <c r="H223" s="1062">
        <v>11</v>
      </c>
      <c r="I223" s="1063">
        <v>0.99</v>
      </c>
      <c r="J223" s="1063">
        <v>0</v>
      </c>
      <c r="K223" s="1064">
        <v>36</v>
      </c>
      <c r="L223" s="1063">
        <v>20.354399999999998</v>
      </c>
      <c r="M223" s="1063">
        <v>35.64</v>
      </c>
      <c r="N223" s="1062">
        <v>1</v>
      </c>
      <c r="O223" s="1062">
        <v>0</v>
      </c>
      <c r="P223" s="1059">
        <v>4690379083344</v>
      </c>
      <c r="Q223" s="1062"/>
      <c r="R223" s="1062">
        <v>0</v>
      </c>
      <c r="S223" s="1059" t="s">
        <v>4153</v>
      </c>
      <c r="T223" s="1065">
        <f t="shared" si="4"/>
        <v>9808.8000000000011</v>
      </c>
      <c r="U223" s="1066">
        <f t="shared" si="5"/>
        <v>10299.240000000002</v>
      </c>
    </row>
    <row r="224" spans="1:21" hidden="1">
      <c r="A224" s="1059" t="s">
        <v>4279</v>
      </c>
      <c r="B224" s="1060">
        <v>610110000822</v>
      </c>
      <c r="C224" s="1059" t="s">
        <v>4362</v>
      </c>
      <c r="D224" s="1059" t="s">
        <v>4175</v>
      </c>
      <c r="E224" s="1059" t="s">
        <v>4151</v>
      </c>
      <c r="F224" s="1061">
        <v>14640</v>
      </c>
      <c r="G224" s="1059" t="s">
        <v>4152</v>
      </c>
      <c r="H224" s="1062">
        <v>11</v>
      </c>
      <c r="I224" s="1063">
        <v>0.99</v>
      </c>
      <c r="J224" s="1063">
        <v>0</v>
      </c>
      <c r="K224" s="1064">
        <v>36</v>
      </c>
      <c r="L224" s="1063">
        <v>20.354399999999998</v>
      </c>
      <c r="M224" s="1063">
        <v>35.64</v>
      </c>
      <c r="N224" s="1062">
        <v>1</v>
      </c>
      <c r="O224" s="1062">
        <v>0</v>
      </c>
      <c r="P224" s="1059">
        <v>4690379083351</v>
      </c>
      <c r="Q224" s="1062"/>
      <c r="R224" s="1062">
        <v>0</v>
      </c>
      <c r="S224" s="1059" t="s">
        <v>4153</v>
      </c>
      <c r="T224" s="1065">
        <f t="shared" si="4"/>
        <v>9808.8000000000011</v>
      </c>
      <c r="U224" s="1066">
        <f t="shared" si="5"/>
        <v>10299.240000000002</v>
      </c>
    </row>
    <row r="225" spans="1:21" hidden="1">
      <c r="A225" s="1059" t="s">
        <v>4279</v>
      </c>
      <c r="B225" s="1060">
        <v>600100000041</v>
      </c>
      <c r="C225" s="1059" t="s">
        <v>4363</v>
      </c>
      <c r="D225" s="1059" t="s">
        <v>4364</v>
      </c>
      <c r="E225" s="1059" t="s">
        <v>4181</v>
      </c>
      <c r="F225" s="1061">
        <v>3562.4</v>
      </c>
      <c r="G225" s="1059" t="s">
        <v>4152</v>
      </c>
      <c r="H225" s="1062">
        <v>10</v>
      </c>
      <c r="I225" s="1063">
        <v>5.9998800023999502E-2</v>
      </c>
      <c r="J225" s="1063">
        <v>0</v>
      </c>
      <c r="K225" s="1064"/>
      <c r="L225" s="1063">
        <v>2.8</v>
      </c>
      <c r="M225" s="1063"/>
      <c r="N225" s="1062">
        <v>1</v>
      </c>
      <c r="O225" s="1062">
        <v>0</v>
      </c>
      <c r="P225" s="1059">
        <v>4690379083382</v>
      </c>
      <c r="Q225" s="1062"/>
      <c r="R225" s="1062">
        <v>0</v>
      </c>
      <c r="S225" s="1059" t="s">
        <v>4153</v>
      </c>
      <c r="T225" s="1065">
        <f t="shared" ref="T225:T288" si="6">F225*67%</f>
        <v>2386.808</v>
      </c>
      <c r="U225" s="1066">
        <f t="shared" ref="U225:U288" si="7">T225*1.05</f>
        <v>2506.1484</v>
      </c>
    </row>
    <row r="226" spans="1:21" hidden="1">
      <c r="A226" s="1059" t="s">
        <v>4279</v>
      </c>
      <c r="B226" s="1060">
        <v>600100000042</v>
      </c>
      <c r="C226" s="1059" t="s">
        <v>4365</v>
      </c>
      <c r="D226" s="1059" t="s">
        <v>4364</v>
      </c>
      <c r="E226" s="1059" t="s">
        <v>4181</v>
      </c>
      <c r="F226" s="1061">
        <v>3562.4</v>
      </c>
      <c r="G226" s="1059" t="s">
        <v>4152</v>
      </c>
      <c r="H226" s="1062">
        <v>10</v>
      </c>
      <c r="I226" s="1063">
        <v>5.9998800023999502E-2</v>
      </c>
      <c r="J226" s="1063">
        <v>0</v>
      </c>
      <c r="K226" s="1064"/>
      <c r="L226" s="1063">
        <v>2.8</v>
      </c>
      <c r="M226" s="1063"/>
      <c r="N226" s="1062">
        <v>1</v>
      </c>
      <c r="O226" s="1062">
        <v>0</v>
      </c>
      <c r="P226" s="1059">
        <v>4690379083399</v>
      </c>
      <c r="Q226" s="1062"/>
      <c r="R226" s="1062">
        <v>0</v>
      </c>
      <c r="S226" s="1059" t="s">
        <v>4153</v>
      </c>
      <c r="T226" s="1065">
        <f t="shared" si="6"/>
        <v>2386.808</v>
      </c>
      <c r="U226" s="1066">
        <f t="shared" si="7"/>
        <v>2506.1484</v>
      </c>
    </row>
    <row r="227" spans="1:21" hidden="1">
      <c r="A227" s="1059" t="s">
        <v>4279</v>
      </c>
      <c r="B227" s="1060">
        <v>610090002350</v>
      </c>
      <c r="C227" s="1059" t="s">
        <v>4366</v>
      </c>
      <c r="D227" s="1059" t="s">
        <v>4180</v>
      </c>
      <c r="E227" s="1059" t="s">
        <v>4181</v>
      </c>
      <c r="F227" s="1061">
        <v>707.6</v>
      </c>
      <c r="G227" s="1059" t="s">
        <v>4152</v>
      </c>
      <c r="H227" s="1062">
        <v>10</v>
      </c>
      <c r="I227" s="1063">
        <v>0.57600368642359301</v>
      </c>
      <c r="J227" s="1063">
        <v>0</v>
      </c>
      <c r="K227" s="1064">
        <v>60</v>
      </c>
      <c r="L227" s="1063">
        <v>9.5</v>
      </c>
      <c r="M227" s="1063">
        <v>34.5602211854156</v>
      </c>
      <c r="N227" s="1062">
        <v>1</v>
      </c>
      <c r="O227" s="1062">
        <v>0</v>
      </c>
      <c r="P227" s="1059">
        <v>4690379081753</v>
      </c>
      <c r="Q227" s="1062"/>
      <c r="R227" s="1062">
        <v>0</v>
      </c>
      <c r="S227" s="1059" t="s">
        <v>4153</v>
      </c>
      <c r="T227" s="1065">
        <f t="shared" si="6"/>
        <v>474.09200000000004</v>
      </c>
      <c r="U227" s="1066">
        <f t="shared" si="7"/>
        <v>497.79660000000007</v>
      </c>
    </row>
    <row r="228" spans="1:21" hidden="1">
      <c r="A228" s="1059" t="s">
        <v>4279</v>
      </c>
      <c r="B228" s="1060">
        <v>610090002351</v>
      </c>
      <c r="C228" s="1059" t="s">
        <v>4367</v>
      </c>
      <c r="D228" s="1059" t="s">
        <v>4180</v>
      </c>
      <c r="E228" s="1059" t="s">
        <v>4181</v>
      </c>
      <c r="F228" s="1061">
        <v>707.6</v>
      </c>
      <c r="G228" s="1059" t="s">
        <v>4152</v>
      </c>
      <c r="H228" s="1062">
        <v>1</v>
      </c>
      <c r="I228" s="1063">
        <v>0</v>
      </c>
      <c r="J228" s="1063">
        <v>0</v>
      </c>
      <c r="K228" s="1064"/>
      <c r="L228" s="1063">
        <v>0.95</v>
      </c>
      <c r="M228" s="1063"/>
      <c r="N228" s="1062">
        <v>1</v>
      </c>
      <c r="O228" s="1062">
        <v>0</v>
      </c>
      <c r="P228" s="1059">
        <v>4690379081760</v>
      </c>
      <c r="Q228" s="1062"/>
      <c r="R228" s="1062">
        <v>0</v>
      </c>
      <c r="S228" s="1059" t="s">
        <v>4153</v>
      </c>
      <c r="T228" s="1065">
        <f t="shared" si="6"/>
        <v>474.09200000000004</v>
      </c>
      <c r="U228" s="1066">
        <f t="shared" si="7"/>
        <v>497.79660000000007</v>
      </c>
    </row>
    <row r="229" spans="1:21" hidden="1">
      <c r="A229" s="1059" t="s">
        <v>4279</v>
      </c>
      <c r="B229" s="1060">
        <v>610090002352</v>
      </c>
      <c r="C229" s="1059" t="s">
        <v>4368</v>
      </c>
      <c r="D229" s="1059" t="s">
        <v>4180</v>
      </c>
      <c r="E229" s="1059" t="s">
        <v>4181</v>
      </c>
      <c r="F229" s="1061">
        <v>707.6</v>
      </c>
      <c r="G229" s="1059" t="s">
        <v>4152</v>
      </c>
      <c r="H229" s="1062">
        <v>10</v>
      </c>
      <c r="I229" s="1063">
        <v>0.57600368642359301</v>
      </c>
      <c r="J229" s="1063">
        <v>0</v>
      </c>
      <c r="K229" s="1064">
        <v>60</v>
      </c>
      <c r="L229" s="1063">
        <v>9.5</v>
      </c>
      <c r="M229" s="1063">
        <v>34.5602211854156</v>
      </c>
      <c r="N229" s="1062">
        <v>1</v>
      </c>
      <c r="O229" s="1062">
        <v>0</v>
      </c>
      <c r="P229" s="1059">
        <v>4690379081777</v>
      </c>
      <c r="Q229" s="1062"/>
      <c r="R229" s="1062">
        <v>0</v>
      </c>
      <c r="S229" s="1059" t="s">
        <v>4153</v>
      </c>
      <c r="T229" s="1065">
        <f t="shared" si="6"/>
        <v>474.09200000000004</v>
      </c>
      <c r="U229" s="1066">
        <f t="shared" si="7"/>
        <v>497.79660000000007</v>
      </c>
    </row>
    <row r="230" spans="1:21" hidden="1">
      <c r="A230" s="1059" t="s">
        <v>4279</v>
      </c>
      <c r="B230" s="1060">
        <v>610090002353</v>
      </c>
      <c r="C230" s="1059" t="s">
        <v>4369</v>
      </c>
      <c r="D230" s="1059" t="s">
        <v>4180</v>
      </c>
      <c r="E230" s="1059" t="s">
        <v>4181</v>
      </c>
      <c r="F230" s="1061">
        <v>707.6</v>
      </c>
      <c r="G230" s="1059" t="s">
        <v>4152</v>
      </c>
      <c r="H230" s="1062">
        <v>10</v>
      </c>
      <c r="I230" s="1063">
        <v>0.57600368642359301</v>
      </c>
      <c r="J230" s="1063">
        <v>0</v>
      </c>
      <c r="K230" s="1064">
        <v>60</v>
      </c>
      <c r="L230" s="1063">
        <v>9.5</v>
      </c>
      <c r="M230" s="1063">
        <v>34.5602211854156</v>
      </c>
      <c r="N230" s="1062">
        <v>1</v>
      </c>
      <c r="O230" s="1062">
        <v>0</v>
      </c>
      <c r="P230" s="1059">
        <v>4690379081784</v>
      </c>
      <c r="Q230" s="1062"/>
      <c r="R230" s="1062">
        <v>0</v>
      </c>
      <c r="S230" s="1059" t="s">
        <v>4153</v>
      </c>
      <c r="T230" s="1065">
        <f t="shared" si="6"/>
        <v>474.09200000000004</v>
      </c>
      <c r="U230" s="1066">
        <f t="shared" si="7"/>
        <v>497.79660000000007</v>
      </c>
    </row>
    <row r="231" spans="1:21" hidden="1">
      <c r="A231" s="1059" t="s">
        <v>4279</v>
      </c>
      <c r="B231" s="1060">
        <v>610090002354</v>
      </c>
      <c r="C231" s="1059" t="s">
        <v>4370</v>
      </c>
      <c r="D231" s="1059" t="s">
        <v>4180</v>
      </c>
      <c r="E231" s="1059" t="s">
        <v>4181</v>
      </c>
      <c r="F231" s="1061">
        <v>707.6</v>
      </c>
      <c r="G231" s="1059" t="s">
        <v>4152</v>
      </c>
      <c r="H231" s="1062">
        <v>10</v>
      </c>
      <c r="I231" s="1063">
        <v>0.57600368642359301</v>
      </c>
      <c r="J231" s="1063">
        <v>0</v>
      </c>
      <c r="K231" s="1064">
        <v>60</v>
      </c>
      <c r="L231" s="1063">
        <v>9.5</v>
      </c>
      <c r="M231" s="1063">
        <v>34.5602211854156</v>
      </c>
      <c r="N231" s="1062">
        <v>1</v>
      </c>
      <c r="O231" s="1062">
        <v>0</v>
      </c>
      <c r="P231" s="1059">
        <v>4690379081791</v>
      </c>
      <c r="Q231" s="1062"/>
      <c r="R231" s="1062">
        <v>0</v>
      </c>
      <c r="S231" s="1059" t="s">
        <v>4153</v>
      </c>
      <c r="T231" s="1065">
        <f t="shared" si="6"/>
        <v>474.09200000000004</v>
      </c>
      <c r="U231" s="1066">
        <f t="shared" si="7"/>
        <v>497.79660000000007</v>
      </c>
    </row>
    <row r="232" spans="1:21" hidden="1">
      <c r="A232" s="1059" t="s">
        <v>4279</v>
      </c>
      <c r="B232" s="1060">
        <v>610090002355</v>
      </c>
      <c r="C232" s="1059" t="s">
        <v>4371</v>
      </c>
      <c r="D232" s="1059" t="s">
        <v>4180</v>
      </c>
      <c r="E232" s="1059" t="s">
        <v>4181</v>
      </c>
      <c r="F232" s="1061">
        <v>707.6</v>
      </c>
      <c r="G232" s="1059" t="s">
        <v>4152</v>
      </c>
      <c r="H232" s="1062">
        <v>10</v>
      </c>
      <c r="I232" s="1063">
        <v>0.57600368642359301</v>
      </c>
      <c r="J232" s="1063">
        <v>0</v>
      </c>
      <c r="K232" s="1064">
        <v>60</v>
      </c>
      <c r="L232" s="1063">
        <v>9.5</v>
      </c>
      <c r="M232" s="1063">
        <v>34.5602211854156</v>
      </c>
      <c r="N232" s="1062">
        <v>1</v>
      </c>
      <c r="O232" s="1062">
        <v>0</v>
      </c>
      <c r="P232" s="1059">
        <v>4690379081807</v>
      </c>
      <c r="Q232" s="1062"/>
      <c r="R232" s="1062">
        <v>0</v>
      </c>
      <c r="S232" s="1059" t="s">
        <v>4153</v>
      </c>
      <c r="T232" s="1065">
        <f t="shared" si="6"/>
        <v>474.09200000000004</v>
      </c>
      <c r="U232" s="1066">
        <f t="shared" si="7"/>
        <v>497.79660000000007</v>
      </c>
    </row>
    <row r="233" spans="1:21" hidden="1">
      <c r="A233" s="1059" t="s">
        <v>4279</v>
      </c>
      <c r="B233" s="1060">
        <v>610090002356</v>
      </c>
      <c r="C233" s="1059" t="s">
        <v>4372</v>
      </c>
      <c r="D233" s="1059" t="s">
        <v>4180</v>
      </c>
      <c r="E233" s="1059" t="s">
        <v>4181</v>
      </c>
      <c r="F233" s="1061">
        <v>707.6</v>
      </c>
      <c r="G233" s="1059" t="s">
        <v>4152</v>
      </c>
      <c r="H233" s="1062">
        <v>10</v>
      </c>
      <c r="I233" s="1063">
        <v>0.57600368642359301</v>
      </c>
      <c r="J233" s="1063">
        <v>0</v>
      </c>
      <c r="K233" s="1064">
        <v>60</v>
      </c>
      <c r="L233" s="1063">
        <v>9.5</v>
      </c>
      <c r="M233" s="1063">
        <v>34.5602211854156</v>
      </c>
      <c r="N233" s="1062">
        <v>1</v>
      </c>
      <c r="O233" s="1062">
        <v>0</v>
      </c>
      <c r="P233" s="1059">
        <v>4690379081814</v>
      </c>
      <c r="Q233" s="1062"/>
      <c r="R233" s="1062">
        <v>0</v>
      </c>
      <c r="S233" s="1059" t="s">
        <v>4153</v>
      </c>
      <c r="T233" s="1065">
        <f t="shared" si="6"/>
        <v>474.09200000000004</v>
      </c>
      <c r="U233" s="1066">
        <f t="shared" si="7"/>
        <v>497.79660000000007</v>
      </c>
    </row>
    <row r="234" spans="1:21" hidden="1">
      <c r="A234" s="1059" t="s">
        <v>4279</v>
      </c>
      <c r="B234" s="1060">
        <v>610090002364</v>
      </c>
      <c r="C234" s="1059" t="s">
        <v>4373</v>
      </c>
      <c r="D234" s="1059" t="s">
        <v>4186</v>
      </c>
      <c r="E234" s="1059" t="s">
        <v>4181</v>
      </c>
      <c r="F234" s="1061">
        <v>244</v>
      </c>
      <c r="G234" s="1059" t="s">
        <v>4152</v>
      </c>
      <c r="H234" s="1062">
        <v>10</v>
      </c>
      <c r="I234" s="1063">
        <v>0.43200276481769501</v>
      </c>
      <c r="J234" s="1063">
        <v>0</v>
      </c>
      <c r="K234" s="1064">
        <v>72</v>
      </c>
      <c r="L234" s="1063">
        <v>9.0299999999999994</v>
      </c>
      <c r="M234" s="1063">
        <v>31.104199066873999</v>
      </c>
      <c r="N234" s="1062">
        <v>1</v>
      </c>
      <c r="O234" s="1062">
        <v>0</v>
      </c>
      <c r="P234" s="1059">
        <v>4690379081890</v>
      </c>
      <c r="Q234" s="1062"/>
      <c r="R234" s="1062">
        <v>0</v>
      </c>
      <c r="S234" s="1059" t="s">
        <v>4153</v>
      </c>
      <c r="T234" s="1065">
        <f t="shared" si="6"/>
        <v>163.48000000000002</v>
      </c>
      <c r="U234" s="1066">
        <f t="shared" si="7"/>
        <v>171.65400000000002</v>
      </c>
    </row>
    <row r="235" spans="1:21" hidden="1">
      <c r="A235" s="1059" t="s">
        <v>4279</v>
      </c>
      <c r="B235" s="1060">
        <v>610090002365</v>
      </c>
      <c r="C235" s="1059" t="s">
        <v>4374</v>
      </c>
      <c r="D235" s="1059" t="s">
        <v>4186</v>
      </c>
      <c r="E235" s="1059" t="s">
        <v>4181</v>
      </c>
      <c r="F235" s="1061">
        <v>244</v>
      </c>
      <c r="G235" s="1059" t="s">
        <v>4152</v>
      </c>
      <c r="H235" s="1062">
        <v>10</v>
      </c>
      <c r="I235" s="1063">
        <v>0.43200276481769501</v>
      </c>
      <c r="J235" s="1063">
        <v>0</v>
      </c>
      <c r="K235" s="1064">
        <v>72</v>
      </c>
      <c r="L235" s="1063">
        <v>9.0299999999999994</v>
      </c>
      <c r="M235" s="1063">
        <v>31.104199066873999</v>
      </c>
      <c r="N235" s="1062">
        <v>1</v>
      </c>
      <c r="O235" s="1062">
        <v>0</v>
      </c>
      <c r="P235" s="1059">
        <v>4690379081906</v>
      </c>
      <c r="Q235" s="1062"/>
      <c r="R235" s="1062">
        <v>0</v>
      </c>
      <c r="S235" s="1059" t="s">
        <v>4153</v>
      </c>
      <c r="T235" s="1065">
        <f t="shared" si="6"/>
        <v>163.48000000000002</v>
      </c>
      <c r="U235" s="1066">
        <f t="shared" si="7"/>
        <v>171.65400000000002</v>
      </c>
    </row>
    <row r="236" spans="1:21" hidden="1">
      <c r="A236" s="1059" t="s">
        <v>4279</v>
      </c>
      <c r="B236" s="1060">
        <v>610090002366</v>
      </c>
      <c r="C236" s="1059" t="s">
        <v>4375</v>
      </c>
      <c r="D236" s="1059" t="s">
        <v>4186</v>
      </c>
      <c r="E236" s="1059" t="s">
        <v>4181</v>
      </c>
      <c r="F236" s="1061">
        <v>244</v>
      </c>
      <c r="G236" s="1059" t="s">
        <v>4152</v>
      </c>
      <c r="H236" s="1062">
        <v>10</v>
      </c>
      <c r="I236" s="1063">
        <v>0.43200276481769501</v>
      </c>
      <c r="J236" s="1063">
        <v>0</v>
      </c>
      <c r="K236" s="1064">
        <v>72</v>
      </c>
      <c r="L236" s="1063">
        <v>9.0299999999999994</v>
      </c>
      <c r="M236" s="1063">
        <v>31.104199066873999</v>
      </c>
      <c r="N236" s="1062">
        <v>1</v>
      </c>
      <c r="O236" s="1062">
        <v>0</v>
      </c>
      <c r="P236" s="1059">
        <v>4690379081913</v>
      </c>
      <c r="Q236" s="1062"/>
      <c r="R236" s="1062">
        <v>0</v>
      </c>
      <c r="S236" s="1059" t="s">
        <v>4153</v>
      </c>
      <c r="T236" s="1065">
        <f t="shared" si="6"/>
        <v>163.48000000000002</v>
      </c>
      <c r="U236" s="1066">
        <f t="shared" si="7"/>
        <v>171.65400000000002</v>
      </c>
    </row>
    <row r="237" spans="1:21" hidden="1">
      <c r="A237" s="1059" t="s">
        <v>4279</v>
      </c>
      <c r="B237" s="1060">
        <v>610090002367</v>
      </c>
      <c r="C237" s="1059" t="s">
        <v>4376</v>
      </c>
      <c r="D237" s="1059" t="s">
        <v>4186</v>
      </c>
      <c r="E237" s="1059" t="s">
        <v>4181</v>
      </c>
      <c r="F237" s="1061">
        <v>244</v>
      </c>
      <c r="G237" s="1059" t="s">
        <v>4152</v>
      </c>
      <c r="H237" s="1062">
        <v>10</v>
      </c>
      <c r="I237" s="1063">
        <v>0.43200276481769501</v>
      </c>
      <c r="J237" s="1063">
        <v>0</v>
      </c>
      <c r="K237" s="1064">
        <v>72</v>
      </c>
      <c r="L237" s="1063">
        <v>9.0299999999999994</v>
      </c>
      <c r="M237" s="1063">
        <v>31.104199066873999</v>
      </c>
      <c r="N237" s="1062">
        <v>1</v>
      </c>
      <c r="O237" s="1062">
        <v>0</v>
      </c>
      <c r="P237" s="1059">
        <v>4690379081920</v>
      </c>
      <c r="Q237" s="1062"/>
      <c r="R237" s="1062">
        <v>0</v>
      </c>
      <c r="S237" s="1059" t="s">
        <v>4153</v>
      </c>
      <c r="T237" s="1065">
        <f t="shared" si="6"/>
        <v>163.48000000000002</v>
      </c>
      <c r="U237" s="1066">
        <f t="shared" si="7"/>
        <v>171.65400000000002</v>
      </c>
    </row>
    <row r="238" spans="1:21" hidden="1">
      <c r="A238" s="1059" t="s">
        <v>4279</v>
      </c>
      <c r="B238" s="1060">
        <v>610090002368</v>
      </c>
      <c r="C238" s="1059" t="s">
        <v>4377</v>
      </c>
      <c r="D238" s="1059" t="s">
        <v>4186</v>
      </c>
      <c r="E238" s="1059" t="s">
        <v>4181</v>
      </c>
      <c r="F238" s="1061">
        <v>244</v>
      </c>
      <c r="G238" s="1059" t="s">
        <v>4152</v>
      </c>
      <c r="H238" s="1062">
        <v>10</v>
      </c>
      <c r="I238" s="1063">
        <v>0.43200276481769501</v>
      </c>
      <c r="J238" s="1063">
        <v>0</v>
      </c>
      <c r="K238" s="1064">
        <v>72</v>
      </c>
      <c r="L238" s="1063">
        <v>9.0299999999999994</v>
      </c>
      <c r="M238" s="1063">
        <v>31.104199066873999</v>
      </c>
      <c r="N238" s="1062">
        <v>1</v>
      </c>
      <c r="O238" s="1062">
        <v>0</v>
      </c>
      <c r="P238" s="1059">
        <v>4690379081937</v>
      </c>
      <c r="Q238" s="1062"/>
      <c r="R238" s="1062">
        <v>0</v>
      </c>
      <c r="S238" s="1059" t="s">
        <v>4153</v>
      </c>
      <c r="T238" s="1065">
        <f t="shared" si="6"/>
        <v>163.48000000000002</v>
      </c>
      <c r="U238" s="1066">
        <f t="shared" si="7"/>
        <v>171.65400000000002</v>
      </c>
    </row>
    <row r="239" spans="1:21" hidden="1">
      <c r="A239" s="1059" t="s">
        <v>4279</v>
      </c>
      <c r="B239" s="1060">
        <v>610090002369</v>
      </c>
      <c r="C239" s="1059" t="s">
        <v>4378</v>
      </c>
      <c r="D239" s="1059" t="s">
        <v>4186</v>
      </c>
      <c r="E239" s="1059" t="s">
        <v>4181</v>
      </c>
      <c r="F239" s="1061">
        <v>244</v>
      </c>
      <c r="G239" s="1059" t="s">
        <v>4152</v>
      </c>
      <c r="H239" s="1062">
        <v>10</v>
      </c>
      <c r="I239" s="1063">
        <v>0.43200276481769501</v>
      </c>
      <c r="J239" s="1063">
        <v>0</v>
      </c>
      <c r="K239" s="1064">
        <v>72</v>
      </c>
      <c r="L239" s="1063">
        <v>9.0299999999999994</v>
      </c>
      <c r="M239" s="1063">
        <v>31.104199066873999</v>
      </c>
      <c r="N239" s="1062">
        <v>1</v>
      </c>
      <c r="O239" s="1062">
        <v>0</v>
      </c>
      <c r="P239" s="1059">
        <v>4690379081944</v>
      </c>
      <c r="Q239" s="1062"/>
      <c r="R239" s="1062">
        <v>0</v>
      </c>
      <c r="S239" s="1059" t="s">
        <v>4153</v>
      </c>
      <c r="T239" s="1065">
        <f t="shared" si="6"/>
        <v>163.48000000000002</v>
      </c>
      <c r="U239" s="1066">
        <f t="shared" si="7"/>
        <v>171.65400000000002</v>
      </c>
    </row>
    <row r="240" spans="1:21" hidden="1">
      <c r="A240" s="1059" t="s">
        <v>4279</v>
      </c>
      <c r="B240" s="1060">
        <v>610090002370</v>
      </c>
      <c r="C240" s="1059" t="s">
        <v>4379</v>
      </c>
      <c r="D240" s="1059" t="s">
        <v>4186</v>
      </c>
      <c r="E240" s="1059" t="s">
        <v>4181</v>
      </c>
      <c r="F240" s="1061">
        <v>244</v>
      </c>
      <c r="G240" s="1059" t="s">
        <v>4152</v>
      </c>
      <c r="H240" s="1062">
        <v>10</v>
      </c>
      <c r="I240" s="1063">
        <v>0.43200276481769501</v>
      </c>
      <c r="J240" s="1063">
        <v>0</v>
      </c>
      <c r="K240" s="1064">
        <v>72</v>
      </c>
      <c r="L240" s="1063">
        <v>9.0299999999999994</v>
      </c>
      <c r="M240" s="1063">
        <v>31.104199066873999</v>
      </c>
      <c r="N240" s="1062">
        <v>1</v>
      </c>
      <c r="O240" s="1062">
        <v>0</v>
      </c>
      <c r="P240" s="1059">
        <v>4690379081951</v>
      </c>
      <c r="Q240" s="1062"/>
      <c r="R240" s="1062">
        <v>0</v>
      </c>
      <c r="S240" s="1059" t="s">
        <v>4153</v>
      </c>
      <c r="T240" s="1065">
        <f t="shared" si="6"/>
        <v>163.48000000000002</v>
      </c>
      <c r="U240" s="1066">
        <f t="shared" si="7"/>
        <v>171.65400000000002</v>
      </c>
    </row>
    <row r="241" spans="1:21" hidden="1">
      <c r="A241" s="1059" t="s">
        <v>4279</v>
      </c>
      <c r="B241" s="1060">
        <v>610090002378</v>
      </c>
      <c r="C241" s="1059" t="s">
        <v>4380</v>
      </c>
      <c r="D241" s="1059" t="s">
        <v>4191</v>
      </c>
      <c r="E241" s="1059" t="s">
        <v>4181</v>
      </c>
      <c r="F241" s="1061">
        <v>128.1</v>
      </c>
      <c r="G241" s="1059" t="s">
        <v>4152</v>
      </c>
      <c r="H241" s="1062">
        <v>19</v>
      </c>
      <c r="I241" s="1063">
        <v>9.8496630378434397E-2</v>
      </c>
      <c r="J241" s="1063">
        <v>0</v>
      </c>
      <c r="K241" s="1064">
        <v>416</v>
      </c>
      <c r="L241" s="1063">
        <v>2.1659999999999999</v>
      </c>
      <c r="M241" s="1063">
        <v>40.974598237428701</v>
      </c>
      <c r="N241" s="1062">
        <v>1</v>
      </c>
      <c r="O241" s="1062">
        <v>0</v>
      </c>
      <c r="P241" s="1059">
        <v>4690379082033</v>
      </c>
      <c r="Q241" s="1062"/>
      <c r="R241" s="1062">
        <v>0</v>
      </c>
      <c r="S241" s="1059" t="s">
        <v>4153</v>
      </c>
      <c r="T241" s="1065">
        <f t="shared" si="6"/>
        <v>85.826999999999998</v>
      </c>
      <c r="U241" s="1066">
        <f t="shared" si="7"/>
        <v>90.118350000000007</v>
      </c>
    </row>
    <row r="242" spans="1:21" hidden="1">
      <c r="A242" s="1059" t="s">
        <v>4279</v>
      </c>
      <c r="B242" s="1060">
        <v>610090002379</v>
      </c>
      <c r="C242" s="1059" t="s">
        <v>4381</v>
      </c>
      <c r="D242" s="1059" t="s">
        <v>4191</v>
      </c>
      <c r="E242" s="1059" t="s">
        <v>4181</v>
      </c>
      <c r="F242" s="1061">
        <v>128.1</v>
      </c>
      <c r="G242" s="1059" t="s">
        <v>4152</v>
      </c>
      <c r="H242" s="1062">
        <v>19</v>
      </c>
      <c r="I242" s="1063">
        <v>9.8496630378434397E-2</v>
      </c>
      <c r="J242" s="1063">
        <v>0</v>
      </c>
      <c r="K242" s="1064">
        <v>416</v>
      </c>
      <c r="L242" s="1063">
        <v>2.1659999999999999</v>
      </c>
      <c r="M242" s="1063">
        <v>40.974598237428701</v>
      </c>
      <c r="N242" s="1062">
        <v>1</v>
      </c>
      <c r="O242" s="1062">
        <v>0</v>
      </c>
      <c r="P242" s="1059">
        <v>4690379082040</v>
      </c>
      <c r="Q242" s="1062"/>
      <c r="R242" s="1062">
        <v>0</v>
      </c>
      <c r="S242" s="1059" t="s">
        <v>4153</v>
      </c>
      <c r="T242" s="1065">
        <f t="shared" si="6"/>
        <v>85.826999999999998</v>
      </c>
      <c r="U242" s="1066">
        <f t="shared" si="7"/>
        <v>90.118350000000007</v>
      </c>
    </row>
    <row r="243" spans="1:21" hidden="1">
      <c r="A243" s="1059" t="s">
        <v>4279</v>
      </c>
      <c r="B243" s="1060">
        <v>610090002380</v>
      </c>
      <c r="C243" s="1059" t="s">
        <v>4382</v>
      </c>
      <c r="D243" s="1059" t="s">
        <v>4191</v>
      </c>
      <c r="E243" s="1059" t="s">
        <v>4181</v>
      </c>
      <c r="F243" s="1061">
        <v>128.1</v>
      </c>
      <c r="G243" s="1059" t="s">
        <v>4152</v>
      </c>
      <c r="H243" s="1062">
        <v>19</v>
      </c>
      <c r="I243" s="1063">
        <v>9.8496630378434397E-2</v>
      </c>
      <c r="J243" s="1063">
        <v>0</v>
      </c>
      <c r="K243" s="1064">
        <v>416</v>
      </c>
      <c r="L243" s="1063">
        <v>2.1659999999999999</v>
      </c>
      <c r="M243" s="1063">
        <v>40.974598237428701</v>
      </c>
      <c r="N243" s="1062">
        <v>1</v>
      </c>
      <c r="O243" s="1062">
        <v>0</v>
      </c>
      <c r="P243" s="1059">
        <v>4690379082057</v>
      </c>
      <c r="Q243" s="1062"/>
      <c r="R243" s="1062">
        <v>0</v>
      </c>
      <c r="S243" s="1059" t="s">
        <v>4153</v>
      </c>
      <c r="T243" s="1065">
        <f t="shared" si="6"/>
        <v>85.826999999999998</v>
      </c>
      <c r="U243" s="1066">
        <f t="shared" si="7"/>
        <v>90.118350000000007</v>
      </c>
    </row>
    <row r="244" spans="1:21" hidden="1">
      <c r="A244" s="1059" t="s">
        <v>4279</v>
      </c>
      <c r="B244" s="1060">
        <v>610090002381</v>
      </c>
      <c r="C244" s="1059" t="s">
        <v>4383</v>
      </c>
      <c r="D244" s="1059" t="s">
        <v>4191</v>
      </c>
      <c r="E244" s="1059" t="s">
        <v>4181</v>
      </c>
      <c r="F244" s="1061">
        <v>128.1</v>
      </c>
      <c r="G244" s="1059" t="s">
        <v>4152</v>
      </c>
      <c r="H244" s="1062">
        <v>19</v>
      </c>
      <c r="I244" s="1063">
        <v>9.8496630378434397E-2</v>
      </c>
      <c r="J244" s="1063">
        <v>0</v>
      </c>
      <c r="K244" s="1064">
        <v>416</v>
      </c>
      <c r="L244" s="1063">
        <v>2.1659999999999999</v>
      </c>
      <c r="M244" s="1063">
        <v>40.974598237428701</v>
      </c>
      <c r="N244" s="1062">
        <v>1</v>
      </c>
      <c r="O244" s="1062">
        <v>0</v>
      </c>
      <c r="P244" s="1059">
        <v>4690379082064</v>
      </c>
      <c r="Q244" s="1062"/>
      <c r="R244" s="1062">
        <v>0</v>
      </c>
      <c r="S244" s="1059" t="s">
        <v>4153</v>
      </c>
      <c r="T244" s="1065">
        <f t="shared" si="6"/>
        <v>85.826999999999998</v>
      </c>
      <c r="U244" s="1066">
        <f t="shared" si="7"/>
        <v>90.118350000000007</v>
      </c>
    </row>
    <row r="245" spans="1:21" hidden="1">
      <c r="A245" s="1059" t="s">
        <v>4279</v>
      </c>
      <c r="B245" s="1060">
        <v>610090002382</v>
      </c>
      <c r="C245" s="1059" t="s">
        <v>4384</v>
      </c>
      <c r="D245" s="1059" t="s">
        <v>4191</v>
      </c>
      <c r="E245" s="1059" t="s">
        <v>4181</v>
      </c>
      <c r="F245" s="1061">
        <v>128.1</v>
      </c>
      <c r="G245" s="1059" t="s">
        <v>4152</v>
      </c>
      <c r="H245" s="1062">
        <v>19</v>
      </c>
      <c r="I245" s="1063">
        <v>9.8496630378434397E-2</v>
      </c>
      <c r="J245" s="1063">
        <v>0</v>
      </c>
      <c r="K245" s="1064">
        <v>416</v>
      </c>
      <c r="L245" s="1063">
        <v>2.1659999999999999</v>
      </c>
      <c r="M245" s="1063">
        <v>40.974598237428701</v>
      </c>
      <c r="N245" s="1062">
        <v>1</v>
      </c>
      <c r="O245" s="1062">
        <v>0</v>
      </c>
      <c r="P245" s="1059">
        <v>4690379082071</v>
      </c>
      <c r="Q245" s="1062"/>
      <c r="R245" s="1062">
        <v>0</v>
      </c>
      <c r="S245" s="1059" t="s">
        <v>4153</v>
      </c>
      <c r="T245" s="1065">
        <f t="shared" si="6"/>
        <v>85.826999999999998</v>
      </c>
      <c r="U245" s="1066">
        <f t="shared" si="7"/>
        <v>90.118350000000007</v>
      </c>
    </row>
    <row r="246" spans="1:21" hidden="1">
      <c r="A246" s="1059" t="s">
        <v>4279</v>
      </c>
      <c r="B246" s="1060">
        <v>610090002383</v>
      </c>
      <c r="C246" s="1059" t="s">
        <v>4385</v>
      </c>
      <c r="D246" s="1059" t="s">
        <v>4191</v>
      </c>
      <c r="E246" s="1059" t="s">
        <v>4181</v>
      </c>
      <c r="F246" s="1061">
        <v>128.1</v>
      </c>
      <c r="G246" s="1059" t="s">
        <v>4152</v>
      </c>
      <c r="H246" s="1062">
        <v>19</v>
      </c>
      <c r="I246" s="1063">
        <v>9.8496630378434397E-2</v>
      </c>
      <c r="J246" s="1063">
        <v>0</v>
      </c>
      <c r="K246" s="1064">
        <v>416</v>
      </c>
      <c r="L246" s="1063">
        <v>2.1659999999999999</v>
      </c>
      <c r="M246" s="1063">
        <v>40.974598237428701</v>
      </c>
      <c r="N246" s="1062">
        <v>1</v>
      </c>
      <c r="O246" s="1062">
        <v>0</v>
      </c>
      <c r="P246" s="1059">
        <v>4690379082088</v>
      </c>
      <c r="Q246" s="1062"/>
      <c r="R246" s="1062">
        <v>0</v>
      </c>
      <c r="S246" s="1059" t="s">
        <v>4153</v>
      </c>
      <c r="T246" s="1065">
        <f t="shared" si="6"/>
        <v>85.826999999999998</v>
      </c>
      <c r="U246" s="1066">
        <f t="shared" si="7"/>
        <v>90.118350000000007</v>
      </c>
    </row>
    <row r="247" spans="1:21" hidden="1">
      <c r="A247" s="1059" t="s">
        <v>4279</v>
      </c>
      <c r="B247" s="1060">
        <v>610090002384</v>
      </c>
      <c r="C247" s="1059" t="s">
        <v>4386</v>
      </c>
      <c r="D247" s="1059" t="s">
        <v>4191</v>
      </c>
      <c r="E247" s="1059" t="s">
        <v>4181</v>
      </c>
      <c r="F247" s="1061">
        <v>128.1</v>
      </c>
      <c r="G247" s="1059" t="s">
        <v>4152</v>
      </c>
      <c r="H247" s="1062">
        <v>19</v>
      </c>
      <c r="I247" s="1063">
        <v>9.8496630378434397E-2</v>
      </c>
      <c r="J247" s="1063">
        <v>0</v>
      </c>
      <c r="K247" s="1064">
        <v>416</v>
      </c>
      <c r="L247" s="1063">
        <v>2.1659999999999999</v>
      </c>
      <c r="M247" s="1063">
        <v>40.974598237428701</v>
      </c>
      <c r="N247" s="1062">
        <v>1</v>
      </c>
      <c r="O247" s="1062">
        <v>0</v>
      </c>
      <c r="P247" s="1059">
        <v>4690379082095</v>
      </c>
      <c r="Q247" s="1062"/>
      <c r="R247" s="1062">
        <v>0</v>
      </c>
      <c r="S247" s="1059" t="s">
        <v>4153</v>
      </c>
      <c r="T247" s="1065">
        <f t="shared" si="6"/>
        <v>85.826999999999998</v>
      </c>
      <c r="U247" s="1066">
        <f t="shared" si="7"/>
        <v>90.118350000000007</v>
      </c>
    </row>
    <row r="248" spans="1:21" hidden="1">
      <c r="A248" s="1059" t="s">
        <v>4279</v>
      </c>
      <c r="B248" s="1060">
        <v>610130005237</v>
      </c>
      <c r="C248" s="1059" t="s">
        <v>4387</v>
      </c>
      <c r="D248" s="1059" t="s">
        <v>4180</v>
      </c>
      <c r="E248" s="1059" t="s">
        <v>4196</v>
      </c>
      <c r="F248" s="1061">
        <v>1427.3999999999999</v>
      </c>
      <c r="G248" s="1059" t="s">
        <v>4152</v>
      </c>
      <c r="H248" s="1062">
        <v>10</v>
      </c>
      <c r="I248" s="1063">
        <v>0.57599539203686401</v>
      </c>
      <c r="J248" s="1063">
        <v>8</v>
      </c>
      <c r="K248" s="1064">
        <v>60</v>
      </c>
      <c r="L248" s="1063">
        <v>17.600000000000001</v>
      </c>
      <c r="M248" s="1063">
        <v>34.559723522211797</v>
      </c>
      <c r="N248" s="1062">
        <v>1</v>
      </c>
      <c r="O248" s="1062">
        <v>0</v>
      </c>
      <c r="P248" s="1059">
        <v>4690379082101</v>
      </c>
      <c r="Q248" s="1062"/>
      <c r="R248" s="1062">
        <v>0</v>
      </c>
      <c r="S248" s="1059" t="s">
        <v>4153</v>
      </c>
      <c r="T248" s="1065">
        <f t="shared" si="6"/>
        <v>956.35799999999995</v>
      </c>
      <c r="U248" s="1066">
        <f t="shared" si="7"/>
        <v>1004.1759</v>
      </c>
    </row>
    <row r="249" spans="1:21" hidden="1">
      <c r="A249" s="1059" t="s">
        <v>4279</v>
      </c>
      <c r="B249" s="1060">
        <v>610130005238</v>
      </c>
      <c r="C249" s="1059" t="s">
        <v>4388</v>
      </c>
      <c r="D249" s="1059" t="s">
        <v>4180</v>
      </c>
      <c r="E249" s="1059" t="s">
        <v>4196</v>
      </c>
      <c r="F249" s="1061">
        <v>1427.3999999999999</v>
      </c>
      <c r="G249" s="1059" t="s">
        <v>4152</v>
      </c>
      <c r="H249" s="1062">
        <v>10</v>
      </c>
      <c r="I249" s="1063">
        <v>0.57599539203686401</v>
      </c>
      <c r="J249" s="1063">
        <v>8</v>
      </c>
      <c r="K249" s="1064">
        <v>60</v>
      </c>
      <c r="L249" s="1063">
        <v>17.600000000000001</v>
      </c>
      <c r="M249" s="1063">
        <v>34.559723522211797</v>
      </c>
      <c r="N249" s="1062">
        <v>1</v>
      </c>
      <c r="O249" s="1062">
        <v>0</v>
      </c>
      <c r="P249" s="1059">
        <v>4690379082118</v>
      </c>
      <c r="Q249" s="1062"/>
      <c r="R249" s="1062">
        <v>0</v>
      </c>
      <c r="S249" s="1059" t="s">
        <v>4153</v>
      </c>
      <c r="T249" s="1065">
        <f t="shared" si="6"/>
        <v>956.35799999999995</v>
      </c>
      <c r="U249" s="1066">
        <f t="shared" si="7"/>
        <v>1004.1759</v>
      </c>
    </row>
    <row r="250" spans="1:21" hidden="1">
      <c r="A250" s="1059" t="s">
        <v>4279</v>
      </c>
      <c r="B250" s="1060">
        <v>610130005239</v>
      </c>
      <c r="C250" s="1059" t="s">
        <v>4389</v>
      </c>
      <c r="D250" s="1059" t="s">
        <v>4180</v>
      </c>
      <c r="E250" s="1059" t="s">
        <v>4196</v>
      </c>
      <c r="F250" s="1061">
        <v>1427.3999999999999</v>
      </c>
      <c r="G250" s="1059" t="s">
        <v>4152</v>
      </c>
      <c r="H250" s="1062">
        <v>10</v>
      </c>
      <c r="I250" s="1063">
        <v>0.57599539203686401</v>
      </c>
      <c r="J250" s="1063">
        <v>8</v>
      </c>
      <c r="K250" s="1064">
        <v>60</v>
      </c>
      <c r="L250" s="1063">
        <v>17.600000000000001</v>
      </c>
      <c r="M250" s="1063">
        <v>34.559723522211797</v>
      </c>
      <c r="N250" s="1062">
        <v>1</v>
      </c>
      <c r="O250" s="1062">
        <v>0</v>
      </c>
      <c r="P250" s="1059">
        <v>4690379082125</v>
      </c>
      <c r="Q250" s="1062"/>
      <c r="R250" s="1062">
        <v>0</v>
      </c>
      <c r="S250" s="1059" t="s">
        <v>4153</v>
      </c>
      <c r="T250" s="1065">
        <f t="shared" si="6"/>
        <v>956.35799999999995</v>
      </c>
      <c r="U250" s="1066">
        <f t="shared" si="7"/>
        <v>1004.1759</v>
      </c>
    </row>
    <row r="251" spans="1:21" hidden="1">
      <c r="A251" s="1059" t="s">
        <v>4279</v>
      </c>
      <c r="B251" s="1060">
        <v>610130005240</v>
      </c>
      <c r="C251" s="1059" t="s">
        <v>4390</v>
      </c>
      <c r="D251" s="1059" t="s">
        <v>4180</v>
      </c>
      <c r="E251" s="1059" t="s">
        <v>4196</v>
      </c>
      <c r="F251" s="1061">
        <v>1427.3999999999999</v>
      </c>
      <c r="G251" s="1059" t="s">
        <v>4152</v>
      </c>
      <c r="H251" s="1062">
        <v>10</v>
      </c>
      <c r="I251" s="1063">
        <v>0.57599539203686401</v>
      </c>
      <c r="J251" s="1063">
        <v>8</v>
      </c>
      <c r="K251" s="1064">
        <v>60</v>
      </c>
      <c r="L251" s="1063">
        <v>17.600000000000001</v>
      </c>
      <c r="M251" s="1063">
        <v>34.559723522211797</v>
      </c>
      <c r="N251" s="1062">
        <v>1</v>
      </c>
      <c r="O251" s="1062">
        <v>0</v>
      </c>
      <c r="P251" s="1059">
        <v>4690379082132</v>
      </c>
      <c r="Q251" s="1062"/>
      <c r="R251" s="1062">
        <v>0</v>
      </c>
      <c r="S251" s="1059" t="s">
        <v>4153</v>
      </c>
      <c r="T251" s="1065">
        <f t="shared" si="6"/>
        <v>956.35799999999995</v>
      </c>
      <c r="U251" s="1066">
        <f t="shared" si="7"/>
        <v>1004.1759</v>
      </c>
    </row>
    <row r="252" spans="1:21" hidden="1">
      <c r="A252" s="1059" t="s">
        <v>4279</v>
      </c>
      <c r="B252" s="1060">
        <v>610130005241</v>
      </c>
      <c r="C252" s="1059" t="s">
        <v>4391</v>
      </c>
      <c r="D252" s="1059" t="s">
        <v>4180</v>
      </c>
      <c r="E252" s="1059" t="s">
        <v>4196</v>
      </c>
      <c r="F252" s="1061">
        <v>1427.3999999999999</v>
      </c>
      <c r="G252" s="1059" t="s">
        <v>4152</v>
      </c>
      <c r="H252" s="1062">
        <v>10</v>
      </c>
      <c r="I252" s="1063">
        <v>0.57599539203686401</v>
      </c>
      <c r="J252" s="1063">
        <v>8</v>
      </c>
      <c r="K252" s="1064">
        <v>60</v>
      </c>
      <c r="L252" s="1063">
        <v>17.600000000000001</v>
      </c>
      <c r="M252" s="1063">
        <v>34.559723522211797</v>
      </c>
      <c r="N252" s="1062">
        <v>1</v>
      </c>
      <c r="O252" s="1062">
        <v>0</v>
      </c>
      <c r="P252" s="1059">
        <v>4690379082149</v>
      </c>
      <c r="Q252" s="1062"/>
      <c r="R252" s="1062">
        <v>0</v>
      </c>
      <c r="S252" s="1059" t="s">
        <v>4153</v>
      </c>
      <c r="T252" s="1065">
        <f t="shared" si="6"/>
        <v>956.35799999999995</v>
      </c>
      <c r="U252" s="1066">
        <f t="shared" si="7"/>
        <v>1004.1759</v>
      </c>
    </row>
    <row r="253" spans="1:21" hidden="1">
      <c r="A253" s="1059" t="s">
        <v>4279</v>
      </c>
      <c r="B253" s="1060">
        <v>610130005242</v>
      </c>
      <c r="C253" s="1059" t="s">
        <v>4392</v>
      </c>
      <c r="D253" s="1059" t="s">
        <v>4180</v>
      </c>
      <c r="E253" s="1059" t="s">
        <v>4196</v>
      </c>
      <c r="F253" s="1061">
        <v>1427.3999999999999</v>
      </c>
      <c r="G253" s="1059" t="s">
        <v>4152</v>
      </c>
      <c r="H253" s="1062">
        <v>10</v>
      </c>
      <c r="I253" s="1063">
        <v>0.57599539203686401</v>
      </c>
      <c r="J253" s="1063">
        <v>8</v>
      </c>
      <c r="K253" s="1064">
        <v>60</v>
      </c>
      <c r="L253" s="1063">
        <v>17.600000000000001</v>
      </c>
      <c r="M253" s="1063">
        <v>34.559723522211797</v>
      </c>
      <c r="N253" s="1062">
        <v>1</v>
      </c>
      <c r="O253" s="1062">
        <v>0</v>
      </c>
      <c r="P253" s="1059">
        <v>4690379082156</v>
      </c>
      <c r="Q253" s="1062"/>
      <c r="R253" s="1062">
        <v>0</v>
      </c>
      <c r="S253" s="1059" t="s">
        <v>4153</v>
      </c>
      <c r="T253" s="1065">
        <f t="shared" si="6"/>
        <v>956.35799999999995</v>
      </c>
      <c r="U253" s="1066">
        <f t="shared" si="7"/>
        <v>1004.1759</v>
      </c>
    </row>
    <row r="254" spans="1:21" hidden="1">
      <c r="A254" s="1059" t="s">
        <v>4279</v>
      </c>
      <c r="B254" s="1060">
        <v>610130005243</v>
      </c>
      <c r="C254" s="1059" t="s">
        <v>4393</v>
      </c>
      <c r="D254" s="1059" t="s">
        <v>4180</v>
      </c>
      <c r="E254" s="1059" t="s">
        <v>4196</v>
      </c>
      <c r="F254" s="1061">
        <v>1427.3999999999999</v>
      </c>
      <c r="G254" s="1059" t="s">
        <v>4152</v>
      </c>
      <c r="H254" s="1062">
        <v>10</v>
      </c>
      <c r="I254" s="1063">
        <v>0.57599539203686401</v>
      </c>
      <c r="J254" s="1063">
        <v>8</v>
      </c>
      <c r="K254" s="1064">
        <v>60</v>
      </c>
      <c r="L254" s="1063">
        <v>17.600000000000001</v>
      </c>
      <c r="M254" s="1063">
        <v>34.559723522211797</v>
      </c>
      <c r="N254" s="1062">
        <v>1</v>
      </c>
      <c r="O254" s="1062">
        <v>0</v>
      </c>
      <c r="P254" s="1059">
        <v>4690379082163</v>
      </c>
      <c r="Q254" s="1062"/>
      <c r="R254" s="1062">
        <v>0</v>
      </c>
      <c r="S254" s="1059" t="s">
        <v>4153</v>
      </c>
      <c r="T254" s="1065">
        <f t="shared" si="6"/>
        <v>956.35799999999995</v>
      </c>
      <c r="U254" s="1066">
        <f t="shared" si="7"/>
        <v>1004.1759</v>
      </c>
    </row>
    <row r="255" spans="1:21" hidden="1">
      <c r="A255" s="1059" t="s">
        <v>4279</v>
      </c>
      <c r="B255" s="1060">
        <v>610130005244</v>
      </c>
      <c r="C255" s="1059" t="s">
        <v>4394</v>
      </c>
      <c r="D255" s="1059" t="s">
        <v>4180</v>
      </c>
      <c r="E255" s="1059" t="s">
        <v>4196</v>
      </c>
      <c r="F255" s="1061">
        <v>1256.5999999999999</v>
      </c>
      <c r="G255" s="1059" t="s">
        <v>4152</v>
      </c>
      <c r="H255" s="1062">
        <v>10</v>
      </c>
      <c r="I255" s="1063">
        <v>0.57599539203686401</v>
      </c>
      <c r="J255" s="1063">
        <v>8</v>
      </c>
      <c r="K255" s="1064">
        <v>60</v>
      </c>
      <c r="L255" s="1063">
        <v>17.600000000000001</v>
      </c>
      <c r="M255" s="1063">
        <v>34.559723522211797</v>
      </c>
      <c r="N255" s="1062">
        <v>1</v>
      </c>
      <c r="O255" s="1062">
        <v>0</v>
      </c>
      <c r="P255" s="1059">
        <v>4690379082170</v>
      </c>
      <c r="Q255" s="1062"/>
      <c r="R255" s="1062">
        <v>0</v>
      </c>
      <c r="S255" s="1059" t="s">
        <v>4153</v>
      </c>
      <c r="T255" s="1065">
        <f t="shared" si="6"/>
        <v>841.92200000000003</v>
      </c>
      <c r="U255" s="1066">
        <f t="shared" si="7"/>
        <v>884.01810000000012</v>
      </c>
    </row>
    <row r="256" spans="1:21" hidden="1">
      <c r="A256" s="1059" t="s">
        <v>4279</v>
      </c>
      <c r="B256" s="1060">
        <v>610130005245</v>
      </c>
      <c r="C256" s="1059" t="s">
        <v>4395</v>
      </c>
      <c r="D256" s="1059" t="s">
        <v>4180</v>
      </c>
      <c r="E256" s="1059" t="s">
        <v>4196</v>
      </c>
      <c r="F256" s="1061">
        <v>1256.5999999999999</v>
      </c>
      <c r="G256" s="1059" t="s">
        <v>4152</v>
      </c>
      <c r="H256" s="1062">
        <v>10</v>
      </c>
      <c r="I256" s="1063">
        <v>0.57599539203686401</v>
      </c>
      <c r="J256" s="1063">
        <v>8</v>
      </c>
      <c r="K256" s="1064">
        <v>60</v>
      </c>
      <c r="L256" s="1063">
        <v>17.600000000000001</v>
      </c>
      <c r="M256" s="1063">
        <v>34.559723522211797</v>
      </c>
      <c r="N256" s="1062">
        <v>1</v>
      </c>
      <c r="O256" s="1062">
        <v>0</v>
      </c>
      <c r="P256" s="1059">
        <v>4690379082187</v>
      </c>
      <c r="Q256" s="1062"/>
      <c r="R256" s="1062">
        <v>0</v>
      </c>
      <c r="S256" s="1059" t="s">
        <v>4153</v>
      </c>
      <c r="T256" s="1065">
        <f t="shared" si="6"/>
        <v>841.92200000000003</v>
      </c>
      <c r="U256" s="1066">
        <f t="shared" si="7"/>
        <v>884.01810000000012</v>
      </c>
    </row>
    <row r="257" spans="1:21" hidden="1">
      <c r="A257" s="1059" t="s">
        <v>4279</v>
      </c>
      <c r="B257" s="1060">
        <v>610130005246</v>
      </c>
      <c r="C257" s="1059" t="s">
        <v>4396</v>
      </c>
      <c r="D257" s="1059" t="s">
        <v>4180</v>
      </c>
      <c r="E257" s="1059" t="s">
        <v>4196</v>
      </c>
      <c r="F257" s="1061">
        <v>1256.5999999999999</v>
      </c>
      <c r="G257" s="1059" t="s">
        <v>4152</v>
      </c>
      <c r="H257" s="1062">
        <v>10</v>
      </c>
      <c r="I257" s="1063">
        <v>0.57599539203686401</v>
      </c>
      <c r="J257" s="1063">
        <v>8</v>
      </c>
      <c r="K257" s="1064">
        <v>60</v>
      </c>
      <c r="L257" s="1063">
        <v>17.600000000000001</v>
      </c>
      <c r="M257" s="1063">
        <v>34.559723522211797</v>
      </c>
      <c r="N257" s="1062">
        <v>1</v>
      </c>
      <c r="O257" s="1062">
        <v>0</v>
      </c>
      <c r="P257" s="1059">
        <v>4690379082194</v>
      </c>
      <c r="Q257" s="1062"/>
      <c r="R257" s="1062">
        <v>0</v>
      </c>
      <c r="S257" s="1059" t="s">
        <v>4153</v>
      </c>
      <c r="T257" s="1065">
        <f t="shared" si="6"/>
        <v>841.92200000000003</v>
      </c>
      <c r="U257" s="1066">
        <f t="shared" si="7"/>
        <v>884.01810000000012</v>
      </c>
    </row>
    <row r="258" spans="1:21" hidden="1">
      <c r="A258" s="1059" t="s">
        <v>4279</v>
      </c>
      <c r="B258" s="1060">
        <v>610130005247</v>
      </c>
      <c r="C258" s="1059" t="s">
        <v>4397</v>
      </c>
      <c r="D258" s="1059" t="s">
        <v>4180</v>
      </c>
      <c r="E258" s="1059" t="s">
        <v>4196</v>
      </c>
      <c r="F258" s="1061">
        <v>1256.5999999999999</v>
      </c>
      <c r="G258" s="1059" t="s">
        <v>4152</v>
      </c>
      <c r="H258" s="1062">
        <v>10</v>
      </c>
      <c r="I258" s="1063">
        <v>0.57599539203686401</v>
      </c>
      <c r="J258" s="1063">
        <v>8</v>
      </c>
      <c r="K258" s="1064">
        <v>60</v>
      </c>
      <c r="L258" s="1063">
        <v>17.600000000000001</v>
      </c>
      <c r="M258" s="1063">
        <v>34.559723522211797</v>
      </c>
      <c r="N258" s="1062">
        <v>1</v>
      </c>
      <c r="O258" s="1062">
        <v>0</v>
      </c>
      <c r="P258" s="1059">
        <v>4690379082200</v>
      </c>
      <c r="Q258" s="1062"/>
      <c r="R258" s="1062">
        <v>0</v>
      </c>
      <c r="S258" s="1059" t="s">
        <v>4153</v>
      </c>
      <c r="T258" s="1065">
        <f t="shared" si="6"/>
        <v>841.92200000000003</v>
      </c>
      <c r="U258" s="1066">
        <f t="shared" si="7"/>
        <v>884.01810000000012</v>
      </c>
    </row>
    <row r="259" spans="1:21" hidden="1">
      <c r="A259" s="1059" t="s">
        <v>4279</v>
      </c>
      <c r="B259" s="1060">
        <v>610130005248</v>
      </c>
      <c r="C259" s="1059" t="s">
        <v>4398</v>
      </c>
      <c r="D259" s="1059" t="s">
        <v>4180</v>
      </c>
      <c r="E259" s="1059" t="s">
        <v>4196</v>
      </c>
      <c r="F259" s="1061">
        <v>1256.5999999999999</v>
      </c>
      <c r="G259" s="1059" t="s">
        <v>4152</v>
      </c>
      <c r="H259" s="1062">
        <v>10</v>
      </c>
      <c r="I259" s="1063">
        <v>0.57599539203686401</v>
      </c>
      <c r="J259" s="1063">
        <v>8</v>
      </c>
      <c r="K259" s="1064">
        <v>60</v>
      </c>
      <c r="L259" s="1063">
        <v>17.600000000000001</v>
      </c>
      <c r="M259" s="1063">
        <v>34.559723522211797</v>
      </c>
      <c r="N259" s="1062">
        <v>1</v>
      </c>
      <c r="O259" s="1062">
        <v>0</v>
      </c>
      <c r="P259" s="1059">
        <v>4690379082217</v>
      </c>
      <c r="Q259" s="1062"/>
      <c r="R259" s="1062">
        <v>0</v>
      </c>
      <c r="S259" s="1059" t="s">
        <v>4153</v>
      </c>
      <c r="T259" s="1065">
        <f t="shared" si="6"/>
        <v>841.92200000000003</v>
      </c>
      <c r="U259" s="1066">
        <f t="shared" si="7"/>
        <v>884.01810000000012</v>
      </c>
    </row>
    <row r="260" spans="1:21" hidden="1">
      <c r="A260" s="1059" t="s">
        <v>4279</v>
      </c>
      <c r="B260" s="1060">
        <v>610130005249</v>
      </c>
      <c r="C260" s="1059" t="s">
        <v>4399</v>
      </c>
      <c r="D260" s="1059" t="s">
        <v>4180</v>
      </c>
      <c r="E260" s="1059" t="s">
        <v>4196</v>
      </c>
      <c r="F260" s="1061">
        <v>1256.5999999999999</v>
      </c>
      <c r="G260" s="1059" t="s">
        <v>4152</v>
      </c>
      <c r="H260" s="1062">
        <v>10</v>
      </c>
      <c r="I260" s="1063">
        <v>0.57599539203686401</v>
      </c>
      <c r="J260" s="1063">
        <v>8</v>
      </c>
      <c r="K260" s="1064">
        <v>60</v>
      </c>
      <c r="L260" s="1063">
        <v>17.600000000000001</v>
      </c>
      <c r="M260" s="1063">
        <v>34.559723522211797</v>
      </c>
      <c r="N260" s="1062">
        <v>1</v>
      </c>
      <c r="O260" s="1062">
        <v>0</v>
      </c>
      <c r="P260" s="1059">
        <v>4690379082224</v>
      </c>
      <c r="Q260" s="1062"/>
      <c r="R260" s="1062">
        <v>0</v>
      </c>
      <c r="S260" s="1059" t="s">
        <v>4153</v>
      </c>
      <c r="T260" s="1065">
        <f t="shared" si="6"/>
        <v>841.92200000000003</v>
      </c>
      <c r="U260" s="1066">
        <f t="shared" si="7"/>
        <v>884.01810000000012</v>
      </c>
    </row>
    <row r="261" spans="1:21" hidden="1">
      <c r="A261" s="1059" t="s">
        <v>4279</v>
      </c>
      <c r="B261" s="1060">
        <v>610130005250</v>
      </c>
      <c r="C261" s="1059" t="s">
        <v>4400</v>
      </c>
      <c r="D261" s="1059" t="s">
        <v>4180</v>
      </c>
      <c r="E261" s="1059" t="s">
        <v>4196</v>
      </c>
      <c r="F261" s="1061">
        <v>1256.5999999999999</v>
      </c>
      <c r="G261" s="1059" t="s">
        <v>4152</v>
      </c>
      <c r="H261" s="1062">
        <v>10</v>
      </c>
      <c r="I261" s="1063">
        <v>0.57599539203686401</v>
      </c>
      <c r="J261" s="1063">
        <v>8</v>
      </c>
      <c r="K261" s="1064">
        <v>60</v>
      </c>
      <c r="L261" s="1063">
        <v>17.600000000000001</v>
      </c>
      <c r="M261" s="1063">
        <v>34.559723522211797</v>
      </c>
      <c r="N261" s="1062">
        <v>1</v>
      </c>
      <c r="O261" s="1062">
        <v>0</v>
      </c>
      <c r="P261" s="1059">
        <v>4690379082231</v>
      </c>
      <c r="Q261" s="1062"/>
      <c r="R261" s="1062">
        <v>0</v>
      </c>
      <c r="S261" s="1059" t="s">
        <v>4153</v>
      </c>
      <c r="T261" s="1065">
        <f t="shared" si="6"/>
        <v>841.92200000000003</v>
      </c>
      <c r="U261" s="1066">
        <f t="shared" si="7"/>
        <v>884.01810000000012</v>
      </c>
    </row>
    <row r="262" spans="1:21" hidden="1">
      <c r="A262" s="1059" t="s">
        <v>4279</v>
      </c>
      <c r="B262" s="1060">
        <v>610130004799</v>
      </c>
      <c r="C262" s="1059" t="s">
        <v>4401</v>
      </c>
      <c r="D262" s="1059" t="s">
        <v>4186</v>
      </c>
      <c r="E262" s="1059" t="s">
        <v>4196</v>
      </c>
      <c r="F262" s="1061">
        <v>1274.8999999999999</v>
      </c>
      <c r="G262" s="1059" t="s">
        <v>4152</v>
      </c>
      <c r="H262" s="1062">
        <v>10</v>
      </c>
      <c r="I262" s="1063">
        <v>0.43199654402764798</v>
      </c>
      <c r="J262" s="1063">
        <v>6</v>
      </c>
      <c r="K262" s="1064">
        <v>72</v>
      </c>
      <c r="L262" s="1063">
        <v>9.33</v>
      </c>
      <c r="M262" s="1063">
        <v>31.103751169990598</v>
      </c>
      <c r="N262" s="1062">
        <v>1</v>
      </c>
      <c r="O262" s="1062">
        <v>0</v>
      </c>
      <c r="P262" s="1059">
        <v>4690379082248</v>
      </c>
      <c r="Q262" s="1062"/>
      <c r="R262" s="1062">
        <v>0</v>
      </c>
      <c r="S262" s="1059" t="s">
        <v>4153</v>
      </c>
      <c r="T262" s="1065">
        <f t="shared" si="6"/>
        <v>854.18299999999999</v>
      </c>
      <c r="U262" s="1066">
        <f t="shared" si="7"/>
        <v>896.89215000000002</v>
      </c>
    </row>
    <row r="263" spans="1:21" hidden="1">
      <c r="A263" s="1059" t="s">
        <v>4279</v>
      </c>
      <c r="B263" s="1060">
        <v>610130004815</v>
      </c>
      <c r="C263" s="1059" t="s">
        <v>4402</v>
      </c>
      <c r="D263" s="1059" t="s">
        <v>4186</v>
      </c>
      <c r="E263" s="1059" t="s">
        <v>4196</v>
      </c>
      <c r="F263" s="1061">
        <v>1274.8999999999999</v>
      </c>
      <c r="G263" s="1059" t="s">
        <v>4152</v>
      </c>
      <c r="H263" s="1062">
        <v>10</v>
      </c>
      <c r="I263" s="1063">
        <v>0.43199654402764798</v>
      </c>
      <c r="J263" s="1063">
        <v>6</v>
      </c>
      <c r="K263" s="1064">
        <v>72</v>
      </c>
      <c r="L263" s="1063">
        <v>9.33</v>
      </c>
      <c r="M263" s="1063">
        <v>31.103751169990598</v>
      </c>
      <c r="N263" s="1062">
        <v>1</v>
      </c>
      <c r="O263" s="1062">
        <v>0</v>
      </c>
      <c r="P263" s="1059">
        <v>4690379082255</v>
      </c>
      <c r="Q263" s="1062"/>
      <c r="R263" s="1062">
        <v>0</v>
      </c>
      <c r="S263" s="1059" t="s">
        <v>4153</v>
      </c>
      <c r="T263" s="1065">
        <f t="shared" si="6"/>
        <v>854.18299999999999</v>
      </c>
      <c r="U263" s="1066">
        <f t="shared" si="7"/>
        <v>896.89215000000002</v>
      </c>
    </row>
    <row r="264" spans="1:21" hidden="1">
      <c r="A264" s="1059" t="s">
        <v>4279</v>
      </c>
      <c r="B264" s="1060">
        <v>610130005225</v>
      </c>
      <c r="C264" s="1059" t="s">
        <v>4403</v>
      </c>
      <c r="D264" s="1059" t="s">
        <v>4186</v>
      </c>
      <c r="E264" s="1059" t="s">
        <v>4196</v>
      </c>
      <c r="F264" s="1061">
        <v>1274.8999999999999</v>
      </c>
      <c r="G264" s="1059" t="s">
        <v>4152</v>
      </c>
      <c r="H264" s="1062">
        <v>10</v>
      </c>
      <c r="I264" s="1063">
        <v>0.43199654402764798</v>
      </c>
      <c r="J264" s="1063">
        <v>6</v>
      </c>
      <c r="K264" s="1064">
        <v>72</v>
      </c>
      <c r="L264" s="1063">
        <v>9.33</v>
      </c>
      <c r="M264" s="1063">
        <v>31.103751169990598</v>
      </c>
      <c r="N264" s="1062">
        <v>1</v>
      </c>
      <c r="O264" s="1062">
        <v>0</v>
      </c>
      <c r="P264" s="1059">
        <v>4690379082262</v>
      </c>
      <c r="Q264" s="1062"/>
      <c r="R264" s="1062">
        <v>0</v>
      </c>
      <c r="S264" s="1059" t="s">
        <v>4153</v>
      </c>
      <c r="T264" s="1065">
        <f t="shared" si="6"/>
        <v>854.18299999999999</v>
      </c>
      <c r="U264" s="1066">
        <f t="shared" si="7"/>
        <v>896.89215000000002</v>
      </c>
    </row>
    <row r="265" spans="1:21" hidden="1">
      <c r="A265" s="1059" t="s">
        <v>4279</v>
      </c>
      <c r="B265" s="1060">
        <v>610130005226</v>
      </c>
      <c r="C265" s="1059" t="s">
        <v>4404</v>
      </c>
      <c r="D265" s="1059" t="s">
        <v>4186</v>
      </c>
      <c r="E265" s="1059" t="s">
        <v>4196</v>
      </c>
      <c r="F265" s="1061">
        <v>1274.8999999999999</v>
      </c>
      <c r="G265" s="1059" t="s">
        <v>4152</v>
      </c>
      <c r="H265" s="1062">
        <v>10</v>
      </c>
      <c r="I265" s="1063">
        <v>0.43199654402764798</v>
      </c>
      <c r="J265" s="1063">
        <v>6</v>
      </c>
      <c r="K265" s="1064">
        <v>72</v>
      </c>
      <c r="L265" s="1063">
        <v>9.33</v>
      </c>
      <c r="M265" s="1063">
        <v>31.103751169990598</v>
      </c>
      <c r="N265" s="1062">
        <v>1</v>
      </c>
      <c r="O265" s="1062">
        <v>0</v>
      </c>
      <c r="P265" s="1059">
        <v>4690379082279</v>
      </c>
      <c r="Q265" s="1062"/>
      <c r="R265" s="1062">
        <v>0</v>
      </c>
      <c r="S265" s="1059" t="s">
        <v>4153</v>
      </c>
      <c r="T265" s="1065">
        <f t="shared" si="6"/>
        <v>854.18299999999999</v>
      </c>
      <c r="U265" s="1066">
        <f t="shared" si="7"/>
        <v>896.89215000000002</v>
      </c>
    </row>
    <row r="266" spans="1:21" hidden="1">
      <c r="A266" s="1059" t="s">
        <v>4279</v>
      </c>
      <c r="B266" s="1060">
        <v>610130005227</v>
      </c>
      <c r="C266" s="1059" t="s">
        <v>4405</v>
      </c>
      <c r="D266" s="1059" t="s">
        <v>4186</v>
      </c>
      <c r="E266" s="1059" t="s">
        <v>4196</v>
      </c>
      <c r="F266" s="1061">
        <v>1274.8999999999999</v>
      </c>
      <c r="G266" s="1059" t="s">
        <v>4152</v>
      </c>
      <c r="H266" s="1062">
        <v>10</v>
      </c>
      <c r="I266" s="1063">
        <v>0.43199654402764798</v>
      </c>
      <c r="J266" s="1063">
        <v>6</v>
      </c>
      <c r="K266" s="1064">
        <v>72</v>
      </c>
      <c r="L266" s="1063">
        <v>9.33</v>
      </c>
      <c r="M266" s="1063">
        <v>31.103751169990598</v>
      </c>
      <c r="N266" s="1062">
        <v>1</v>
      </c>
      <c r="O266" s="1062">
        <v>0</v>
      </c>
      <c r="P266" s="1059">
        <v>4690379082286</v>
      </c>
      <c r="Q266" s="1062"/>
      <c r="R266" s="1062">
        <v>0</v>
      </c>
      <c r="S266" s="1059" t="s">
        <v>4153</v>
      </c>
      <c r="T266" s="1065">
        <f t="shared" si="6"/>
        <v>854.18299999999999</v>
      </c>
      <c r="U266" s="1066">
        <f t="shared" si="7"/>
        <v>896.89215000000002</v>
      </c>
    </row>
    <row r="267" spans="1:21" hidden="1">
      <c r="A267" s="1059" t="s">
        <v>4279</v>
      </c>
      <c r="B267" s="1060">
        <v>610130005228</v>
      </c>
      <c r="C267" s="1059" t="s">
        <v>4406</v>
      </c>
      <c r="D267" s="1059" t="s">
        <v>4186</v>
      </c>
      <c r="E267" s="1059" t="s">
        <v>4196</v>
      </c>
      <c r="F267" s="1061">
        <v>1274.8999999999999</v>
      </c>
      <c r="G267" s="1059" t="s">
        <v>4152</v>
      </c>
      <c r="H267" s="1062">
        <v>10</v>
      </c>
      <c r="I267" s="1063">
        <v>0.43199654402764798</v>
      </c>
      <c r="J267" s="1063">
        <v>6</v>
      </c>
      <c r="K267" s="1064">
        <v>72</v>
      </c>
      <c r="L267" s="1063">
        <v>9.33</v>
      </c>
      <c r="M267" s="1063">
        <v>31.103751169990598</v>
      </c>
      <c r="N267" s="1062">
        <v>1</v>
      </c>
      <c r="O267" s="1062">
        <v>0</v>
      </c>
      <c r="P267" s="1059">
        <v>4690379082293</v>
      </c>
      <c r="Q267" s="1062"/>
      <c r="R267" s="1062">
        <v>0</v>
      </c>
      <c r="S267" s="1059" t="s">
        <v>4153</v>
      </c>
      <c r="T267" s="1065">
        <f t="shared" si="6"/>
        <v>854.18299999999999</v>
      </c>
      <c r="U267" s="1066">
        <f t="shared" si="7"/>
        <v>896.89215000000002</v>
      </c>
    </row>
    <row r="268" spans="1:21" hidden="1">
      <c r="A268" s="1059" t="s">
        <v>4279</v>
      </c>
      <c r="B268" s="1060">
        <v>610130005229</v>
      </c>
      <c r="C268" s="1059" t="s">
        <v>4407</v>
      </c>
      <c r="D268" s="1059" t="s">
        <v>4186</v>
      </c>
      <c r="E268" s="1059" t="s">
        <v>4196</v>
      </c>
      <c r="F268" s="1061">
        <v>1274.8999999999999</v>
      </c>
      <c r="G268" s="1059" t="s">
        <v>4152</v>
      </c>
      <c r="H268" s="1062">
        <v>10</v>
      </c>
      <c r="I268" s="1063">
        <v>0.43199654402764798</v>
      </c>
      <c r="J268" s="1063">
        <v>6</v>
      </c>
      <c r="K268" s="1064">
        <v>72</v>
      </c>
      <c r="L268" s="1063">
        <v>9.33</v>
      </c>
      <c r="M268" s="1063">
        <v>31.103751169990598</v>
      </c>
      <c r="N268" s="1062">
        <v>1</v>
      </c>
      <c r="O268" s="1062">
        <v>0</v>
      </c>
      <c r="P268" s="1059">
        <v>4690379082309</v>
      </c>
      <c r="Q268" s="1062"/>
      <c r="R268" s="1062">
        <v>0</v>
      </c>
      <c r="S268" s="1059" t="s">
        <v>4153</v>
      </c>
      <c r="T268" s="1065">
        <f t="shared" si="6"/>
        <v>854.18299999999999</v>
      </c>
      <c r="U268" s="1066">
        <f t="shared" si="7"/>
        <v>896.89215000000002</v>
      </c>
    </row>
    <row r="269" spans="1:21" hidden="1">
      <c r="A269" s="1059" t="s">
        <v>4279</v>
      </c>
      <c r="B269" s="1060">
        <v>610130005230</v>
      </c>
      <c r="C269" s="1059" t="s">
        <v>4408</v>
      </c>
      <c r="D269" s="1059" t="s">
        <v>4186</v>
      </c>
      <c r="E269" s="1059" t="s">
        <v>4196</v>
      </c>
      <c r="F269" s="1061">
        <v>1116.3</v>
      </c>
      <c r="G269" s="1059" t="s">
        <v>4152</v>
      </c>
      <c r="H269" s="1062">
        <v>10</v>
      </c>
      <c r="I269" s="1063">
        <v>0.43199654402764798</v>
      </c>
      <c r="J269" s="1063">
        <v>6</v>
      </c>
      <c r="K269" s="1064">
        <v>72</v>
      </c>
      <c r="L269" s="1063">
        <v>9.33</v>
      </c>
      <c r="M269" s="1063">
        <v>31.103751169990598</v>
      </c>
      <c r="N269" s="1062">
        <v>1</v>
      </c>
      <c r="O269" s="1062">
        <v>0</v>
      </c>
      <c r="P269" s="1059">
        <v>4690379082316</v>
      </c>
      <c r="Q269" s="1062"/>
      <c r="R269" s="1062">
        <v>0</v>
      </c>
      <c r="S269" s="1059" t="s">
        <v>4153</v>
      </c>
      <c r="T269" s="1065">
        <f t="shared" si="6"/>
        <v>747.92100000000005</v>
      </c>
      <c r="U269" s="1066">
        <f t="shared" si="7"/>
        <v>785.31705000000011</v>
      </c>
    </row>
    <row r="270" spans="1:21" hidden="1">
      <c r="A270" s="1059" t="s">
        <v>4279</v>
      </c>
      <c r="B270" s="1060">
        <v>610130005231</v>
      </c>
      <c r="C270" s="1059" t="s">
        <v>4409</v>
      </c>
      <c r="D270" s="1059" t="s">
        <v>4186</v>
      </c>
      <c r="E270" s="1059" t="s">
        <v>4196</v>
      </c>
      <c r="F270" s="1061">
        <v>1116.3</v>
      </c>
      <c r="G270" s="1059" t="s">
        <v>4152</v>
      </c>
      <c r="H270" s="1062">
        <v>10</v>
      </c>
      <c r="I270" s="1063">
        <v>0.43199654402764798</v>
      </c>
      <c r="J270" s="1063">
        <v>6</v>
      </c>
      <c r="K270" s="1064">
        <v>72</v>
      </c>
      <c r="L270" s="1063">
        <v>9.33</v>
      </c>
      <c r="M270" s="1063">
        <v>31.103751169990598</v>
      </c>
      <c r="N270" s="1062">
        <v>1</v>
      </c>
      <c r="O270" s="1062">
        <v>0</v>
      </c>
      <c r="P270" s="1059">
        <v>4690379082323</v>
      </c>
      <c r="Q270" s="1062"/>
      <c r="R270" s="1062">
        <v>0</v>
      </c>
      <c r="S270" s="1059" t="s">
        <v>4153</v>
      </c>
      <c r="T270" s="1065">
        <f t="shared" si="6"/>
        <v>747.92100000000005</v>
      </c>
      <c r="U270" s="1066">
        <f t="shared" si="7"/>
        <v>785.31705000000011</v>
      </c>
    </row>
    <row r="271" spans="1:21" hidden="1">
      <c r="A271" s="1059" t="s">
        <v>4279</v>
      </c>
      <c r="B271" s="1060">
        <v>610130005232</v>
      </c>
      <c r="C271" s="1059" t="s">
        <v>4410</v>
      </c>
      <c r="D271" s="1059" t="s">
        <v>4186</v>
      </c>
      <c r="E271" s="1059" t="s">
        <v>4196</v>
      </c>
      <c r="F271" s="1061">
        <v>1116.3</v>
      </c>
      <c r="G271" s="1059" t="s">
        <v>4152</v>
      </c>
      <c r="H271" s="1062">
        <v>10</v>
      </c>
      <c r="I271" s="1063">
        <v>0.43199654402764798</v>
      </c>
      <c r="J271" s="1063">
        <v>6</v>
      </c>
      <c r="K271" s="1064">
        <v>72</v>
      </c>
      <c r="L271" s="1063">
        <v>9.33</v>
      </c>
      <c r="M271" s="1063">
        <v>31.103751169990598</v>
      </c>
      <c r="N271" s="1062">
        <v>1</v>
      </c>
      <c r="O271" s="1062">
        <v>0</v>
      </c>
      <c r="P271" s="1059">
        <v>4690379082330</v>
      </c>
      <c r="Q271" s="1062"/>
      <c r="R271" s="1062">
        <v>0</v>
      </c>
      <c r="S271" s="1059" t="s">
        <v>4153</v>
      </c>
      <c r="T271" s="1065">
        <f t="shared" si="6"/>
        <v>747.92100000000005</v>
      </c>
      <c r="U271" s="1066">
        <f t="shared" si="7"/>
        <v>785.31705000000011</v>
      </c>
    </row>
    <row r="272" spans="1:21" hidden="1">
      <c r="A272" s="1059" t="s">
        <v>4279</v>
      </c>
      <c r="B272" s="1060">
        <v>610130005233</v>
      </c>
      <c r="C272" s="1059" t="s">
        <v>4411</v>
      </c>
      <c r="D272" s="1059" t="s">
        <v>4186</v>
      </c>
      <c r="E272" s="1059" t="s">
        <v>4196</v>
      </c>
      <c r="F272" s="1061">
        <v>1116.3</v>
      </c>
      <c r="G272" s="1059" t="s">
        <v>4152</v>
      </c>
      <c r="H272" s="1062">
        <v>10</v>
      </c>
      <c r="I272" s="1063">
        <v>0.43199654402764798</v>
      </c>
      <c r="J272" s="1063">
        <v>6</v>
      </c>
      <c r="K272" s="1064">
        <v>72</v>
      </c>
      <c r="L272" s="1063">
        <v>9.33</v>
      </c>
      <c r="M272" s="1063">
        <v>31.103751169990598</v>
      </c>
      <c r="N272" s="1062">
        <v>1</v>
      </c>
      <c r="O272" s="1062">
        <v>0</v>
      </c>
      <c r="P272" s="1059">
        <v>4690379082347</v>
      </c>
      <c r="Q272" s="1062"/>
      <c r="R272" s="1062">
        <v>0</v>
      </c>
      <c r="S272" s="1059" t="s">
        <v>4153</v>
      </c>
      <c r="T272" s="1065">
        <f t="shared" si="6"/>
        <v>747.92100000000005</v>
      </c>
      <c r="U272" s="1066">
        <f t="shared" si="7"/>
        <v>785.31705000000011</v>
      </c>
    </row>
    <row r="273" spans="1:21" hidden="1">
      <c r="A273" s="1059" t="s">
        <v>4279</v>
      </c>
      <c r="B273" s="1060">
        <v>610130005234</v>
      </c>
      <c r="C273" s="1059" t="s">
        <v>4412</v>
      </c>
      <c r="D273" s="1059" t="s">
        <v>4186</v>
      </c>
      <c r="E273" s="1059" t="s">
        <v>4196</v>
      </c>
      <c r="F273" s="1061">
        <v>1116.3</v>
      </c>
      <c r="G273" s="1059" t="s">
        <v>4152</v>
      </c>
      <c r="H273" s="1062">
        <v>10</v>
      </c>
      <c r="I273" s="1063">
        <v>0.43199654402764798</v>
      </c>
      <c r="J273" s="1063">
        <v>6</v>
      </c>
      <c r="K273" s="1064">
        <v>72</v>
      </c>
      <c r="L273" s="1063">
        <v>9.33</v>
      </c>
      <c r="M273" s="1063">
        <v>31.103751169990598</v>
      </c>
      <c r="N273" s="1062">
        <v>1</v>
      </c>
      <c r="O273" s="1062">
        <v>0</v>
      </c>
      <c r="P273" s="1059">
        <v>4690379082354</v>
      </c>
      <c r="Q273" s="1062"/>
      <c r="R273" s="1062">
        <v>0</v>
      </c>
      <c r="S273" s="1059" t="s">
        <v>4153</v>
      </c>
      <c r="T273" s="1065">
        <f t="shared" si="6"/>
        <v>747.92100000000005</v>
      </c>
      <c r="U273" s="1066">
        <f t="shared" si="7"/>
        <v>785.31705000000011</v>
      </c>
    </row>
    <row r="274" spans="1:21" hidden="1">
      <c r="A274" s="1059" t="s">
        <v>4279</v>
      </c>
      <c r="B274" s="1060">
        <v>610130005235</v>
      </c>
      <c r="C274" s="1059" t="s">
        <v>4413</v>
      </c>
      <c r="D274" s="1059" t="s">
        <v>4186</v>
      </c>
      <c r="E274" s="1059" t="s">
        <v>4196</v>
      </c>
      <c r="F274" s="1061">
        <v>1116.3</v>
      </c>
      <c r="G274" s="1059" t="s">
        <v>4152</v>
      </c>
      <c r="H274" s="1062">
        <v>10</v>
      </c>
      <c r="I274" s="1063">
        <v>0.43199654402764798</v>
      </c>
      <c r="J274" s="1063">
        <v>6</v>
      </c>
      <c r="K274" s="1064">
        <v>72</v>
      </c>
      <c r="L274" s="1063">
        <v>9.33</v>
      </c>
      <c r="M274" s="1063">
        <v>31.103751169990598</v>
      </c>
      <c r="N274" s="1062">
        <v>1</v>
      </c>
      <c r="O274" s="1062">
        <v>0</v>
      </c>
      <c r="P274" s="1059">
        <v>4690379082361</v>
      </c>
      <c r="Q274" s="1062"/>
      <c r="R274" s="1062">
        <v>0</v>
      </c>
      <c r="S274" s="1059" t="s">
        <v>4153</v>
      </c>
      <c r="T274" s="1065">
        <f t="shared" si="6"/>
        <v>747.92100000000005</v>
      </c>
      <c r="U274" s="1066">
        <f t="shared" si="7"/>
        <v>785.31705000000011</v>
      </c>
    </row>
    <row r="275" spans="1:21" hidden="1">
      <c r="A275" s="1059" t="s">
        <v>4279</v>
      </c>
      <c r="B275" s="1060">
        <v>610130005236</v>
      </c>
      <c r="C275" s="1059" t="s">
        <v>4414</v>
      </c>
      <c r="D275" s="1059" t="s">
        <v>4186</v>
      </c>
      <c r="E275" s="1059" t="s">
        <v>4196</v>
      </c>
      <c r="F275" s="1061">
        <v>1116.3</v>
      </c>
      <c r="G275" s="1059" t="s">
        <v>4152</v>
      </c>
      <c r="H275" s="1062">
        <v>10</v>
      </c>
      <c r="I275" s="1063">
        <v>0.43199654402764798</v>
      </c>
      <c r="J275" s="1063">
        <v>6</v>
      </c>
      <c r="K275" s="1064">
        <v>72</v>
      </c>
      <c r="L275" s="1063">
        <v>9.33</v>
      </c>
      <c r="M275" s="1063">
        <v>31.103751169990598</v>
      </c>
      <c r="N275" s="1062">
        <v>1</v>
      </c>
      <c r="O275" s="1062">
        <v>0</v>
      </c>
      <c r="P275" s="1059">
        <v>4690379082378</v>
      </c>
      <c r="Q275" s="1062"/>
      <c r="R275" s="1062">
        <v>0</v>
      </c>
      <c r="S275" s="1059" t="s">
        <v>4153</v>
      </c>
      <c r="T275" s="1065">
        <f t="shared" si="6"/>
        <v>747.92100000000005</v>
      </c>
      <c r="U275" s="1066">
        <f t="shared" si="7"/>
        <v>785.31705000000011</v>
      </c>
    </row>
    <row r="276" spans="1:21" hidden="1">
      <c r="A276" s="1059" t="s">
        <v>4279</v>
      </c>
      <c r="B276" s="1060">
        <v>620070002047</v>
      </c>
      <c r="C276" s="1059" t="s">
        <v>4415</v>
      </c>
      <c r="D276" s="1059" t="s">
        <v>4205</v>
      </c>
      <c r="E276" s="1059" t="s">
        <v>4181</v>
      </c>
      <c r="F276" s="1061">
        <v>12157.3</v>
      </c>
      <c r="G276" s="1059" t="s">
        <v>4152</v>
      </c>
      <c r="H276" s="1062">
        <v>2</v>
      </c>
      <c r="I276" s="1063">
        <v>1.05596620908131</v>
      </c>
      <c r="J276" s="1063">
        <v>0</v>
      </c>
      <c r="K276" s="1064">
        <v>18</v>
      </c>
      <c r="L276" s="1063">
        <v>22.9</v>
      </c>
      <c r="M276" s="1063">
        <v>19.007391763463598</v>
      </c>
      <c r="N276" s="1062">
        <v>1</v>
      </c>
      <c r="O276" s="1062">
        <v>0</v>
      </c>
      <c r="P276" s="1059">
        <v>4690379082385</v>
      </c>
      <c r="Q276" s="1062"/>
      <c r="R276" s="1062">
        <v>0</v>
      </c>
      <c r="S276" s="1059" t="s">
        <v>4153</v>
      </c>
      <c r="T276" s="1065">
        <f t="shared" si="6"/>
        <v>8145.3909999999996</v>
      </c>
      <c r="U276" s="1066">
        <f t="shared" si="7"/>
        <v>8552.6605500000005</v>
      </c>
    </row>
    <row r="277" spans="1:21" hidden="1">
      <c r="A277" s="1059" t="s">
        <v>4279</v>
      </c>
      <c r="B277" s="1060">
        <v>620070002048</v>
      </c>
      <c r="C277" s="1059" t="s">
        <v>4416</v>
      </c>
      <c r="D277" s="1059" t="s">
        <v>4205</v>
      </c>
      <c r="E277" s="1059" t="s">
        <v>4181</v>
      </c>
      <c r="F277" s="1061">
        <v>12157.3</v>
      </c>
      <c r="G277" s="1059" t="s">
        <v>4152</v>
      </c>
      <c r="H277" s="1062">
        <v>2</v>
      </c>
      <c r="I277" s="1063">
        <v>1.05596620908131</v>
      </c>
      <c r="J277" s="1063">
        <v>0</v>
      </c>
      <c r="K277" s="1064">
        <v>18</v>
      </c>
      <c r="L277" s="1063">
        <v>22.9</v>
      </c>
      <c r="M277" s="1063">
        <v>19.007391763463598</v>
      </c>
      <c r="N277" s="1062">
        <v>1</v>
      </c>
      <c r="O277" s="1062">
        <v>0</v>
      </c>
      <c r="P277" s="1059">
        <v>4690379082392</v>
      </c>
      <c r="Q277" s="1062"/>
      <c r="R277" s="1062">
        <v>0</v>
      </c>
      <c r="S277" s="1059" t="s">
        <v>4153</v>
      </c>
      <c r="T277" s="1065">
        <f t="shared" si="6"/>
        <v>8145.3909999999996</v>
      </c>
      <c r="U277" s="1066">
        <f t="shared" si="7"/>
        <v>8552.6605500000005</v>
      </c>
    </row>
    <row r="278" spans="1:21" hidden="1">
      <c r="A278" s="1059" t="s">
        <v>4279</v>
      </c>
      <c r="B278" s="1060">
        <v>620070002049</v>
      </c>
      <c r="C278" s="1059" t="s">
        <v>4417</v>
      </c>
      <c r="D278" s="1059" t="s">
        <v>4205</v>
      </c>
      <c r="E278" s="1059" t="s">
        <v>4181</v>
      </c>
      <c r="F278" s="1061">
        <v>12157.3</v>
      </c>
      <c r="G278" s="1059" t="s">
        <v>4152</v>
      </c>
      <c r="H278" s="1062">
        <v>2</v>
      </c>
      <c r="I278" s="1063">
        <v>1.05596620908131</v>
      </c>
      <c r="J278" s="1063">
        <v>0</v>
      </c>
      <c r="K278" s="1064">
        <v>18</v>
      </c>
      <c r="L278" s="1063">
        <v>22.9</v>
      </c>
      <c r="M278" s="1063">
        <v>19.007391763463598</v>
      </c>
      <c r="N278" s="1062">
        <v>1</v>
      </c>
      <c r="O278" s="1062">
        <v>0</v>
      </c>
      <c r="P278" s="1059">
        <v>4690379082408</v>
      </c>
      <c r="Q278" s="1062"/>
      <c r="R278" s="1062">
        <v>0</v>
      </c>
      <c r="S278" s="1059" t="s">
        <v>4153</v>
      </c>
      <c r="T278" s="1065">
        <f t="shared" si="6"/>
        <v>8145.3909999999996</v>
      </c>
      <c r="U278" s="1066">
        <f t="shared" si="7"/>
        <v>8552.6605500000005</v>
      </c>
    </row>
    <row r="279" spans="1:21" hidden="1">
      <c r="A279" s="1059" t="s">
        <v>4279</v>
      </c>
      <c r="B279" s="1060">
        <v>620070002050</v>
      </c>
      <c r="C279" s="1059" t="s">
        <v>4418</v>
      </c>
      <c r="D279" s="1059" t="s">
        <v>4205</v>
      </c>
      <c r="E279" s="1059" t="s">
        <v>4181</v>
      </c>
      <c r="F279" s="1061">
        <v>12157.3</v>
      </c>
      <c r="G279" s="1059" t="s">
        <v>4152</v>
      </c>
      <c r="H279" s="1062">
        <v>2</v>
      </c>
      <c r="I279" s="1063">
        <v>1.05596620908131</v>
      </c>
      <c r="J279" s="1063">
        <v>0</v>
      </c>
      <c r="K279" s="1064">
        <v>18</v>
      </c>
      <c r="L279" s="1063">
        <v>22.9</v>
      </c>
      <c r="M279" s="1063">
        <v>19.007391763463598</v>
      </c>
      <c r="N279" s="1062">
        <v>1</v>
      </c>
      <c r="O279" s="1062">
        <v>0</v>
      </c>
      <c r="P279" s="1059">
        <v>4690379082415</v>
      </c>
      <c r="Q279" s="1062"/>
      <c r="R279" s="1062">
        <v>0</v>
      </c>
      <c r="S279" s="1059" t="s">
        <v>4153</v>
      </c>
      <c r="T279" s="1065">
        <f t="shared" si="6"/>
        <v>8145.3909999999996</v>
      </c>
      <c r="U279" s="1066">
        <f t="shared" si="7"/>
        <v>8552.6605500000005</v>
      </c>
    </row>
    <row r="280" spans="1:21" hidden="1">
      <c r="A280" s="1059" t="s">
        <v>4279</v>
      </c>
      <c r="B280" s="1060">
        <v>620070002051</v>
      </c>
      <c r="C280" s="1059" t="s">
        <v>4419</v>
      </c>
      <c r="D280" s="1059" t="s">
        <v>4205</v>
      </c>
      <c r="E280" s="1059" t="s">
        <v>4181</v>
      </c>
      <c r="F280" s="1061">
        <v>12157.3</v>
      </c>
      <c r="G280" s="1059" t="s">
        <v>4152</v>
      </c>
      <c r="H280" s="1062">
        <v>2</v>
      </c>
      <c r="I280" s="1063">
        <v>1.05596620908131</v>
      </c>
      <c r="J280" s="1063">
        <v>0</v>
      </c>
      <c r="K280" s="1064">
        <v>18</v>
      </c>
      <c r="L280" s="1063">
        <v>22.9</v>
      </c>
      <c r="M280" s="1063">
        <v>19.007391763463598</v>
      </c>
      <c r="N280" s="1062">
        <v>1</v>
      </c>
      <c r="O280" s="1062">
        <v>0</v>
      </c>
      <c r="P280" s="1059">
        <v>4690379082422</v>
      </c>
      <c r="Q280" s="1062"/>
      <c r="R280" s="1062">
        <v>0</v>
      </c>
      <c r="S280" s="1059" t="s">
        <v>4153</v>
      </c>
      <c r="T280" s="1065">
        <f t="shared" si="6"/>
        <v>8145.3909999999996</v>
      </c>
      <c r="U280" s="1066">
        <f t="shared" si="7"/>
        <v>8552.6605500000005</v>
      </c>
    </row>
    <row r="281" spans="1:21" hidden="1">
      <c r="A281" s="1059" t="s">
        <v>4279</v>
      </c>
      <c r="B281" s="1060">
        <v>620070002052</v>
      </c>
      <c r="C281" s="1059" t="s">
        <v>4420</v>
      </c>
      <c r="D281" s="1059" t="s">
        <v>4205</v>
      </c>
      <c r="E281" s="1059" t="s">
        <v>4181</v>
      </c>
      <c r="F281" s="1061">
        <v>12157.3</v>
      </c>
      <c r="G281" s="1059" t="s">
        <v>4152</v>
      </c>
      <c r="H281" s="1062">
        <v>2</v>
      </c>
      <c r="I281" s="1063">
        <v>1.05596620908131</v>
      </c>
      <c r="J281" s="1063">
        <v>0</v>
      </c>
      <c r="K281" s="1064">
        <v>18</v>
      </c>
      <c r="L281" s="1063">
        <v>22.9</v>
      </c>
      <c r="M281" s="1063">
        <v>19.007391763463598</v>
      </c>
      <c r="N281" s="1062">
        <v>1</v>
      </c>
      <c r="O281" s="1062">
        <v>0</v>
      </c>
      <c r="P281" s="1059">
        <v>4690379082439</v>
      </c>
      <c r="Q281" s="1062"/>
      <c r="R281" s="1062">
        <v>0</v>
      </c>
      <c r="S281" s="1059" t="s">
        <v>4153</v>
      </c>
      <c r="T281" s="1065">
        <f t="shared" si="6"/>
        <v>8145.3909999999996</v>
      </c>
      <c r="U281" s="1066">
        <f t="shared" si="7"/>
        <v>8552.6605500000005</v>
      </c>
    </row>
    <row r="282" spans="1:21" hidden="1">
      <c r="A282" s="1059" t="s">
        <v>4279</v>
      </c>
      <c r="B282" s="1060">
        <v>620070002053</v>
      </c>
      <c r="C282" s="1059" t="s">
        <v>4421</v>
      </c>
      <c r="D282" s="1059" t="s">
        <v>4205</v>
      </c>
      <c r="E282" s="1059" t="s">
        <v>4181</v>
      </c>
      <c r="F282" s="1061">
        <v>12157.3</v>
      </c>
      <c r="G282" s="1059" t="s">
        <v>4152</v>
      </c>
      <c r="H282" s="1062">
        <v>2</v>
      </c>
      <c r="I282" s="1063">
        <v>1.05596620908131</v>
      </c>
      <c r="J282" s="1063">
        <v>0</v>
      </c>
      <c r="K282" s="1064">
        <v>18</v>
      </c>
      <c r="L282" s="1063">
        <v>22.9</v>
      </c>
      <c r="M282" s="1063">
        <v>19.007391763463598</v>
      </c>
      <c r="N282" s="1062">
        <v>1</v>
      </c>
      <c r="O282" s="1062">
        <v>0</v>
      </c>
      <c r="P282" s="1059">
        <v>4690379082446</v>
      </c>
      <c r="Q282" s="1062"/>
      <c r="R282" s="1062">
        <v>0</v>
      </c>
      <c r="S282" s="1059" t="s">
        <v>4153</v>
      </c>
      <c r="T282" s="1065">
        <f t="shared" si="6"/>
        <v>8145.3909999999996</v>
      </c>
      <c r="U282" s="1066">
        <f t="shared" si="7"/>
        <v>8552.6605500000005</v>
      </c>
    </row>
    <row r="283" spans="1:21" hidden="1">
      <c r="A283" s="1059" t="s">
        <v>4279</v>
      </c>
      <c r="B283" s="1060">
        <v>620070002054</v>
      </c>
      <c r="C283" s="1059" t="s">
        <v>4422</v>
      </c>
      <c r="D283" s="1059" t="s">
        <v>4205</v>
      </c>
      <c r="E283" s="1059" t="s">
        <v>4181</v>
      </c>
      <c r="F283" s="1061">
        <v>16427.3</v>
      </c>
      <c r="G283" s="1059" t="s">
        <v>4152</v>
      </c>
      <c r="H283" s="1062">
        <v>1</v>
      </c>
      <c r="I283" s="1063">
        <v>0.527983104540655</v>
      </c>
      <c r="J283" s="1063">
        <v>0</v>
      </c>
      <c r="K283" s="1064">
        <v>30</v>
      </c>
      <c r="L283" s="1063">
        <v>11.45</v>
      </c>
      <c r="M283" s="1063">
        <v>15.8394931362196</v>
      </c>
      <c r="N283" s="1062">
        <v>1</v>
      </c>
      <c r="O283" s="1062">
        <v>0</v>
      </c>
      <c r="P283" s="1059">
        <v>4690379082453</v>
      </c>
      <c r="Q283" s="1062"/>
      <c r="R283" s="1062">
        <v>0</v>
      </c>
      <c r="S283" s="1059" t="s">
        <v>4153</v>
      </c>
      <c r="T283" s="1065">
        <f t="shared" si="6"/>
        <v>11006.291000000001</v>
      </c>
      <c r="U283" s="1066">
        <f t="shared" si="7"/>
        <v>11556.605550000002</v>
      </c>
    </row>
    <row r="284" spans="1:21" hidden="1">
      <c r="A284" s="1059" t="s">
        <v>4279</v>
      </c>
      <c r="B284" s="1060">
        <v>620070002055</v>
      </c>
      <c r="C284" s="1059" t="s">
        <v>4423</v>
      </c>
      <c r="D284" s="1059" t="s">
        <v>4205</v>
      </c>
      <c r="E284" s="1059" t="s">
        <v>4181</v>
      </c>
      <c r="F284" s="1061">
        <v>16427.3</v>
      </c>
      <c r="G284" s="1059" t="s">
        <v>4152</v>
      </c>
      <c r="H284" s="1062">
        <v>1</v>
      </c>
      <c r="I284" s="1063">
        <v>0.527983104540655</v>
      </c>
      <c r="J284" s="1063">
        <v>0</v>
      </c>
      <c r="K284" s="1064">
        <v>30</v>
      </c>
      <c r="L284" s="1063">
        <v>11.45</v>
      </c>
      <c r="M284" s="1063">
        <v>15.8394931362196</v>
      </c>
      <c r="N284" s="1062">
        <v>1</v>
      </c>
      <c r="O284" s="1062">
        <v>0</v>
      </c>
      <c r="P284" s="1059">
        <v>4690379082460</v>
      </c>
      <c r="Q284" s="1062"/>
      <c r="R284" s="1062">
        <v>0</v>
      </c>
      <c r="S284" s="1059" t="s">
        <v>4153</v>
      </c>
      <c r="T284" s="1065">
        <f t="shared" si="6"/>
        <v>11006.291000000001</v>
      </c>
      <c r="U284" s="1066">
        <f t="shared" si="7"/>
        <v>11556.605550000002</v>
      </c>
    </row>
    <row r="285" spans="1:21" hidden="1">
      <c r="A285" s="1059" t="s">
        <v>4279</v>
      </c>
      <c r="B285" s="1060">
        <v>620070002056</v>
      </c>
      <c r="C285" s="1059" t="s">
        <v>4424</v>
      </c>
      <c r="D285" s="1059" t="s">
        <v>4205</v>
      </c>
      <c r="E285" s="1059" t="s">
        <v>4181</v>
      </c>
      <c r="F285" s="1061">
        <v>16427.3</v>
      </c>
      <c r="G285" s="1059" t="s">
        <v>4152</v>
      </c>
      <c r="H285" s="1062">
        <v>1</v>
      </c>
      <c r="I285" s="1063">
        <v>0.527983104540655</v>
      </c>
      <c r="J285" s="1063">
        <v>0</v>
      </c>
      <c r="K285" s="1064">
        <v>30</v>
      </c>
      <c r="L285" s="1063">
        <v>11.45</v>
      </c>
      <c r="M285" s="1063">
        <v>15.8394931362196</v>
      </c>
      <c r="N285" s="1062">
        <v>1</v>
      </c>
      <c r="O285" s="1062">
        <v>0</v>
      </c>
      <c r="P285" s="1059">
        <v>4690379082477</v>
      </c>
      <c r="Q285" s="1062"/>
      <c r="R285" s="1062">
        <v>0</v>
      </c>
      <c r="S285" s="1059" t="s">
        <v>4153</v>
      </c>
      <c r="T285" s="1065">
        <f t="shared" si="6"/>
        <v>11006.291000000001</v>
      </c>
      <c r="U285" s="1066">
        <f t="shared" si="7"/>
        <v>11556.605550000002</v>
      </c>
    </row>
    <row r="286" spans="1:21" hidden="1">
      <c r="A286" s="1059" t="s">
        <v>4279</v>
      </c>
      <c r="B286" s="1060">
        <v>620070002057</v>
      </c>
      <c r="C286" s="1059" t="s">
        <v>4425</v>
      </c>
      <c r="D286" s="1059" t="s">
        <v>4205</v>
      </c>
      <c r="E286" s="1059" t="s">
        <v>4181</v>
      </c>
      <c r="F286" s="1061">
        <v>16427.3</v>
      </c>
      <c r="G286" s="1059" t="s">
        <v>4152</v>
      </c>
      <c r="H286" s="1062">
        <v>1</v>
      </c>
      <c r="I286" s="1063">
        <v>0.527983104540655</v>
      </c>
      <c r="J286" s="1063">
        <v>0</v>
      </c>
      <c r="K286" s="1064">
        <v>30</v>
      </c>
      <c r="L286" s="1063">
        <v>11.45</v>
      </c>
      <c r="M286" s="1063">
        <v>15.8394931362196</v>
      </c>
      <c r="N286" s="1062">
        <v>1</v>
      </c>
      <c r="O286" s="1062">
        <v>0</v>
      </c>
      <c r="P286" s="1059">
        <v>4690379082484</v>
      </c>
      <c r="Q286" s="1062"/>
      <c r="R286" s="1062">
        <v>0</v>
      </c>
      <c r="S286" s="1059" t="s">
        <v>4153</v>
      </c>
      <c r="T286" s="1065">
        <f t="shared" si="6"/>
        <v>11006.291000000001</v>
      </c>
      <c r="U286" s="1066">
        <f t="shared" si="7"/>
        <v>11556.605550000002</v>
      </c>
    </row>
    <row r="287" spans="1:21" hidden="1">
      <c r="A287" s="1059" t="s">
        <v>4279</v>
      </c>
      <c r="B287" s="1060">
        <v>620070002058</v>
      </c>
      <c r="C287" s="1059" t="s">
        <v>4426</v>
      </c>
      <c r="D287" s="1059" t="s">
        <v>4205</v>
      </c>
      <c r="E287" s="1059" t="s">
        <v>4181</v>
      </c>
      <c r="F287" s="1061">
        <v>16427.3</v>
      </c>
      <c r="G287" s="1059" t="s">
        <v>4152</v>
      </c>
      <c r="H287" s="1062">
        <v>1</v>
      </c>
      <c r="I287" s="1063">
        <v>0.527983104540655</v>
      </c>
      <c r="J287" s="1063">
        <v>0</v>
      </c>
      <c r="K287" s="1064">
        <v>30</v>
      </c>
      <c r="L287" s="1063">
        <v>11.45</v>
      </c>
      <c r="M287" s="1063">
        <v>15.8394931362196</v>
      </c>
      <c r="N287" s="1062">
        <v>1</v>
      </c>
      <c r="O287" s="1062">
        <v>0</v>
      </c>
      <c r="P287" s="1059">
        <v>4690379082491</v>
      </c>
      <c r="Q287" s="1062"/>
      <c r="R287" s="1062">
        <v>0</v>
      </c>
      <c r="S287" s="1059" t="s">
        <v>4153</v>
      </c>
      <c r="T287" s="1065">
        <f t="shared" si="6"/>
        <v>11006.291000000001</v>
      </c>
      <c r="U287" s="1066">
        <f t="shared" si="7"/>
        <v>11556.605550000002</v>
      </c>
    </row>
    <row r="288" spans="1:21" hidden="1">
      <c r="A288" s="1059" t="s">
        <v>4279</v>
      </c>
      <c r="B288" s="1060">
        <v>620070002059</v>
      </c>
      <c r="C288" s="1059" t="s">
        <v>4427</v>
      </c>
      <c r="D288" s="1059" t="s">
        <v>4205</v>
      </c>
      <c r="E288" s="1059" t="s">
        <v>4181</v>
      </c>
      <c r="F288" s="1061">
        <v>16427.3</v>
      </c>
      <c r="G288" s="1059" t="s">
        <v>4152</v>
      </c>
      <c r="H288" s="1062">
        <v>1</v>
      </c>
      <c r="I288" s="1063">
        <v>0.527983104540655</v>
      </c>
      <c r="J288" s="1063">
        <v>0</v>
      </c>
      <c r="K288" s="1064">
        <v>30</v>
      </c>
      <c r="L288" s="1063">
        <v>11.45</v>
      </c>
      <c r="M288" s="1063">
        <v>15.8394931362196</v>
      </c>
      <c r="N288" s="1062">
        <v>1</v>
      </c>
      <c r="O288" s="1062">
        <v>0</v>
      </c>
      <c r="P288" s="1059">
        <v>4690379082507</v>
      </c>
      <c r="Q288" s="1062"/>
      <c r="R288" s="1062">
        <v>0</v>
      </c>
      <c r="S288" s="1059" t="s">
        <v>4153</v>
      </c>
      <c r="T288" s="1065">
        <f t="shared" si="6"/>
        <v>11006.291000000001</v>
      </c>
      <c r="U288" s="1066">
        <f t="shared" si="7"/>
        <v>11556.605550000002</v>
      </c>
    </row>
    <row r="289" spans="1:21" hidden="1">
      <c r="A289" s="1059" t="s">
        <v>4279</v>
      </c>
      <c r="B289" s="1060">
        <v>620070002060</v>
      </c>
      <c r="C289" s="1059" t="s">
        <v>4428</v>
      </c>
      <c r="D289" s="1059" t="s">
        <v>4205</v>
      </c>
      <c r="E289" s="1059" t="s">
        <v>4181</v>
      </c>
      <c r="F289" s="1061">
        <v>16427.3</v>
      </c>
      <c r="G289" s="1059" t="s">
        <v>4152</v>
      </c>
      <c r="H289" s="1062">
        <v>1</v>
      </c>
      <c r="I289" s="1063">
        <v>0.527983104540655</v>
      </c>
      <c r="J289" s="1063">
        <v>0</v>
      </c>
      <c r="K289" s="1064">
        <v>30</v>
      </c>
      <c r="L289" s="1063">
        <v>11.45</v>
      </c>
      <c r="M289" s="1063">
        <v>15.8394931362196</v>
      </c>
      <c r="N289" s="1062">
        <v>1</v>
      </c>
      <c r="O289" s="1062">
        <v>0</v>
      </c>
      <c r="P289" s="1059">
        <v>4690379082514</v>
      </c>
      <c r="Q289" s="1062"/>
      <c r="R289" s="1062">
        <v>0</v>
      </c>
      <c r="S289" s="1059" t="s">
        <v>4153</v>
      </c>
      <c r="T289" s="1065">
        <f t="shared" ref="T289:T352" si="8">F289*67%</f>
        <v>11006.291000000001</v>
      </c>
      <c r="U289" s="1066">
        <f t="shared" ref="U289:U352" si="9">T289*1.05</f>
        <v>11556.605550000002</v>
      </c>
    </row>
    <row r="290" spans="1:21" hidden="1">
      <c r="A290" s="1059" t="s">
        <v>4279</v>
      </c>
      <c r="B290" s="1060">
        <v>620070002061</v>
      </c>
      <c r="C290" s="1059" t="s">
        <v>4429</v>
      </c>
      <c r="D290" s="1059" t="s">
        <v>4205</v>
      </c>
      <c r="E290" s="1059" t="s">
        <v>4181</v>
      </c>
      <c r="F290" s="1061">
        <v>16427.3</v>
      </c>
      <c r="G290" s="1059" t="s">
        <v>4152</v>
      </c>
      <c r="H290" s="1062">
        <v>1</v>
      </c>
      <c r="I290" s="1063">
        <v>0.527983104540655</v>
      </c>
      <c r="J290" s="1063">
        <v>0</v>
      </c>
      <c r="K290" s="1064">
        <v>30</v>
      </c>
      <c r="L290" s="1063">
        <v>11.45</v>
      </c>
      <c r="M290" s="1063">
        <v>15.8394931362196</v>
      </c>
      <c r="N290" s="1062">
        <v>1</v>
      </c>
      <c r="O290" s="1062">
        <v>0</v>
      </c>
      <c r="P290" s="1059">
        <v>4690379082521</v>
      </c>
      <c r="Q290" s="1062"/>
      <c r="R290" s="1062">
        <v>0</v>
      </c>
      <c r="S290" s="1059" t="s">
        <v>4153</v>
      </c>
      <c r="T290" s="1065">
        <f t="shared" si="8"/>
        <v>11006.291000000001</v>
      </c>
      <c r="U290" s="1066">
        <f t="shared" si="9"/>
        <v>11556.605550000002</v>
      </c>
    </row>
    <row r="291" spans="1:21" hidden="1">
      <c r="A291" s="1059" t="s">
        <v>4279</v>
      </c>
      <c r="B291" s="1060">
        <v>620070002062</v>
      </c>
      <c r="C291" s="1059" t="s">
        <v>4430</v>
      </c>
      <c r="D291" s="1059" t="s">
        <v>4205</v>
      </c>
      <c r="E291" s="1059" t="s">
        <v>4181</v>
      </c>
      <c r="F291" s="1061">
        <v>16427.3</v>
      </c>
      <c r="G291" s="1059" t="s">
        <v>4152</v>
      </c>
      <c r="H291" s="1062">
        <v>1</v>
      </c>
      <c r="I291" s="1063">
        <v>0.527983104540655</v>
      </c>
      <c r="J291" s="1063">
        <v>0</v>
      </c>
      <c r="K291" s="1064">
        <v>30</v>
      </c>
      <c r="L291" s="1063">
        <v>11.45</v>
      </c>
      <c r="M291" s="1063">
        <v>15.8394931362196</v>
      </c>
      <c r="N291" s="1062">
        <v>1</v>
      </c>
      <c r="O291" s="1062">
        <v>0</v>
      </c>
      <c r="P291" s="1059">
        <v>4690379082538</v>
      </c>
      <c r="Q291" s="1062"/>
      <c r="R291" s="1062">
        <v>0</v>
      </c>
      <c r="S291" s="1059" t="s">
        <v>4153</v>
      </c>
      <c r="T291" s="1065">
        <f t="shared" si="8"/>
        <v>11006.291000000001</v>
      </c>
      <c r="U291" s="1066">
        <f t="shared" si="9"/>
        <v>11556.605550000002</v>
      </c>
    </row>
    <row r="292" spans="1:21" hidden="1">
      <c r="A292" s="1059" t="s">
        <v>4279</v>
      </c>
      <c r="B292" s="1060">
        <v>620070002063</v>
      </c>
      <c r="C292" s="1059" t="s">
        <v>4431</v>
      </c>
      <c r="D292" s="1059" t="s">
        <v>4205</v>
      </c>
      <c r="E292" s="1059" t="s">
        <v>4181</v>
      </c>
      <c r="F292" s="1061">
        <v>16427.3</v>
      </c>
      <c r="G292" s="1059" t="s">
        <v>4152</v>
      </c>
      <c r="H292" s="1062">
        <v>1</v>
      </c>
      <c r="I292" s="1063">
        <v>0.527983104540655</v>
      </c>
      <c r="J292" s="1063">
        <v>0</v>
      </c>
      <c r="K292" s="1064">
        <v>30</v>
      </c>
      <c r="L292" s="1063">
        <v>11.45</v>
      </c>
      <c r="M292" s="1063">
        <v>15.8394931362196</v>
      </c>
      <c r="N292" s="1062">
        <v>1</v>
      </c>
      <c r="O292" s="1062">
        <v>0</v>
      </c>
      <c r="P292" s="1059">
        <v>4690379082545</v>
      </c>
      <c r="Q292" s="1062"/>
      <c r="R292" s="1062">
        <v>0</v>
      </c>
      <c r="S292" s="1059" t="s">
        <v>4153</v>
      </c>
      <c r="T292" s="1065">
        <f t="shared" si="8"/>
        <v>11006.291000000001</v>
      </c>
      <c r="U292" s="1066">
        <f t="shared" si="9"/>
        <v>11556.605550000002</v>
      </c>
    </row>
    <row r="293" spans="1:21" hidden="1">
      <c r="A293" s="1059" t="s">
        <v>4279</v>
      </c>
      <c r="B293" s="1060">
        <v>620070002064</v>
      </c>
      <c r="C293" s="1059" t="s">
        <v>4432</v>
      </c>
      <c r="D293" s="1059" t="s">
        <v>4205</v>
      </c>
      <c r="E293" s="1059" t="s">
        <v>4181</v>
      </c>
      <c r="F293" s="1061">
        <v>16427.3</v>
      </c>
      <c r="G293" s="1059" t="s">
        <v>4152</v>
      </c>
      <c r="H293" s="1062">
        <v>1</v>
      </c>
      <c r="I293" s="1063">
        <v>0.527983104540655</v>
      </c>
      <c r="J293" s="1063">
        <v>0</v>
      </c>
      <c r="K293" s="1064">
        <v>30</v>
      </c>
      <c r="L293" s="1063">
        <v>11.45</v>
      </c>
      <c r="M293" s="1063">
        <v>15.8394931362196</v>
      </c>
      <c r="N293" s="1062">
        <v>1</v>
      </c>
      <c r="O293" s="1062">
        <v>0</v>
      </c>
      <c r="P293" s="1059">
        <v>4690379082552</v>
      </c>
      <c r="Q293" s="1062"/>
      <c r="R293" s="1062">
        <v>0</v>
      </c>
      <c r="S293" s="1059" t="s">
        <v>4153</v>
      </c>
      <c r="T293" s="1065">
        <f t="shared" si="8"/>
        <v>11006.291000000001</v>
      </c>
      <c r="U293" s="1066">
        <f t="shared" si="9"/>
        <v>11556.605550000002</v>
      </c>
    </row>
    <row r="294" spans="1:21" hidden="1">
      <c r="A294" s="1059" t="s">
        <v>4279</v>
      </c>
      <c r="B294" s="1060">
        <v>620070002065</v>
      </c>
      <c r="C294" s="1059" t="s">
        <v>4433</v>
      </c>
      <c r="D294" s="1059" t="s">
        <v>4205</v>
      </c>
      <c r="E294" s="1059" t="s">
        <v>4181</v>
      </c>
      <c r="F294" s="1061">
        <v>16427.3</v>
      </c>
      <c r="G294" s="1059" t="s">
        <v>4152</v>
      </c>
      <c r="H294" s="1062">
        <v>1</v>
      </c>
      <c r="I294" s="1063">
        <v>0.527983104540655</v>
      </c>
      <c r="J294" s="1063">
        <v>0</v>
      </c>
      <c r="K294" s="1064">
        <v>30</v>
      </c>
      <c r="L294" s="1063">
        <v>11.45</v>
      </c>
      <c r="M294" s="1063">
        <v>15.8394931362196</v>
      </c>
      <c r="N294" s="1062">
        <v>1</v>
      </c>
      <c r="O294" s="1062">
        <v>0</v>
      </c>
      <c r="P294" s="1059">
        <v>4690379082569</v>
      </c>
      <c r="Q294" s="1062"/>
      <c r="R294" s="1062">
        <v>0</v>
      </c>
      <c r="S294" s="1059" t="s">
        <v>4153</v>
      </c>
      <c r="T294" s="1065">
        <f t="shared" si="8"/>
        <v>11006.291000000001</v>
      </c>
      <c r="U294" s="1066">
        <f t="shared" si="9"/>
        <v>11556.605550000002</v>
      </c>
    </row>
    <row r="295" spans="1:21" hidden="1">
      <c r="A295" s="1059" t="s">
        <v>4279</v>
      </c>
      <c r="B295" s="1060">
        <v>620070002066</v>
      </c>
      <c r="C295" s="1059" t="s">
        <v>4434</v>
      </c>
      <c r="D295" s="1059" t="s">
        <v>4205</v>
      </c>
      <c r="E295" s="1059" t="s">
        <v>4181</v>
      </c>
      <c r="F295" s="1061">
        <v>16427.3</v>
      </c>
      <c r="G295" s="1059" t="s">
        <v>4152</v>
      </c>
      <c r="H295" s="1062">
        <v>1</v>
      </c>
      <c r="I295" s="1063">
        <v>0.527983104540655</v>
      </c>
      <c r="J295" s="1063">
        <v>0</v>
      </c>
      <c r="K295" s="1064">
        <v>30</v>
      </c>
      <c r="L295" s="1063">
        <v>11.45</v>
      </c>
      <c r="M295" s="1063">
        <v>15.8394931362196</v>
      </c>
      <c r="N295" s="1062">
        <v>1</v>
      </c>
      <c r="O295" s="1062">
        <v>0</v>
      </c>
      <c r="P295" s="1059">
        <v>4690379082576</v>
      </c>
      <c r="Q295" s="1062"/>
      <c r="R295" s="1062">
        <v>0</v>
      </c>
      <c r="S295" s="1059" t="s">
        <v>4153</v>
      </c>
      <c r="T295" s="1065">
        <f t="shared" si="8"/>
        <v>11006.291000000001</v>
      </c>
      <c r="U295" s="1066">
        <f t="shared" si="9"/>
        <v>11556.605550000002</v>
      </c>
    </row>
    <row r="296" spans="1:21" hidden="1">
      <c r="A296" s="1059" t="s">
        <v>4279</v>
      </c>
      <c r="B296" s="1060">
        <v>620070002067</v>
      </c>
      <c r="C296" s="1059" t="s">
        <v>4435</v>
      </c>
      <c r="D296" s="1059" t="s">
        <v>4205</v>
      </c>
      <c r="E296" s="1059" t="s">
        <v>4181</v>
      </c>
      <c r="F296" s="1061">
        <v>16427.3</v>
      </c>
      <c r="G296" s="1059" t="s">
        <v>4152</v>
      </c>
      <c r="H296" s="1062">
        <v>1</v>
      </c>
      <c r="I296" s="1063">
        <v>0.527983104540655</v>
      </c>
      <c r="J296" s="1063">
        <v>0</v>
      </c>
      <c r="K296" s="1064">
        <v>30</v>
      </c>
      <c r="L296" s="1063">
        <v>11.45</v>
      </c>
      <c r="M296" s="1063">
        <v>15.8394931362196</v>
      </c>
      <c r="N296" s="1062">
        <v>1</v>
      </c>
      <c r="O296" s="1062">
        <v>0</v>
      </c>
      <c r="P296" s="1059">
        <v>4690379082583</v>
      </c>
      <c r="Q296" s="1062"/>
      <c r="R296" s="1062">
        <v>0</v>
      </c>
      <c r="S296" s="1059" t="s">
        <v>4153</v>
      </c>
      <c r="T296" s="1065">
        <f t="shared" si="8"/>
        <v>11006.291000000001</v>
      </c>
      <c r="U296" s="1066">
        <f t="shared" si="9"/>
        <v>11556.605550000002</v>
      </c>
    </row>
    <row r="297" spans="1:21" hidden="1">
      <c r="A297" s="1059" t="s">
        <v>4279</v>
      </c>
      <c r="B297" s="1060">
        <v>620070002112</v>
      </c>
      <c r="C297" s="1059" t="s">
        <v>4436</v>
      </c>
      <c r="D297" s="1059" t="s">
        <v>4218</v>
      </c>
      <c r="E297" s="1059" t="s">
        <v>4181</v>
      </c>
      <c r="F297" s="1061">
        <v>6972.3</v>
      </c>
      <c r="G297" s="1059" t="s">
        <v>4152</v>
      </c>
      <c r="H297" s="1062">
        <v>4</v>
      </c>
      <c r="I297" s="1063">
        <v>1.05596620908131</v>
      </c>
      <c r="J297" s="1063">
        <v>0</v>
      </c>
      <c r="K297" s="1064">
        <v>20</v>
      </c>
      <c r="L297" s="1063">
        <v>45.8</v>
      </c>
      <c r="M297" s="1063">
        <v>21.119324181626201</v>
      </c>
      <c r="N297" s="1062">
        <v>1</v>
      </c>
      <c r="O297" s="1062">
        <v>0</v>
      </c>
      <c r="P297" s="1059">
        <v>4690379082590</v>
      </c>
      <c r="Q297" s="1062"/>
      <c r="R297" s="1062">
        <v>0</v>
      </c>
      <c r="S297" s="1059" t="s">
        <v>4153</v>
      </c>
      <c r="T297" s="1065">
        <f t="shared" si="8"/>
        <v>4671.4410000000007</v>
      </c>
      <c r="U297" s="1066">
        <f t="shared" si="9"/>
        <v>4905.0130500000014</v>
      </c>
    </row>
    <row r="298" spans="1:21" hidden="1">
      <c r="A298" s="1059" t="s">
        <v>4279</v>
      </c>
      <c r="B298" s="1060">
        <v>620070002113</v>
      </c>
      <c r="C298" s="1059" t="s">
        <v>4437</v>
      </c>
      <c r="D298" s="1059" t="s">
        <v>4218</v>
      </c>
      <c r="E298" s="1059" t="s">
        <v>4181</v>
      </c>
      <c r="F298" s="1061">
        <v>6972.3</v>
      </c>
      <c r="G298" s="1059" t="s">
        <v>4152</v>
      </c>
      <c r="H298" s="1062">
        <v>4</v>
      </c>
      <c r="I298" s="1063">
        <v>1.05596620908131</v>
      </c>
      <c r="J298" s="1063">
        <v>0</v>
      </c>
      <c r="K298" s="1064">
        <v>20</v>
      </c>
      <c r="L298" s="1063">
        <v>45.8</v>
      </c>
      <c r="M298" s="1063">
        <v>21.119324181626201</v>
      </c>
      <c r="N298" s="1062">
        <v>1</v>
      </c>
      <c r="O298" s="1062">
        <v>0</v>
      </c>
      <c r="P298" s="1059">
        <v>4690379082606</v>
      </c>
      <c r="Q298" s="1062"/>
      <c r="R298" s="1062">
        <v>0</v>
      </c>
      <c r="S298" s="1059" t="s">
        <v>4153</v>
      </c>
      <c r="T298" s="1065">
        <f t="shared" si="8"/>
        <v>4671.4410000000007</v>
      </c>
      <c r="U298" s="1066">
        <f t="shared" si="9"/>
        <v>4905.0130500000014</v>
      </c>
    </row>
    <row r="299" spans="1:21" hidden="1">
      <c r="A299" s="1059" t="s">
        <v>4279</v>
      </c>
      <c r="B299" s="1060">
        <v>620070002114</v>
      </c>
      <c r="C299" s="1059" t="s">
        <v>4438</v>
      </c>
      <c r="D299" s="1059" t="s">
        <v>4218</v>
      </c>
      <c r="E299" s="1059" t="s">
        <v>4181</v>
      </c>
      <c r="F299" s="1061">
        <v>6972.3</v>
      </c>
      <c r="G299" s="1059" t="s">
        <v>4152</v>
      </c>
      <c r="H299" s="1062">
        <v>4</v>
      </c>
      <c r="I299" s="1063">
        <v>1.05596620908131</v>
      </c>
      <c r="J299" s="1063">
        <v>0</v>
      </c>
      <c r="K299" s="1064">
        <v>20</v>
      </c>
      <c r="L299" s="1063">
        <v>45.8</v>
      </c>
      <c r="M299" s="1063">
        <v>21.119324181626201</v>
      </c>
      <c r="N299" s="1062">
        <v>1</v>
      </c>
      <c r="O299" s="1062">
        <v>0</v>
      </c>
      <c r="P299" s="1059">
        <v>4690379082613</v>
      </c>
      <c r="Q299" s="1062"/>
      <c r="R299" s="1062">
        <v>0</v>
      </c>
      <c r="S299" s="1059" t="s">
        <v>4153</v>
      </c>
      <c r="T299" s="1065">
        <f t="shared" si="8"/>
        <v>4671.4410000000007</v>
      </c>
      <c r="U299" s="1066">
        <f t="shared" si="9"/>
        <v>4905.0130500000014</v>
      </c>
    </row>
    <row r="300" spans="1:21" hidden="1">
      <c r="A300" s="1059" t="s">
        <v>4279</v>
      </c>
      <c r="B300" s="1060">
        <v>620070002115</v>
      </c>
      <c r="C300" s="1059" t="s">
        <v>4439</v>
      </c>
      <c r="D300" s="1059" t="s">
        <v>4218</v>
      </c>
      <c r="E300" s="1059" t="s">
        <v>4181</v>
      </c>
      <c r="F300" s="1061">
        <v>6972.3</v>
      </c>
      <c r="G300" s="1059" t="s">
        <v>4152</v>
      </c>
      <c r="H300" s="1062">
        <v>4</v>
      </c>
      <c r="I300" s="1063">
        <v>1.05596620908131</v>
      </c>
      <c r="J300" s="1063">
        <v>0</v>
      </c>
      <c r="K300" s="1064">
        <v>20</v>
      </c>
      <c r="L300" s="1063">
        <v>45.8</v>
      </c>
      <c r="M300" s="1063">
        <v>21.119324181626201</v>
      </c>
      <c r="N300" s="1062">
        <v>1</v>
      </c>
      <c r="O300" s="1062">
        <v>0</v>
      </c>
      <c r="P300" s="1059">
        <v>4690379082620</v>
      </c>
      <c r="Q300" s="1062"/>
      <c r="R300" s="1062">
        <v>0</v>
      </c>
      <c r="S300" s="1059" t="s">
        <v>4153</v>
      </c>
      <c r="T300" s="1065">
        <f t="shared" si="8"/>
        <v>4671.4410000000007</v>
      </c>
      <c r="U300" s="1066">
        <f t="shared" si="9"/>
        <v>4905.0130500000014</v>
      </c>
    </row>
    <row r="301" spans="1:21" hidden="1">
      <c r="A301" s="1059" t="s">
        <v>4279</v>
      </c>
      <c r="B301" s="1060">
        <v>620070002116</v>
      </c>
      <c r="C301" s="1059" t="s">
        <v>4440</v>
      </c>
      <c r="D301" s="1059" t="s">
        <v>4218</v>
      </c>
      <c r="E301" s="1059" t="s">
        <v>4181</v>
      </c>
      <c r="F301" s="1061">
        <v>6972.3</v>
      </c>
      <c r="G301" s="1059" t="s">
        <v>4152</v>
      </c>
      <c r="H301" s="1062">
        <v>4</v>
      </c>
      <c r="I301" s="1063">
        <v>1.05596620908131</v>
      </c>
      <c r="J301" s="1063">
        <v>0</v>
      </c>
      <c r="K301" s="1064">
        <v>20</v>
      </c>
      <c r="L301" s="1063">
        <v>45.8</v>
      </c>
      <c r="M301" s="1063">
        <v>21.119324181626201</v>
      </c>
      <c r="N301" s="1062">
        <v>1</v>
      </c>
      <c r="O301" s="1062">
        <v>0</v>
      </c>
      <c r="P301" s="1059">
        <v>4690379082637</v>
      </c>
      <c r="Q301" s="1062"/>
      <c r="R301" s="1062">
        <v>0</v>
      </c>
      <c r="S301" s="1059" t="s">
        <v>4153</v>
      </c>
      <c r="T301" s="1065">
        <f t="shared" si="8"/>
        <v>4671.4410000000007</v>
      </c>
      <c r="U301" s="1066">
        <f t="shared" si="9"/>
        <v>4905.0130500000014</v>
      </c>
    </row>
    <row r="302" spans="1:21" hidden="1">
      <c r="A302" s="1059" t="s">
        <v>4279</v>
      </c>
      <c r="B302" s="1060">
        <v>620070002117</v>
      </c>
      <c r="C302" s="1059" t="s">
        <v>4441</v>
      </c>
      <c r="D302" s="1059" t="s">
        <v>4218</v>
      </c>
      <c r="E302" s="1059" t="s">
        <v>4181</v>
      </c>
      <c r="F302" s="1061">
        <v>6972.3</v>
      </c>
      <c r="G302" s="1059" t="s">
        <v>4152</v>
      </c>
      <c r="H302" s="1062">
        <v>4</v>
      </c>
      <c r="I302" s="1063">
        <v>1.05596620908131</v>
      </c>
      <c r="J302" s="1063">
        <v>0</v>
      </c>
      <c r="K302" s="1064">
        <v>20</v>
      </c>
      <c r="L302" s="1063">
        <v>45.8</v>
      </c>
      <c r="M302" s="1063">
        <v>21.119324181626201</v>
      </c>
      <c r="N302" s="1062">
        <v>1</v>
      </c>
      <c r="O302" s="1062">
        <v>0</v>
      </c>
      <c r="P302" s="1059">
        <v>4690379082644</v>
      </c>
      <c r="Q302" s="1062"/>
      <c r="R302" s="1062">
        <v>0</v>
      </c>
      <c r="S302" s="1059" t="s">
        <v>4153</v>
      </c>
      <c r="T302" s="1065">
        <f t="shared" si="8"/>
        <v>4671.4410000000007</v>
      </c>
      <c r="U302" s="1066">
        <f t="shared" si="9"/>
        <v>4905.0130500000014</v>
      </c>
    </row>
    <row r="303" spans="1:21" hidden="1">
      <c r="A303" s="1059" t="s">
        <v>4279</v>
      </c>
      <c r="B303" s="1060">
        <v>620070002118</v>
      </c>
      <c r="C303" s="1059" t="s">
        <v>4442</v>
      </c>
      <c r="D303" s="1059" t="s">
        <v>4218</v>
      </c>
      <c r="E303" s="1059" t="s">
        <v>4181</v>
      </c>
      <c r="F303" s="1061">
        <v>6972.3</v>
      </c>
      <c r="G303" s="1059" t="s">
        <v>4152</v>
      </c>
      <c r="H303" s="1062">
        <v>4</v>
      </c>
      <c r="I303" s="1063">
        <v>1.05596620908131</v>
      </c>
      <c r="J303" s="1063">
        <v>0</v>
      </c>
      <c r="K303" s="1064">
        <v>20</v>
      </c>
      <c r="L303" s="1063">
        <v>45.8</v>
      </c>
      <c r="M303" s="1063">
        <v>21.119324181626201</v>
      </c>
      <c r="N303" s="1062">
        <v>1</v>
      </c>
      <c r="O303" s="1062">
        <v>0</v>
      </c>
      <c r="P303" s="1059">
        <v>4690379082651</v>
      </c>
      <c r="Q303" s="1062"/>
      <c r="R303" s="1062">
        <v>0</v>
      </c>
      <c r="S303" s="1059" t="s">
        <v>4153</v>
      </c>
      <c r="T303" s="1065">
        <f t="shared" si="8"/>
        <v>4671.4410000000007</v>
      </c>
      <c r="U303" s="1066">
        <f t="shared" si="9"/>
        <v>4905.0130500000014</v>
      </c>
    </row>
    <row r="304" spans="1:21" hidden="1">
      <c r="A304" s="1059" t="s">
        <v>4279</v>
      </c>
      <c r="B304" s="1060">
        <v>620070002119</v>
      </c>
      <c r="C304" s="1059" t="s">
        <v>4443</v>
      </c>
      <c r="D304" s="1059" t="s">
        <v>4218</v>
      </c>
      <c r="E304" s="1059" t="s">
        <v>4181</v>
      </c>
      <c r="F304" s="1061">
        <v>11712</v>
      </c>
      <c r="G304" s="1059" t="s">
        <v>4152</v>
      </c>
      <c r="H304" s="1062">
        <v>2</v>
      </c>
      <c r="I304" s="1063">
        <v>0.527983104540655</v>
      </c>
      <c r="J304" s="1063">
        <v>0</v>
      </c>
      <c r="K304" s="1064">
        <v>26</v>
      </c>
      <c r="L304" s="1063">
        <v>22.9</v>
      </c>
      <c r="M304" s="1063">
        <v>13.727560718056999</v>
      </c>
      <c r="N304" s="1062">
        <v>1</v>
      </c>
      <c r="O304" s="1062">
        <v>0</v>
      </c>
      <c r="P304" s="1059">
        <v>4690379082668</v>
      </c>
      <c r="Q304" s="1062"/>
      <c r="R304" s="1062">
        <v>0</v>
      </c>
      <c r="S304" s="1059" t="s">
        <v>4153</v>
      </c>
      <c r="T304" s="1065">
        <f t="shared" si="8"/>
        <v>7847.0400000000009</v>
      </c>
      <c r="U304" s="1066">
        <f t="shared" si="9"/>
        <v>8239.3920000000016</v>
      </c>
    </row>
    <row r="305" spans="1:21" hidden="1">
      <c r="A305" s="1059" t="s">
        <v>4279</v>
      </c>
      <c r="B305" s="1060">
        <v>620070002120</v>
      </c>
      <c r="C305" s="1059" t="s">
        <v>4444</v>
      </c>
      <c r="D305" s="1059" t="s">
        <v>4218</v>
      </c>
      <c r="E305" s="1059" t="s">
        <v>4181</v>
      </c>
      <c r="F305" s="1061">
        <v>11712</v>
      </c>
      <c r="G305" s="1059" t="s">
        <v>4152</v>
      </c>
      <c r="H305" s="1062">
        <v>2</v>
      </c>
      <c r="I305" s="1063">
        <v>0.527983104540655</v>
      </c>
      <c r="J305" s="1063">
        <v>0</v>
      </c>
      <c r="K305" s="1064">
        <v>26</v>
      </c>
      <c r="L305" s="1063">
        <v>22.9</v>
      </c>
      <c r="M305" s="1063">
        <v>13.727560718056999</v>
      </c>
      <c r="N305" s="1062">
        <v>1</v>
      </c>
      <c r="O305" s="1062">
        <v>0</v>
      </c>
      <c r="P305" s="1059">
        <v>4690379082675</v>
      </c>
      <c r="Q305" s="1062"/>
      <c r="R305" s="1062">
        <v>0</v>
      </c>
      <c r="S305" s="1059" t="s">
        <v>4153</v>
      </c>
      <c r="T305" s="1065">
        <f t="shared" si="8"/>
        <v>7847.0400000000009</v>
      </c>
      <c r="U305" s="1066">
        <f t="shared" si="9"/>
        <v>8239.3920000000016</v>
      </c>
    </row>
    <row r="306" spans="1:21" hidden="1">
      <c r="A306" s="1059" t="s">
        <v>4279</v>
      </c>
      <c r="B306" s="1060">
        <v>620070002121</v>
      </c>
      <c r="C306" s="1059" t="s">
        <v>4445</v>
      </c>
      <c r="D306" s="1059" t="s">
        <v>4218</v>
      </c>
      <c r="E306" s="1059" t="s">
        <v>4181</v>
      </c>
      <c r="F306" s="1061">
        <v>11712</v>
      </c>
      <c r="G306" s="1059" t="s">
        <v>4152</v>
      </c>
      <c r="H306" s="1062">
        <v>2</v>
      </c>
      <c r="I306" s="1063">
        <v>0.527983104540655</v>
      </c>
      <c r="J306" s="1063">
        <v>0</v>
      </c>
      <c r="K306" s="1064">
        <v>26</v>
      </c>
      <c r="L306" s="1063">
        <v>22.9</v>
      </c>
      <c r="M306" s="1063">
        <v>13.727560718056999</v>
      </c>
      <c r="N306" s="1062">
        <v>1</v>
      </c>
      <c r="O306" s="1062">
        <v>0</v>
      </c>
      <c r="P306" s="1059">
        <v>4690379082682</v>
      </c>
      <c r="Q306" s="1062"/>
      <c r="R306" s="1062">
        <v>0</v>
      </c>
      <c r="S306" s="1059" t="s">
        <v>4153</v>
      </c>
      <c r="T306" s="1065">
        <f t="shared" si="8"/>
        <v>7847.0400000000009</v>
      </c>
      <c r="U306" s="1066">
        <f t="shared" si="9"/>
        <v>8239.3920000000016</v>
      </c>
    </row>
    <row r="307" spans="1:21" hidden="1">
      <c r="A307" s="1059" t="s">
        <v>4279</v>
      </c>
      <c r="B307" s="1060">
        <v>620070002122</v>
      </c>
      <c r="C307" s="1059" t="s">
        <v>4446</v>
      </c>
      <c r="D307" s="1059" t="s">
        <v>4218</v>
      </c>
      <c r="E307" s="1059" t="s">
        <v>4181</v>
      </c>
      <c r="F307" s="1061">
        <v>11712</v>
      </c>
      <c r="G307" s="1059" t="s">
        <v>4152</v>
      </c>
      <c r="H307" s="1062">
        <v>2</v>
      </c>
      <c r="I307" s="1063">
        <v>0.527983104540655</v>
      </c>
      <c r="J307" s="1063">
        <v>0</v>
      </c>
      <c r="K307" s="1064">
        <v>26</v>
      </c>
      <c r="L307" s="1063">
        <v>22.9</v>
      </c>
      <c r="M307" s="1063">
        <v>13.727560718056999</v>
      </c>
      <c r="N307" s="1062">
        <v>1</v>
      </c>
      <c r="O307" s="1062">
        <v>0</v>
      </c>
      <c r="P307" s="1059">
        <v>4690379082699</v>
      </c>
      <c r="Q307" s="1062"/>
      <c r="R307" s="1062">
        <v>0</v>
      </c>
      <c r="S307" s="1059" t="s">
        <v>4153</v>
      </c>
      <c r="T307" s="1065">
        <f t="shared" si="8"/>
        <v>7847.0400000000009</v>
      </c>
      <c r="U307" s="1066">
        <f t="shared" si="9"/>
        <v>8239.3920000000016</v>
      </c>
    </row>
    <row r="308" spans="1:21" hidden="1">
      <c r="A308" s="1059" t="s">
        <v>4279</v>
      </c>
      <c r="B308" s="1060">
        <v>620070002123</v>
      </c>
      <c r="C308" s="1059" t="s">
        <v>4447</v>
      </c>
      <c r="D308" s="1059" t="s">
        <v>4218</v>
      </c>
      <c r="E308" s="1059" t="s">
        <v>4181</v>
      </c>
      <c r="F308" s="1061">
        <v>11712</v>
      </c>
      <c r="G308" s="1059" t="s">
        <v>4152</v>
      </c>
      <c r="H308" s="1062">
        <v>2</v>
      </c>
      <c r="I308" s="1063">
        <v>0.527983104540655</v>
      </c>
      <c r="J308" s="1063">
        <v>0</v>
      </c>
      <c r="K308" s="1064">
        <v>26</v>
      </c>
      <c r="L308" s="1063">
        <v>22.9</v>
      </c>
      <c r="M308" s="1063">
        <v>13.727560718056999</v>
      </c>
      <c r="N308" s="1062">
        <v>1</v>
      </c>
      <c r="O308" s="1062">
        <v>0</v>
      </c>
      <c r="P308" s="1059">
        <v>4690379082705</v>
      </c>
      <c r="Q308" s="1062"/>
      <c r="R308" s="1062">
        <v>0</v>
      </c>
      <c r="S308" s="1059" t="s">
        <v>4153</v>
      </c>
      <c r="T308" s="1065">
        <f t="shared" si="8"/>
        <v>7847.0400000000009</v>
      </c>
      <c r="U308" s="1066">
        <f t="shared" si="9"/>
        <v>8239.3920000000016</v>
      </c>
    </row>
    <row r="309" spans="1:21" hidden="1">
      <c r="A309" s="1059" t="s">
        <v>4279</v>
      </c>
      <c r="B309" s="1060">
        <v>620070002124</v>
      </c>
      <c r="C309" s="1059" t="s">
        <v>4448</v>
      </c>
      <c r="D309" s="1059" t="s">
        <v>4218</v>
      </c>
      <c r="E309" s="1059" t="s">
        <v>4181</v>
      </c>
      <c r="F309" s="1061">
        <v>11712</v>
      </c>
      <c r="G309" s="1059" t="s">
        <v>4152</v>
      </c>
      <c r="H309" s="1062">
        <v>2</v>
      </c>
      <c r="I309" s="1063">
        <v>0.527983104540655</v>
      </c>
      <c r="J309" s="1063">
        <v>0</v>
      </c>
      <c r="K309" s="1064">
        <v>26</v>
      </c>
      <c r="L309" s="1063">
        <v>22.9</v>
      </c>
      <c r="M309" s="1063">
        <v>13.727560718056999</v>
      </c>
      <c r="N309" s="1062">
        <v>1</v>
      </c>
      <c r="O309" s="1062">
        <v>0</v>
      </c>
      <c r="P309" s="1059">
        <v>4690379082712</v>
      </c>
      <c r="Q309" s="1062"/>
      <c r="R309" s="1062">
        <v>0</v>
      </c>
      <c r="S309" s="1059" t="s">
        <v>4153</v>
      </c>
      <c r="T309" s="1065">
        <f t="shared" si="8"/>
        <v>7847.0400000000009</v>
      </c>
      <c r="U309" s="1066">
        <f t="shared" si="9"/>
        <v>8239.3920000000016</v>
      </c>
    </row>
    <row r="310" spans="1:21" hidden="1">
      <c r="A310" s="1059" t="s">
        <v>4279</v>
      </c>
      <c r="B310" s="1060">
        <v>620070002125</v>
      </c>
      <c r="C310" s="1059" t="s">
        <v>4449</v>
      </c>
      <c r="D310" s="1059" t="s">
        <v>4218</v>
      </c>
      <c r="E310" s="1059" t="s">
        <v>4181</v>
      </c>
      <c r="F310" s="1061">
        <v>11712</v>
      </c>
      <c r="G310" s="1059" t="s">
        <v>4152</v>
      </c>
      <c r="H310" s="1062">
        <v>2</v>
      </c>
      <c r="I310" s="1063">
        <v>0.527983104540655</v>
      </c>
      <c r="J310" s="1063">
        <v>0</v>
      </c>
      <c r="K310" s="1064">
        <v>26</v>
      </c>
      <c r="L310" s="1063">
        <v>22.9</v>
      </c>
      <c r="M310" s="1063">
        <v>13.727560718056999</v>
      </c>
      <c r="N310" s="1062">
        <v>1</v>
      </c>
      <c r="O310" s="1062">
        <v>0</v>
      </c>
      <c r="P310" s="1059">
        <v>4690379082729</v>
      </c>
      <c r="Q310" s="1062"/>
      <c r="R310" s="1062">
        <v>0</v>
      </c>
      <c r="S310" s="1059" t="s">
        <v>4153</v>
      </c>
      <c r="T310" s="1065">
        <f t="shared" si="8"/>
        <v>7847.0400000000009</v>
      </c>
      <c r="U310" s="1066">
        <f t="shared" si="9"/>
        <v>8239.3920000000016</v>
      </c>
    </row>
    <row r="311" spans="1:21" hidden="1">
      <c r="A311" s="1059" t="s">
        <v>4279</v>
      </c>
      <c r="B311" s="1060">
        <v>620070002126</v>
      </c>
      <c r="C311" s="1059" t="s">
        <v>4450</v>
      </c>
      <c r="D311" s="1059" t="s">
        <v>4218</v>
      </c>
      <c r="E311" s="1059" t="s">
        <v>4181</v>
      </c>
      <c r="F311" s="1061">
        <v>11712</v>
      </c>
      <c r="G311" s="1059" t="s">
        <v>4152</v>
      </c>
      <c r="H311" s="1062">
        <v>2</v>
      </c>
      <c r="I311" s="1063">
        <v>0.527983104540655</v>
      </c>
      <c r="J311" s="1063">
        <v>0</v>
      </c>
      <c r="K311" s="1064">
        <v>26</v>
      </c>
      <c r="L311" s="1063">
        <v>22.9</v>
      </c>
      <c r="M311" s="1063">
        <v>13.727560718056999</v>
      </c>
      <c r="N311" s="1062">
        <v>1</v>
      </c>
      <c r="O311" s="1062">
        <v>0</v>
      </c>
      <c r="P311" s="1059">
        <v>4690379082736</v>
      </c>
      <c r="Q311" s="1062"/>
      <c r="R311" s="1062">
        <v>0</v>
      </c>
      <c r="S311" s="1059" t="s">
        <v>4153</v>
      </c>
      <c r="T311" s="1065">
        <f t="shared" si="8"/>
        <v>7847.0400000000009</v>
      </c>
      <c r="U311" s="1066">
        <f t="shared" si="9"/>
        <v>8239.3920000000016</v>
      </c>
    </row>
    <row r="312" spans="1:21" hidden="1">
      <c r="A312" s="1059" t="s">
        <v>4279</v>
      </c>
      <c r="B312" s="1060">
        <v>620070002127</v>
      </c>
      <c r="C312" s="1059" t="s">
        <v>4451</v>
      </c>
      <c r="D312" s="1059" t="s">
        <v>4218</v>
      </c>
      <c r="E312" s="1059" t="s">
        <v>4181</v>
      </c>
      <c r="F312" s="1061">
        <v>11712</v>
      </c>
      <c r="G312" s="1059" t="s">
        <v>4152</v>
      </c>
      <c r="H312" s="1062">
        <v>2</v>
      </c>
      <c r="I312" s="1063">
        <v>0.527983104540655</v>
      </c>
      <c r="J312" s="1063">
        <v>0</v>
      </c>
      <c r="K312" s="1064">
        <v>26</v>
      </c>
      <c r="L312" s="1063">
        <v>22.9</v>
      </c>
      <c r="M312" s="1063">
        <v>13.727560718056999</v>
      </c>
      <c r="N312" s="1062">
        <v>1</v>
      </c>
      <c r="O312" s="1062">
        <v>0</v>
      </c>
      <c r="P312" s="1059">
        <v>4690379082743</v>
      </c>
      <c r="Q312" s="1062"/>
      <c r="R312" s="1062">
        <v>0</v>
      </c>
      <c r="S312" s="1059" t="s">
        <v>4153</v>
      </c>
      <c r="T312" s="1065">
        <f t="shared" si="8"/>
        <v>7847.0400000000009</v>
      </c>
      <c r="U312" s="1066">
        <f t="shared" si="9"/>
        <v>8239.3920000000016</v>
      </c>
    </row>
    <row r="313" spans="1:21" hidden="1">
      <c r="A313" s="1059" t="s">
        <v>4279</v>
      </c>
      <c r="B313" s="1060">
        <v>620070002128</v>
      </c>
      <c r="C313" s="1059" t="s">
        <v>4452</v>
      </c>
      <c r="D313" s="1059" t="s">
        <v>4218</v>
      </c>
      <c r="E313" s="1059" t="s">
        <v>4181</v>
      </c>
      <c r="F313" s="1061">
        <v>11712</v>
      </c>
      <c r="G313" s="1059" t="s">
        <v>4152</v>
      </c>
      <c r="H313" s="1062">
        <v>2</v>
      </c>
      <c r="I313" s="1063">
        <v>0.527983104540655</v>
      </c>
      <c r="J313" s="1063">
        <v>0</v>
      </c>
      <c r="K313" s="1064">
        <v>26</v>
      </c>
      <c r="L313" s="1063">
        <v>22.9</v>
      </c>
      <c r="M313" s="1063">
        <v>13.727560718056999</v>
      </c>
      <c r="N313" s="1062">
        <v>1</v>
      </c>
      <c r="O313" s="1062">
        <v>0</v>
      </c>
      <c r="P313" s="1059">
        <v>4690379082750</v>
      </c>
      <c r="Q313" s="1062"/>
      <c r="R313" s="1062">
        <v>0</v>
      </c>
      <c r="S313" s="1059" t="s">
        <v>4153</v>
      </c>
      <c r="T313" s="1065">
        <f t="shared" si="8"/>
        <v>7847.0400000000009</v>
      </c>
      <c r="U313" s="1066">
        <f t="shared" si="9"/>
        <v>8239.3920000000016</v>
      </c>
    </row>
    <row r="314" spans="1:21" hidden="1">
      <c r="A314" s="1059" t="s">
        <v>4279</v>
      </c>
      <c r="B314" s="1060">
        <v>620070002129</v>
      </c>
      <c r="C314" s="1059" t="s">
        <v>4453</v>
      </c>
      <c r="D314" s="1059" t="s">
        <v>4218</v>
      </c>
      <c r="E314" s="1059" t="s">
        <v>4181</v>
      </c>
      <c r="F314" s="1061">
        <v>11712</v>
      </c>
      <c r="G314" s="1059" t="s">
        <v>4152</v>
      </c>
      <c r="H314" s="1062">
        <v>2</v>
      </c>
      <c r="I314" s="1063">
        <v>0.527983104540655</v>
      </c>
      <c r="J314" s="1063">
        <v>0</v>
      </c>
      <c r="K314" s="1064">
        <v>26</v>
      </c>
      <c r="L314" s="1063">
        <v>22.9</v>
      </c>
      <c r="M314" s="1063">
        <v>13.727560718056999</v>
      </c>
      <c r="N314" s="1062">
        <v>1</v>
      </c>
      <c r="O314" s="1062">
        <v>0</v>
      </c>
      <c r="P314" s="1059">
        <v>4690379082767</v>
      </c>
      <c r="Q314" s="1062"/>
      <c r="R314" s="1062">
        <v>0</v>
      </c>
      <c r="S314" s="1059" t="s">
        <v>4153</v>
      </c>
      <c r="T314" s="1065">
        <f t="shared" si="8"/>
        <v>7847.0400000000009</v>
      </c>
      <c r="U314" s="1066">
        <f t="shared" si="9"/>
        <v>8239.3920000000016</v>
      </c>
    </row>
    <row r="315" spans="1:21" hidden="1">
      <c r="A315" s="1059" t="s">
        <v>4279</v>
      </c>
      <c r="B315" s="1060">
        <v>620070002130</v>
      </c>
      <c r="C315" s="1059" t="s">
        <v>4454</v>
      </c>
      <c r="D315" s="1059" t="s">
        <v>4218</v>
      </c>
      <c r="E315" s="1059" t="s">
        <v>4181</v>
      </c>
      <c r="F315" s="1061">
        <v>11712</v>
      </c>
      <c r="G315" s="1059" t="s">
        <v>4152</v>
      </c>
      <c r="H315" s="1062">
        <v>2</v>
      </c>
      <c r="I315" s="1063">
        <v>0.527983104540655</v>
      </c>
      <c r="J315" s="1063">
        <v>0</v>
      </c>
      <c r="K315" s="1064">
        <v>26</v>
      </c>
      <c r="L315" s="1063">
        <v>22.9</v>
      </c>
      <c r="M315" s="1063">
        <v>13.727560718056999</v>
      </c>
      <c r="N315" s="1062">
        <v>1</v>
      </c>
      <c r="O315" s="1062">
        <v>0</v>
      </c>
      <c r="P315" s="1059">
        <v>4690379082774</v>
      </c>
      <c r="Q315" s="1062"/>
      <c r="R315" s="1062">
        <v>0</v>
      </c>
      <c r="S315" s="1059" t="s">
        <v>4153</v>
      </c>
      <c r="T315" s="1065">
        <f t="shared" si="8"/>
        <v>7847.0400000000009</v>
      </c>
      <c r="U315" s="1066">
        <f t="shared" si="9"/>
        <v>8239.3920000000016</v>
      </c>
    </row>
    <row r="316" spans="1:21" hidden="1">
      <c r="A316" s="1059" t="s">
        <v>4279</v>
      </c>
      <c r="B316" s="1060">
        <v>620070002131</v>
      </c>
      <c r="C316" s="1059" t="s">
        <v>4455</v>
      </c>
      <c r="D316" s="1059" t="s">
        <v>4218</v>
      </c>
      <c r="E316" s="1059" t="s">
        <v>4181</v>
      </c>
      <c r="F316" s="1061">
        <v>11712</v>
      </c>
      <c r="G316" s="1059" t="s">
        <v>4152</v>
      </c>
      <c r="H316" s="1062">
        <v>2</v>
      </c>
      <c r="I316" s="1063">
        <v>0.527983104540655</v>
      </c>
      <c r="J316" s="1063">
        <v>0</v>
      </c>
      <c r="K316" s="1064">
        <v>26</v>
      </c>
      <c r="L316" s="1063">
        <v>22.9</v>
      </c>
      <c r="M316" s="1063">
        <v>13.727560718056999</v>
      </c>
      <c r="N316" s="1062">
        <v>1</v>
      </c>
      <c r="O316" s="1062">
        <v>0</v>
      </c>
      <c r="P316" s="1059">
        <v>4690379082781</v>
      </c>
      <c r="Q316" s="1062"/>
      <c r="R316" s="1062">
        <v>0</v>
      </c>
      <c r="S316" s="1059" t="s">
        <v>4153</v>
      </c>
      <c r="T316" s="1065">
        <f t="shared" si="8"/>
        <v>7847.0400000000009</v>
      </c>
      <c r="U316" s="1066">
        <f t="shared" si="9"/>
        <v>8239.3920000000016</v>
      </c>
    </row>
    <row r="317" spans="1:21" hidden="1">
      <c r="A317" s="1059" t="s">
        <v>4279</v>
      </c>
      <c r="B317" s="1060">
        <v>620070002132</v>
      </c>
      <c r="C317" s="1059" t="s">
        <v>4456</v>
      </c>
      <c r="D317" s="1059" t="s">
        <v>4218</v>
      </c>
      <c r="E317" s="1059" t="s">
        <v>4181</v>
      </c>
      <c r="F317" s="1061">
        <v>11712</v>
      </c>
      <c r="G317" s="1059" t="s">
        <v>4152</v>
      </c>
      <c r="H317" s="1062">
        <v>2</v>
      </c>
      <c r="I317" s="1063">
        <v>0.527983104540655</v>
      </c>
      <c r="J317" s="1063">
        <v>0</v>
      </c>
      <c r="K317" s="1064">
        <v>26</v>
      </c>
      <c r="L317" s="1063">
        <v>22.9</v>
      </c>
      <c r="M317" s="1063">
        <v>13.727560718056999</v>
      </c>
      <c r="N317" s="1062">
        <v>1</v>
      </c>
      <c r="O317" s="1062">
        <v>0</v>
      </c>
      <c r="P317" s="1059">
        <v>4690379082798</v>
      </c>
      <c r="Q317" s="1062"/>
      <c r="R317" s="1062">
        <v>0</v>
      </c>
      <c r="S317" s="1059" t="s">
        <v>4153</v>
      </c>
      <c r="T317" s="1065">
        <f t="shared" si="8"/>
        <v>7847.0400000000009</v>
      </c>
      <c r="U317" s="1066">
        <f t="shared" si="9"/>
        <v>8239.3920000000016</v>
      </c>
    </row>
    <row r="318" spans="1:21" hidden="1">
      <c r="A318" s="1059" t="s">
        <v>4279</v>
      </c>
      <c r="B318" s="1060">
        <v>620070002068</v>
      </c>
      <c r="C318" s="1059" t="s">
        <v>4457</v>
      </c>
      <c r="D318" s="1059" t="s">
        <v>4231</v>
      </c>
      <c r="E318" s="1059" t="s">
        <v>4181</v>
      </c>
      <c r="F318" s="1061">
        <v>8985.2999999999993</v>
      </c>
      <c r="G318" s="1059" t="s">
        <v>4152</v>
      </c>
      <c r="H318" s="1062">
        <v>2</v>
      </c>
      <c r="I318" s="1063">
        <v>0.79207920792079201</v>
      </c>
      <c r="J318" s="1063">
        <v>0</v>
      </c>
      <c r="K318" s="1064">
        <v>18</v>
      </c>
      <c r="L318" s="1063">
        <v>22.9</v>
      </c>
      <c r="M318" s="1063">
        <v>14.2574257425743</v>
      </c>
      <c r="N318" s="1062">
        <v>1</v>
      </c>
      <c r="O318" s="1062">
        <v>0</v>
      </c>
      <c r="P318" s="1059">
        <v>4690379082804</v>
      </c>
      <c r="Q318" s="1062"/>
      <c r="R318" s="1062">
        <v>0</v>
      </c>
      <c r="S318" s="1059" t="s">
        <v>4153</v>
      </c>
      <c r="T318" s="1065">
        <f t="shared" si="8"/>
        <v>6020.1509999999998</v>
      </c>
      <c r="U318" s="1066">
        <f t="shared" si="9"/>
        <v>6321.1585500000001</v>
      </c>
    </row>
    <row r="319" spans="1:21" hidden="1">
      <c r="A319" s="1059" t="s">
        <v>4279</v>
      </c>
      <c r="B319" s="1060">
        <v>620070002069</v>
      </c>
      <c r="C319" s="1059" t="s">
        <v>4458</v>
      </c>
      <c r="D319" s="1059" t="s">
        <v>4231</v>
      </c>
      <c r="E319" s="1059" t="s">
        <v>4181</v>
      </c>
      <c r="F319" s="1061">
        <v>8985.2999999999993</v>
      </c>
      <c r="G319" s="1059" t="s">
        <v>4152</v>
      </c>
      <c r="H319" s="1062">
        <v>2</v>
      </c>
      <c r="I319" s="1063">
        <v>0.79207920792079201</v>
      </c>
      <c r="J319" s="1063">
        <v>0</v>
      </c>
      <c r="K319" s="1064">
        <v>18</v>
      </c>
      <c r="L319" s="1063">
        <v>22.9</v>
      </c>
      <c r="M319" s="1063">
        <v>14.2574257425743</v>
      </c>
      <c r="N319" s="1062">
        <v>1</v>
      </c>
      <c r="O319" s="1062">
        <v>0</v>
      </c>
      <c r="P319" s="1059">
        <v>4690379082811</v>
      </c>
      <c r="Q319" s="1062"/>
      <c r="R319" s="1062">
        <v>0</v>
      </c>
      <c r="S319" s="1059" t="s">
        <v>4153</v>
      </c>
      <c r="T319" s="1065">
        <f t="shared" si="8"/>
        <v>6020.1509999999998</v>
      </c>
      <c r="U319" s="1066">
        <f t="shared" si="9"/>
        <v>6321.1585500000001</v>
      </c>
    </row>
    <row r="320" spans="1:21" hidden="1">
      <c r="A320" s="1059" t="s">
        <v>4279</v>
      </c>
      <c r="B320" s="1060">
        <v>620070002070</v>
      </c>
      <c r="C320" s="1059" t="s">
        <v>4459</v>
      </c>
      <c r="D320" s="1059" t="s">
        <v>4231</v>
      </c>
      <c r="E320" s="1059" t="s">
        <v>4181</v>
      </c>
      <c r="F320" s="1061">
        <v>8985.2999999999993</v>
      </c>
      <c r="G320" s="1059" t="s">
        <v>4152</v>
      </c>
      <c r="H320" s="1062">
        <v>2</v>
      </c>
      <c r="I320" s="1063">
        <v>0.79207920792079201</v>
      </c>
      <c r="J320" s="1063">
        <v>0</v>
      </c>
      <c r="K320" s="1064">
        <v>18</v>
      </c>
      <c r="L320" s="1063">
        <v>22.9</v>
      </c>
      <c r="M320" s="1063">
        <v>14.2574257425743</v>
      </c>
      <c r="N320" s="1062">
        <v>1</v>
      </c>
      <c r="O320" s="1062">
        <v>0</v>
      </c>
      <c r="P320" s="1059">
        <v>4690379082828</v>
      </c>
      <c r="Q320" s="1062"/>
      <c r="R320" s="1062">
        <v>0</v>
      </c>
      <c r="S320" s="1059" t="s">
        <v>4153</v>
      </c>
      <c r="T320" s="1065">
        <f t="shared" si="8"/>
        <v>6020.1509999999998</v>
      </c>
      <c r="U320" s="1066">
        <f t="shared" si="9"/>
        <v>6321.1585500000001</v>
      </c>
    </row>
    <row r="321" spans="1:21" hidden="1">
      <c r="A321" s="1059" t="s">
        <v>4279</v>
      </c>
      <c r="B321" s="1060">
        <v>620070002071</v>
      </c>
      <c r="C321" s="1059" t="s">
        <v>4460</v>
      </c>
      <c r="D321" s="1059" t="s">
        <v>4231</v>
      </c>
      <c r="E321" s="1059" t="s">
        <v>4181</v>
      </c>
      <c r="F321" s="1061">
        <v>8985.2999999999993</v>
      </c>
      <c r="G321" s="1059" t="s">
        <v>4152</v>
      </c>
      <c r="H321" s="1062">
        <v>2</v>
      </c>
      <c r="I321" s="1063">
        <v>0.79207920792079201</v>
      </c>
      <c r="J321" s="1063">
        <v>0</v>
      </c>
      <c r="K321" s="1064">
        <v>18</v>
      </c>
      <c r="L321" s="1063">
        <v>22.9</v>
      </c>
      <c r="M321" s="1063">
        <v>14.2574257425743</v>
      </c>
      <c r="N321" s="1062">
        <v>1</v>
      </c>
      <c r="O321" s="1062">
        <v>0</v>
      </c>
      <c r="P321" s="1059">
        <v>4690379082835</v>
      </c>
      <c r="Q321" s="1062"/>
      <c r="R321" s="1062">
        <v>0</v>
      </c>
      <c r="S321" s="1059" t="s">
        <v>4153</v>
      </c>
      <c r="T321" s="1065">
        <f t="shared" si="8"/>
        <v>6020.1509999999998</v>
      </c>
      <c r="U321" s="1066">
        <f t="shared" si="9"/>
        <v>6321.1585500000001</v>
      </c>
    </row>
    <row r="322" spans="1:21" hidden="1">
      <c r="A322" s="1059" t="s">
        <v>4279</v>
      </c>
      <c r="B322" s="1060">
        <v>620070002072</v>
      </c>
      <c r="C322" s="1059" t="s">
        <v>4461</v>
      </c>
      <c r="D322" s="1059" t="s">
        <v>4231</v>
      </c>
      <c r="E322" s="1059" t="s">
        <v>4181</v>
      </c>
      <c r="F322" s="1061">
        <v>8985.2999999999993</v>
      </c>
      <c r="G322" s="1059" t="s">
        <v>4152</v>
      </c>
      <c r="H322" s="1062">
        <v>2</v>
      </c>
      <c r="I322" s="1063">
        <v>0.79207920792079201</v>
      </c>
      <c r="J322" s="1063">
        <v>0</v>
      </c>
      <c r="K322" s="1064">
        <v>18</v>
      </c>
      <c r="L322" s="1063">
        <v>22.9</v>
      </c>
      <c r="M322" s="1063">
        <v>14.2574257425743</v>
      </c>
      <c r="N322" s="1062">
        <v>1</v>
      </c>
      <c r="O322" s="1062">
        <v>0</v>
      </c>
      <c r="P322" s="1059">
        <v>4690379082842</v>
      </c>
      <c r="Q322" s="1062"/>
      <c r="R322" s="1062">
        <v>0</v>
      </c>
      <c r="S322" s="1059" t="s">
        <v>4153</v>
      </c>
      <c r="T322" s="1065">
        <f t="shared" si="8"/>
        <v>6020.1509999999998</v>
      </c>
      <c r="U322" s="1066">
        <f t="shared" si="9"/>
        <v>6321.1585500000001</v>
      </c>
    </row>
    <row r="323" spans="1:21" hidden="1">
      <c r="A323" s="1059" t="s">
        <v>4279</v>
      </c>
      <c r="B323" s="1060">
        <v>620070002073</v>
      </c>
      <c r="C323" s="1059" t="s">
        <v>4462</v>
      </c>
      <c r="D323" s="1059" t="s">
        <v>4231</v>
      </c>
      <c r="E323" s="1059" t="s">
        <v>4181</v>
      </c>
      <c r="F323" s="1061">
        <v>8985.2999999999993</v>
      </c>
      <c r="G323" s="1059" t="s">
        <v>4152</v>
      </c>
      <c r="H323" s="1062">
        <v>2</v>
      </c>
      <c r="I323" s="1063">
        <v>0.79207920792079201</v>
      </c>
      <c r="J323" s="1063">
        <v>0</v>
      </c>
      <c r="K323" s="1064">
        <v>18</v>
      </c>
      <c r="L323" s="1063">
        <v>22.9</v>
      </c>
      <c r="M323" s="1063">
        <v>14.2574257425743</v>
      </c>
      <c r="N323" s="1062">
        <v>1</v>
      </c>
      <c r="O323" s="1062">
        <v>0</v>
      </c>
      <c r="P323" s="1059">
        <v>4690379082859</v>
      </c>
      <c r="Q323" s="1062"/>
      <c r="R323" s="1062">
        <v>0</v>
      </c>
      <c r="S323" s="1059" t="s">
        <v>4153</v>
      </c>
      <c r="T323" s="1065">
        <f t="shared" si="8"/>
        <v>6020.1509999999998</v>
      </c>
      <c r="U323" s="1066">
        <f t="shared" si="9"/>
        <v>6321.1585500000001</v>
      </c>
    </row>
    <row r="324" spans="1:21" hidden="1">
      <c r="A324" s="1059" t="s">
        <v>4279</v>
      </c>
      <c r="B324" s="1060">
        <v>620070002076</v>
      </c>
      <c r="C324" s="1059" t="s">
        <v>4463</v>
      </c>
      <c r="D324" s="1059" t="s">
        <v>4231</v>
      </c>
      <c r="E324" s="1059" t="s">
        <v>4181</v>
      </c>
      <c r="F324" s="1061">
        <v>8985.2999999999993</v>
      </c>
      <c r="G324" s="1059" t="s">
        <v>4152</v>
      </c>
      <c r="H324" s="1062">
        <v>2</v>
      </c>
      <c r="I324" s="1063">
        <v>0.79207920792079201</v>
      </c>
      <c r="J324" s="1063">
        <v>0</v>
      </c>
      <c r="K324" s="1064">
        <v>18</v>
      </c>
      <c r="L324" s="1063">
        <v>22.9</v>
      </c>
      <c r="M324" s="1063">
        <v>14.2574257425743</v>
      </c>
      <c r="N324" s="1062">
        <v>1</v>
      </c>
      <c r="O324" s="1062">
        <v>0</v>
      </c>
      <c r="P324" s="1059">
        <v>4690379082866</v>
      </c>
      <c r="Q324" s="1062"/>
      <c r="R324" s="1062">
        <v>0</v>
      </c>
      <c r="S324" s="1059" t="s">
        <v>4153</v>
      </c>
      <c r="T324" s="1065">
        <f t="shared" si="8"/>
        <v>6020.1509999999998</v>
      </c>
      <c r="U324" s="1066">
        <f t="shared" si="9"/>
        <v>6321.1585500000001</v>
      </c>
    </row>
    <row r="325" spans="1:21" hidden="1">
      <c r="A325" s="1059" t="s">
        <v>4279</v>
      </c>
      <c r="B325" s="1060">
        <v>620070002077</v>
      </c>
      <c r="C325" s="1059" t="s">
        <v>4464</v>
      </c>
      <c r="D325" s="1059" t="s">
        <v>4231</v>
      </c>
      <c r="E325" s="1059" t="s">
        <v>4181</v>
      </c>
      <c r="F325" s="1061">
        <v>12895.4</v>
      </c>
      <c r="G325" s="1059" t="s">
        <v>4152</v>
      </c>
      <c r="H325" s="1062">
        <v>1</v>
      </c>
      <c r="I325" s="1063">
        <v>0.396039603960396</v>
      </c>
      <c r="J325" s="1063">
        <v>0</v>
      </c>
      <c r="K325" s="1064">
        <v>30</v>
      </c>
      <c r="L325" s="1063">
        <v>5.2850000000000001</v>
      </c>
      <c r="M325" s="1063">
        <v>11.881188118811901</v>
      </c>
      <c r="N325" s="1062">
        <v>1</v>
      </c>
      <c r="O325" s="1062">
        <v>0</v>
      </c>
      <c r="P325" s="1059">
        <v>4690379082873</v>
      </c>
      <c r="Q325" s="1062"/>
      <c r="R325" s="1062">
        <v>0</v>
      </c>
      <c r="S325" s="1059" t="s">
        <v>4153</v>
      </c>
      <c r="T325" s="1065">
        <f t="shared" si="8"/>
        <v>8639.9179999999997</v>
      </c>
      <c r="U325" s="1066">
        <f t="shared" si="9"/>
        <v>9071.9138999999996</v>
      </c>
    </row>
    <row r="326" spans="1:21" hidden="1">
      <c r="A326" s="1059" t="s">
        <v>4279</v>
      </c>
      <c r="B326" s="1060">
        <v>620070002078</v>
      </c>
      <c r="C326" s="1059" t="s">
        <v>4465</v>
      </c>
      <c r="D326" s="1059" t="s">
        <v>4231</v>
      </c>
      <c r="E326" s="1059" t="s">
        <v>4181</v>
      </c>
      <c r="F326" s="1061">
        <v>12895.4</v>
      </c>
      <c r="G326" s="1059" t="s">
        <v>4152</v>
      </c>
      <c r="H326" s="1062">
        <v>1</v>
      </c>
      <c r="I326" s="1063">
        <v>0.396039603960396</v>
      </c>
      <c r="J326" s="1063">
        <v>0</v>
      </c>
      <c r="K326" s="1064">
        <v>30</v>
      </c>
      <c r="L326" s="1063">
        <v>5.2850000000000001</v>
      </c>
      <c r="M326" s="1063">
        <v>11.881188118811901</v>
      </c>
      <c r="N326" s="1062">
        <v>1</v>
      </c>
      <c r="O326" s="1062">
        <v>0</v>
      </c>
      <c r="P326" s="1059">
        <v>4690379082880</v>
      </c>
      <c r="Q326" s="1062"/>
      <c r="R326" s="1062">
        <v>0</v>
      </c>
      <c r="S326" s="1059" t="s">
        <v>4153</v>
      </c>
      <c r="T326" s="1065">
        <f t="shared" si="8"/>
        <v>8639.9179999999997</v>
      </c>
      <c r="U326" s="1066">
        <f t="shared" si="9"/>
        <v>9071.9138999999996</v>
      </c>
    </row>
    <row r="327" spans="1:21" hidden="1">
      <c r="A327" s="1059" t="s">
        <v>4279</v>
      </c>
      <c r="B327" s="1060">
        <v>620070002079</v>
      </c>
      <c r="C327" s="1059" t="s">
        <v>4466</v>
      </c>
      <c r="D327" s="1059" t="s">
        <v>4231</v>
      </c>
      <c r="E327" s="1059" t="s">
        <v>4181</v>
      </c>
      <c r="F327" s="1061">
        <v>12895.4</v>
      </c>
      <c r="G327" s="1059" t="s">
        <v>4152</v>
      </c>
      <c r="H327" s="1062">
        <v>1</v>
      </c>
      <c r="I327" s="1063">
        <v>0.396039603960396</v>
      </c>
      <c r="J327" s="1063">
        <v>0</v>
      </c>
      <c r="K327" s="1064">
        <v>30</v>
      </c>
      <c r="L327" s="1063">
        <v>5.2850000000000001</v>
      </c>
      <c r="M327" s="1063">
        <v>11.881188118811901</v>
      </c>
      <c r="N327" s="1062">
        <v>1</v>
      </c>
      <c r="O327" s="1062">
        <v>0</v>
      </c>
      <c r="P327" s="1059">
        <v>4690379082897</v>
      </c>
      <c r="Q327" s="1062"/>
      <c r="R327" s="1062">
        <v>0</v>
      </c>
      <c r="S327" s="1059" t="s">
        <v>4153</v>
      </c>
      <c r="T327" s="1065">
        <f t="shared" si="8"/>
        <v>8639.9179999999997</v>
      </c>
      <c r="U327" s="1066">
        <f t="shared" si="9"/>
        <v>9071.9138999999996</v>
      </c>
    </row>
    <row r="328" spans="1:21" hidden="1">
      <c r="A328" s="1059" t="s">
        <v>4279</v>
      </c>
      <c r="B328" s="1060">
        <v>620070002080</v>
      </c>
      <c r="C328" s="1059" t="s">
        <v>4467</v>
      </c>
      <c r="D328" s="1059" t="s">
        <v>4231</v>
      </c>
      <c r="E328" s="1059" t="s">
        <v>4181</v>
      </c>
      <c r="F328" s="1061">
        <v>12895.4</v>
      </c>
      <c r="G328" s="1059" t="s">
        <v>4152</v>
      </c>
      <c r="H328" s="1062">
        <v>1</v>
      </c>
      <c r="I328" s="1063">
        <v>0.396039603960396</v>
      </c>
      <c r="J328" s="1063">
        <v>0</v>
      </c>
      <c r="K328" s="1064">
        <v>30</v>
      </c>
      <c r="L328" s="1063">
        <v>5.2850000000000001</v>
      </c>
      <c r="M328" s="1063">
        <v>11.881188118811901</v>
      </c>
      <c r="N328" s="1062">
        <v>1</v>
      </c>
      <c r="O328" s="1062">
        <v>0</v>
      </c>
      <c r="P328" s="1059">
        <v>4690379082903</v>
      </c>
      <c r="Q328" s="1062"/>
      <c r="R328" s="1062">
        <v>0</v>
      </c>
      <c r="S328" s="1059" t="s">
        <v>4153</v>
      </c>
      <c r="T328" s="1065">
        <f t="shared" si="8"/>
        <v>8639.9179999999997</v>
      </c>
      <c r="U328" s="1066">
        <f t="shared" si="9"/>
        <v>9071.9138999999996</v>
      </c>
    </row>
    <row r="329" spans="1:21" hidden="1">
      <c r="A329" s="1059" t="s">
        <v>4279</v>
      </c>
      <c r="B329" s="1060">
        <v>620070002081</v>
      </c>
      <c r="C329" s="1059" t="s">
        <v>4468</v>
      </c>
      <c r="D329" s="1059" t="s">
        <v>4231</v>
      </c>
      <c r="E329" s="1059" t="s">
        <v>4181</v>
      </c>
      <c r="F329" s="1061">
        <v>12895.4</v>
      </c>
      <c r="G329" s="1059" t="s">
        <v>4152</v>
      </c>
      <c r="H329" s="1062">
        <v>1</v>
      </c>
      <c r="I329" s="1063">
        <v>0.396039603960396</v>
      </c>
      <c r="J329" s="1063">
        <v>0</v>
      </c>
      <c r="K329" s="1064">
        <v>30</v>
      </c>
      <c r="L329" s="1063">
        <v>5.2850000000000001</v>
      </c>
      <c r="M329" s="1063">
        <v>11.881188118811901</v>
      </c>
      <c r="N329" s="1062">
        <v>1</v>
      </c>
      <c r="O329" s="1062">
        <v>0</v>
      </c>
      <c r="P329" s="1059">
        <v>4690379082910</v>
      </c>
      <c r="Q329" s="1062"/>
      <c r="R329" s="1062">
        <v>0</v>
      </c>
      <c r="S329" s="1059" t="s">
        <v>4153</v>
      </c>
      <c r="T329" s="1065">
        <f t="shared" si="8"/>
        <v>8639.9179999999997</v>
      </c>
      <c r="U329" s="1066">
        <f t="shared" si="9"/>
        <v>9071.9138999999996</v>
      </c>
    </row>
    <row r="330" spans="1:21" hidden="1">
      <c r="A330" s="1059" t="s">
        <v>4279</v>
      </c>
      <c r="B330" s="1060">
        <v>620070002082</v>
      </c>
      <c r="C330" s="1059" t="s">
        <v>4469</v>
      </c>
      <c r="D330" s="1059" t="s">
        <v>4231</v>
      </c>
      <c r="E330" s="1059" t="s">
        <v>4181</v>
      </c>
      <c r="F330" s="1061">
        <v>12895.4</v>
      </c>
      <c r="G330" s="1059" t="s">
        <v>4152</v>
      </c>
      <c r="H330" s="1062">
        <v>1</v>
      </c>
      <c r="I330" s="1063">
        <v>0.396039603960396</v>
      </c>
      <c r="J330" s="1063">
        <v>0</v>
      </c>
      <c r="K330" s="1064">
        <v>30</v>
      </c>
      <c r="L330" s="1063">
        <v>5.2850000000000001</v>
      </c>
      <c r="M330" s="1063">
        <v>11.881188118811901</v>
      </c>
      <c r="N330" s="1062">
        <v>1</v>
      </c>
      <c r="O330" s="1062">
        <v>0</v>
      </c>
      <c r="P330" s="1059">
        <v>4690379082927</v>
      </c>
      <c r="Q330" s="1062"/>
      <c r="R330" s="1062">
        <v>0</v>
      </c>
      <c r="S330" s="1059" t="s">
        <v>4153</v>
      </c>
      <c r="T330" s="1065">
        <f t="shared" si="8"/>
        <v>8639.9179999999997</v>
      </c>
      <c r="U330" s="1066">
        <f t="shared" si="9"/>
        <v>9071.9138999999996</v>
      </c>
    </row>
    <row r="331" spans="1:21" hidden="1">
      <c r="A331" s="1059" t="s">
        <v>4279</v>
      </c>
      <c r="B331" s="1060">
        <v>620070002083</v>
      </c>
      <c r="C331" s="1059" t="s">
        <v>4470</v>
      </c>
      <c r="D331" s="1059" t="s">
        <v>4231</v>
      </c>
      <c r="E331" s="1059" t="s">
        <v>4181</v>
      </c>
      <c r="F331" s="1061">
        <v>12895.4</v>
      </c>
      <c r="G331" s="1059" t="s">
        <v>4152</v>
      </c>
      <c r="H331" s="1062">
        <v>1</v>
      </c>
      <c r="I331" s="1063">
        <v>0.396039603960396</v>
      </c>
      <c r="J331" s="1063">
        <v>0</v>
      </c>
      <c r="K331" s="1064">
        <v>30</v>
      </c>
      <c r="L331" s="1063">
        <v>5.2850000000000001</v>
      </c>
      <c r="M331" s="1063">
        <v>11.881188118811901</v>
      </c>
      <c r="N331" s="1062">
        <v>1</v>
      </c>
      <c r="O331" s="1062">
        <v>0</v>
      </c>
      <c r="P331" s="1059">
        <v>4690379082934</v>
      </c>
      <c r="Q331" s="1062"/>
      <c r="R331" s="1062">
        <v>0</v>
      </c>
      <c r="S331" s="1059" t="s">
        <v>4153</v>
      </c>
      <c r="T331" s="1065">
        <f t="shared" si="8"/>
        <v>8639.9179999999997</v>
      </c>
      <c r="U331" s="1066">
        <f t="shared" si="9"/>
        <v>9071.9138999999996</v>
      </c>
    </row>
    <row r="332" spans="1:21" hidden="1">
      <c r="A332" s="1059" t="s">
        <v>4279</v>
      </c>
      <c r="B332" s="1060">
        <v>620070002084</v>
      </c>
      <c r="C332" s="1059" t="s">
        <v>4471</v>
      </c>
      <c r="D332" s="1059" t="s">
        <v>4231</v>
      </c>
      <c r="E332" s="1059" t="s">
        <v>4181</v>
      </c>
      <c r="F332" s="1061">
        <v>12895.4</v>
      </c>
      <c r="G332" s="1059" t="s">
        <v>4152</v>
      </c>
      <c r="H332" s="1062">
        <v>1</v>
      </c>
      <c r="I332" s="1063">
        <v>0.396039603960396</v>
      </c>
      <c r="J332" s="1063">
        <v>0</v>
      </c>
      <c r="K332" s="1064">
        <v>30</v>
      </c>
      <c r="L332" s="1063">
        <v>5.2850000000000001</v>
      </c>
      <c r="M332" s="1063">
        <v>11.881188118811901</v>
      </c>
      <c r="N332" s="1062">
        <v>1</v>
      </c>
      <c r="O332" s="1062">
        <v>0</v>
      </c>
      <c r="P332" s="1059">
        <v>4690379082941</v>
      </c>
      <c r="Q332" s="1062"/>
      <c r="R332" s="1062">
        <v>0</v>
      </c>
      <c r="S332" s="1059" t="s">
        <v>4153</v>
      </c>
      <c r="T332" s="1065">
        <f t="shared" si="8"/>
        <v>8639.9179999999997</v>
      </c>
      <c r="U332" s="1066">
        <f t="shared" si="9"/>
        <v>9071.9138999999996</v>
      </c>
    </row>
    <row r="333" spans="1:21" hidden="1">
      <c r="A333" s="1059" t="s">
        <v>4279</v>
      </c>
      <c r="B333" s="1060">
        <v>620070002085</v>
      </c>
      <c r="C333" s="1059" t="s">
        <v>4472</v>
      </c>
      <c r="D333" s="1059" t="s">
        <v>4231</v>
      </c>
      <c r="E333" s="1059" t="s">
        <v>4181</v>
      </c>
      <c r="F333" s="1061">
        <v>12895.4</v>
      </c>
      <c r="G333" s="1059" t="s">
        <v>4152</v>
      </c>
      <c r="H333" s="1062">
        <v>1</v>
      </c>
      <c r="I333" s="1063">
        <v>0.396039603960396</v>
      </c>
      <c r="J333" s="1063">
        <v>0</v>
      </c>
      <c r="K333" s="1064">
        <v>30</v>
      </c>
      <c r="L333" s="1063">
        <v>5.2850000000000001</v>
      </c>
      <c r="M333" s="1063">
        <v>11.881188118811901</v>
      </c>
      <c r="N333" s="1062">
        <v>1</v>
      </c>
      <c r="O333" s="1062">
        <v>0</v>
      </c>
      <c r="P333" s="1059">
        <v>4690379082958</v>
      </c>
      <c r="Q333" s="1062"/>
      <c r="R333" s="1062">
        <v>0</v>
      </c>
      <c r="S333" s="1059" t="s">
        <v>4153</v>
      </c>
      <c r="T333" s="1065">
        <f t="shared" si="8"/>
        <v>8639.9179999999997</v>
      </c>
      <c r="U333" s="1066">
        <f t="shared" si="9"/>
        <v>9071.9138999999996</v>
      </c>
    </row>
    <row r="334" spans="1:21" hidden="1">
      <c r="A334" s="1059" t="s">
        <v>4279</v>
      </c>
      <c r="B334" s="1060">
        <v>620070002086</v>
      </c>
      <c r="C334" s="1059" t="s">
        <v>4473</v>
      </c>
      <c r="D334" s="1059" t="s">
        <v>4231</v>
      </c>
      <c r="E334" s="1059" t="s">
        <v>4181</v>
      </c>
      <c r="F334" s="1061">
        <v>12895.4</v>
      </c>
      <c r="G334" s="1059" t="s">
        <v>4152</v>
      </c>
      <c r="H334" s="1062">
        <v>1</v>
      </c>
      <c r="I334" s="1063">
        <v>0.396039603960396</v>
      </c>
      <c r="J334" s="1063">
        <v>0</v>
      </c>
      <c r="K334" s="1064">
        <v>30</v>
      </c>
      <c r="L334" s="1063">
        <v>5.2850000000000001</v>
      </c>
      <c r="M334" s="1063">
        <v>11.881188118811901</v>
      </c>
      <c r="N334" s="1062">
        <v>1</v>
      </c>
      <c r="O334" s="1062">
        <v>0</v>
      </c>
      <c r="P334" s="1059">
        <v>4690379082965</v>
      </c>
      <c r="Q334" s="1062"/>
      <c r="R334" s="1062">
        <v>0</v>
      </c>
      <c r="S334" s="1059" t="s">
        <v>4153</v>
      </c>
      <c r="T334" s="1065">
        <f t="shared" si="8"/>
        <v>8639.9179999999997</v>
      </c>
      <c r="U334" s="1066">
        <f t="shared" si="9"/>
        <v>9071.9138999999996</v>
      </c>
    </row>
    <row r="335" spans="1:21" hidden="1">
      <c r="A335" s="1059" t="s">
        <v>4279</v>
      </c>
      <c r="B335" s="1060">
        <v>620070002087</v>
      </c>
      <c r="C335" s="1059" t="s">
        <v>4474</v>
      </c>
      <c r="D335" s="1059" t="s">
        <v>4231</v>
      </c>
      <c r="E335" s="1059" t="s">
        <v>4181</v>
      </c>
      <c r="F335" s="1061">
        <v>12895.4</v>
      </c>
      <c r="G335" s="1059" t="s">
        <v>4152</v>
      </c>
      <c r="H335" s="1062">
        <v>1</v>
      </c>
      <c r="I335" s="1063">
        <v>0.396039603960396</v>
      </c>
      <c r="J335" s="1063">
        <v>0</v>
      </c>
      <c r="K335" s="1064">
        <v>30</v>
      </c>
      <c r="L335" s="1063">
        <v>5.2850000000000001</v>
      </c>
      <c r="M335" s="1063">
        <v>11.881188118811901</v>
      </c>
      <c r="N335" s="1062">
        <v>1</v>
      </c>
      <c r="O335" s="1062">
        <v>0</v>
      </c>
      <c r="P335" s="1059">
        <v>4690379082972</v>
      </c>
      <c r="Q335" s="1062"/>
      <c r="R335" s="1062">
        <v>0</v>
      </c>
      <c r="S335" s="1059" t="s">
        <v>4153</v>
      </c>
      <c r="T335" s="1065">
        <f t="shared" si="8"/>
        <v>8639.9179999999997</v>
      </c>
      <c r="U335" s="1066">
        <f t="shared" si="9"/>
        <v>9071.9138999999996</v>
      </c>
    </row>
    <row r="336" spans="1:21" hidden="1">
      <c r="A336" s="1059" t="s">
        <v>4279</v>
      </c>
      <c r="B336" s="1060">
        <v>620070002088</v>
      </c>
      <c r="C336" s="1059" t="s">
        <v>4475</v>
      </c>
      <c r="D336" s="1059" t="s">
        <v>4231</v>
      </c>
      <c r="E336" s="1059" t="s">
        <v>4181</v>
      </c>
      <c r="F336" s="1061">
        <v>12895.4</v>
      </c>
      <c r="G336" s="1059" t="s">
        <v>4152</v>
      </c>
      <c r="H336" s="1062">
        <v>1</v>
      </c>
      <c r="I336" s="1063">
        <v>0.396039603960396</v>
      </c>
      <c r="J336" s="1063">
        <v>0</v>
      </c>
      <c r="K336" s="1064">
        <v>30</v>
      </c>
      <c r="L336" s="1063">
        <v>5.2850000000000001</v>
      </c>
      <c r="M336" s="1063">
        <v>11.881188118811901</v>
      </c>
      <c r="N336" s="1062">
        <v>1</v>
      </c>
      <c r="O336" s="1062">
        <v>0</v>
      </c>
      <c r="P336" s="1059">
        <v>4690379082989</v>
      </c>
      <c r="Q336" s="1062"/>
      <c r="R336" s="1062">
        <v>0</v>
      </c>
      <c r="S336" s="1059" t="s">
        <v>4153</v>
      </c>
      <c r="T336" s="1065">
        <f t="shared" si="8"/>
        <v>8639.9179999999997</v>
      </c>
      <c r="U336" s="1066">
        <f t="shared" si="9"/>
        <v>9071.9138999999996</v>
      </c>
    </row>
    <row r="337" spans="1:21" hidden="1">
      <c r="A337" s="1059" t="s">
        <v>4279</v>
      </c>
      <c r="B337" s="1060">
        <v>620070002089</v>
      </c>
      <c r="C337" s="1059" t="s">
        <v>4476</v>
      </c>
      <c r="D337" s="1059" t="s">
        <v>4231</v>
      </c>
      <c r="E337" s="1059" t="s">
        <v>4181</v>
      </c>
      <c r="F337" s="1061">
        <v>12895.4</v>
      </c>
      <c r="G337" s="1059" t="s">
        <v>4152</v>
      </c>
      <c r="H337" s="1062">
        <v>1</v>
      </c>
      <c r="I337" s="1063">
        <v>0.396039603960396</v>
      </c>
      <c r="J337" s="1063">
        <v>0</v>
      </c>
      <c r="K337" s="1064">
        <v>30</v>
      </c>
      <c r="L337" s="1063">
        <v>5.2850000000000001</v>
      </c>
      <c r="M337" s="1063">
        <v>11.881188118811901</v>
      </c>
      <c r="N337" s="1062">
        <v>1</v>
      </c>
      <c r="O337" s="1062">
        <v>0</v>
      </c>
      <c r="P337" s="1059">
        <v>4690379082996</v>
      </c>
      <c r="Q337" s="1062"/>
      <c r="R337" s="1062">
        <v>0</v>
      </c>
      <c r="S337" s="1059" t="s">
        <v>4153</v>
      </c>
      <c r="T337" s="1065">
        <f t="shared" si="8"/>
        <v>8639.9179999999997</v>
      </c>
      <c r="U337" s="1066">
        <f t="shared" si="9"/>
        <v>9071.9138999999996</v>
      </c>
    </row>
    <row r="338" spans="1:21" hidden="1">
      <c r="A338" s="1059" t="s">
        <v>4279</v>
      </c>
      <c r="B338" s="1060">
        <v>620070002090</v>
      </c>
      <c r="C338" s="1059" t="s">
        <v>4477</v>
      </c>
      <c r="D338" s="1059" t="s">
        <v>4231</v>
      </c>
      <c r="E338" s="1059" t="s">
        <v>4181</v>
      </c>
      <c r="F338" s="1061">
        <v>12895.4</v>
      </c>
      <c r="G338" s="1059" t="s">
        <v>4152</v>
      </c>
      <c r="H338" s="1062">
        <v>1</v>
      </c>
      <c r="I338" s="1063">
        <v>0.396039603960396</v>
      </c>
      <c r="J338" s="1063">
        <v>0</v>
      </c>
      <c r="K338" s="1064">
        <v>30</v>
      </c>
      <c r="L338" s="1063">
        <v>5.2850000000000001</v>
      </c>
      <c r="M338" s="1063">
        <v>11.881188118811901</v>
      </c>
      <c r="N338" s="1062">
        <v>1</v>
      </c>
      <c r="O338" s="1062">
        <v>0</v>
      </c>
      <c r="P338" s="1059">
        <v>4690379083009</v>
      </c>
      <c r="Q338" s="1062"/>
      <c r="R338" s="1062">
        <v>0</v>
      </c>
      <c r="S338" s="1059" t="s">
        <v>4153</v>
      </c>
      <c r="T338" s="1065">
        <f t="shared" si="8"/>
        <v>8639.9179999999997</v>
      </c>
      <c r="U338" s="1066">
        <f t="shared" si="9"/>
        <v>9071.9138999999996</v>
      </c>
    </row>
    <row r="339" spans="1:21" hidden="1">
      <c r="A339" s="1059" t="s">
        <v>4279</v>
      </c>
      <c r="B339" s="1060">
        <v>620070002091</v>
      </c>
      <c r="C339" s="1059" t="s">
        <v>4478</v>
      </c>
      <c r="D339" s="1059" t="s">
        <v>4244</v>
      </c>
      <c r="E339" s="1059" t="s">
        <v>4181</v>
      </c>
      <c r="F339" s="1061">
        <v>4690.8999999999996</v>
      </c>
      <c r="G339" s="1059" t="s">
        <v>4152</v>
      </c>
      <c r="H339" s="1062">
        <v>4</v>
      </c>
      <c r="I339" s="1063">
        <v>0.79192239160562305</v>
      </c>
      <c r="J339" s="1063">
        <v>0</v>
      </c>
      <c r="K339" s="1064">
        <v>24</v>
      </c>
      <c r="L339" s="1063">
        <v>21.36</v>
      </c>
      <c r="M339" s="1063">
        <v>19.0061373985349</v>
      </c>
      <c r="N339" s="1062">
        <v>1</v>
      </c>
      <c r="O339" s="1062">
        <v>0</v>
      </c>
      <c r="P339" s="1059">
        <v>4690379083016</v>
      </c>
      <c r="Q339" s="1062"/>
      <c r="R339" s="1062">
        <v>0</v>
      </c>
      <c r="S339" s="1059" t="s">
        <v>4153</v>
      </c>
      <c r="T339" s="1065">
        <f t="shared" si="8"/>
        <v>3142.9029999999998</v>
      </c>
      <c r="U339" s="1066">
        <f t="shared" si="9"/>
        <v>3300.0481500000001</v>
      </c>
    </row>
    <row r="340" spans="1:21" hidden="1">
      <c r="A340" s="1059" t="s">
        <v>4279</v>
      </c>
      <c r="B340" s="1060">
        <v>620070002092</v>
      </c>
      <c r="C340" s="1059" t="s">
        <v>4479</v>
      </c>
      <c r="D340" s="1059" t="s">
        <v>4244</v>
      </c>
      <c r="E340" s="1059" t="s">
        <v>4181</v>
      </c>
      <c r="F340" s="1061">
        <v>4690.8999999999996</v>
      </c>
      <c r="G340" s="1059" t="s">
        <v>4152</v>
      </c>
      <c r="H340" s="1062">
        <v>4</v>
      </c>
      <c r="I340" s="1063">
        <v>0.79192239160562305</v>
      </c>
      <c r="J340" s="1063">
        <v>0</v>
      </c>
      <c r="K340" s="1064">
        <v>24</v>
      </c>
      <c r="L340" s="1063">
        <v>21.36</v>
      </c>
      <c r="M340" s="1063">
        <v>19.0061373985349</v>
      </c>
      <c r="N340" s="1062">
        <v>1</v>
      </c>
      <c r="O340" s="1062">
        <v>0</v>
      </c>
      <c r="P340" s="1059">
        <v>4690379083023</v>
      </c>
      <c r="Q340" s="1062"/>
      <c r="R340" s="1062">
        <v>0</v>
      </c>
      <c r="S340" s="1059" t="s">
        <v>4153</v>
      </c>
      <c r="T340" s="1065">
        <f t="shared" si="8"/>
        <v>3142.9029999999998</v>
      </c>
      <c r="U340" s="1066">
        <f t="shared" si="9"/>
        <v>3300.0481500000001</v>
      </c>
    </row>
    <row r="341" spans="1:21" hidden="1">
      <c r="A341" s="1059" t="s">
        <v>4279</v>
      </c>
      <c r="B341" s="1060">
        <v>620070002093</v>
      </c>
      <c r="C341" s="1059" t="s">
        <v>4480</v>
      </c>
      <c r="D341" s="1059" t="s">
        <v>4244</v>
      </c>
      <c r="E341" s="1059" t="s">
        <v>4181</v>
      </c>
      <c r="F341" s="1061">
        <v>4690.8999999999996</v>
      </c>
      <c r="G341" s="1059" t="s">
        <v>4152</v>
      </c>
      <c r="H341" s="1062">
        <v>4</v>
      </c>
      <c r="I341" s="1063">
        <v>0.79192239160562305</v>
      </c>
      <c r="J341" s="1063">
        <v>0</v>
      </c>
      <c r="K341" s="1064">
        <v>24</v>
      </c>
      <c r="L341" s="1063">
        <v>21.36</v>
      </c>
      <c r="M341" s="1063">
        <v>19.0061373985349</v>
      </c>
      <c r="N341" s="1062">
        <v>1</v>
      </c>
      <c r="O341" s="1062">
        <v>0</v>
      </c>
      <c r="P341" s="1059">
        <v>4690379083030</v>
      </c>
      <c r="Q341" s="1062"/>
      <c r="R341" s="1062">
        <v>0</v>
      </c>
      <c r="S341" s="1059" t="s">
        <v>4153</v>
      </c>
      <c r="T341" s="1065">
        <f t="shared" si="8"/>
        <v>3142.9029999999998</v>
      </c>
      <c r="U341" s="1066">
        <f t="shared" si="9"/>
        <v>3300.0481500000001</v>
      </c>
    </row>
    <row r="342" spans="1:21" hidden="1">
      <c r="A342" s="1059" t="s">
        <v>4279</v>
      </c>
      <c r="B342" s="1060">
        <v>620070002094</v>
      </c>
      <c r="C342" s="1059" t="s">
        <v>4481</v>
      </c>
      <c r="D342" s="1059" t="s">
        <v>4244</v>
      </c>
      <c r="E342" s="1059" t="s">
        <v>4181</v>
      </c>
      <c r="F342" s="1061">
        <v>4690.8999999999996</v>
      </c>
      <c r="G342" s="1059" t="s">
        <v>4152</v>
      </c>
      <c r="H342" s="1062">
        <v>4</v>
      </c>
      <c r="I342" s="1063">
        <v>0.79192239160562305</v>
      </c>
      <c r="J342" s="1063">
        <v>0</v>
      </c>
      <c r="K342" s="1064">
        <v>24</v>
      </c>
      <c r="L342" s="1063">
        <v>21.36</v>
      </c>
      <c r="M342" s="1063">
        <v>19.0061373985349</v>
      </c>
      <c r="N342" s="1062">
        <v>1</v>
      </c>
      <c r="O342" s="1062">
        <v>0</v>
      </c>
      <c r="P342" s="1059">
        <v>4690379083047</v>
      </c>
      <c r="Q342" s="1062"/>
      <c r="R342" s="1062">
        <v>0</v>
      </c>
      <c r="S342" s="1059" t="s">
        <v>4153</v>
      </c>
      <c r="T342" s="1065">
        <f t="shared" si="8"/>
        <v>3142.9029999999998</v>
      </c>
      <c r="U342" s="1066">
        <f t="shared" si="9"/>
        <v>3300.0481500000001</v>
      </c>
    </row>
    <row r="343" spans="1:21" hidden="1">
      <c r="A343" s="1059" t="s">
        <v>4279</v>
      </c>
      <c r="B343" s="1060">
        <v>620070002095</v>
      </c>
      <c r="C343" s="1059" t="s">
        <v>4482</v>
      </c>
      <c r="D343" s="1059" t="s">
        <v>4244</v>
      </c>
      <c r="E343" s="1059" t="s">
        <v>4181</v>
      </c>
      <c r="F343" s="1061">
        <v>4690.8999999999996</v>
      </c>
      <c r="G343" s="1059" t="s">
        <v>4152</v>
      </c>
      <c r="H343" s="1062">
        <v>4</v>
      </c>
      <c r="I343" s="1063">
        <v>0.79192239160562305</v>
      </c>
      <c r="J343" s="1063">
        <v>0</v>
      </c>
      <c r="K343" s="1064">
        <v>24</v>
      </c>
      <c r="L343" s="1063">
        <v>21.36</v>
      </c>
      <c r="M343" s="1063">
        <v>19.0061373985349</v>
      </c>
      <c r="N343" s="1062">
        <v>1</v>
      </c>
      <c r="O343" s="1062">
        <v>0</v>
      </c>
      <c r="P343" s="1059">
        <v>4690379083054</v>
      </c>
      <c r="Q343" s="1062"/>
      <c r="R343" s="1062">
        <v>0</v>
      </c>
      <c r="S343" s="1059" t="s">
        <v>4153</v>
      </c>
      <c r="T343" s="1065">
        <f t="shared" si="8"/>
        <v>3142.9029999999998</v>
      </c>
      <c r="U343" s="1066">
        <f t="shared" si="9"/>
        <v>3300.0481500000001</v>
      </c>
    </row>
    <row r="344" spans="1:21" hidden="1">
      <c r="A344" s="1059" t="s">
        <v>4279</v>
      </c>
      <c r="B344" s="1060">
        <v>620070002096</v>
      </c>
      <c r="C344" s="1059" t="s">
        <v>4483</v>
      </c>
      <c r="D344" s="1059" t="s">
        <v>4244</v>
      </c>
      <c r="E344" s="1059" t="s">
        <v>4181</v>
      </c>
      <c r="F344" s="1061">
        <v>4690.8999999999996</v>
      </c>
      <c r="G344" s="1059" t="s">
        <v>4152</v>
      </c>
      <c r="H344" s="1062">
        <v>4</v>
      </c>
      <c r="I344" s="1063">
        <v>0.79192239160562305</v>
      </c>
      <c r="J344" s="1063">
        <v>0</v>
      </c>
      <c r="K344" s="1064">
        <v>24</v>
      </c>
      <c r="L344" s="1063">
        <v>21.36</v>
      </c>
      <c r="M344" s="1063">
        <v>19.0061373985349</v>
      </c>
      <c r="N344" s="1062">
        <v>1</v>
      </c>
      <c r="O344" s="1062">
        <v>0</v>
      </c>
      <c r="P344" s="1059">
        <v>4690379083061</v>
      </c>
      <c r="Q344" s="1062"/>
      <c r="R344" s="1062">
        <v>0</v>
      </c>
      <c r="S344" s="1059" t="s">
        <v>4153</v>
      </c>
      <c r="T344" s="1065">
        <f t="shared" si="8"/>
        <v>3142.9029999999998</v>
      </c>
      <c r="U344" s="1066">
        <f t="shared" si="9"/>
        <v>3300.0481500000001</v>
      </c>
    </row>
    <row r="345" spans="1:21" hidden="1">
      <c r="A345" s="1059" t="s">
        <v>4279</v>
      </c>
      <c r="B345" s="1060">
        <v>620070002097</v>
      </c>
      <c r="C345" s="1059" t="s">
        <v>4484</v>
      </c>
      <c r="D345" s="1059" t="s">
        <v>4244</v>
      </c>
      <c r="E345" s="1059" t="s">
        <v>4181</v>
      </c>
      <c r="F345" s="1061">
        <v>4690.8999999999996</v>
      </c>
      <c r="G345" s="1059" t="s">
        <v>4152</v>
      </c>
      <c r="H345" s="1062">
        <v>4</v>
      </c>
      <c r="I345" s="1063">
        <v>0.79192239160562305</v>
      </c>
      <c r="J345" s="1063">
        <v>0</v>
      </c>
      <c r="K345" s="1064">
        <v>24</v>
      </c>
      <c r="L345" s="1063">
        <v>21.36</v>
      </c>
      <c r="M345" s="1063">
        <v>19.0061373985349</v>
      </c>
      <c r="N345" s="1062">
        <v>1</v>
      </c>
      <c r="O345" s="1062">
        <v>0</v>
      </c>
      <c r="P345" s="1059">
        <v>4690379083078</v>
      </c>
      <c r="Q345" s="1062"/>
      <c r="R345" s="1062">
        <v>0</v>
      </c>
      <c r="S345" s="1059" t="s">
        <v>4153</v>
      </c>
      <c r="T345" s="1065">
        <f t="shared" si="8"/>
        <v>3142.9029999999998</v>
      </c>
      <c r="U345" s="1066">
        <f t="shared" si="9"/>
        <v>3300.0481500000001</v>
      </c>
    </row>
    <row r="346" spans="1:21" hidden="1">
      <c r="A346" s="1059" t="s">
        <v>4279</v>
      </c>
      <c r="B346" s="1060">
        <v>620070002098</v>
      </c>
      <c r="C346" s="1059" t="s">
        <v>4485</v>
      </c>
      <c r="D346" s="1059" t="s">
        <v>4244</v>
      </c>
      <c r="E346" s="1059" t="s">
        <v>4181</v>
      </c>
      <c r="F346" s="1061">
        <v>8442.4</v>
      </c>
      <c r="G346" s="1059" t="s">
        <v>4152</v>
      </c>
      <c r="H346" s="1062">
        <v>2</v>
      </c>
      <c r="I346" s="1063">
        <v>0.39596119580281097</v>
      </c>
      <c r="J346" s="1063">
        <v>0</v>
      </c>
      <c r="K346" s="1064">
        <v>32</v>
      </c>
      <c r="L346" s="1063">
        <v>12.21</v>
      </c>
      <c r="M346" s="1063">
        <v>12.670758265690001</v>
      </c>
      <c r="N346" s="1062">
        <v>1</v>
      </c>
      <c r="O346" s="1062">
        <v>0</v>
      </c>
      <c r="P346" s="1059">
        <v>4690379083085</v>
      </c>
      <c r="Q346" s="1062"/>
      <c r="R346" s="1062">
        <v>0</v>
      </c>
      <c r="S346" s="1059" t="s">
        <v>4153</v>
      </c>
      <c r="T346" s="1065">
        <f t="shared" si="8"/>
        <v>5656.4080000000004</v>
      </c>
      <c r="U346" s="1066">
        <f t="shared" si="9"/>
        <v>5939.2284000000009</v>
      </c>
    </row>
    <row r="347" spans="1:21" hidden="1">
      <c r="A347" s="1059" t="s">
        <v>4279</v>
      </c>
      <c r="B347" s="1060">
        <v>620070002099</v>
      </c>
      <c r="C347" s="1059" t="s">
        <v>4486</v>
      </c>
      <c r="D347" s="1059" t="s">
        <v>4244</v>
      </c>
      <c r="E347" s="1059" t="s">
        <v>4181</v>
      </c>
      <c r="F347" s="1061">
        <v>8442.4</v>
      </c>
      <c r="G347" s="1059" t="s">
        <v>4152</v>
      </c>
      <c r="H347" s="1062">
        <v>2</v>
      </c>
      <c r="I347" s="1063">
        <v>0.39596119580281097</v>
      </c>
      <c r="J347" s="1063">
        <v>0</v>
      </c>
      <c r="K347" s="1064">
        <v>32</v>
      </c>
      <c r="L347" s="1063">
        <v>12.21</v>
      </c>
      <c r="M347" s="1063">
        <v>12.670758265690001</v>
      </c>
      <c r="N347" s="1062">
        <v>1</v>
      </c>
      <c r="O347" s="1062">
        <v>0</v>
      </c>
      <c r="P347" s="1059">
        <v>4690379083092</v>
      </c>
      <c r="Q347" s="1062"/>
      <c r="R347" s="1062">
        <v>0</v>
      </c>
      <c r="S347" s="1059" t="s">
        <v>4153</v>
      </c>
      <c r="T347" s="1065">
        <f t="shared" si="8"/>
        <v>5656.4080000000004</v>
      </c>
      <c r="U347" s="1066">
        <f t="shared" si="9"/>
        <v>5939.2284000000009</v>
      </c>
    </row>
    <row r="348" spans="1:21" hidden="1">
      <c r="A348" s="1059" t="s">
        <v>4279</v>
      </c>
      <c r="B348" s="1060">
        <v>620070002100</v>
      </c>
      <c r="C348" s="1059" t="s">
        <v>4487</v>
      </c>
      <c r="D348" s="1059" t="s">
        <v>4244</v>
      </c>
      <c r="E348" s="1059" t="s">
        <v>4181</v>
      </c>
      <c r="F348" s="1061">
        <v>8442.4</v>
      </c>
      <c r="G348" s="1059" t="s">
        <v>4152</v>
      </c>
      <c r="H348" s="1062">
        <v>2</v>
      </c>
      <c r="I348" s="1063">
        <v>0.39596119580281097</v>
      </c>
      <c r="J348" s="1063">
        <v>0</v>
      </c>
      <c r="K348" s="1064">
        <v>32</v>
      </c>
      <c r="L348" s="1063">
        <v>12.21</v>
      </c>
      <c r="M348" s="1063">
        <v>12.670758265690001</v>
      </c>
      <c r="N348" s="1062">
        <v>1</v>
      </c>
      <c r="O348" s="1062">
        <v>0</v>
      </c>
      <c r="P348" s="1059">
        <v>4690379083108</v>
      </c>
      <c r="Q348" s="1062"/>
      <c r="R348" s="1062">
        <v>0</v>
      </c>
      <c r="S348" s="1059" t="s">
        <v>4153</v>
      </c>
      <c r="T348" s="1065">
        <f t="shared" si="8"/>
        <v>5656.4080000000004</v>
      </c>
      <c r="U348" s="1066">
        <f t="shared" si="9"/>
        <v>5939.2284000000009</v>
      </c>
    </row>
    <row r="349" spans="1:21" hidden="1">
      <c r="A349" s="1059" t="s">
        <v>4279</v>
      </c>
      <c r="B349" s="1060">
        <v>620070002101</v>
      </c>
      <c r="C349" s="1059" t="s">
        <v>4488</v>
      </c>
      <c r="D349" s="1059" t="s">
        <v>4244</v>
      </c>
      <c r="E349" s="1059" t="s">
        <v>4181</v>
      </c>
      <c r="F349" s="1061">
        <v>8442.4</v>
      </c>
      <c r="G349" s="1059" t="s">
        <v>4152</v>
      </c>
      <c r="H349" s="1062">
        <v>2</v>
      </c>
      <c r="I349" s="1063">
        <v>0.39596119580281097</v>
      </c>
      <c r="J349" s="1063">
        <v>0</v>
      </c>
      <c r="K349" s="1064">
        <v>32</v>
      </c>
      <c r="L349" s="1063">
        <v>12.21</v>
      </c>
      <c r="M349" s="1063">
        <v>12.670758265690001</v>
      </c>
      <c r="N349" s="1062">
        <v>1</v>
      </c>
      <c r="O349" s="1062">
        <v>0</v>
      </c>
      <c r="P349" s="1059">
        <v>4690379083115</v>
      </c>
      <c r="Q349" s="1062"/>
      <c r="R349" s="1062">
        <v>0</v>
      </c>
      <c r="S349" s="1059" t="s">
        <v>4153</v>
      </c>
      <c r="T349" s="1065">
        <f t="shared" si="8"/>
        <v>5656.4080000000004</v>
      </c>
      <c r="U349" s="1066">
        <f t="shared" si="9"/>
        <v>5939.2284000000009</v>
      </c>
    </row>
    <row r="350" spans="1:21" hidden="1">
      <c r="A350" s="1059" t="s">
        <v>4279</v>
      </c>
      <c r="B350" s="1060">
        <v>620070002102</v>
      </c>
      <c r="C350" s="1059" t="s">
        <v>4489</v>
      </c>
      <c r="D350" s="1059" t="s">
        <v>4244</v>
      </c>
      <c r="E350" s="1059" t="s">
        <v>4181</v>
      </c>
      <c r="F350" s="1061">
        <v>8442.4</v>
      </c>
      <c r="G350" s="1059" t="s">
        <v>4152</v>
      </c>
      <c r="H350" s="1062">
        <v>2</v>
      </c>
      <c r="I350" s="1063">
        <v>0.39596119580281097</v>
      </c>
      <c r="J350" s="1063">
        <v>0</v>
      </c>
      <c r="K350" s="1064">
        <v>32</v>
      </c>
      <c r="L350" s="1063">
        <v>12.21</v>
      </c>
      <c r="M350" s="1063">
        <v>12.670758265690001</v>
      </c>
      <c r="N350" s="1062">
        <v>1</v>
      </c>
      <c r="O350" s="1062">
        <v>0</v>
      </c>
      <c r="P350" s="1059">
        <v>4690379083122</v>
      </c>
      <c r="Q350" s="1062"/>
      <c r="R350" s="1062">
        <v>0</v>
      </c>
      <c r="S350" s="1059" t="s">
        <v>4153</v>
      </c>
      <c r="T350" s="1065">
        <f t="shared" si="8"/>
        <v>5656.4080000000004</v>
      </c>
      <c r="U350" s="1066">
        <f t="shared" si="9"/>
        <v>5939.2284000000009</v>
      </c>
    </row>
    <row r="351" spans="1:21" hidden="1">
      <c r="A351" s="1059" t="s">
        <v>4279</v>
      </c>
      <c r="B351" s="1060">
        <v>620070002103</v>
      </c>
      <c r="C351" s="1059" t="s">
        <v>4490</v>
      </c>
      <c r="D351" s="1059" t="s">
        <v>4244</v>
      </c>
      <c r="E351" s="1059" t="s">
        <v>4181</v>
      </c>
      <c r="F351" s="1061">
        <v>8442.4</v>
      </c>
      <c r="G351" s="1059" t="s">
        <v>4152</v>
      </c>
      <c r="H351" s="1062">
        <v>2</v>
      </c>
      <c r="I351" s="1063">
        <v>0.39596119580281097</v>
      </c>
      <c r="J351" s="1063">
        <v>0</v>
      </c>
      <c r="K351" s="1064">
        <v>32</v>
      </c>
      <c r="L351" s="1063">
        <v>12.21</v>
      </c>
      <c r="M351" s="1063">
        <v>12.670758265690001</v>
      </c>
      <c r="N351" s="1062">
        <v>1</v>
      </c>
      <c r="O351" s="1062">
        <v>0</v>
      </c>
      <c r="P351" s="1059">
        <v>4690379083139</v>
      </c>
      <c r="Q351" s="1062"/>
      <c r="R351" s="1062">
        <v>0</v>
      </c>
      <c r="S351" s="1059" t="s">
        <v>4153</v>
      </c>
      <c r="T351" s="1065">
        <f t="shared" si="8"/>
        <v>5656.4080000000004</v>
      </c>
      <c r="U351" s="1066">
        <f t="shared" si="9"/>
        <v>5939.2284000000009</v>
      </c>
    </row>
    <row r="352" spans="1:21" hidden="1">
      <c r="A352" s="1059" t="s">
        <v>4279</v>
      </c>
      <c r="B352" s="1060">
        <v>620070002104</v>
      </c>
      <c r="C352" s="1059" t="s">
        <v>4491</v>
      </c>
      <c r="D352" s="1059" t="s">
        <v>4244</v>
      </c>
      <c r="E352" s="1059" t="s">
        <v>4181</v>
      </c>
      <c r="F352" s="1061">
        <v>8442.4</v>
      </c>
      <c r="G352" s="1059" t="s">
        <v>4152</v>
      </c>
      <c r="H352" s="1062">
        <v>2</v>
      </c>
      <c r="I352" s="1063">
        <v>0.39596119580281097</v>
      </c>
      <c r="J352" s="1063">
        <v>0</v>
      </c>
      <c r="K352" s="1064">
        <v>32</v>
      </c>
      <c r="L352" s="1063">
        <v>12.21</v>
      </c>
      <c r="M352" s="1063">
        <v>12.670758265690001</v>
      </c>
      <c r="N352" s="1062">
        <v>1</v>
      </c>
      <c r="O352" s="1062">
        <v>0</v>
      </c>
      <c r="P352" s="1059">
        <v>4690379083146</v>
      </c>
      <c r="Q352" s="1062"/>
      <c r="R352" s="1062">
        <v>0</v>
      </c>
      <c r="S352" s="1059" t="s">
        <v>4153</v>
      </c>
      <c r="T352" s="1065">
        <f t="shared" si="8"/>
        <v>5656.4080000000004</v>
      </c>
      <c r="U352" s="1066">
        <f t="shared" si="9"/>
        <v>5939.2284000000009</v>
      </c>
    </row>
    <row r="353" spans="1:21" hidden="1">
      <c r="A353" s="1059" t="s">
        <v>4279</v>
      </c>
      <c r="B353" s="1060">
        <v>620070002105</v>
      </c>
      <c r="C353" s="1059" t="s">
        <v>4492</v>
      </c>
      <c r="D353" s="1059" t="s">
        <v>4244</v>
      </c>
      <c r="E353" s="1059" t="s">
        <v>4181</v>
      </c>
      <c r="F353" s="1061">
        <v>8442.4</v>
      </c>
      <c r="G353" s="1059" t="s">
        <v>4152</v>
      </c>
      <c r="H353" s="1062">
        <v>2</v>
      </c>
      <c r="I353" s="1063">
        <v>0.39596119580281097</v>
      </c>
      <c r="J353" s="1063">
        <v>0</v>
      </c>
      <c r="K353" s="1064">
        <v>32</v>
      </c>
      <c r="L353" s="1063">
        <v>12.21</v>
      </c>
      <c r="M353" s="1063">
        <v>12.670758265690001</v>
      </c>
      <c r="N353" s="1062">
        <v>1</v>
      </c>
      <c r="O353" s="1062">
        <v>0</v>
      </c>
      <c r="P353" s="1059">
        <v>4690379083153</v>
      </c>
      <c r="Q353" s="1062"/>
      <c r="R353" s="1062">
        <v>0</v>
      </c>
      <c r="S353" s="1059" t="s">
        <v>4153</v>
      </c>
      <c r="T353" s="1065">
        <f t="shared" ref="T353:T416" si="10">F353*67%</f>
        <v>5656.4080000000004</v>
      </c>
      <c r="U353" s="1066">
        <f t="shared" ref="U353:U416" si="11">T353*1.05</f>
        <v>5939.2284000000009</v>
      </c>
    </row>
    <row r="354" spans="1:21" hidden="1">
      <c r="A354" s="1059" t="s">
        <v>4279</v>
      </c>
      <c r="B354" s="1060">
        <v>620070002106</v>
      </c>
      <c r="C354" s="1059" t="s">
        <v>4493</v>
      </c>
      <c r="D354" s="1059" t="s">
        <v>4244</v>
      </c>
      <c r="E354" s="1059" t="s">
        <v>4181</v>
      </c>
      <c r="F354" s="1061">
        <v>8442.4</v>
      </c>
      <c r="G354" s="1059" t="s">
        <v>4152</v>
      </c>
      <c r="H354" s="1062">
        <v>2</v>
      </c>
      <c r="I354" s="1063">
        <v>0.39596119580281097</v>
      </c>
      <c r="J354" s="1063">
        <v>0</v>
      </c>
      <c r="K354" s="1064">
        <v>32</v>
      </c>
      <c r="L354" s="1063">
        <v>12.21</v>
      </c>
      <c r="M354" s="1063">
        <v>12.670758265690001</v>
      </c>
      <c r="N354" s="1062">
        <v>1</v>
      </c>
      <c r="O354" s="1062">
        <v>0</v>
      </c>
      <c r="P354" s="1059">
        <v>4690379083160</v>
      </c>
      <c r="Q354" s="1062"/>
      <c r="R354" s="1062">
        <v>0</v>
      </c>
      <c r="S354" s="1059" t="s">
        <v>4153</v>
      </c>
      <c r="T354" s="1065">
        <f t="shared" si="10"/>
        <v>5656.4080000000004</v>
      </c>
      <c r="U354" s="1066">
        <f t="shared" si="11"/>
        <v>5939.2284000000009</v>
      </c>
    </row>
    <row r="355" spans="1:21" hidden="1">
      <c r="A355" s="1059" t="s">
        <v>4279</v>
      </c>
      <c r="B355" s="1060">
        <v>620070002107</v>
      </c>
      <c r="C355" s="1059" t="s">
        <v>4494</v>
      </c>
      <c r="D355" s="1059" t="s">
        <v>4244</v>
      </c>
      <c r="E355" s="1059" t="s">
        <v>4181</v>
      </c>
      <c r="F355" s="1061">
        <v>8442.4</v>
      </c>
      <c r="G355" s="1059" t="s">
        <v>4152</v>
      </c>
      <c r="H355" s="1062">
        <v>2</v>
      </c>
      <c r="I355" s="1063">
        <v>0.39596119580281097</v>
      </c>
      <c r="J355" s="1063">
        <v>0</v>
      </c>
      <c r="K355" s="1064">
        <v>32</v>
      </c>
      <c r="L355" s="1063">
        <v>12.21</v>
      </c>
      <c r="M355" s="1063">
        <v>12.670758265690001</v>
      </c>
      <c r="N355" s="1062">
        <v>1</v>
      </c>
      <c r="O355" s="1062">
        <v>0</v>
      </c>
      <c r="P355" s="1059">
        <v>4690379083177</v>
      </c>
      <c r="Q355" s="1062"/>
      <c r="R355" s="1062">
        <v>0</v>
      </c>
      <c r="S355" s="1059" t="s">
        <v>4153</v>
      </c>
      <c r="T355" s="1065">
        <f t="shared" si="10"/>
        <v>5656.4080000000004</v>
      </c>
      <c r="U355" s="1066">
        <f t="shared" si="11"/>
        <v>5939.2284000000009</v>
      </c>
    </row>
    <row r="356" spans="1:21" hidden="1">
      <c r="A356" s="1059" t="s">
        <v>4279</v>
      </c>
      <c r="B356" s="1060">
        <v>620070002108</v>
      </c>
      <c r="C356" s="1059" t="s">
        <v>4495</v>
      </c>
      <c r="D356" s="1059" t="s">
        <v>4244</v>
      </c>
      <c r="E356" s="1059" t="s">
        <v>4181</v>
      </c>
      <c r="F356" s="1061">
        <v>8442.4</v>
      </c>
      <c r="G356" s="1059" t="s">
        <v>4152</v>
      </c>
      <c r="H356" s="1062">
        <v>2</v>
      </c>
      <c r="I356" s="1063">
        <v>0.39596119580281097</v>
      </c>
      <c r="J356" s="1063">
        <v>0</v>
      </c>
      <c r="K356" s="1064">
        <v>32</v>
      </c>
      <c r="L356" s="1063">
        <v>12.21</v>
      </c>
      <c r="M356" s="1063">
        <v>12.670758265690001</v>
      </c>
      <c r="N356" s="1062">
        <v>1</v>
      </c>
      <c r="O356" s="1062">
        <v>0</v>
      </c>
      <c r="P356" s="1059">
        <v>4690379083184</v>
      </c>
      <c r="Q356" s="1062"/>
      <c r="R356" s="1062">
        <v>0</v>
      </c>
      <c r="S356" s="1059" t="s">
        <v>4153</v>
      </c>
      <c r="T356" s="1065">
        <f t="shared" si="10"/>
        <v>5656.4080000000004</v>
      </c>
      <c r="U356" s="1066">
        <f t="shared" si="11"/>
        <v>5939.2284000000009</v>
      </c>
    </row>
    <row r="357" spans="1:21" hidden="1">
      <c r="A357" s="1059" t="s">
        <v>4279</v>
      </c>
      <c r="B357" s="1060">
        <v>620070002109</v>
      </c>
      <c r="C357" s="1059" t="s">
        <v>4496</v>
      </c>
      <c r="D357" s="1059" t="s">
        <v>4244</v>
      </c>
      <c r="E357" s="1059" t="s">
        <v>4181</v>
      </c>
      <c r="F357" s="1061">
        <v>8442.4</v>
      </c>
      <c r="G357" s="1059" t="s">
        <v>4152</v>
      </c>
      <c r="H357" s="1062">
        <v>2</v>
      </c>
      <c r="I357" s="1063">
        <v>0.39596119580281097</v>
      </c>
      <c r="J357" s="1063">
        <v>0</v>
      </c>
      <c r="K357" s="1064">
        <v>32</v>
      </c>
      <c r="L357" s="1063">
        <v>12.21</v>
      </c>
      <c r="M357" s="1063">
        <v>12.670758265690001</v>
      </c>
      <c r="N357" s="1062">
        <v>1</v>
      </c>
      <c r="O357" s="1062">
        <v>0</v>
      </c>
      <c r="P357" s="1059">
        <v>4690379083191</v>
      </c>
      <c r="Q357" s="1062"/>
      <c r="R357" s="1062">
        <v>0</v>
      </c>
      <c r="S357" s="1059" t="s">
        <v>4153</v>
      </c>
      <c r="T357" s="1065">
        <f t="shared" si="10"/>
        <v>5656.4080000000004</v>
      </c>
      <c r="U357" s="1066">
        <f t="shared" si="11"/>
        <v>5939.2284000000009</v>
      </c>
    </row>
    <row r="358" spans="1:21" hidden="1">
      <c r="A358" s="1059" t="s">
        <v>4279</v>
      </c>
      <c r="B358" s="1060">
        <v>620070002110</v>
      </c>
      <c r="C358" s="1059" t="s">
        <v>4497</v>
      </c>
      <c r="D358" s="1059" t="s">
        <v>4244</v>
      </c>
      <c r="E358" s="1059" t="s">
        <v>4181</v>
      </c>
      <c r="F358" s="1061">
        <v>8442.4</v>
      </c>
      <c r="G358" s="1059" t="s">
        <v>4152</v>
      </c>
      <c r="H358" s="1062">
        <v>2</v>
      </c>
      <c r="I358" s="1063">
        <v>0.39596119580281097</v>
      </c>
      <c r="J358" s="1063">
        <v>0</v>
      </c>
      <c r="K358" s="1064">
        <v>32</v>
      </c>
      <c r="L358" s="1063">
        <v>12.21</v>
      </c>
      <c r="M358" s="1063">
        <v>12.670758265690001</v>
      </c>
      <c r="N358" s="1062">
        <v>1</v>
      </c>
      <c r="O358" s="1062">
        <v>0</v>
      </c>
      <c r="P358" s="1059">
        <v>4690379083207</v>
      </c>
      <c r="Q358" s="1062"/>
      <c r="R358" s="1062">
        <v>0</v>
      </c>
      <c r="S358" s="1059" t="s">
        <v>4153</v>
      </c>
      <c r="T358" s="1065">
        <f t="shared" si="10"/>
        <v>5656.4080000000004</v>
      </c>
      <c r="U358" s="1066">
        <f t="shared" si="11"/>
        <v>5939.2284000000009</v>
      </c>
    </row>
    <row r="359" spans="1:21" hidden="1">
      <c r="A359" s="1059" t="s">
        <v>4279</v>
      </c>
      <c r="B359" s="1060">
        <v>620070002111</v>
      </c>
      <c r="C359" s="1059" t="s">
        <v>4498</v>
      </c>
      <c r="D359" s="1059" t="s">
        <v>4244</v>
      </c>
      <c r="E359" s="1059" t="s">
        <v>4181</v>
      </c>
      <c r="F359" s="1061">
        <v>8442.4</v>
      </c>
      <c r="G359" s="1059" t="s">
        <v>4152</v>
      </c>
      <c r="H359" s="1062">
        <v>2</v>
      </c>
      <c r="I359" s="1063">
        <v>0.39596119580281097</v>
      </c>
      <c r="J359" s="1063">
        <v>0</v>
      </c>
      <c r="K359" s="1064">
        <v>32</v>
      </c>
      <c r="L359" s="1063">
        <v>12.21</v>
      </c>
      <c r="M359" s="1063">
        <v>12.670758265690001</v>
      </c>
      <c r="N359" s="1062">
        <v>1</v>
      </c>
      <c r="O359" s="1062">
        <v>0</v>
      </c>
      <c r="P359" s="1059">
        <v>4690379083214</v>
      </c>
      <c r="Q359" s="1062"/>
      <c r="R359" s="1062">
        <v>0</v>
      </c>
      <c r="S359" s="1059" t="s">
        <v>4153</v>
      </c>
      <c r="T359" s="1065">
        <f t="shared" si="10"/>
        <v>5656.4080000000004</v>
      </c>
      <c r="U359" s="1066">
        <f t="shared" si="11"/>
        <v>5939.2284000000009</v>
      </c>
    </row>
    <row r="360" spans="1:21" hidden="1">
      <c r="A360" s="1059" t="s">
        <v>4499</v>
      </c>
      <c r="B360" s="1060">
        <v>600180000013</v>
      </c>
      <c r="C360" s="1059" t="s">
        <v>4500</v>
      </c>
      <c r="D360" s="1059" t="s">
        <v>4281</v>
      </c>
      <c r="E360" s="1059" t="s">
        <v>4151</v>
      </c>
      <c r="F360" s="1061">
        <v>8241.1</v>
      </c>
      <c r="G360" s="1059" t="s">
        <v>4152</v>
      </c>
      <c r="H360" s="1062">
        <v>1</v>
      </c>
      <c r="I360" s="1063">
        <v>3.3359999999999999</v>
      </c>
      <c r="J360" s="1063">
        <v>0</v>
      </c>
      <c r="K360" s="1064">
        <v>18</v>
      </c>
      <c r="L360" s="1063">
        <v>50.57376</v>
      </c>
      <c r="M360" s="1063">
        <v>60.048000000000002</v>
      </c>
      <c r="N360" s="1062">
        <v>1</v>
      </c>
      <c r="O360" s="1062">
        <v>0</v>
      </c>
      <c r="P360" s="1059">
        <v>4690379079408</v>
      </c>
      <c r="Q360" s="1062"/>
      <c r="R360" s="1062">
        <v>0</v>
      </c>
      <c r="S360" s="1059" t="s">
        <v>4153</v>
      </c>
      <c r="T360" s="1065">
        <f t="shared" si="10"/>
        <v>5521.5370000000003</v>
      </c>
      <c r="U360" s="1066">
        <f t="shared" si="11"/>
        <v>5797.6138500000006</v>
      </c>
    </row>
    <row r="361" spans="1:21" hidden="1">
      <c r="A361" s="1059" t="s">
        <v>4499</v>
      </c>
      <c r="B361" s="1060">
        <v>600180000014</v>
      </c>
      <c r="C361" s="1059" t="s">
        <v>4501</v>
      </c>
      <c r="D361" s="1059" t="s">
        <v>4281</v>
      </c>
      <c r="E361" s="1059" t="s">
        <v>4151</v>
      </c>
      <c r="F361" s="1061">
        <v>8241.1</v>
      </c>
      <c r="G361" s="1059" t="s">
        <v>4152</v>
      </c>
      <c r="H361" s="1062">
        <v>1</v>
      </c>
      <c r="I361" s="1063">
        <v>3.3359999999999999</v>
      </c>
      <c r="J361" s="1063">
        <v>0</v>
      </c>
      <c r="K361" s="1064">
        <v>18</v>
      </c>
      <c r="L361" s="1063">
        <v>50.57376</v>
      </c>
      <c r="M361" s="1063">
        <v>60.048000000000002</v>
      </c>
      <c r="N361" s="1062">
        <v>1</v>
      </c>
      <c r="O361" s="1062">
        <v>0</v>
      </c>
      <c r="P361" s="1059">
        <v>4690379079415</v>
      </c>
      <c r="Q361" s="1062"/>
      <c r="R361" s="1062">
        <v>0</v>
      </c>
      <c r="S361" s="1059" t="s">
        <v>4153</v>
      </c>
      <c r="T361" s="1065">
        <f t="shared" si="10"/>
        <v>5521.5370000000003</v>
      </c>
      <c r="U361" s="1066">
        <f t="shared" si="11"/>
        <v>5797.6138500000006</v>
      </c>
    </row>
    <row r="362" spans="1:21" hidden="1">
      <c r="A362" s="1059" t="s">
        <v>4499</v>
      </c>
      <c r="B362" s="1060">
        <v>610010002123</v>
      </c>
      <c r="C362" s="1059" t="s">
        <v>4502</v>
      </c>
      <c r="D362" s="1059" t="s">
        <v>4157</v>
      </c>
      <c r="E362" s="1059" t="s">
        <v>4151</v>
      </c>
      <c r="F362" s="1061">
        <v>6368.4</v>
      </c>
      <c r="G362" s="1059" t="s">
        <v>4152</v>
      </c>
      <c r="H362" s="1062">
        <v>2</v>
      </c>
      <c r="I362" s="1063">
        <v>2.56</v>
      </c>
      <c r="J362" s="1063">
        <v>0</v>
      </c>
      <c r="K362" s="1064">
        <v>21</v>
      </c>
      <c r="L362" s="1063">
        <v>51.712000000000003</v>
      </c>
      <c r="M362" s="1063">
        <v>53.76</v>
      </c>
      <c r="N362" s="1062">
        <v>1</v>
      </c>
      <c r="O362" s="1062">
        <v>0</v>
      </c>
      <c r="P362" s="1059">
        <v>4690379081128</v>
      </c>
      <c r="Q362" s="1062"/>
      <c r="R362" s="1062">
        <v>0</v>
      </c>
      <c r="S362" s="1059" t="s">
        <v>4153</v>
      </c>
      <c r="T362" s="1065">
        <f t="shared" si="10"/>
        <v>4266.8280000000004</v>
      </c>
      <c r="U362" s="1066">
        <f t="shared" si="11"/>
        <v>4480.1694000000007</v>
      </c>
    </row>
    <row r="363" spans="1:21" hidden="1">
      <c r="A363" s="1059" t="s">
        <v>4499</v>
      </c>
      <c r="B363" s="1060">
        <v>610010002124</v>
      </c>
      <c r="C363" s="1059" t="s">
        <v>4503</v>
      </c>
      <c r="D363" s="1059" t="s">
        <v>4157</v>
      </c>
      <c r="E363" s="1059" t="s">
        <v>4151</v>
      </c>
      <c r="F363" s="1061">
        <v>6368.4</v>
      </c>
      <c r="G363" s="1059" t="s">
        <v>4152</v>
      </c>
      <c r="H363" s="1062">
        <v>2</v>
      </c>
      <c r="I363" s="1063">
        <v>2.56</v>
      </c>
      <c r="J363" s="1063">
        <v>0</v>
      </c>
      <c r="K363" s="1064">
        <v>21</v>
      </c>
      <c r="L363" s="1063">
        <v>51.712000000000003</v>
      </c>
      <c r="M363" s="1063">
        <v>53.76</v>
      </c>
      <c r="N363" s="1062">
        <v>1</v>
      </c>
      <c r="O363" s="1062">
        <v>0</v>
      </c>
      <c r="P363" s="1059">
        <v>4690379081135</v>
      </c>
      <c r="Q363" s="1062"/>
      <c r="R363" s="1062">
        <v>0</v>
      </c>
      <c r="S363" s="1059" t="s">
        <v>4153</v>
      </c>
      <c r="T363" s="1065">
        <f t="shared" si="10"/>
        <v>4266.8280000000004</v>
      </c>
      <c r="U363" s="1066">
        <f t="shared" si="11"/>
        <v>4480.1694000000007</v>
      </c>
    </row>
    <row r="364" spans="1:21" hidden="1">
      <c r="A364" s="1059" t="s">
        <v>4499</v>
      </c>
      <c r="B364" s="1060">
        <v>610010002125</v>
      </c>
      <c r="C364" s="1059" t="s">
        <v>4504</v>
      </c>
      <c r="D364" s="1059" t="s">
        <v>4157</v>
      </c>
      <c r="E364" s="1059" t="s">
        <v>4151</v>
      </c>
      <c r="F364" s="1061">
        <v>6368.4</v>
      </c>
      <c r="G364" s="1059" t="s">
        <v>4152</v>
      </c>
      <c r="H364" s="1062">
        <v>2</v>
      </c>
      <c r="I364" s="1063">
        <v>2.56</v>
      </c>
      <c r="J364" s="1063">
        <v>0</v>
      </c>
      <c r="K364" s="1064">
        <v>21</v>
      </c>
      <c r="L364" s="1063">
        <v>51.712000000000003</v>
      </c>
      <c r="M364" s="1063">
        <v>53.76</v>
      </c>
      <c r="N364" s="1062">
        <v>1</v>
      </c>
      <c r="O364" s="1062">
        <v>0</v>
      </c>
      <c r="P364" s="1059">
        <v>4690379081142</v>
      </c>
      <c r="Q364" s="1062"/>
      <c r="R364" s="1062">
        <v>0</v>
      </c>
      <c r="S364" s="1059" t="s">
        <v>4153</v>
      </c>
      <c r="T364" s="1065">
        <f t="shared" si="10"/>
        <v>4266.8280000000004</v>
      </c>
      <c r="U364" s="1066">
        <f t="shared" si="11"/>
        <v>4480.1694000000007</v>
      </c>
    </row>
    <row r="365" spans="1:21" hidden="1">
      <c r="A365" s="1059" t="s">
        <v>4499</v>
      </c>
      <c r="B365" s="1060">
        <v>610010002165</v>
      </c>
      <c r="C365" s="1059" t="s">
        <v>4505</v>
      </c>
      <c r="D365" s="1059" t="s">
        <v>4162</v>
      </c>
      <c r="E365" s="1059" t="s">
        <v>4151</v>
      </c>
      <c r="F365" s="1061">
        <v>4538.3999999999996</v>
      </c>
      <c r="G365" s="1059" t="s">
        <v>4152</v>
      </c>
      <c r="H365" s="1062">
        <v>2</v>
      </c>
      <c r="I365" s="1063">
        <v>1.44</v>
      </c>
      <c r="J365" s="1063">
        <v>0</v>
      </c>
      <c r="K365" s="1064">
        <v>35</v>
      </c>
      <c r="L365" s="1063">
        <v>29.088000000000001</v>
      </c>
      <c r="M365" s="1063">
        <v>50.4</v>
      </c>
      <c r="N365" s="1062">
        <v>1</v>
      </c>
      <c r="O365" s="1062">
        <v>0</v>
      </c>
      <c r="P365" s="1059">
        <v>4690379081098</v>
      </c>
      <c r="Q365" s="1062"/>
      <c r="R365" s="1062">
        <v>0</v>
      </c>
      <c r="S365" s="1059" t="s">
        <v>4153</v>
      </c>
      <c r="T365" s="1065">
        <f t="shared" si="10"/>
        <v>3040.7280000000001</v>
      </c>
      <c r="U365" s="1066">
        <f t="shared" si="11"/>
        <v>3192.7644</v>
      </c>
    </row>
    <row r="366" spans="1:21" hidden="1">
      <c r="A366" s="1059" t="s">
        <v>4499</v>
      </c>
      <c r="B366" s="1060">
        <v>610010002166</v>
      </c>
      <c r="C366" s="1059" t="s">
        <v>4506</v>
      </c>
      <c r="D366" s="1059" t="s">
        <v>4162</v>
      </c>
      <c r="E366" s="1059" t="s">
        <v>4151</v>
      </c>
      <c r="F366" s="1061">
        <v>4538.3999999999996</v>
      </c>
      <c r="G366" s="1059" t="s">
        <v>4152</v>
      </c>
      <c r="H366" s="1062">
        <v>2</v>
      </c>
      <c r="I366" s="1063">
        <v>1.44</v>
      </c>
      <c r="J366" s="1063">
        <v>0</v>
      </c>
      <c r="K366" s="1064">
        <v>35</v>
      </c>
      <c r="L366" s="1063">
        <v>29.088000000000001</v>
      </c>
      <c r="M366" s="1063">
        <v>50.4</v>
      </c>
      <c r="N366" s="1062">
        <v>1</v>
      </c>
      <c r="O366" s="1062">
        <v>0</v>
      </c>
      <c r="P366" s="1059">
        <v>4690379081104</v>
      </c>
      <c r="Q366" s="1062"/>
      <c r="R366" s="1062">
        <v>0</v>
      </c>
      <c r="S366" s="1059" t="s">
        <v>4153</v>
      </c>
      <c r="T366" s="1065">
        <f t="shared" si="10"/>
        <v>3040.7280000000001</v>
      </c>
      <c r="U366" s="1066">
        <f t="shared" si="11"/>
        <v>3192.7644</v>
      </c>
    </row>
    <row r="367" spans="1:21" hidden="1">
      <c r="A367" s="1059" t="s">
        <v>4499</v>
      </c>
      <c r="B367" s="1060">
        <v>610010002167</v>
      </c>
      <c r="C367" s="1059" t="s">
        <v>4507</v>
      </c>
      <c r="D367" s="1059" t="s">
        <v>4162</v>
      </c>
      <c r="E367" s="1059" t="s">
        <v>4151</v>
      </c>
      <c r="F367" s="1061">
        <v>4538.3999999999996</v>
      </c>
      <c r="G367" s="1059" t="s">
        <v>4152</v>
      </c>
      <c r="H367" s="1062">
        <v>2</v>
      </c>
      <c r="I367" s="1063">
        <v>1.44</v>
      </c>
      <c r="J367" s="1063">
        <v>0</v>
      </c>
      <c r="K367" s="1064">
        <v>35</v>
      </c>
      <c r="L367" s="1063">
        <v>29.088000000000001</v>
      </c>
      <c r="M367" s="1063">
        <v>50.4</v>
      </c>
      <c r="N367" s="1062">
        <v>1</v>
      </c>
      <c r="O367" s="1062">
        <v>0</v>
      </c>
      <c r="P367" s="1059">
        <v>4690379081111</v>
      </c>
      <c r="Q367" s="1062"/>
      <c r="R367" s="1062">
        <v>0</v>
      </c>
      <c r="S367" s="1059" t="s">
        <v>4153</v>
      </c>
      <c r="T367" s="1065">
        <f t="shared" si="10"/>
        <v>3040.7280000000001</v>
      </c>
      <c r="U367" s="1066">
        <f t="shared" si="11"/>
        <v>3192.7644</v>
      </c>
    </row>
    <row r="368" spans="1:21" hidden="1">
      <c r="A368" s="1059" t="s">
        <v>4499</v>
      </c>
      <c r="B368" s="1060">
        <v>610015000594</v>
      </c>
      <c r="C368" s="1059" t="s">
        <v>4508</v>
      </c>
      <c r="D368" s="1059" t="s">
        <v>4162</v>
      </c>
      <c r="E368" s="1059" t="s">
        <v>4151</v>
      </c>
      <c r="F368" s="1061">
        <v>4873.8999999999996</v>
      </c>
      <c r="G368" s="1059" t="s">
        <v>4152</v>
      </c>
      <c r="H368" s="1062">
        <v>2</v>
      </c>
      <c r="I368" s="1063">
        <v>1.44</v>
      </c>
      <c r="J368" s="1063">
        <v>0</v>
      </c>
      <c r="K368" s="1064">
        <v>35</v>
      </c>
      <c r="L368" s="1063">
        <v>29.088000000000001</v>
      </c>
      <c r="M368" s="1063">
        <v>50.4</v>
      </c>
      <c r="N368" s="1062">
        <v>1</v>
      </c>
      <c r="O368" s="1062">
        <v>0</v>
      </c>
      <c r="P368" s="1059">
        <v>4690379081050</v>
      </c>
      <c r="Q368" s="1062"/>
      <c r="R368" s="1062">
        <v>0</v>
      </c>
      <c r="S368" s="1059" t="s">
        <v>4153</v>
      </c>
      <c r="T368" s="1065">
        <f t="shared" si="10"/>
        <v>3265.5129999999999</v>
      </c>
      <c r="U368" s="1066">
        <f t="shared" si="11"/>
        <v>3428.78865</v>
      </c>
    </row>
    <row r="369" spans="1:21" hidden="1">
      <c r="A369" s="1059" t="s">
        <v>4499</v>
      </c>
      <c r="B369" s="1060">
        <v>610015000595</v>
      </c>
      <c r="C369" s="1059" t="s">
        <v>4509</v>
      </c>
      <c r="D369" s="1059" t="s">
        <v>4162</v>
      </c>
      <c r="E369" s="1059" t="s">
        <v>4151</v>
      </c>
      <c r="F369" s="1061">
        <v>4873.8999999999996</v>
      </c>
      <c r="G369" s="1059" t="s">
        <v>4152</v>
      </c>
      <c r="H369" s="1062">
        <v>2</v>
      </c>
      <c r="I369" s="1063">
        <v>1.44</v>
      </c>
      <c r="J369" s="1063">
        <v>0</v>
      </c>
      <c r="K369" s="1064">
        <v>35</v>
      </c>
      <c r="L369" s="1063">
        <v>29.088000000000001</v>
      </c>
      <c r="M369" s="1063">
        <v>50.4</v>
      </c>
      <c r="N369" s="1062">
        <v>1</v>
      </c>
      <c r="O369" s="1062">
        <v>0</v>
      </c>
      <c r="P369" s="1059">
        <v>4690379081067</v>
      </c>
      <c r="Q369" s="1062"/>
      <c r="R369" s="1062">
        <v>0</v>
      </c>
      <c r="S369" s="1059" t="s">
        <v>4153</v>
      </c>
      <c r="T369" s="1065">
        <f t="shared" si="10"/>
        <v>3265.5129999999999</v>
      </c>
      <c r="U369" s="1066">
        <f t="shared" si="11"/>
        <v>3428.78865</v>
      </c>
    </row>
    <row r="370" spans="1:21" hidden="1">
      <c r="A370" s="1059" t="s">
        <v>4499</v>
      </c>
      <c r="B370" s="1060">
        <v>610015000596</v>
      </c>
      <c r="C370" s="1059" t="s">
        <v>4510</v>
      </c>
      <c r="D370" s="1059" t="s">
        <v>4162</v>
      </c>
      <c r="E370" s="1059" t="s">
        <v>4151</v>
      </c>
      <c r="F370" s="1061">
        <v>4873.8999999999996</v>
      </c>
      <c r="G370" s="1059" t="s">
        <v>4152</v>
      </c>
      <c r="H370" s="1062">
        <v>2</v>
      </c>
      <c r="I370" s="1063">
        <v>1.44</v>
      </c>
      <c r="J370" s="1063">
        <v>0</v>
      </c>
      <c r="K370" s="1064">
        <v>35</v>
      </c>
      <c r="L370" s="1063">
        <v>29.088000000000001</v>
      </c>
      <c r="M370" s="1063">
        <v>50.4</v>
      </c>
      <c r="N370" s="1062">
        <v>1</v>
      </c>
      <c r="O370" s="1062">
        <v>0</v>
      </c>
      <c r="P370" s="1059">
        <v>4690379081074</v>
      </c>
      <c r="Q370" s="1062"/>
      <c r="R370" s="1062">
        <v>0</v>
      </c>
      <c r="S370" s="1059" t="s">
        <v>4153</v>
      </c>
      <c r="T370" s="1065">
        <f t="shared" si="10"/>
        <v>3265.5129999999999</v>
      </c>
      <c r="U370" s="1066">
        <f t="shared" si="11"/>
        <v>3428.78865</v>
      </c>
    </row>
    <row r="371" spans="1:21" hidden="1">
      <c r="A371" s="1059" t="s">
        <v>4499</v>
      </c>
      <c r="B371" s="1060">
        <v>610015000597</v>
      </c>
      <c r="C371" s="1059" t="s">
        <v>4511</v>
      </c>
      <c r="D371" s="1059" t="s">
        <v>4162</v>
      </c>
      <c r="E371" s="1059" t="s">
        <v>4151</v>
      </c>
      <c r="F371" s="1061">
        <v>4873.8999999999996</v>
      </c>
      <c r="G371" s="1059" t="s">
        <v>4152</v>
      </c>
      <c r="H371" s="1062">
        <v>2</v>
      </c>
      <c r="I371" s="1063">
        <v>1.44</v>
      </c>
      <c r="J371" s="1063">
        <v>0</v>
      </c>
      <c r="K371" s="1064">
        <v>35</v>
      </c>
      <c r="L371" s="1063">
        <v>29.088000000000001</v>
      </c>
      <c r="M371" s="1063">
        <v>50.4</v>
      </c>
      <c r="N371" s="1062">
        <v>1</v>
      </c>
      <c r="O371" s="1062">
        <v>0</v>
      </c>
      <c r="P371" s="1059">
        <v>4690379081081</v>
      </c>
      <c r="Q371" s="1062"/>
      <c r="R371" s="1062">
        <v>0</v>
      </c>
      <c r="S371" s="1059" t="s">
        <v>4153</v>
      </c>
      <c r="T371" s="1065">
        <f t="shared" si="10"/>
        <v>3265.5129999999999</v>
      </c>
      <c r="U371" s="1066">
        <f t="shared" si="11"/>
        <v>3428.78865</v>
      </c>
    </row>
    <row r="372" spans="1:21" hidden="1">
      <c r="A372" s="1059" t="s">
        <v>4499</v>
      </c>
      <c r="B372" s="1060">
        <v>610110000805</v>
      </c>
      <c r="C372" s="1059" t="s">
        <v>4512</v>
      </c>
      <c r="D372" s="1059" t="s">
        <v>4175</v>
      </c>
      <c r="E372" s="1059" t="s">
        <v>4151</v>
      </c>
      <c r="F372" s="1061">
        <v>20721.7</v>
      </c>
      <c r="G372" s="1059" t="s">
        <v>4152</v>
      </c>
      <c r="H372" s="1062">
        <v>11</v>
      </c>
      <c r="I372" s="1063">
        <v>0.99</v>
      </c>
      <c r="J372" s="1063">
        <v>0</v>
      </c>
      <c r="K372" s="1064">
        <v>36</v>
      </c>
      <c r="L372" s="1063">
        <v>20.354399999999998</v>
      </c>
      <c r="M372" s="1063">
        <v>35.64</v>
      </c>
      <c r="N372" s="1062">
        <v>1</v>
      </c>
      <c r="O372" s="1062">
        <v>0</v>
      </c>
      <c r="P372" s="1059">
        <v>4690379081630</v>
      </c>
      <c r="Q372" s="1062"/>
      <c r="R372" s="1062">
        <v>0</v>
      </c>
      <c r="S372" s="1059" t="s">
        <v>4153</v>
      </c>
      <c r="T372" s="1065">
        <f t="shared" si="10"/>
        <v>13883.539000000001</v>
      </c>
      <c r="U372" s="1066">
        <f t="shared" si="11"/>
        <v>14577.715950000002</v>
      </c>
    </row>
    <row r="373" spans="1:21" hidden="1">
      <c r="A373" s="1059" t="s">
        <v>4499</v>
      </c>
      <c r="B373" s="1060">
        <v>610110000806</v>
      </c>
      <c r="C373" s="1059" t="s">
        <v>4513</v>
      </c>
      <c r="D373" s="1059" t="s">
        <v>4175</v>
      </c>
      <c r="E373" s="1059" t="s">
        <v>4151</v>
      </c>
      <c r="F373" s="1061">
        <v>20721.7</v>
      </c>
      <c r="G373" s="1059" t="s">
        <v>4152</v>
      </c>
      <c r="H373" s="1062">
        <v>11</v>
      </c>
      <c r="I373" s="1063">
        <v>0.99</v>
      </c>
      <c r="J373" s="1063">
        <v>0</v>
      </c>
      <c r="K373" s="1064">
        <v>36</v>
      </c>
      <c r="L373" s="1063">
        <v>20.354399999999998</v>
      </c>
      <c r="M373" s="1063">
        <v>35.64</v>
      </c>
      <c r="N373" s="1062">
        <v>1</v>
      </c>
      <c r="O373" s="1062">
        <v>0</v>
      </c>
      <c r="P373" s="1059">
        <v>4690379081647</v>
      </c>
      <c r="Q373" s="1062"/>
      <c r="R373" s="1062">
        <v>0</v>
      </c>
      <c r="S373" s="1059" t="s">
        <v>4153</v>
      </c>
      <c r="T373" s="1065">
        <f t="shared" si="10"/>
        <v>13883.539000000001</v>
      </c>
      <c r="U373" s="1066">
        <f t="shared" si="11"/>
        <v>14577.715950000002</v>
      </c>
    </row>
    <row r="374" spans="1:21" hidden="1">
      <c r="A374" s="1059" t="s">
        <v>4499</v>
      </c>
      <c r="B374" s="1060">
        <v>610110000807</v>
      </c>
      <c r="C374" s="1059" t="s">
        <v>4514</v>
      </c>
      <c r="D374" s="1059" t="s">
        <v>4175</v>
      </c>
      <c r="E374" s="1059" t="s">
        <v>4151</v>
      </c>
      <c r="F374" s="1061">
        <v>20721.7</v>
      </c>
      <c r="G374" s="1059" t="s">
        <v>4152</v>
      </c>
      <c r="H374" s="1062">
        <v>11</v>
      </c>
      <c r="I374" s="1063">
        <v>0.99</v>
      </c>
      <c r="J374" s="1063">
        <v>0</v>
      </c>
      <c r="K374" s="1064">
        <v>36</v>
      </c>
      <c r="L374" s="1063">
        <v>20.354399999999998</v>
      </c>
      <c r="M374" s="1063">
        <v>35.64</v>
      </c>
      <c r="N374" s="1062">
        <v>1</v>
      </c>
      <c r="O374" s="1062">
        <v>0</v>
      </c>
      <c r="P374" s="1059">
        <v>4690379081654</v>
      </c>
      <c r="Q374" s="1062"/>
      <c r="R374" s="1062">
        <v>0</v>
      </c>
      <c r="S374" s="1059" t="s">
        <v>4153</v>
      </c>
      <c r="T374" s="1065">
        <f t="shared" si="10"/>
        <v>13883.539000000001</v>
      </c>
      <c r="U374" s="1066">
        <f t="shared" si="11"/>
        <v>14577.715950000002</v>
      </c>
    </row>
    <row r="375" spans="1:21" hidden="1">
      <c r="A375" s="1059" t="s">
        <v>4499</v>
      </c>
      <c r="B375" s="1060">
        <v>610110000808</v>
      </c>
      <c r="C375" s="1059" t="s">
        <v>4515</v>
      </c>
      <c r="D375" s="1059" t="s">
        <v>4175</v>
      </c>
      <c r="E375" s="1059" t="s">
        <v>4151</v>
      </c>
      <c r="F375" s="1061">
        <v>20721.7</v>
      </c>
      <c r="G375" s="1059" t="s">
        <v>4152</v>
      </c>
      <c r="H375" s="1062">
        <v>11</v>
      </c>
      <c r="I375" s="1063">
        <v>0.99</v>
      </c>
      <c r="J375" s="1063">
        <v>0</v>
      </c>
      <c r="K375" s="1064">
        <v>36</v>
      </c>
      <c r="L375" s="1063">
        <v>20.354399999999998</v>
      </c>
      <c r="M375" s="1063">
        <v>35.64</v>
      </c>
      <c r="N375" s="1062">
        <v>1</v>
      </c>
      <c r="O375" s="1062">
        <v>0</v>
      </c>
      <c r="P375" s="1059">
        <v>4690379081661</v>
      </c>
      <c r="Q375" s="1062"/>
      <c r="R375" s="1062">
        <v>0</v>
      </c>
      <c r="S375" s="1059" t="s">
        <v>4153</v>
      </c>
      <c r="T375" s="1065">
        <f t="shared" si="10"/>
        <v>13883.539000000001</v>
      </c>
      <c r="U375" s="1066">
        <f t="shared" si="11"/>
        <v>14577.715950000002</v>
      </c>
    </row>
    <row r="376" spans="1:21" hidden="1">
      <c r="A376" s="1059" t="s">
        <v>4499</v>
      </c>
      <c r="B376" s="1060">
        <v>610110000802</v>
      </c>
      <c r="C376" s="1059" t="s">
        <v>4516</v>
      </c>
      <c r="D376" s="1059" t="s">
        <v>4175</v>
      </c>
      <c r="E376" s="1059" t="s">
        <v>4151</v>
      </c>
      <c r="F376" s="1061">
        <v>14640</v>
      </c>
      <c r="G376" s="1059" t="s">
        <v>4152</v>
      </c>
      <c r="H376" s="1062">
        <v>11</v>
      </c>
      <c r="I376" s="1063">
        <v>0.99</v>
      </c>
      <c r="J376" s="1063">
        <v>0</v>
      </c>
      <c r="K376" s="1064">
        <v>36</v>
      </c>
      <c r="L376" s="1063">
        <v>20.354399999999998</v>
      </c>
      <c r="M376" s="1063">
        <v>35.64</v>
      </c>
      <c r="N376" s="1062">
        <v>1</v>
      </c>
      <c r="O376" s="1062">
        <v>0</v>
      </c>
      <c r="P376" s="1059">
        <v>4690379081609</v>
      </c>
      <c r="Q376" s="1062"/>
      <c r="R376" s="1062">
        <v>0</v>
      </c>
      <c r="S376" s="1059" t="s">
        <v>4153</v>
      </c>
      <c r="T376" s="1065">
        <f t="shared" si="10"/>
        <v>9808.8000000000011</v>
      </c>
      <c r="U376" s="1066">
        <f t="shared" si="11"/>
        <v>10299.240000000002</v>
      </c>
    </row>
    <row r="377" spans="1:21" hidden="1">
      <c r="A377" s="1059" t="s">
        <v>4499</v>
      </c>
      <c r="B377" s="1060">
        <v>610110000803</v>
      </c>
      <c r="C377" s="1059" t="s">
        <v>4517</v>
      </c>
      <c r="D377" s="1059" t="s">
        <v>4175</v>
      </c>
      <c r="E377" s="1059" t="s">
        <v>4151</v>
      </c>
      <c r="F377" s="1061">
        <v>14640</v>
      </c>
      <c r="G377" s="1059" t="s">
        <v>4152</v>
      </c>
      <c r="H377" s="1062">
        <v>11</v>
      </c>
      <c r="I377" s="1063">
        <v>0.99</v>
      </c>
      <c r="J377" s="1063">
        <v>0</v>
      </c>
      <c r="K377" s="1064">
        <v>36</v>
      </c>
      <c r="L377" s="1063">
        <v>20.354399999999998</v>
      </c>
      <c r="M377" s="1063">
        <v>35.64</v>
      </c>
      <c r="N377" s="1062">
        <v>1</v>
      </c>
      <c r="O377" s="1062">
        <v>0</v>
      </c>
      <c r="P377" s="1059">
        <v>4690379081616</v>
      </c>
      <c r="Q377" s="1062"/>
      <c r="R377" s="1062">
        <v>0</v>
      </c>
      <c r="S377" s="1059" t="s">
        <v>4153</v>
      </c>
      <c r="T377" s="1065">
        <f t="shared" si="10"/>
        <v>9808.8000000000011</v>
      </c>
      <c r="U377" s="1066">
        <f t="shared" si="11"/>
        <v>10299.240000000002</v>
      </c>
    </row>
    <row r="378" spans="1:21" hidden="1">
      <c r="A378" s="1059" t="s">
        <v>4499</v>
      </c>
      <c r="B378" s="1060">
        <v>610110000804</v>
      </c>
      <c r="C378" s="1059" t="s">
        <v>4518</v>
      </c>
      <c r="D378" s="1059" t="s">
        <v>4175</v>
      </c>
      <c r="E378" s="1059" t="s">
        <v>4151</v>
      </c>
      <c r="F378" s="1061">
        <v>14640</v>
      </c>
      <c r="G378" s="1059" t="s">
        <v>4152</v>
      </c>
      <c r="H378" s="1062">
        <v>11</v>
      </c>
      <c r="I378" s="1063">
        <v>0.99</v>
      </c>
      <c r="J378" s="1063">
        <v>0</v>
      </c>
      <c r="K378" s="1064">
        <v>36</v>
      </c>
      <c r="L378" s="1063">
        <v>20.354399999999998</v>
      </c>
      <c r="M378" s="1063">
        <v>35.64</v>
      </c>
      <c r="N378" s="1062">
        <v>1</v>
      </c>
      <c r="O378" s="1062">
        <v>0</v>
      </c>
      <c r="P378" s="1059">
        <v>4690379081623</v>
      </c>
      <c r="Q378" s="1062"/>
      <c r="R378" s="1062">
        <v>0</v>
      </c>
      <c r="S378" s="1059" t="s">
        <v>4153</v>
      </c>
      <c r="T378" s="1065">
        <f t="shared" si="10"/>
        <v>9808.8000000000011</v>
      </c>
      <c r="U378" s="1066">
        <f t="shared" si="11"/>
        <v>10299.240000000002</v>
      </c>
    </row>
    <row r="379" spans="1:21" hidden="1">
      <c r="A379" s="1059" t="s">
        <v>4499</v>
      </c>
      <c r="B379" s="1060">
        <v>610090002340</v>
      </c>
      <c r="C379" s="1059" t="s">
        <v>4519</v>
      </c>
      <c r="D379" s="1059" t="s">
        <v>4180</v>
      </c>
      <c r="E379" s="1059" t="s">
        <v>4181</v>
      </c>
      <c r="F379" s="1061">
        <v>707.6</v>
      </c>
      <c r="G379" s="1059" t="s">
        <v>4152</v>
      </c>
      <c r="H379" s="1062">
        <v>10</v>
      </c>
      <c r="I379" s="1063">
        <v>0.57600368642359301</v>
      </c>
      <c r="J379" s="1063">
        <v>0</v>
      </c>
      <c r="K379" s="1064">
        <v>60</v>
      </c>
      <c r="L379" s="1063">
        <v>9.5</v>
      </c>
      <c r="M379" s="1063">
        <v>34.5602211854156</v>
      </c>
      <c r="N379" s="1062">
        <v>1</v>
      </c>
      <c r="O379" s="1062">
        <v>0</v>
      </c>
      <c r="P379" s="1059">
        <v>4690379081159</v>
      </c>
      <c r="Q379" s="1062"/>
      <c r="R379" s="1062">
        <v>0</v>
      </c>
      <c r="S379" s="1059" t="s">
        <v>4153</v>
      </c>
      <c r="T379" s="1065">
        <f t="shared" si="10"/>
        <v>474.09200000000004</v>
      </c>
      <c r="U379" s="1066">
        <f t="shared" si="11"/>
        <v>497.79660000000007</v>
      </c>
    </row>
    <row r="380" spans="1:21" hidden="1">
      <c r="A380" s="1059" t="s">
        <v>4499</v>
      </c>
      <c r="B380" s="1060">
        <v>610090002341</v>
      </c>
      <c r="C380" s="1059" t="s">
        <v>4520</v>
      </c>
      <c r="D380" s="1059" t="s">
        <v>4180</v>
      </c>
      <c r="E380" s="1059" t="s">
        <v>4181</v>
      </c>
      <c r="F380" s="1061">
        <v>707.6</v>
      </c>
      <c r="G380" s="1059" t="s">
        <v>4152</v>
      </c>
      <c r="H380" s="1062">
        <v>10</v>
      </c>
      <c r="I380" s="1063">
        <v>0.57600368642359301</v>
      </c>
      <c r="J380" s="1063">
        <v>0</v>
      </c>
      <c r="K380" s="1064">
        <v>60</v>
      </c>
      <c r="L380" s="1063">
        <v>9.5</v>
      </c>
      <c r="M380" s="1063">
        <v>34.5602211854156</v>
      </c>
      <c r="N380" s="1062">
        <v>1</v>
      </c>
      <c r="O380" s="1062">
        <v>0</v>
      </c>
      <c r="P380" s="1059">
        <v>4690379081166</v>
      </c>
      <c r="Q380" s="1062"/>
      <c r="R380" s="1062">
        <v>0</v>
      </c>
      <c r="S380" s="1059" t="s">
        <v>4153</v>
      </c>
      <c r="T380" s="1065">
        <f t="shared" si="10"/>
        <v>474.09200000000004</v>
      </c>
      <c r="U380" s="1066">
        <f t="shared" si="11"/>
        <v>497.79660000000007</v>
      </c>
    </row>
    <row r="381" spans="1:21" hidden="1">
      <c r="A381" s="1059" t="s">
        <v>4499</v>
      </c>
      <c r="B381" s="1060">
        <v>610090002342</v>
      </c>
      <c r="C381" s="1059" t="s">
        <v>4521</v>
      </c>
      <c r="D381" s="1059" t="s">
        <v>4180</v>
      </c>
      <c r="E381" s="1059" t="s">
        <v>4181</v>
      </c>
      <c r="F381" s="1061">
        <v>707.6</v>
      </c>
      <c r="G381" s="1059" t="s">
        <v>4152</v>
      </c>
      <c r="H381" s="1062">
        <v>10</v>
      </c>
      <c r="I381" s="1063">
        <v>0.57600368642359301</v>
      </c>
      <c r="J381" s="1063">
        <v>0</v>
      </c>
      <c r="K381" s="1064">
        <v>60</v>
      </c>
      <c r="L381" s="1063">
        <v>9.5</v>
      </c>
      <c r="M381" s="1063">
        <v>34.5602211854156</v>
      </c>
      <c r="N381" s="1062">
        <v>1</v>
      </c>
      <c r="O381" s="1062">
        <v>0</v>
      </c>
      <c r="P381" s="1059">
        <v>4690379081173</v>
      </c>
      <c r="Q381" s="1062"/>
      <c r="R381" s="1062">
        <v>0</v>
      </c>
      <c r="S381" s="1059" t="s">
        <v>4153</v>
      </c>
      <c r="T381" s="1065">
        <f t="shared" si="10"/>
        <v>474.09200000000004</v>
      </c>
      <c r="U381" s="1066">
        <f t="shared" si="11"/>
        <v>497.79660000000007</v>
      </c>
    </row>
    <row r="382" spans="1:21" hidden="1">
      <c r="A382" s="1059" t="s">
        <v>4499</v>
      </c>
      <c r="B382" s="1060">
        <v>610090002330</v>
      </c>
      <c r="C382" s="1059" t="s">
        <v>4522</v>
      </c>
      <c r="D382" s="1059" t="s">
        <v>4186</v>
      </c>
      <c r="E382" s="1059" t="s">
        <v>4181</v>
      </c>
      <c r="F382" s="1061">
        <v>244</v>
      </c>
      <c r="G382" s="1059" t="s">
        <v>4152</v>
      </c>
      <c r="H382" s="1062">
        <v>10</v>
      </c>
      <c r="I382" s="1063">
        <v>0.43200276481769501</v>
      </c>
      <c r="J382" s="1063">
        <v>0</v>
      </c>
      <c r="K382" s="1064">
        <v>72</v>
      </c>
      <c r="L382" s="1063">
        <v>9.0299999999999994</v>
      </c>
      <c r="M382" s="1063">
        <v>31.104199066873999</v>
      </c>
      <c r="N382" s="1062">
        <v>1</v>
      </c>
      <c r="O382" s="1062">
        <v>0</v>
      </c>
      <c r="P382" s="1059">
        <v>4690379081180</v>
      </c>
      <c r="Q382" s="1062"/>
      <c r="R382" s="1062">
        <v>0</v>
      </c>
      <c r="S382" s="1059" t="s">
        <v>4153</v>
      </c>
      <c r="T382" s="1065">
        <f t="shared" si="10"/>
        <v>163.48000000000002</v>
      </c>
      <c r="U382" s="1066">
        <f t="shared" si="11"/>
        <v>171.65400000000002</v>
      </c>
    </row>
    <row r="383" spans="1:21" hidden="1">
      <c r="A383" s="1059" t="s">
        <v>4499</v>
      </c>
      <c r="B383" s="1060">
        <v>610090002331</v>
      </c>
      <c r="C383" s="1059" t="s">
        <v>4523</v>
      </c>
      <c r="D383" s="1059" t="s">
        <v>4186</v>
      </c>
      <c r="E383" s="1059" t="s">
        <v>4181</v>
      </c>
      <c r="F383" s="1061">
        <v>244</v>
      </c>
      <c r="G383" s="1059" t="s">
        <v>4152</v>
      </c>
      <c r="H383" s="1062">
        <v>10</v>
      </c>
      <c r="I383" s="1063">
        <v>0.43200276481769501</v>
      </c>
      <c r="J383" s="1063">
        <v>0</v>
      </c>
      <c r="K383" s="1064">
        <v>72</v>
      </c>
      <c r="L383" s="1063">
        <v>9.0299999999999994</v>
      </c>
      <c r="M383" s="1063">
        <v>31.104199066873999</v>
      </c>
      <c r="N383" s="1062">
        <v>1</v>
      </c>
      <c r="O383" s="1062">
        <v>0</v>
      </c>
      <c r="P383" s="1059">
        <v>4690379081197</v>
      </c>
      <c r="Q383" s="1062"/>
      <c r="R383" s="1062">
        <v>0</v>
      </c>
      <c r="S383" s="1059" t="s">
        <v>4153</v>
      </c>
      <c r="T383" s="1065">
        <f t="shared" si="10"/>
        <v>163.48000000000002</v>
      </c>
      <c r="U383" s="1066">
        <f t="shared" si="11"/>
        <v>171.65400000000002</v>
      </c>
    </row>
    <row r="384" spans="1:21" hidden="1">
      <c r="A384" s="1059" t="s">
        <v>4499</v>
      </c>
      <c r="B384" s="1060">
        <v>610090002332</v>
      </c>
      <c r="C384" s="1059" t="s">
        <v>4524</v>
      </c>
      <c r="D384" s="1059" t="s">
        <v>4186</v>
      </c>
      <c r="E384" s="1059" t="s">
        <v>4181</v>
      </c>
      <c r="F384" s="1061">
        <v>244</v>
      </c>
      <c r="G384" s="1059" t="s">
        <v>4152</v>
      </c>
      <c r="H384" s="1062">
        <v>10</v>
      </c>
      <c r="I384" s="1063">
        <v>0.43200276481769501</v>
      </c>
      <c r="J384" s="1063">
        <v>0</v>
      </c>
      <c r="K384" s="1064">
        <v>72</v>
      </c>
      <c r="L384" s="1063">
        <v>9.0299999999999994</v>
      </c>
      <c r="M384" s="1063">
        <v>31.104199066873999</v>
      </c>
      <c r="N384" s="1062">
        <v>1</v>
      </c>
      <c r="O384" s="1062">
        <v>0</v>
      </c>
      <c r="P384" s="1059">
        <v>4690379081203</v>
      </c>
      <c r="Q384" s="1062"/>
      <c r="R384" s="1062">
        <v>0</v>
      </c>
      <c r="S384" s="1059" t="s">
        <v>4153</v>
      </c>
      <c r="T384" s="1065">
        <f t="shared" si="10"/>
        <v>163.48000000000002</v>
      </c>
      <c r="U384" s="1066">
        <f t="shared" si="11"/>
        <v>171.65400000000002</v>
      </c>
    </row>
    <row r="385" spans="1:21" hidden="1">
      <c r="A385" s="1059" t="s">
        <v>4499</v>
      </c>
      <c r="B385" s="1060">
        <v>610090002323</v>
      </c>
      <c r="C385" s="1059" t="s">
        <v>4525</v>
      </c>
      <c r="D385" s="1059" t="s">
        <v>4191</v>
      </c>
      <c r="E385" s="1059" t="s">
        <v>4181</v>
      </c>
      <c r="F385" s="1061">
        <v>128.1</v>
      </c>
      <c r="G385" s="1059" t="s">
        <v>4152</v>
      </c>
      <c r="H385" s="1062">
        <v>19</v>
      </c>
      <c r="I385" s="1063">
        <v>9.8496630378434397E-2</v>
      </c>
      <c r="J385" s="1063">
        <v>0</v>
      </c>
      <c r="K385" s="1064">
        <v>416</v>
      </c>
      <c r="L385" s="1063">
        <v>2.1659999999999999</v>
      </c>
      <c r="M385" s="1063">
        <v>40.974598237428701</v>
      </c>
      <c r="N385" s="1062">
        <v>1</v>
      </c>
      <c r="O385" s="1062">
        <v>0</v>
      </c>
      <c r="P385" s="1059">
        <v>4690379081258</v>
      </c>
      <c r="Q385" s="1062"/>
      <c r="R385" s="1062">
        <v>0</v>
      </c>
      <c r="S385" s="1059" t="s">
        <v>4153</v>
      </c>
      <c r="T385" s="1065">
        <f t="shared" si="10"/>
        <v>85.826999999999998</v>
      </c>
      <c r="U385" s="1066">
        <f t="shared" si="11"/>
        <v>90.118350000000007</v>
      </c>
    </row>
    <row r="386" spans="1:21" hidden="1">
      <c r="A386" s="1059" t="s">
        <v>4499</v>
      </c>
      <c r="B386" s="1060">
        <v>610090002324</v>
      </c>
      <c r="C386" s="1059" t="s">
        <v>4526</v>
      </c>
      <c r="D386" s="1059" t="s">
        <v>4191</v>
      </c>
      <c r="E386" s="1059" t="s">
        <v>4181</v>
      </c>
      <c r="F386" s="1061">
        <v>128.1</v>
      </c>
      <c r="G386" s="1059" t="s">
        <v>4152</v>
      </c>
      <c r="H386" s="1062">
        <v>19</v>
      </c>
      <c r="I386" s="1063">
        <v>9.8496630378434397E-2</v>
      </c>
      <c r="J386" s="1063">
        <v>0</v>
      </c>
      <c r="K386" s="1064">
        <v>416</v>
      </c>
      <c r="L386" s="1063">
        <v>2.1659999999999999</v>
      </c>
      <c r="M386" s="1063">
        <v>40.974598237428701</v>
      </c>
      <c r="N386" s="1062">
        <v>1</v>
      </c>
      <c r="O386" s="1062">
        <v>0</v>
      </c>
      <c r="P386" s="1059">
        <v>4690379081265</v>
      </c>
      <c r="Q386" s="1062"/>
      <c r="R386" s="1062">
        <v>0</v>
      </c>
      <c r="S386" s="1059" t="s">
        <v>4153</v>
      </c>
      <c r="T386" s="1065">
        <f t="shared" si="10"/>
        <v>85.826999999999998</v>
      </c>
      <c r="U386" s="1066">
        <f t="shared" si="11"/>
        <v>90.118350000000007</v>
      </c>
    </row>
    <row r="387" spans="1:21" hidden="1">
      <c r="A387" s="1059" t="s">
        <v>4499</v>
      </c>
      <c r="B387" s="1060">
        <v>610090002325</v>
      </c>
      <c r="C387" s="1059" t="s">
        <v>4527</v>
      </c>
      <c r="D387" s="1059" t="s">
        <v>4191</v>
      </c>
      <c r="E387" s="1059" t="s">
        <v>4181</v>
      </c>
      <c r="F387" s="1061">
        <v>128.1</v>
      </c>
      <c r="G387" s="1059" t="s">
        <v>4152</v>
      </c>
      <c r="H387" s="1062">
        <v>19</v>
      </c>
      <c r="I387" s="1063">
        <v>9.8496630378434397E-2</v>
      </c>
      <c r="J387" s="1063">
        <v>0</v>
      </c>
      <c r="K387" s="1064">
        <v>416</v>
      </c>
      <c r="L387" s="1063">
        <v>2.1659999999999999</v>
      </c>
      <c r="M387" s="1063">
        <v>40.974598237428701</v>
      </c>
      <c r="N387" s="1062">
        <v>1</v>
      </c>
      <c r="O387" s="1062">
        <v>0</v>
      </c>
      <c r="P387" s="1059">
        <v>4690379081272</v>
      </c>
      <c r="Q387" s="1062"/>
      <c r="R387" s="1062">
        <v>0</v>
      </c>
      <c r="S387" s="1059" t="s">
        <v>4153</v>
      </c>
      <c r="T387" s="1065">
        <f t="shared" si="10"/>
        <v>85.826999999999998</v>
      </c>
      <c r="U387" s="1066">
        <f t="shared" si="11"/>
        <v>90.118350000000007</v>
      </c>
    </row>
    <row r="388" spans="1:21" hidden="1">
      <c r="A388" s="1059" t="s">
        <v>4499</v>
      </c>
      <c r="B388" s="1060">
        <v>610090002333</v>
      </c>
      <c r="C388" s="1059" t="s">
        <v>4528</v>
      </c>
      <c r="D388" s="1059" t="s">
        <v>4186</v>
      </c>
      <c r="E388" s="1059" t="s">
        <v>4181</v>
      </c>
      <c r="F388" s="1061">
        <v>311.09999999999997</v>
      </c>
      <c r="G388" s="1059" t="s">
        <v>4152</v>
      </c>
      <c r="H388" s="1062">
        <v>10</v>
      </c>
      <c r="I388" s="1063">
        <v>0.43200276481769501</v>
      </c>
      <c r="J388" s="1063">
        <v>0</v>
      </c>
      <c r="K388" s="1064">
        <v>72</v>
      </c>
      <c r="L388" s="1063">
        <v>9.0299999999999994</v>
      </c>
      <c r="M388" s="1063">
        <v>31.104199066873999</v>
      </c>
      <c r="N388" s="1062">
        <v>1</v>
      </c>
      <c r="O388" s="1062">
        <v>0</v>
      </c>
      <c r="P388" s="1059">
        <v>4690379081210</v>
      </c>
      <c r="Q388" s="1062"/>
      <c r="R388" s="1062">
        <v>0</v>
      </c>
      <c r="S388" s="1059" t="s">
        <v>4153</v>
      </c>
      <c r="T388" s="1065">
        <f t="shared" si="10"/>
        <v>208.43699999999998</v>
      </c>
      <c r="U388" s="1066">
        <f t="shared" si="11"/>
        <v>218.85884999999999</v>
      </c>
    </row>
    <row r="389" spans="1:21" hidden="1">
      <c r="A389" s="1059" t="s">
        <v>4499</v>
      </c>
      <c r="B389" s="1060">
        <v>610090002334</v>
      </c>
      <c r="C389" s="1059" t="s">
        <v>4529</v>
      </c>
      <c r="D389" s="1059" t="s">
        <v>4186</v>
      </c>
      <c r="E389" s="1059" t="s">
        <v>4181</v>
      </c>
      <c r="F389" s="1061">
        <v>311.09999999999997</v>
      </c>
      <c r="G389" s="1059" t="s">
        <v>4152</v>
      </c>
      <c r="H389" s="1062">
        <v>10</v>
      </c>
      <c r="I389" s="1063">
        <v>0.43200276481769501</v>
      </c>
      <c r="J389" s="1063">
        <v>0</v>
      </c>
      <c r="K389" s="1064">
        <v>72</v>
      </c>
      <c r="L389" s="1063">
        <v>9.0299999999999994</v>
      </c>
      <c r="M389" s="1063">
        <v>31.104199066873999</v>
      </c>
      <c r="N389" s="1062">
        <v>1</v>
      </c>
      <c r="O389" s="1062">
        <v>0</v>
      </c>
      <c r="P389" s="1059">
        <v>4690379081227</v>
      </c>
      <c r="Q389" s="1062"/>
      <c r="R389" s="1062">
        <v>0</v>
      </c>
      <c r="S389" s="1059" t="s">
        <v>4153</v>
      </c>
      <c r="T389" s="1065">
        <f t="shared" si="10"/>
        <v>208.43699999999998</v>
      </c>
      <c r="U389" s="1066">
        <f t="shared" si="11"/>
        <v>218.85884999999999</v>
      </c>
    </row>
    <row r="390" spans="1:21" hidden="1">
      <c r="A390" s="1059" t="s">
        <v>4499</v>
      </c>
      <c r="B390" s="1060">
        <v>610090002335</v>
      </c>
      <c r="C390" s="1059" t="s">
        <v>4530</v>
      </c>
      <c r="D390" s="1059" t="s">
        <v>4186</v>
      </c>
      <c r="E390" s="1059" t="s">
        <v>4181</v>
      </c>
      <c r="F390" s="1061">
        <v>311.09999999999997</v>
      </c>
      <c r="G390" s="1059" t="s">
        <v>4152</v>
      </c>
      <c r="H390" s="1062">
        <v>10</v>
      </c>
      <c r="I390" s="1063">
        <v>0.43200276481769501</v>
      </c>
      <c r="J390" s="1063">
        <v>0</v>
      </c>
      <c r="K390" s="1064">
        <v>72</v>
      </c>
      <c r="L390" s="1063">
        <v>9.0299999999999994</v>
      </c>
      <c r="M390" s="1063">
        <v>31.104199066873999</v>
      </c>
      <c r="N390" s="1062">
        <v>1</v>
      </c>
      <c r="O390" s="1062">
        <v>0</v>
      </c>
      <c r="P390" s="1059">
        <v>4690379081234</v>
      </c>
      <c r="Q390" s="1062"/>
      <c r="R390" s="1062">
        <v>0</v>
      </c>
      <c r="S390" s="1059" t="s">
        <v>4153</v>
      </c>
      <c r="T390" s="1065">
        <f t="shared" si="10"/>
        <v>208.43699999999998</v>
      </c>
      <c r="U390" s="1066">
        <f t="shared" si="11"/>
        <v>218.85884999999999</v>
      </c>
    </row>
    <row r="391" spans="1:21" hidden="1">
      <c r="A391" s="1059" t="s">
        <v>4499</v>
      </c>
      <c r="B391" s="1060">
        <v>610090002336</v>
      </c>
      <c r="C391" s="1059" t="s">
        <v>4531</v>
      </c>
      <c r="D391" s="1059" t="s">
        <v>4186</v>
      </c>
      <c r="E391" s="1059" t="s">
        <v>4181</v>
      </c>
      <c r="F391" s="1061">
        <v>311.09999999999997</v>
      </c>
      <c r="G391" s="1059" t="s">
        <v>4152</v>
      </c>
      <c r="H391" s="1062">
        <v>10</v>
      </c>
      <c r="I391" s="1063">
        <v>0.43200276481769501</v>
      </c>
      <c r="J391" s="1063">
        <v>0</v>
      </c>
      <c r="K391" s="1064">
        <v>72</v>
      </c>
      <c r="L391" s="1063">
        <v>9.0299999999999994</v>
      </c>
      <c r="M391" s="1063">
        <v>31.104199066873999</v>
      </c>
      <c r="N391" s="1062">
        <v>1</v>
      </c>
      <c r="O391" s="1062">
        <v>0</v>
      </c>
      <c r="P391" s="1059">
        <v>4690379081241</v>
      </c>
      <c r="Q391" s="1062"/>
      <c r="R391" s="1062">
        <v>0</v>
      </c>
      <c r="S391" s="1059" t="s">
        <v>4153</v>
      </c>
      <c r="T391" s="1065">
        <f t="shared" si="10"/>
        <v>208.43699999999998</v>
      </c>
      <c r="U391" s="1066">
        <f t="shared" si="11"/>
        <v>218.85884999999999</v>
      </c>
    </row>
    <row r="392" spans="1:21" hidden="1">
      <c r="A392" s="1059" t="s">
        <v>4499</v>
      </c>
      <c r="B392" s="1060">
        <v>610090002326</v>
      </c>
      <c r="C392" s="1059" t="s">
        <v>4532</v>
      </c>
      <c r="D392" s="1059" t="s">
        <v>4191</v>
      </c>
      <c r="E392" s="1059" t="s">
        <v>4181</v>
      </c>
      <c r="F392" s="1061">
        <v>134.19999999999999</v>
      </c>
      <c r="G392" s="1059" t="s">
        <v>4152</v>
      </c>
      <c r="H392" s="1062">
        <v>19</v>
      </c>
      <c r="I392" s="1063">
        <v>9.8496630378434397E-2</v>
      </c>
      <c r="J392" s="1063">
        <v>0</v>
      </c>
      <c r="K392" s="1064">
        <v>416</v>
      </c>
      <c r="L392" s="1063">
        <v>2.1659999999999999</v>
      </c>
      <c r="M392" s="1063">
        <v>40.974598237428701</v>
      </c>
      <c r="N392" s="1062">
        <v>1</v>
      </c>
      <c r="O392" s="1062">
        <v>0</v>
      </c>
      <c r="P392" s="1059">
        <v>4690379081289</v>
      </c>
      <c r="Q392" s="1062"/>
      <c r="R392" s="1062">
        <v>0</v>
      </c>
      <c r="S392" s="1059" t="s">
        <v>4153</v>
      </c>
      <c r="T392" s="1065">
        <f t="shared" si="10"/>
        <v>89.914000000000001</v>
      </c>
      <c r="U392" s="1066">
        <f t="shared" si="11"/>
        <v>94.409700000000001</v>
      </c>
    </row>
    <row r="393" spans="1:21" hidden="1">
      <c r="A393" s="1059" t="s">
        <v>4499</v>
      </c>
      <c r="B393" s="1060">
        <v>610090002327</v>
      </c>
      <c r="C393" s="1059" t="s">
        <v>4533</v>
      </c>
      <c r="D393" s="1059" t="s">
        <v>4191</v>
      </c>
      <c r="E393" s="1059" t="s">
        <v>4181</v>
      </c>
      <c r="F393" s="1061">
        <v>134.19999999999999</v>
      </c>
      <c r="G393" s="1059" t="s">
        <v>4152</v>
      </c>
      <c r="H393" s="1062">
        <v>19</v>
      </c>
      <c r="I393" s="1063">
        <v>9.8496630378434397E-2</v>
      </c>
      <c r="J393" s="1063">
        <v>0</v>
      </c>
      <c r="K393" s="1064">
        <v>416</v>
      </c>
      <c r="L393" s="1063">
        <v>2.1659999999999999</v>
      </c>
      <c r="M393" s="1063">
        <v>40.974598237428701</v>
      </c>
      <c r="N393" s="1062">
        <v>1</v>
      </c>
      <c r="O393" s="1062">
        <v>0</v>
      </c>
      <c r="P393" s="1059">
        <v>4690379081296</v>
      </c>
      <c r="Q393" s="1062"/>
      <c r="R393" s="1062">
        <v>0</v>
      </c>
      <c r="S393" s="1059" t="s">
        <v>4153</v>
      </c>
      <c r="T393" s="1065">
        <f t="shared" si="10"/>
        <v>89.914000000000001</v>
      </c>
      <c r="U393" s="1066">
        <f t="shared" si="11"/>
        <v>94.409700000000001</v>
      </c>
    </row>
    <row r="394" spans="1:21" hidden="1">
      <c r="A394" s="1059" t="s">
        <v>4499</v>
      </c>
      <c r="B394" s="1060">
        <v>610090002328</v>
      </c>
      <c r="C394" s="1059" t="s">
        <v>4534</v>
      </c>
      <c r="D394" s="1059" t="s">
        <v>4191</v>
      </c>
      <c r="E394" s="1059" t="s">
        <v>4181</v>
      </c>
      <c r="F394" s="1061">
        <v>134.19999999999999</v>
      </c>
      <c r="G394" s="1059" t="s">
        <v>4152</v>
      </c>
      <c r="H394" s="1062">
        <v>19</v>
      </c>
      <c r="I394" s="1063">
        <v>9.8496630378434397E-2</v>
      </c>
      <c r="J394" s="1063">
        <v>0</v>
      </c>
      <c r="K394" s="1064">
        <v>416</v>
      </c>
      <c r="L394" s="1063">
        <v>2.1659999999999999</v>
      </c>
      <c r="M394" s="1063">
        <v>40.974598237428701</v>
      </c>
      <c r="N394" s="1062">
        <v>1</v>
      </c>
      <c r="O394" s="1062">
        <v>0</v>
      </c>
      <c r="P394" s="1059">
        <v>4690379081302</v>
      </c>
      <c r="Q394" s="1062"/>
      <c r="R394" s="1062">
        <v>0</v>
      </c>
      <c r="S394" s="1059" t="s">
        <v>4153</v>
      </c>
      <c r="T394" s="1065">
        <f t="shared" si="10"/>
        <v>89.914000000000001</v>
      </c>
      <c r="U394" s="1066">
        <f t="shared" si="11"/>
        <v>94.409700000000001</v>
      </c>
    </row>
    <row r="395" spans="1:21" hidden="1">
      <c r="A395" s="1059" t="s">
        <v>4499</v>
      </c>
      <c r="B395" s="1060">
        <v>610090002329</v>
      </c>
      <c r="C395" s="1059" t="s">
        <v>4535</v>
      </c>
      <c r="D395" s="1059" t="s">
        <v>4191</v>
      </c>
      <c r="E395" s="1059" t="s">
        <v>4181</v>
      </c>
      <c r="F395" s="1061">
        <v>134.19999999999999</v>
      </c>
      <c r="G395" s="1059" t="s">
        <v>4152</v>
      </c>
      <c r="H395" s="1062">
        <v>19</v>
      </c>
      <c r="I395" s="1063">
        <v>9.8496630378434397E-2</v>
      </c>
      <c r="J395" s="1063">
        <v>0</v>
      </c>
      <c r="K395" s="1064">
        <v>416</v>
      </c>
      <c r="L395" s="1063">
        <v>2.1659999999999999</v>
      </c>
      <c r="M395" s="1063">
        <v>40.974598237428701</v>
      </c>
      <c r="N395" s="1062">
        <v>1</v>
      </c>
      <c r="O395" s="1062">
        <v>0</v>
      </c>
      <c r="P395" s="1059">
        <v>4690379081319</v>
      </c>
      <c r="Q395" s="1062"/>
      <c r="R395" s="1062">
        <v>0</v>
      </c>
      <c r="S395" s="1059" t="s">
        <v>4153</v>
      </c>
      <c r="T395" s="1065">
        <f t="shared" si="10"/>
        <v>89.914000000000001</v>
      </c>
      <c r="U395" s="1066">
        <f t="shared" si="11"/>
        <v>94.409700000000001</v>
      </c>
    </row>
    <row r="396" spans="1:21" hidden="1">
      <c r="A396" s="1059" t="s">
        <v>4499</v>
      </c>
      <c r="B396" s="1060">
        <v>610130004789</v>
      </c>
      <c r="C396" s="1059" t="s">
        <v>4536</v>
      </c>
      <c r="D396" s="1059" t="s">
        <v>4180</v>
      </c>
      <c r="E396" s="1059" t="s">
        <v>4196</v>
      </c>
      <c r="F396" s="1061">
        <v>1256.5999999999999</v>
      </c>
      <c r="G396" s="1059" t="s">
        <v>4152</v>
      </c>
      <c r="H396" s="1062">
        <v>10</v>
      </c>
      <c r="I396" s="1063">
        <v>0.57599539203686401</v>
      </c>
      <c r="J396" s="1063">
        <v>8</v>
      </c>
      <c r="K396" s="1064">
        <v>60</v>
      </c>
      <c r="L396" s="1063">
        <v>17.600000000000001</v>
      </c>
      <c r="M396" s="1063">
        <v>34.559723522211797</v>
      </c>
      <c r="N396" s="1062">
        <v>1</v>
      </c>
      <c r="O396" s="1062">
        <v>0</v>
      </c>
      <c r="P396" s="1059">
        <v>4690379081326</v>
      </c>
      <c r="Q396" s="1062"/>
      <c r="R396" s="1062">
        <v>0</v>
      </c>
      <c r="S396" s="1059" t="s">
        <v>4153</v>
      </c>
      <c r="T396" s="1065">
        <f t="shared" si="10"/>
        <v>841.92200000000003</v>
      </c>
      <c r="U396" s="1066">
        <f t="shared" si="11"/>
        <v>884.01810000000012</v>
      </c>
    </row>
    <row r="397" spans="1:21" hidden="1">
      <c r="A397" s="1059" t="s">
        <v>4499</v>
      </c>
      <c r="B397" s="1060">
        <v>610130004790</v>
      </c>
      <c r="C397" s="1059" t="s">
        <v>4537</v>
      </c>
      <c r="D397" s="1059" t="s">
        <v>4180</v>
      </c>
      <c r="E397" s="1059" t="s">
        <v>4196</v>
      </c>
      <c r="F397" s="1061">
        <v>1256.5999999999999</v>
      </c>
      <c r="G397" s="1059" t="s">
        <v>4152</v>
      </c>
      <c r="H397" s="1062">
        <v>10</v>
      </c>
      <c r="I397" s="1063">
        <v>0.57599539203686401</v>
      </c>
      <c r="J397" s="1063">
        <v>8</v>
      </c>
      <c r="K397" s="1064">
        <v>60</v>
      </c>
      <c r="L397" s="1063">
        <v>17.600000000000001</v>
      </c>
      <c r="M397" s="1063">
        <v>34.559723522211797</v>
      </c>
      <c r="N397" s="1062">
        <v>1</v>
      </c>
      <c r="O397" s="1062">
        <v>0</v>
      </c>
      <c r="P397" s="1059">
        <v>4690379081333</v>
      </c>
      <c r="Q397" s="1062"/>
      <c r="R397" s="1062">
        <v>0</v>
      </c>
      <c r="S397" s="1059" t="s">
        <v>4153</v>
      </c>
      <c r="T397" s="1065">
        <f t="shared" si="10"/>
        <v>841.92200000000003</v>
      </c>
      <c r="U397" s="1066">
        <f t="shared" si="11"/>
        <v>884.01810000000012</v>
      </c>
    </row>
    <row r="398" spans="1:21" hidden="1">
      <c r="A398" s="1059" t="s">
        <v>4499</v>
      </c>
      <c r="B398" s="1060">
        <v>610130004791</v>
      </c>
      <c r="C398" s="1059" t="s">
        <v>4538</v>
      </c>
      <c r="D398" s="1059" t="s">
        <v>4180</v>
      </c>
      <c r="E398" s="1059" t="s">
        <v>4196</v>
      </c>
      <c r="F398" s="1061">
        <v>1256.5999999999999</v>
      </c>
      <c r="G398" s="1059" t="s">
        <v>4152</v>
      </c>
      <c r="H398" s="1062">
        <v>10</v>
      </c>
      <c r="I398" s="1063">
        <v>0.57599539203686401</v>
      </c>
      <c r="J398" s="1063">
        <v>8</v>
      </c>
      <c r="K398" s="1064">
        <v>60</v>
      </c>
      <c r="L398" s="1063">
        <v>17.600000000000001</v>
      </c>
      <c r="M398" s="1063">
        <v>34.559723522211797</v>
      </c>
      <c r="N398" s="1062">
        <v>1</v>
      </c>
      <c r="O398" s="1062">
        <v>0</v>
      </c>
      <c r="P398" s="1059">
        <v>4690379081340</v>
      </c>
      <c r="Q398" s="1062"/>
      <c r="R398" s="1062">
        <v>0</v>
      </c>
      <c r="S398" s="1059" t="s">
        <v>4153</v>
      </c>
      <c r="T398" s="1065">
        <f t="shared" si="10"/>
        <v>841.92200000000003</v>
      </c>
      <c r="U398" s="1066">
        <f t="shared" si="11"/>
        <v>884.01810000000012</v>
      </c>
    </row>
    <row r="399" spans="1:21" hidden="1">
      <c r="A399" s="1059" t="s">
        <v>4499</v>
      </c>
      <c r="B399" s="1060">
        <v>610130004795</v>
      </c>
      <c r="C399" s="1059" t="s">
        <v>4539</v>
      </c>
      <c r="D399" s="1059" t="s">
        <v>4186</v>
      </c>
      <c r="E399" s="1059" t="s">
        <v>4196</v>
      </c>
      <c r="F399" s="1061">
        <v>1274.8999999999999</v>
      </c>
      <c r="G399" s="1059" t="s">
        <v>4152</v>
      </c>
      <c r="H399" s="1062">
        <v>10</v>
      </c>
      <c r="I399" s="1063">
        <v>0.43199654402764798</v>
      </c>
      <c r="J399" s="1063">
        <v>6</v>
      </c>
      <c r="K399" s="1064">
        <v>72</v>
      </c>
      <c r="L399" s="1063">
        <v>9.33</v>
      </c>
      <c r="M399" s="1063">
        <v>31.103751169990598</v>
      </c>
      <c r="N399" s="1062">
        <v>1</v>
      </c>
      <c r="O399" s="1062">
        <v>0</v>
      </c>
      <c r="P399" s="1059">
        <v>4690379081388</v>
      </c>
      <c r="Q399" s="1062"/>
      <c r="R399" s="1062">
        <v>0</v>
      </c>
      <c r="S399" s="1059" t="s">
        <v>4153</v>
      </c>
      <c r="T399" s="1065">
        <f t="shared" si="10"/>
        <v>854.18299999999999</v>
      </c>
      <c r="U399" s="1066">
        <f t="shared" si="11"/>
        <v>896.89215000000002</v>
      </c>
    </row>
    <row r="400" spans="1:21" hidden="1">
      <c r="A400" s="1059" t="s">
        <v>4499</v>
      </c>
      <c r="B400" s="1060">
        <v>610130004796</v>
      </c>
      <c r="C400" s="1059" t="s">
        <v>4540</v>
      </c>
      <c r="D400" s="1059" t="s">
        <v>4186</v>
      </c>
      <c r="E400" s="1059" t="s">
        <v>4196</v>
      </c>
      <c r="F400" s="1061">
        <v>1274.8999999999999</v>
      </c>
      <c r="G400" s="1059" t="s">
        <v>4152</v>
      </c>
      <c r="H400" s="1062">
        <v>10</v>
      </c>
      <c r="I400" s="1063">
        <v>0.43199654402764798</v>
      </c>
      <c r="J400" s="1063">
        <v>6</v>
      </c>
      <c r="K400" s="1064">
        <v>72</v>
      </c>
      <c r="L400" s="1063">
        <v>9.33</v>
      </c>
      <c r="M400" s="1063">
        <v>31.103751169990598</v>
      </c>
      <c r="N400" s="1062">
        <v>1</v>
      </c>
      <c r="O400" s="1062">
        <v>0</v>
      </c>
      <c r="P400" s="1059">
        <v>4690379081395</v>
      </c>
      <c r="Q400" s="1062"/>
      <c r="R400" s="1062">
        <v>0</v>
      </c>
      <c r="S400" s="1059" t="s">
        <v>4153</v>
      </c>
      <c r="T400" s="1065">
        <f t="shared" si="10"/>
        <v>854.18299999999999</v>
      </c>
      <c r="U400" s="1066">
        <f t="shared" si="11"/>
        <v>896.89215000000002</v>
      </c>
    </row>
    <row r="401" spans="1:21" hidden="1">
      <c r="A401" s="1059" t="s">
        <v>4499</v>
      </c>
      <c r="B401" s="1060">
        <v>610130004797</v>
      </c>
      <c r="C401" s="1059" t="s">
        <v>4541</v>
      </c>
      <c r="D401" s="1059" t="s">
        <v>4186</v>
      </c>
      <c r="E401" s="1059" t="s">
        <v>4196</v>
      </c>
      <c r="F401" s="1061">
        <v>1274.8999999999999</v>
      </c>
      <c r="G401" s="1059" t="s">
        <v>4152</v>
      </c>
      <c r="H401" s="1062">
        <v>10</v>
      </c>
      <c r="I401" s="1063">
        <v>0.43199654402764798</v>
      </c>
      <c r="J401" s="1063">
        <v>6</v>
      </c>
      <c r="K401" s="1064">
        <v>72</v>
      </c>
      <c r="L401" s="1063">
        <v>9.33</v>
      </c>
      <c r="M401" s="1063">
        <v>31.103751169990598</v>
      </c>
      <c r="N401" s="1062">
        <v>1</v>
      </c>
      <c r="O401" s="1062">
        <v>0</v>
      </c>
      <c r="P401" s="1059">
        <v>4690379081401</v>
      </c>
      <c r="Q401" s="1062"/>
      <c r="R401" s="1062">
        <v>0</v>
      </c>
      <c r="S401" s="1059" t="s">
        <v>4153</v>
      </c>
      <c r="T401" s="1065">
        <f t="shared" si="10"/>
        <v>854.18299999999999</v>
      </c>
      <c r="U401" s="1066">
        <f t="shared" si="11"/>
        <v>896.89215000000002</v>
      </c>
    </row>
    <row r="402" spans="1:21" hidden="1">
      <c r="A402" s="1059" t="s">
        <v>4499</v>
      </c>
      <c r="B402" s="1060">
        <v>610130004798</v>
      </c>
      <c r="C402" s="1059" t="s">
        <v>4542</v>
      </c>
      <c r="D402" s="1059" t="s">
        <v>4186</v>
      </c>
      <c r="E402" s="1059" t="s">
        <v>4196</v>
      </c>
      <c r="F402" s="1061">
        <v>1274.8999999999999</v>
      </c>
      <c r="G402" s="1059" t="s">
        <v>4152</v>
      </c>
      <c r="H402" s="1062">
        <v>10</v>
      </c>
      <c r="I402" s="1063">
        <v>0.43199654402764798</v>
      </c>
      <c r="J402" s="1063">
        <v>6</v>
      </c>
      <c r="K402" s="1064">
        <v>72</v>
      </c>
      <c r="L402" s="1063">
        <v>9.33</v>
      </c>
      <c r="M402" s="1063">
        <v>31.103751169990598</v>
      </c>
      <c r="N402" s="1062">
        <v>1</v>
      </c>
      <c r="O402" s="1062">
        <v>0</v>
      </c>
      <c r="P402" s="1059">
        <v>4690379081418</v>
      </c>
      <c r="Q402" s="1062"/>
      <c r="R402" s="1062">
        <v>0</v>
      </c>
      <c r="S402" s="1059" t="s">
        <v>4153</v>
      </c>
      <c r="T402" s="1065">
        <f t="shared" si="10"/>
        <v>854.18299999999999</v>
      </c>
      <c r="U402" s="1066">
        <f t="shared" si="11"/>
        <v>896.89215000000002</v>
      </c>
    </row>
    <row r="403" spans="1:21" hidden="1">
      <c r="A403" s="1059" t="s">
        <v>4499</v>
      </c>
      <c r="B403" s="1060">
        <v>610130004792</v>
      </c>
      <c r="C403" s="1059" t="s">
        <v>4543</v>
      </c>
      <c r="D403" s="1059" t="s">
        <v>4186</v>
      </c>
      <c r="E403" s="1059" t="s">
        <v>4196</v>
      </c>
      <c r="F403" s="1061">
        <v>1116.3</v>
      </c>
      <c r="G403" s="1059" t="s">
        <v>4152</v>
      </c>
      <c r="H403" s="1062">
        <v>10</v>
      </c>
      <c r="I403" s="1063">
        <v>0.43199654402764798</v>
      </c>
      <c r="J403" s="1063">
        <v>6</v>
      </c>
      <c r="K403" s="1064">
        <v>72</v>
      </c>
      <c r="L403" s="1063">
        <v>9.33</v>
      </c>
      <c r="M403" s="1063">
        <v>31.103751169990598</v>
      </c>
      <c r="N403" s="1062">
        <v>1</v>
      </c>
      <c r="O403" s="1062">
        <v>0</v>
      </c>
      <c r="P403" s="1059">
        <v>4690379081357</v>
      </c>
      <c r="Q403" s="1062"/>
      <c r="R403" s="1062">
        <v>0</v>
      </c>
      <c r="S403" s="1059" t="s">
        <v>4153</v>
      </c>
      <c r="T403" s="1065">
        <f t="shared" si="10"/>
        <v>747.92100000000005</v>
      </c>
      <c r="U403" s="1066">
        <f t="shared" si="11"/>
        <v>785.31705000000011</v>
      </c>
    </row>
    <row r="404" spans="1:21" hidden="1">
      <c r="A404" s="1059" t="s">
        <v>4499</v>
      </c>
      <c r="B404" s="1060">
        <v>610130004793</v>
      </c>
      <c r="C404" s="1059" t="s">
        <v>4544</v>
      </c>
      <c r="D404" s="1059" t="s">
        <v>4186</v>
      </c>
      <c r="E404" s="1059" t="s">
        <v>4196</v>
      </c>
      <c r="F404" s="1061">
        <v>1116.3</v>
      </c>
      <c r="G404" s="1059" t="s">
        <v>4152</v>
      </c>
      <c r="H404" s="1062">
        <v>10</v>
      </c>
      <c r="I404" s="1063">
        <v>0.43199654402764798</v>
      </c>
      <c r="J404" s="1063">
        <v>6</v>
      </c>
      <c r="K404" s="1064">
        <v>72</v>
      </c>
      <c r="L404" s="1063">
        <v>9.33</v>
      </c>
      <c r="M404" s="1063">
        <v>31.103751169990598</v>
      </c>
      <c r="N404" s="1062">
        <v>1</v>
      </c>
      <c r="O404" s="1062">
        <v>0</v>
      </c>
      <c r="P404" s="1059">
        <v>4690379081364</v>
      </c>
      <c r="Q404" s="1062"/>
      <c r="R404" s="1062">
        <v>0</v>
      </c>
      <c r="S404" s="1059" t="s">
        <v>4153</v>
      </c>
      <c r="T404" s="1065">
        <f t="shared" si="10"/>
        <v>747.92100000000005</v>
      </c>
      <c r="U404" s="1066">
        <f t="shared" si="11"/>
        <v>785.31705000000011</v>
      </c>
    </row>
    <row r="405" spans="1:21" hidden="1">
      <c r="A405" s="1059" t="s">
        <v>4499</v>
      </c>
      <c r="B405" s="1060">
        <v>610130004794</v>
      </c>
      <c r="C405" s="1059" t="s">
        <v>4545</v>
      </c>
      <c r="D405" s="1059" t="s">
        <v>4186</v>
      </c>
      <c r="E405" s="1059" t="s">
        <v>4196</v>
      </c>
      <c r="F405" s="1061">
        <v>1116.3</v>
      </c>
      <c r="G405" s="1059" t="s">
        <v>4152</v>
      </c>
      <c r="H405" s="1062">
        <v>10</v>
      </c>
      <c r="I405" s="1063">
        <v>0.43199654402764798</v>
      </c>
      <c r="J405" s="1063">
        <v>6</v>
      </c>
      <c r="K405" s="1064">
        <v>72</v>
      </c>
      <c r="L405" s="1063">
        <v>9.33</v>
      </c>
      <c r="M405" s="1063">
        <v>31.103751169990598</v>
      </c>
      <c r="N405" s="1062">
        <v>1</v>
      </c>
      <c r="O405" s="1062">
        <v>0</v>
      </c>
      <c r="P405" s="1059">
        <v>4690379081371</v>
      </c>
      <c r="Q405" s="1062"/>
      <c r="R405" s="1062">
        <v>0</v>
      </c>
      <c r="S405" s="1059" t="s">
        <v>4153</v>
      </c>
      <c r="T405" s="1065">
        <f t="shared" si="10"/>
        <v>747.92100000000005</v>
      </c>
      <c r="U405" s="1066">
        <f t="shared" si="11"/>
        <v>785.31705000000011</v>
      </c>
    </row>
    <row r="406" spans="1:21" hidden="1">
      <c r="A406" s="1059" t="s">
        <v>4499</v>
      </c>
      <c r="B406" s="1060">
        <v>620070002038</v>
      </c>
      <c r="C406" s="1059" t="s">
        <v>4546</v>
      </c>
      <c r="D406" s="1059" t="s">
        <v>4205</v>
      </c>
      <c r="E406" s="1059" t="s">
        <v>4181</v>
      </c>
      <c r="F406" s="1061">
        <v>12157.3</v>
      </c>
      <c r="G406" s="1059" t="s">
        <v>4152</v>
      </c>
      <c r="H406" s="1062">
        <v>2</v>
      </c>
      <c r="I406" s="1063">
        <v>1.05596620908131</v>
      </c>
      <c r="J406" s="1063">
        <v>0</v>
      </c>
      <c r="K406" s="1064">
        <v>18</v>
      </c>
      <c r="L406" s="1063">
        <v>22.9</v>
      </c>
      <c r="M406" s="1063">
        <v>19.007391763463598</v>
      </c>
      <c r="N406" s="1062">
        <v>1</v>
      </c>
      <c r="O406" s="1062">
        <v>0</v>
      </c>
      <c r="P406" s="1059">
        <v>4690379081425</v>
      </c>
      <c r="Q406" s="1062"/>
      <c r="R406" s="1062">
        <v>0</v>
      </c>
      <c r="S406" s="1059" t="s">
        <v>4153</v>
      </c>
      <c r="T406" s="1065">
        <f t="shared" si="10"/>
        <v>8145.3909999999996</v>
      </c>
      <c r="U406" s="1066">
        <f t="shared" si="11"/>
        <v>8552.6605500000005</v>
      </c>
    </row>
    <row r="407" spans="1:21" hidden="1">
      <c r="A407" s="1059" t="s">
        <v>4499</v>
      </c>
      <c r="B407" s="1060">
        <v>620070002039</v>
      </c>
      <c r="C407" s="1059" t="s">
        <v>4547</v>
      </c>
      <c r="D407" s="1059" t="s">
        <v>4205</v>
      </c>
      <c r="E407" s="1059" t="s">
        <v>4181</v>
      </c>
      <c r="F407" s="1061">
        <v>12157.3</v>
      </c>
      <c r="G407" s="1059" t="s">
        <v>4152</v>
      </c>
      <c r="H407" s="1062">
        <v>2</v>
      </c>
      <c r="I407" s="1063">
        <v>1.05596620908131</v>
      </c>
      <c r="J407" s="1063">
        <v>0</v>
      </c>
      <c r="K407" s="1064">
        <v>18</v>
      </c>
      <c r="L407" s="1063">
        <v>22.9</v>
      </c>
      <c r="M407" s="1063">
        <v>19.007391763463598</v>
      </c>
      <c r="N407" s="1062">
        <v>1</v>
      </c>
      <c r="O407" s="1062">
        <v>0</v>
      </c>
      <c r="P407" s="1059">
        <v>4690379081432</v>
      </c>
      <c r="Q407" s="1062"/>
      <c r="R407" s="1062">
        <v>0</v>
      </c>
      <c r="S407" s="1059" t="s">
        <v>4153</v>
      </c>
      <c r="T407" s="1065">
        <f t="shared" si="10"/>
        <v>8145.3909999999996</v>
      </c>
      <c r="U407" s="1066">
        <f t="shared" si="11"/>
        <v>8552.6605500000005</v>
      </c>
    </row>
    <row r="408" spans="1:21" hidden="1">
      <c r="A408" s="1059" t="s">
        <v>4499</v>
      </c>
      <c r="B408" s="1060">
        <v>620070002040</v>
      </c>
      <c r="C408" s="1059" t="s">
        <v>4548</v>
      </c>
      <c r="D408" s="1059" t="s">
        <v>4205</v>
      </c>
      <c r="E408" s="1059" t="s">
        <v>4181</v>
      </c>
      <c r="F408" s="1061">
        <v>12157.3</v>
      </c>
      <c r="G408" s="1059" t="s">
        <v>4152</v>
      </c>
      <c r="H408" s="1062">
        <v>2</v>
      </c>
      <c r="I408" s="1063">
        <v>1.05596620908131</v>
      </c>
      <c r="J408" s="1063">
        <v>0</v>
      </c>
      <c r="K408" s="1064">
        <v>18</v>
      </c>
      <c r="L408" s="1063">
        <v>22.9</v>
      </c>
      <c r="M408" s="1063">
        <v>19.007391763463598</v>
      </c>
      <c r="N408" s="1062">
        <v>1</v>
      </c>
      <c r="O408" s="1062">
        <v>0</v>
      </c>
      <c r="P408" s="1059">
        <v>4690379081449</v>
      </c>
      <c r="Q408" s="1062"/>
      <c r="R408" s="1062">
        <v>0</v>
      </c>
      <c r="S408" s="1059" t="s">
        <v>4153</v>
      </c>
      <c r="T408" s="1065">
        <f t="shared" si="10"/>
        <v>8145.3909999999996</v>
      </c>
      <c r="U408" s="1066">
        <f t="shared" si="11"/>
        <v>8552.6605500000005</v>
      </c>
    </row>
    <row r="409" spans="1:21" hidden="1">
      <c r="A409" s="1059" t="s">
        <v>4499</v>
      </c>
      <c r="B409" s="1060">
        <v>620070002041</v>
      </c>
      <c r="C409" s="1059" t="s">
        <v>4549</v>
      </c>
      <c r="D409" s="1059" t="s">
        <v>4205</v>
      </c>
      <c r="E409" s="1059" t="s">
        <v>4181</v>
      </c>
      <c r="F409" s="1061">
        <v>16427.3</v>
      </c>
      <c r="G409" s="1059" t="s">
        <v>4152</v>
      </c>
      <c r="H409" s="1062">
        <v>1</v>
      </c>
      <c r="I409" s="1063">
        <v>0.527983104540655</v>
      </c>
      <c r="J409" s="1063">
        <v>0</v>
      </c>
      <c r="K409" s="1064">
        <v>30</v>
      </c>
      <c r="L409" s="1063">
        <v>11.45</v>
      </c>
      <c r="M409" s="1063">
        <v>15.8394931362196</v>
      </c>
      <c r="N409" s="1062">
        <v>1</v>
      </c>
      <c r="O409" s="1062">
        <v>0</v>
      </c>
      <c r="P409" s="1059">
        <v>4690379081456</v>
      </c>
      <c r="Q409" s="1062"/>
      <c r="R409" s="1062">
        <v>0</v>
      </c>
      <c r="S409" s="1059" t="s">
        <v>4153</v>
      </c>
      <c r="T409" s="1065">
        <f t="shared" si="10"/>
        <v>11006.291000000001</v>
      </c>
      <c r="U409" s="1066">
        <f t="shared" si="11"/>
        <v>11556.605550000002</v>
      </c>
    </row>
    <row r="410" spans="1:21" hidden="1">
      <c r="A410" s="1059" t="s">
        <v>4499</v>
      </c>
      <c r="B410" s="1060">
        <v>620070002042</v>
      </c>
      <c r="C410" s="1059" t="s">
        <v>4550</v>
      </c>
      <c r="D410" s="1059" t="s">
        <v>4205</v>
      </c>
      <c r="E410" s="1059" t="s">
        <v>4181</v>
      </c>
      <c r="F410" s="1061">
        <v>16427.3</v>
      </c>
      <c r="G410" s="1059" t="s">
        <v>4152</v>
      </c>
      <c r="H410" s="1062">
        <v>1</v>
      </c>
      <c r="I410" s="1063">
        <v>0.527983104540655</v>
      </c>
      <c r="J410" s="1063">
        <v>0</v>
      </c>
      <c r="K410" s="1064">
        <v>30</v>
      </c>
      <c r="L410" s="1063">
        <v>11.45</v>
      </c>
      <c r="M410" s="1063">
        <v>15.8394931362196</v>
      </c>
      <c r="N410" s="1062">
        <v>1</v>
      </c>
      <c r="O410" s="1062">
        <v>0</v>
      </c>
      <c r="P410" s="1059">
        <v>4690379081463</v>
      </c>
      <c r="Q410" s="1062"/>
      <c r="R410" s="1062">
        <v>0</v>
      </c>
      <c r="S410" s="1059" t="s">
        <v>4153</v>
      </c>
      <c r="T410" s="1065">
        <f t="shared" si="10"/>
        <v>11006.291000000001</v>
      </c>
      <c r="U410" s="1066">
        <f t="shared" si="11"/>
        <v>11556.605550000002</v>
      </c>
    </row>
    <row r="411" spans="1:21" hidden="1">
      <c r="A411" s="1059" t="s">
        <v>4499</v>
      </c>
      <c r="B411" s="1060">
        <v>620070002043</v>
      </c>
      <c r="C411" s="1059" t="s">
        <v>4551</v>
      </c>
      <c r="D411" s="1059" t="s">
        <v>4205</v>
      </c>
      <c r="E411" s="1059" t="s">
        <v>4181</v>
      </c>
      <c r="F411" s="1061">
        <v>16427.3</v>
      </c>
      <c r="G411" s="1059" t="s">
        <v>4152</v>
      </c>
      <c r="H411" s="1062">
        <v>1</v>
      </c>
      <c r="I411" s="1063">
        <v>0.527983104540655</v>
      </c>
      <c r="J411" s="1063">
        <v>0</v>
      </c>
      <c r="K411" s="1064">
        <v>30</v>
      </c>
      <c r="L411" s="1063">
        <v>11.45</v>
      </c>
      <c r="M411" s="1063">
        <v>15.8394931362196</v>
      </c>
      <c r="N411" s="1062">
        <v>1</v>
      </c>
      <c r="O411" s="1062">
        <v>0</v>
      </c>
      <c r="P411" s="1059">
        <v>4690379081470</v>
      </c>
      <c r="Q411" s="1062"/>
      <c r="R411" s="1062">
        <v>0</v>
      </c>
      <c r="S411" s="1059" t="s">
        <v>4153</v>
      </c>
      <c r="T411" s="1065">
        <f t="shared" si="10"/>
        <v>11006.291000000001</v>
      </c>
      <c r="U411" s="1066">
        <f t="shared" si="11"/>
        <v>11556.605550000002</v>
      </c>
    </row>
    <row r="412" spans="1:21" hidden="1">
      <c r="A412" s="1059" t="s">
        <v>4499</v>
      </c>
      <c r="B412" s="1060">
        <v>620070002044</v>
      </c>
      <c r="C412" s="1059" t="s">
        <v>4552</v>
      </c>
      <c r="D412" s="1059" t="s">
        <v>4205</v>
      </c>
      <c r="E412" s="1059" t="s">
        <v>4181</v>
      </c>
      <c r="F412" s="1061">
        <v>16427.3</v>
      </c>
      <c r="G412" s="1059" t="s">
        <v>4152</v>
      </c>
      <c r="H412" s="1062">
        <v>1</v>
      </c>
      <c r="I412" s="1063">
        <v>0.527983104540655</v>
      </c>
      <c r="J412" s="1063">
        <v>0</v>
      </c>
      <c r="K412" s="1064">
        <v>30</v>
      </c>
      <c r="L412" s="1063">
        <v>11.45</v>
      </c>
      <c r="M412" s="1063">
        <v>15.8394931362196</v>
      </c>
      <c r="N412" s="1062">
        <v>1</v>
      </c>
      <c r="O412" s="1062">
        <v>0</v>
      </c>
      <c r="P412" s="1059">
        <v>4690379081487</v>
      </c>
      <c r="Q412" s="1062"/>
      <c r="R412" s="1062">
        <v>0</v>
      </c>
      <c r="S412" s="1059" t="s">
        <v>4153</v>
      </c>
      <c r="T412" s="1065">
        <f t="shared" si="10"/>
        <v>11006.291000000001</v>
      </c>
      <c r="U412" s="1066">
        <f t="shared" si="11"/>
        <v>11556.605550000002</v>
      </c>
    </row>
    <row r="413" spans="1:21" hidden="1">
      <c r="A413" s="1059" t="s">
        <v>4499</v>
      </c>
      <c r="B413" s="1060">
        <v>620070002045</v>
      </c>
      <c r="C413" s="1059" t="s">
        <v>4553</v>
      </c>
      <c r="D413" s="1059" t="s">
        <v>4205</v>
      </c>
      <c r="E413" s="1059" t="s">
        <v>4181</v>
      </c>
      <c r="F413" s="1061">
        <v>16427.3</v>
      </c>
      <c r="G413" s="1059" t="s">
        <v>4152</v>
      </c>
      <c r="H413" s="1062">
        <v>1</v>
      </c>
      <c r="I413" s="1063">
        <v>0.527983104540655</v>
      </c>
      <c r="J413" s="1063">
        <v>0</v>
      </c>
      <c r="K413" s="1064">
        <v>30</v>
      </c>
      <c r="L413" s="1063">
        <v>11.45</v>
      </c>
      <c r="M413" s="1063">
        <v>15.8394931362196</v>
      </c>
      <c r="N413" s="1062">
        <v>1</v>
      </c>
      <c r="O413" s="1062">
        <v>0</v>
      </c>
      <c r="P413" s="1059">
        <v>4690379081494</v>
      </c>
      <c r="Q413" s="1062"/>
      <c r="R413" s="1062">
        <v>0</v>
      </c>
      <c r="S413" s="1059" t="s">
        <v>4153</v>
      </c>
      <c r="T413" s="1065">
        <f t="shared" si="10"/>
        <v>11006.291000000001</v>
      </c>
      <c r="U413" s="1066">
        <f t="shared" si="11"/>
        <v>11556.605550000002</v>
      </c>
    </row>
    <row r="414" spans="1:21" hidden="1">
      <c r="A414" s="1059" t="s">
        <v>4499</v>
      </c>
      <c r="B414" s="1060">
        <v>620070002046</v>
      </c>
      <c r="C414" s="1059" t="s">
        <v>4554</v>
      </c>
      <c r="D414" s="1059" t="s">
        <v>4205</v>
      </c>
      <c r="E414" s="1059" t="s">
        <v>4181</v>
      </c>
      <c r="F414" s="1061">
        <v>16427.3</v>
      </c>
      <c r="G414" s="1059" t="s">
        <v>4152</v>
      </c>
      <c r="H414" s="1062">
        <v>1</v>
      </c>
      <c r="I414" s="1063">
        <v>0.527983104540655</v>
      </c>
      <c r="J414" s="1063">
        <v>0</v>
      </c>
      <c r="K414" s="1064">
        <v>30</v>
      </c>
      <c r="L414" s="1063">
        <v>11.45</v>
      </c>
      <c r="M414" s="1063">
        <v>15.8394931362196</v>
      </c>
      <c r="N414" s="1062">
        <v>1</v>
      </c>
      <c r="O414" s="1062">
        <v>0</v>
      </c>
      <c r="P414" s="1059">
        <v>4690379081500</v>
      </c>
      <c r="Q414" s="1062"/>
      <c r="R414" s="1062">
        <v>0</v>
      </c>
      <c r="S414" s="1059" t="s">
        <v>4153</v>
      </c>
      <c r="T414" s="1065">
        <f t="shared" si="10"/>
        <v>11006.291000000001</v>
      </c>
      <c r="U414" s="1066">
        <f t="shared" si="11"/>
        <v>11556.605550000002</v>
      </c>
    </row>
    <row r="415" spans="1:21" hidden="1">
      <c r="A415" s="1059" t="s">
        <v>4499</v>
      </c>
      <c r="B415" s="1060">
        <v>620070002029</v>
      </c>
      <c r="C415" s="1059" t="s">
        <v>4555</v>
      </c>
      <c r="D415" s="1059" t="s">
        <v>4231</v>
      </c>
      <c r="E415" s="1059" t="s">
        <v>4181</v>
      </c>
      <c r="F415" s="1061">
        <v>8985.2999999999993</v>
      </c>
      <c r="G415" s="1059" t="s">
        <v>4152</v>
      </c>
      <c r="H415" s="1062">
        <v>2</v>
      </c>
      <c r="I415" s="1063">
        <v>0.79207920792079201</v>
      </c>
      <c r="J415" s="1063">
        <v>0</v>
      </c>
      <c r="K415" s="1064">
        <v>18</v>
      </c>
      <c r="L415" s="1063">
        <v>22.9</v>
      </c>
      <c r="M415" s="1063">
        <v>14.2574257425743</v>
      </c>
      <c r="N415" s="1062">
        <v>1</v>
      </c>
      <c r="O415" s="1062">
        <v>0</v>
      </c>
      <c r="P415" s="1059">
        <v>4690379081517</v>
      </c>
      <c r="Q415" s="1062"/>
      <c r="R415" s="1062">
        <v>0</v>
      </c>
      <c r="S415" s="1059" t="s">
        <v>4153</v>
      </c>
      <c r="T415" s="1065">
        <f t="shared" si="10"/>
        <v>6020.1509999999998</v>
      </c>
      <c r="U415" s="1066">
        <f t="shared" si="11"/>
        <v>6321.1585500000001</v>
      </c>
    </row>
    <row r="416" spans="1:21" hidden="1">
      <c r="A416" s="1059" t="s">
        <v>4499</v>
      </c>
      <c r="B416" s="1060">
        <v>620070002030</v>
      </c>
      <c r="C416" s="1059" t="s">
        <v>4556</v>
      </c>
      <c r="D416" s="1059" t="s">
        <v>4231</v>
      </c>
      <c r="E416" s="1059" t="s">
        <v>4181</v>
      </c>
      <c r="F416" s="1061">
        <v>8985.2999999999993</v>
      </c>
      <c r="G416" s="1059" t="s">
        <v>4152</v>
      </c>
      <c r="H416" s="1062">
        <v>2</v>
      </c>
      <c r="I416" s="1063">
        <v>0.79207920792079201</v>
      </c>
      <c r="J416" s="1063">
        <v>0</v>
      </c>
      <c r="K416" s="1064">
        <v>18</v>
      </c>
      <c r="L416" s="1063">
        <v>22.9</v>
      </c>
      <c r="M416" s="1063">
        <v>14.2574257425743</v>
      </c>
      <c r="N416" s="1062">
        <v>1</v>
      </c>
      <c r="O416" s="1062">
        <v>0</v>
      </c>
      <c r="P416" s="1059">
        <v>4690379081524</v>
      </c>
      <c r="Q416" s="1062"/>
      <c r="R416" s="1062">
        <v>0</v>
      </c>
      <c r="S416" s="1059" t="s">
        <v>4153</v>
      </c>
      <c r="T416" s="1065">
        <f t="shared" si="10"/>
        <v>6020.1509999999998</v>
      </c>
      <c r="U416" s="1066">
        <f t="shared" si="11"/>
        <v>6321.1585500000001</v>
      </c>
    </row>
    <row r="417" spans="1:21" hidden="1">
      <c r="A417" s="1059" t="s">
        <v>4499</v>
      </c>
      <c r="B417" s="1060">
        <v>620070002031</v>
      </c>
      <c r="C417" s="1059" t="s">
        <v>4557</v>
      </c>
      <c r="D417" s="1059" t="s">
        <v>4231</v>
      </c>
      <c r="E417" s="1059" t="s">
        <v>4181</v>
      </c>
      <c r="F417" s="1061">
        <v>8985.2999999999993</v>
      </c>
      <c r="G417" s="1059" t="s">
        <v>4152</v>
      </c>
      <c r="H417" s="1062">
        <v>2</v>
      </c>
      <c r="I417" s="1063">
        <v>0.79207920792079201</v>
      </c>
      <c r="J417" s="1063">
        <v>0</v>
      </c>
      <c r="K417" s="1064">
        <v>18</v>
      </c>
      <c r="L417" s="1063">
        <v>22.9</v>
      </c>
      <c r="M417" s="1063">
        <v>14.2574257425743</v>
      </c>
      <c r="N417" s="1062">
        <v>1</v>
      </c>
      <c r="O417" s="1062">
        <v>0</v>
      </c>
      <c r="P417" s="1059">
        <v>4690379081531</v>
      </c>
      <c r="Q417" s="1062"/>
      <c r="R417" s="1062">
        <v>0</v>
      </c>
      <c r="S417" s="1059" t="s">
        <v>4153</v>
      </c>
      <c r="T417" s="1065">
        <f t="shared" ref="T417:T480" si="12">F417*67%</f>
        <v>6020.1509999999998</v>
      </c>
      <c r="U417" s="1066">
        <f t="shared" ref="U417:U480" si="13">T417*1.05</f>
        <v>6321.1585500000001</v>
      </c>
    </row>
    <row r="418" spans="1:21" hidden="1">
      <c r="A418" s="1059" t="s">
        <v>4499</v>
      </c>
      <c r="B418" s="1060">
        <v>620070002032</v>
      </c>
      <c r="C418" s="1059" t="s">
        <v>4558</v>
      </c>
      <c r="D418" s="1059" t="s">
        <v>4231</v>
      </c>
      <c r="E418" s="1059" t="s">
        <v>4181</v>
      </c>
      <c r="F418" s="1061">
        <v>12895.4</v>
      </c>
      <c r="G418" s="1059" t="s">
        <v>4152</v>
      </c>
      <c r="H418" s="1062">
        <v>1</v>
      </c>
      <c r="I418" s="1063">
        <v>0.396039603960396</v>
      </c>
      <c r="J418" s="1063">
        <v>0</v>
      </c>
      <c r="K418" s="1064">
        <v>30</v>
      </c>
      <c r="L418" s="1063">
        <v>5.2850000000000001</v>
      </c>
      <c r="M418" s="1063">
        <v>11.881188118811901</v>
      </c>
      <c r="N418" s="1062">
        <v>1</v>
      </c>
      <c r="O418" s="1062">
        <v>0</v>
      </c>
      <c r="P418" s="1059">
        <v>4690379081548</v>
      </c>
      <c r="Q418" s="1062"/>
      <c r="R418" s="1062">
        <v>0</v>
      </c>
      <c r="S418" s="1059" t="s">
        <v>4153</v>
      </c>
      <c r="T418" s="1065">
        <f t="shared" si="12"/>
        <v>8639.9179999999997</v>
      </c>
      <c r="U418" s="1066">
        <f t="shared" si="13"/>
        <v>9071.9138999999996</v>
      </c>
    </row>
    <row r="419" spans="1:21" hidden="1">
      <c r="A419" s="1059" t="s">
        <v>4499</v>
      </c>
      <c r="B419" s="1060">
        <v>620070002033</v>
      </c>
      <c r="C419" s="1059" t="s">
        <v>4559</v>
      </c>
      <c r="D419" s="1059" t="s">
        <v>4231</v>
      </c>
      <c r="E419" s="1059" t="s">
        <v>4181</v>
      </c>
      <c r="F419" s="1061">
        <v>12895.4</v>
      </c>
      <c r="G419" s="1059" t="s">
        <v>4152</v>
      </c>
      <c r="H419" s="1062">
        <v>1</v>
      </c>
      <c r="I419" s="1063">
        <v>0.396039603960396</v>
      </c>
      <c r="J419" s="1063">
        <v>0</v>
      </c>
      <c r="K419" s="1064">
        <v>30</v>
      </c>
      <c r="L419" s="1063">
        <v>5.2850000000000001</v>
      </c>
      <c r="M419" s="1063">
        <v>11.881188118811901</v>
      </c>
      <c r="N419" s="1062">
        <v>1</v>
      </c>
      <c r="O419" s="1062">
        <v>0</v>
      </c>
      <c r="P419" s="1059">
        <v>4690379081555</v>
      </c>
      <c r="Q419" s="1062"/>
      <c r="R419" s="1062">
        <v>0</v>
      </c>
      <c r="S419" s="1059" t="s">
        <v>4153</v>
      </c>
      <c r="T419" s="1065">
        <f t="shared" si="12"/>
        <v>8639.9179999999997</v>
      </c>
      <c r="U419" s="1066">
        <f t="shared" si="13"/>
        <v>9071.9138999999996</v>
      </c>
    </row>
    <row r="420" spans="1:21" hidden="1">
      <c r="A420" s="1059" t="s">
        <v>4499</v>
      </c>
      <c r="B420" s="1060">
        <v>620070002034</v>
      </c>
      <c r="C420" s="1059" t="s">
        <v>4560</v>
      </c>
      <c r="D420" s="1059" t="s">
        <v>4231</v>
      </c>
      <c r="E420" s="1059" t="s">
        <v>4181</v>
      </c>
      <c r="F420" s="1061">
        <v>12895.4</v>
      </c>
      <c r="G420" s="1059" t="s">
        <v>4152</v>
      </c>
      <c r="H420" s="1062">
        <v>1</v>
      </c>
      <c r="I420" s="1063">
        <v>0.396039603960396</v>
      </c>
      <c r="J420" s="1063">
        <v>0</v>
      </c>
      <c r="K420" s="1064">
        <v>30</v>
      </c>
      <c r="L420" s="1063">
        <v>5.2850000000000001</v>
      </c>
      <c r="M420" s="1063">
        <v>11.881188118811901</v>
      </c>
      <c r="N420" s="1062">
        <v>1</v>
      </c>
      <c r="O420" s="1062">
        <v>0</v>
      </c>
      <c r="P420" s="1059">
        <v>4690379081562</v>
      </c>
      <c r="Q420" s="1062"/>
      <c r="R420" s="1062">
        <v>0</v>
      </c>
      <c r="S420" s="1059" t="s">
        <v>4153</v>
      </c>
      <c r="T420" s="1065">
        <f t="shared" si="12"/>
        <v>8639.9179999999997</v>
      </c>
      <c r="U420" s="1066">
        <f t="shared" si="13"/>
        <v>9071.9138999999996</v>
      </c>
    </row>
    <row r="421" spans="1:21" hidden="1">
      <c r="A421" s="1059" t="s">
        <v>4499</v>
      </c>
      <c r="B421" s="1060">
        <v>620070002035</v>
      </c>
      <c r="C421" s="1059" t="s">
        <v>4561</v>
      </c>
      <c r="D421" s="1059" t="s">
        <v>4231</v>
      </c>
      <c r="E421" s="1059" t="s">
        <v>4181</v>
      </c>
      <c r="F421" s="1061">
        <v>12895.4</v>
      </c>
      <c r="G421" s="1059" t="s">
        <v>4152</v>
      </c>
      <c r="H421" s="1062">
        <v>1</v>
      </c>
      <c r="I421" s="1063">
        <v>0.396039603960396</v>
      </c>
      <c r="J421" s="1063">
        <v>0</v>
      </c>
      <c r="K421" s="1064">
        <v>30</v>
      </c>
      <c r="L421" s="1063">
        <v>5.2850000000000001</v>
      </c>
      <c r="M421" s="1063">
        <v>11.881188118811901</v>
      </c>
      <c r="N421" s="1062">
        <v>1</v>
      </c>
      <c r="O421" s="1062">
        <v>0</v>
      </c>
      <c r="P421" s="1059">
        <v>4690379081579</v>
      </c>
      <c r="Q421" s="1062"/>
      <c r="R421" s="1062">
        <v>0</v>
      </c>
      <c r="S421" s="1059" t="s">
        <v>4153</v>
      </c>
      <c r="T421" s="1065">
        <f t="shared" si="12"/>
        <v>8639.9179999999997</v>
      </c>
      <c r="U421" s="1066">
        <f t="shared" si="13"/>
        <v>9071.9138999999996</v>
      </c>
    </row>
    <row r="422" spans="1:21" hidden="1">
      <c r="A422" s="1059" t="s">
        <v>4499</v>
      </c>
      <c r="B422" s="1060">
        <v>620070002036</v>
      </c>
      <c r="C422" s="1059" t="s">
        <v>4562</v>
      </c>
      <c r="D422" s="1059" t="s">
        <v>4231</v>
      </c>
      <c r="E422" s="1059" t="s">
        <v>4181</v>
      </c>
      <c r="F422" s="1061">
        <v>12895.4</v>
      </c>
      <c r="G422" s="1059" t="s">
        <v>4152</v>
      </c>
      <c r="H422" s="1062">
        <v>1</v>
      </c>
      <c r="I422" s="1063">
        <v>0.396039603960396</v>
      </c>
      <c r="J422" s="1063">
        <v>0</v>
      </c>
      <c r="K422" s="1064">
        <v>30</v>
      </c>
      <c r="L422" s="1063">
        <v>5.2850000000000001</v>
      </c>
      <c r="M422" s="1063">
        <v>11.881188118811901</v>
      </c>
      <c r="N422" s="1062">
        <v>1</v>
      </c>
      <c r="O422" s="1062">
        <v>0</v>
      </c>
      <c r="P422" s="1059">
        <v>4690379081586</v>
      </c>
      <c r="Q422" s="1062"/>
      <c r="R422" s="1062">
        <v>0</v>
      </c>
      <c r="S422" s="1059" t="s">
        <v>4153</v>
      </c>
      <c r="T422" s="1065">
        <f t="shared" si="12"/>
        <v>8639.9179999999997</v>
      </c>
      <c r="U422" s="1066">
        <f t="shared" si="13"/>
        <v>9071.9138999999996</v>
      </c>
    </row>
    <row r="423" spans="1:21" hidden="1">
      <c r="A423" s="1059" t="s">
        <v>4499</v>
      </c>
      <c r="B423" s="1060">
        <v>620070002037</v>
      </c>
      <c r="C423" s="1059" t="s">
        <v>4563</v>
      </c>
      <c r="D423" s="1059" t="s">
        <v>4231</v>
      </c>
      <c r="E423" s="1059" t="s">
        <v>4181</v>
      </c>
      <c r="F423" s="1061">
        <v>12895.4</v>
      </c>
      <c r="G423" s="1059" t="s">
        <v>4152</v>
      </c>
      <c r="H423" s="1062">
        <v>1</v>
      </c>
      <c r="I423" s="1063">
        <v>0.396039603960396</v>
      </c>
      <c r="J423" s="1063">
        <v>0</v>
      </c>
      <c r="K423" s="1064">
        <v>30</v>
      </c>
      <c r="L423" s="1063">
        <v>5.2850000000000001</v>
      </c>
      <c r="M423" s="1063">
        <v>11.881188118811901</v>
      </c>
      <c r="N423" s="1062">
        <v>1</v>
      </c>
      <c r="O423" s="1062">
        <v>0</v>
      </c>
      <c r="P423" s="1059">
        <v>4690379081593</v>
      </c>
      <c r="Q423" s="1062"/>
      <c r="R423" s="1062">
        <v>0</v>
      </c>
      <c r="S423" s="1059" t="s">
        <v>4153</v>
      </c>
      <c r="T423" s="1065">
        <f t="shared" si="12"/>
        <v>8639.9179999999997</v>
      </c>
      <c r="U423" s="1066">
        <f t="shared" si="13"/>
        <v>9071.9138999999996</v>
      </c>
    </row>
    <row r="424" spans="1:21" hidden="1">
      <c r="A424" s="1059" t="s">
        <v>4564</v>
      </c>
      <c r="B424" s="1060">
        <v>600180000036</v>
      </c>
      <c r="C424" s="1059" t="s">
        <v>4565</v>
      </c>
      <c r="D424" s="1059" t="s">
        <v>4281</v>
      </c>
      <c r="E424" s="1059" t="s">
        <v>4151</v>
      </c>
      <c r="F424" s="1061">
        <v>10309</v>
      </c>
      <c r="G424" s="1059" t="s">
        <v>4152</v>
      </c>
      <c r="H424" s="1062">
        <v>1</v>
      </c>
      <c r="I424" s="1063">
        <v>3.3359999999999999</v>
      </c>
      <c r="J424" s="1063">
        <v>0</v>
      </c>
      <c r="K424" s="1064">
        <v>18</v>
      </c>
      <c r="L424" s="1063">
        <v>50.57376</v>
      </c>
      <c r="M424" s="1063">
        <v>60.048000000000002</v>
      </c>
      <c r="N424" s="1062">
        <v>1</v>
      </c>
      <c r="O424" s="1062">
        <v>0</v>
      </c>
      <c r="P424" s="1059">
        <v>4690379092124</v>
      </c>
      <c r="Q424" s="1062"/>
      <c r="R424" s="1062">
        <v>0</v>
      </c>
      <c r="S424" s="1059" t="s">
        <v>4153</v>
      </c>
      <c r="T424" s="1065">
        <f t="shared" si="12"/>
        <v>6907.0300000000007</v>
      </c>
      <c r="U424" s="1066">
        <f t="shared" si="13"/>
        <v>7252.3815000000013</v>
      </c>
    </row>
    <row r="425" spans="1:21" hidden="1">
      <c r="A425" s="1059" t="s">
        <v>4564</v>
      </c>
      <c r="B425" s="1060">
        <v>600180000037</v>
      </c>
      <c r="C425" s="1059" t="s">
        <v>4566</v>
      </c>
      <c r="D425" s="1059" t="s">
        <v>4281</v>
      </c>
      <c r="E425" s="1059" t="s">
        <v>4151</v>
      </c>
      <c r="F425" s="1061">
        <v>10309</v>
      </c>
      <c r="G425" s="1059" t="s">
        <v>4152</v>
      </c>
      <c r="H425" s="1062">
        <v>1</v>
      </c>
      <c r="I425" s="1063">
        <v>3.3359999999999999</v>
      </c>
      <c r="J425" s="1063">
        <v>0</v>
      </c>
      <c r="K425" s="1064">
        <v>18</v>
      </c>
      <c r="L425" s="1063">
        <v>50.57376</v>
      </c>
      <c r="M425" s="1063">
        <v>60.048000000000002</v>
      </c>
      <c r="N425" s="1062">
        <v>1</v>
      </c>
      <c r="O425" s="1062">
        <v>0</v>
      </c>
      <c r="P425" s="1059">
        <v>4690379092131</v>
      </c>
      <c r="Q425" s="1062"/>
      <c r="R425" s="1062">
        <v>0</v>
      </c>
      <c r="S425" s="1059" t="s">
        <v>4153</v>
      </c>
      <c r="T425" s="1065">
        <f t="shared" si="12"/>
        <v>6907.0300000000007</v>
      </c>
      <c r="U425" s="1066">
        <f t="shared" si="13"/>
        <v>7252.3815000000013</v>
      </c>
    </row>
    <row r="426" spans="1:21" hidden="1">
      <c r="A426" s="1059" t="s">
        <v>4564</v>
      </c>
      <c r="B426" s="1060">
        <v>600180000038</v>
      </c>
      <c r="C426" s="1059" t="s">
        <v>4567</v>
      </c>
      <c r="D426" s="1059" t="s">
        <v>4281</v>
      </c>
      <c r="E426" s="1059" t="s">
        <v>4151</v>
      </c>
      <c r="F426" s="1061">
        <v>10309</v>
      </c>
      <c r="G426" s="1059" t="s">
        <v>4152</v>
      </c>
      <c r="H426" s="1062">
        <v>1</v>
      </c>
      <c r="I426" s="1063">
        <v>3.3359999999999999</v>
      </c>
      <c r="J426" s="1063">
        <v>0</v>
      </c>
      <c r="K426" s="1064">
        <v>18</v>
      </c>
      <c r="L426" s="1063">
        <v>50.57376</v>
      </c>
      <c r="M426" s="1063">
        <v>60.048000000000002</v>
      </c>
      <c r="N426" s="1062">
        <v>1</v>
      </c>
      <c r="O426" s="1062">
        <v>0</v>
      </c>
      <c r="P426" s="1059">
        <v>4690379092148</v>
      </c>
      <c r="Q426" s="1062"/>
      <c r="R426" s="1062">
        <v>0</v>
      </c>
      <c r="S426" s="1059" t="s">
        <v>4153</v>
      </c>
      <c r="T426" s="1065">
        <f t="shared" si="12"/>
        <v>6907.0300000000007</v>
      </c>
      <c r="U426" s="1066">
        <f t="shared" si="13"/>
        <v>7252.3815000000013</v>
      </c>
    </row>
    <row r="427" spans="1:21" hidden="1">
      <c r="A427" s="1059" t="s">
        <v>4564</v>
      </c>
      <c r="B427" s="1060">
        <v>600180000039</v>
      </c>
      <c r="C427" s="1059" t="s">
        <v>4568</v>
      </c>
      <c r="D427" s="1059" t="s">
        <v>4281</v>
      </c>
      <c r="E427" s="1059" t="s">
        <v>4151</v>
      </c>
      <c r="F427" s="1061">
        <v>10309</v>
      </c>
      <c r="G427" s="1059" t="s">
        <v>4152</v>
      </c>
      <c r="H427" s="1062">
        <v>1</v>
      </c>
      <c r="I427" s="1063">
        <v>3.3359999999999999</v>
      </c>
      <c r="J427" s="1063">
        <v>0</v>
      </c>
      <c r="K427" s="1064">
        <v>18</v>
      </c>
      <c r="L427" s="1063">
        <v>50.57376</v>
      </c>
      <c r="M427" s="1063">
        <v>60.048000000000002</v>
      </c>
      <c r="N427" s="1062">
        <v>1</v>
      </c>
      <c r="O427" s="1062">
        <v>0</v>
      </c>
      <c r="P427" s="1059">
        <v>4690379092155</v>
      </c>
      <c r="Q427" s="1062"/>
      <c r="R427" s="1062">
        <v>0</v>
      </c>
      <c r="S427" s="1059" t="s">
        <v>4153</v>
      </c>
      <c r="T427" s="1065">
        <f t="shared" si="12"/>
        <v>6907.0300000000007</v>
      </c>
      <c r="U427" s="1066">
        <f t="shared" si="13"/>
        <v>7252.3815000000013</v>
      </c>
    </row>
    <row r="428" spans="1:21" hidden="1">
      <c r="A428" s="1059" t="s">
        <v>4564</v>
      </c>
      <c r="B428" s="1060">
        <v>610015000663</v>
      </c>
      <c r="C428" s="1059" t="s">
        <v>4569</v>
      </c>
      <c r="D428" s="1059" t="s">
        <v>4157</v>
      </c>
      <c r="E428" s="1059" t="s">
        <v>4151</v>
      </c>
      <c r="F428" s="1061">
        <v>6581.9</v>
      </c>
      <c r="G428" s="1059" t="s">
        <v>4152</v>
      </c>
      <c r="H428" s="1062">
        <v>2</v>
      </c>
      <c r="I428" s="1063">
        <v>2.56</v>
      </c>
      <c r="J428" s="1063">
        <v>0</v>
      </c>
      <c r="K428" s="1064">
        <v>21</v>
      </c>
      <c r="L428" s="1063">
        <v>56.32</v>
      </c>
      <c r="M428" s="1063">
        <v>53.76</v>
      </c>
      <c r="N428" s="1062">
        <v>1</v>
      </c>
      <c r="O428" s="1062">
        <v>0</v>
      </c>
      <c r="P428" s="1059">
        <v>4690379092261</v>
      </c>
      <c r="Q428" s="1062"/>
      <c r="R428" s="1062">
        <v>0</v>
      </c>
      <c r="S428" s="1059" t="s">
        <v>4153</v>
      </c>
      <c r="T428" s="1065">
        <f t="shared" si="12"/>
        <v>4409.8729999999996</v>
      </c>
      <c r="U428" s="1066">
        <f t="shared" si="13"/>
        <v>4630.3666499999999</v>
      </c>
    </row>
    <row r="429" spans="1:21" hidden="1">
      <c r="A429" s="1059" t="s">
        <v>4564</v>
      </c>
      <c r="B429" s="1060">
        <v>610015000664</v>
      </c>
      <c r="C429" s="1059" t="s">
        <v>4570</v>
      </c>
      <c r="D429" s="1059" t="s">
        <v>4157</v>
      </c>
      <c r="E429" s="1059" t="s">
        <v>4151</v>
      </c>
      <c r="F429" s="1061">
        <v>6581.9</v>
      </c>
      <c r="G429" s="1059" t="s">
        <v>4152</v>
      </c>
      <c r="H429" s="1062">
        <v>2</v>
      </c>
      <c r="I429" s="1063">
        <v>2.56</v>
      </c>
      <c r="J429" s="1063">
        <v>0</v>
      </c>
      <c r="K429" s="1064">
        <v>21</v>
      </c>
      <c r="L429" s="1063">
        <v>56.32</v>
      </c>
      <c r="M429" s="1063">
        <v>53.76</v>
      </c>
      <c r="N429" s="1062">
        <v>1</v>
      </c>
      <c r="O429" s="1062">
        <v>0</v>
      </c>
      <c r="P429" s="1059">
        <v>4690379092278</v>
      </c>
      <c r="Q429" s="1062"/>
      <c r="R429" s="1062">
        <v>0</v>
      </c>
      <c r="S429" s="1059" t="s">
        <v>4153</v>
      </c>
      <c r="T429" s="1065">
        <f t="shared" si="12"/>
        <v>4409.8729999999996</v>
      </c>
      <c r="U429" s="1066">
        <f t="shared" si="13"/>
        <v>4630.3666499999999</v>
      </c>
    </row>
    <row r="430" spans="1:21" hidden="1">
      <c r="A430" s="1059" t="s">
        <v>4564</v>
      </c>
      <c r="B430" s="1060">
        <v>610015000669</v>
      </c>
      <c r="C430" s="1059" t="s">
        <v>4571</v>
      </c>
      <c r="D430" s="1059" t="s">
        <v>4157</v>
      </c>
      <c r="E430" s="1059" t="s">
        <v>4151</v>
      </c>
      <c r="F430" s="1061">
        <v>6581.9</v>
      </c>
      <c r="G430" s="1059" t="s">
        <v>4152</v>
      </c>
      <c r="H430" s="1062">
        <v>2</v>
      </c>
      <c r="I430" s="1063">
        <v>2.56</v>
      </c>
      <c r="J430" s="1063">
        <v>0</v>
      </c>
      <c r="K430" s="1064">
        <v>21</v>
      </c>
      <c r="L430" s="1063">
        <v>56.32</v>
      </c>
      <c r="M430" s="1063">
        <v>53.76</v>
      </c>
      <c r="N430" s="1062">
        <v>1</v>
      </c>
      <c r="O430" s="1062">
        <v>0</v>
      </c>
      <c r="P430" s="1059">
        <v>4690379092322</v>
      </c>
      <c r="Q430" s="1062"/>
      <c r="R430" s="1062">
        <v>0</v>
      </c>
      <c r="S430" s="1059" t="s">
        <v>4153</v>
      </c>
      <c r="T430" s="1065">
        <f t="shared" si="12"/>
        <v>4409.8729999999996</v>
      </c>
      <c r="U430" s="1066">
        <f t="shared" si="13"/>
        <v>4630.3666499999999</v>
      </c>
    </row>
    <row r="431" spans="1:21" hidden="1">
      <c r="A431" s="1059" t="s">
        <v>4564</v>
      </c>
      <c r="B431" s="1060">
        <v>610015000670</v>
      </c>
      <c r="C431" s="1059" t="s">
        <v>4572</v>
      </c>
      <c r="D431" s="1059" t="s">
        <v>4157</v>
      </c>
      <c r="E431" s="1059" t="s">
        <v>4151</v>
      </c>
      <c r="F431" s="1061">
        <v>6581.9</v>
      </c>
      <c r="G431" s="1059" t="s">
        <v>4152</v>
      </c>
      <c r="H431" s="1062">
        <v>2</v>
      </c>
      <c r="I431" s="1063">
        <v>2.56</v>
      </c>
      <c r="J431" s="1063">
        <v>0</v>
      </c>
      <c r="K431" s="1064">
        <v>21</v>
      </c>
      <c r="L431" s="1063">
        <v>56.32</v>
      </c>
      <c r="M431" s="1063">
        <v>53.76</v>
      </c>
      <c r="N431" s="1062">
        <v>1</v>
      </c>
      <c r="O431" s="1062">
        <v>0</v>
      </c>
      <c r="P431" s="1059">
        <v>4690379092339</v>
      </c>
      <c r="Q431" s="1062"/>
      <c r="R431" s="1062">
        <v>0</v>
      </c>
      <c r="S431" s="1059" t="s">
        <v>4153</v>
      </c>
      <c r="T431" s="1065">
        <f t="shared" si="12"/>
        <v>4409.8729999999996</v>
      </c>
      <c r="U431" s="1066">
        <f t="shared" si="13"/>
        <v>4630.3666499999999</v>
      </c>
    </row>
    <row r="432" spans="1:21" hidden="1">
      <c r="A432" s="1059" t="s">
        <v>4564</v>
      </c>
      <c r="B432" s="1060">
        <v>610015000665</v>
      </c>
      <c r="C432" s="1059" t="s">
        <v>4573</v>
      </c>
      <c r="D432" s="1059" t="s">
        <v>4157</v>
      </c>
      <c r="E432" s="1059" t="s">
        <v>4151</v>
      </c>
      <c r="F432" s="1061">
        <v>7521.3</v>
      </c>
      <c r="G432" s="1059" t="s">
        <v>4152</v>
      </c>
      <c r="H432" s="1062">
        <v>2</v>
      </c>
      <c r="I432" s="1063">
        <v>2.56</v>
      </c>
      <c r="J432" s="1063">
        <v>0</v>
      </c>
      <c r="K432" s="1064">
        <v>21</v>
      </c>
      <c r="L432" s="1063">
        <v>56.32</v>
      </c>
      <c r="M432" s="1063">
        <v>53.76</v>
      </c>
      <c r="N432" s="1062">
        <v>1</v>
      </c>
      <c r="O432" s="1062">
        <v>0</v>
      </c>
      <c r="P432" s="1059">
        <v>4690379092285</v>
      </c>
      <c r="Q432" s="1062"/>
      <c r="R432" s="1062">
        <v>0</v>
      </c>
      <c r="S432" s="1059" t="s">
        <v>4153</v>
      </c>
      <c r="T432" s="1065">
        <f t="shared" si="12"/>
        <v>5039.2710000000006</v>
      </c>
      <c r="U432" s="1066">
        <f t="shared" si="13"/>
        <v>5291.234550000001</v>
      </c>
    </row>
    <row r="433" spans="1:21" hidden="1">
      <c r="A433" s="1059" t="s">
        <v>4564</v>
      </c>
      <c r="B433" s="1060">
        <v>610015000666</v>
      </c>
      <c r="C433" s="1059" t="s">
        <v>4574</v>
      </c>
      <c r="D433" s="1059" t="s">
        <v>4157</v>
      </c>
      <c r="E433" s="1059" t="s">
        <v>4151</v>
      </c>
      <c r="F433" s="1061">
        <v>7521.3</v>
      </c>
      <c r="G433" s="1059" t="s">
        <v>4152</v>
      </c>
      <c r="H433" s="1062">
        <v>2</v>
      </c>
      <c r="I433" s="1063">
        <v>2.56</v>
      </c>
      <c r="J433" s="1063">
        <v>0</v>
      </c>
      <c r="K433" s="1064">
        <v>21</v>
      </c>
      <c r="L433" s="1063">
        <v>56.32</v>
      </c>
      <c r="M433" s="1063">
        <v>53.76</v>
      </c>
      <c r="N433" s="1062">
        <v>1</v>
      </c>
      <c r="O433" s="1062">
        <v>0</v>
      </c>
      <c r="P433" s="1059">
        <v>4690379092292</v>
      </c>
      <c r="Q433" s="1062"/>
      <c r="R433" s="1062">
        <v>0</v>
      </c>
      <c r="S433" s="1059" t="s">
        <v>4153</v>
      </c>
      <c r="T433" s="1065">
        <f t="shared" si="12"/>
        <v>5039.2710000000006</v>
      </c>
      <c r="U433" s="1066">
        <f t="shared" si="13"/>
        <v>5291.234550000001</v>
      </c>
    </row>
    <row r="434" spans="1:21" hidden="1">
      <c r="A434" s="1059" t="s">
        <v>4564</v>
      </c>
      <c r="B434" s="1060">
        <v>610015000667</v>
      </c>
      <c r="C434" s="1059" t="s">
        <v>4575</v>
      </c>
      <c r="D434" s="1059" t="s">
        <v>4157</v>
      </c>
      <c r="E434" s="1059" t="s">
        <v>4151</v>
      </c>
      <c r="F434" s="1061">
        <v>7521.3</v>
      </c>
      <c r="G434" s="1059" t="s">
        <v>4152</v>
      </c>
      <c r="H434" s="1062">
        <v>2</v>
      </c>
      <c r="I434" s="1063">
        <v>2.56</v>
      </c>
      <c r="J434" s="1063">
        <v>0</v>
      </c>
      <c r="K434" s="1064">
        <v>21</v>
      </c>
      <c r="L434" s="1063">
        <v>56.32</v>
      </c>
      <c r="M434" s="1063">
        <v>53.76</v>
      </c>
      <c r="N434" s="1062">
        <v>1</v>
      </c>
      <c r="O434" s="1062">
        <v>0</v>
      </c>
      <c r="P434" s="1059">
        <v>4690379092308</v>
      </c>
      <c r="Q434" s="1062"/>
      <c r="R434" s="1062">
        <v>0</v>
      </c>
      <c r="S434" s="1059" t="s">
        <v>4153</v>
      </c>
      <c r="T434" s="1065">
        <f t="shared" si="12"/>
        <v>5039.2710000000006</v>
      </c>
      <c r="U434" s="1066">
        <f t="shared" si="13"/>
        <v>5291.234550000001</v>
      </c>
    </row>
    <row r="435" spans="1:21" hidden="1">
      <c r="A435" s="1059" t="s">
        <v>4564</v>
      </c>
      <c r="B435" s="1060">
        <v>610015000668</v>
      </c>
      <c r="C435" s="1059" t="s">
        <v>4576</v>
      </c>
      <c r="D435" s="1059" t="s">
        <v>4157</v>
      </c>
      <c r="E435" s="1059" t="s">
        <v>4151</v>
      </c>
      <c r="F435" s="1061">
        <v>7521.3</v>
      </c>
      <c r="G435" s="1059" t="s">
        <v>4152</v>
      </c>
      <c r="H435" s="1062">
        <v>2</v>
      </c>
      <c r="I435" s="1063">
        <v>2.56</v>
      </c>
      <c r="J435" s="1063">
        <v>0</v>
      </c>
      <c r="K435" s="1064">
        <v>21</v>
      </c>
      <c r="L435" s="1063">
        <v>56.32</v>
      </c>
      <c r="M435" s="1063">
        <v>53.76</v>
      </c>
      <c r="N435" s="1062">
        <v>1</v>
      </c>
      <c r="O435" s="1062">
        <v>0</v>
      </c>
      <c r="P435" s="1059">
        <v>4690379092315</v>
      </c>
      <c r="Q435" s="1062"/>
      <c r="R435" s="1062">
        <v>0</v>
      </c>
      <c r="S435" s="1059" t="s">
        <v>4153</v>
      </c>
      <c r="T435" s="1065">
        <f t="shared" si="12"/>
        <v>5039.2710000000006</v>
      </c>
      <c r="U435" s="1066">
        <f t="shared" si="13"/>
        <v>5291.234550000001</v>
      </c>
    </row>
    <row r="436" spans="1:21" hidden="1">
      <c r="A436" s="1059" t="s">
        <v>4564</v>
      </c>
      <c r="B436" s="1060">
        <v>610015000647</v>
      </c>
      <c r="C436" s="1059" t="s">
        <v>4577</v>
      </c>
      <c r="D436" s="1059" t="s">
        <v>4578</v>
      </c>
      <c r="E436" s="1059" t="s">
        <v>4151</v>
      </c>
      <c r="F436" s="1061">
        <v>6484.3</v>
      </c>
      <c r="G436" s="1059" t="s">
        <v>4152</v>
      </c>
      <c r="H436" s="1062">
        <v>2</v>
      </c>
      <c r="I436" s="1063">
        <v>1.28</v>
      </c>
      <c r="J436" s="1063">
        <v>0</v>
      </c>
      <c r="K436" s="1064">
        <v>42</v>
      </c>
      <c r="L436" s="1063">
        <v>28.16</v>
      </c>
      <c r="M436" s="1063">
        <v>53.76</v>
      </c>
      <c r="N436" s="1062">
        <v>1</v>
      </c>
      <c r="O436" s="1062">
        <v>0</v>
      </c>
      <c r="P436" s="1059">
        <v>4690379092421</v>
      </c>
      <c r="Q436" s="1062"/>
      <c r="R436" s="1062">
        <v>0</v>
      </c>
      <c r="S436" s="1059" t="s">
        <v>4153</v>
      </c>
      <c r="T436" s="1065">
        <f t="shared" si="12"/>
        <v>4344.4810000000007</v>
      </c>
      <c r="U436" s="1066">
        <f t="shared" si="13"/>
        <v>4561.7050500000005</v>
      </c>
    </row>
    <row r="437" spans="1:21" hidden="1">
      <c r="A437" s="1059" t="s">
        <v>4564</v>
      </c>
      <c r="B437" s="1060">
        <v>610015000648</v>
      </c>
      <c r="C437" s="1059" t="s">
        <v>4579</v>
      </c>
      <c r="D437" s="1059" t="s">
        <v>4578</v>
      </c>
      <c r="E437" s="1059" t="s">
        <v>4151</v>
      </c>
      <c r="F437" s="1061">
        <v>6484.3</v>
      </c>
      <c r="G437" s="1059" t="s">
        <v>4152</v>
      </c>
      <c r="H437" s="1062">
        <v>2</v>
      </c>
      <c r="I437" s="1063">
        <v>1.28</v>
      </c>
      <c r="J437" s="1063">
        <v>0</v>
      </c>
      <c r="K437" s="1064">
        <v>42</v>
      </c>
      <c r="L437" s="1063">
        <v>28.16</v>
      </c>
      <c r="M437" s="1063">
        <v>53.76</v>
      </c>
      <c r="N437" s="1062">
        <v>1</v>
      </c>
      <c r="O437" s="1062">
        <v>0</v>
      </c>
      <c r="P437" s="1059">
        <v>4690379092438</v>
      </c>
      <c r="Q437" s="1062"/>
      <c r="R437" s="1062">
        <v>0</v>
      </c>
      <c r="S437" s="1059" t="s">
        <v>4153</v>
      </c>
      <c r="T437" s="1065">
        <f t="shared" si="12"/>
        <v>4344.4810000000007</v>
      </c>
      <c r="U437" s="1066">
        <f t="shared" si="13"/>
        <v>4561.7050500000005</v>
      </c>
    </row>
    <row r="438" spans="1:21" hidden="1">
      <c r="A438" s="1059" t="s">
        <v>4564</v>
      </c>
      <c r="B438" s="1060">
        <v>610015000653</v>
      </c>
      <c r="C438" s="1059" t="s">
        <v>4580</v>
      </c>
      <c r="D438" s="1059" t="s">
        <v>4578</v>
      </c>
      <c r="E438" s="1059" t="s">
        <v>4151</v>
      </c>
      <c r="F438" s="1061">
        <v>6484.3</v>
      </c>
      <c r="G438" s="1059" t="s">
        <v>4152</v>
      </c>
      <c r="H438" s="1062">
        <v>2</v>
      </c>
      <c r="I438" s="1063">
        <v>1.28</v>
      </c>
      <c r="J438" s="1063">
        <v>0</v>
      </c>
      <c r="K438" s="1064">
        <v>42</v>
      </c>
      <c r="L438" s="1063">
        <v>28.16</v>
      </c>
      <c r="M438" s="1063">
        <v>53.76</v>
      </c>
      <c r="N438" s="1062">
        <v>1</v>
      </c>
      <c r="O438" s="1062">
        <v>0</v>
      </c>
      <c r="P438" s="1059">
        <v>4690379092483</v>
      </c>
      <c r="Q438" s="1062"/>
      <c r="R438" s="1062">
        <v>0</v>
      </c>
      <c r="S438" s="1059" t="s">
        <v>4153</v>
      </c>
      <c r="T438" s="1065">
        <f t="shared" si="12"/>
        <v>4344.4810000000007</v>
      </c>
      <c r="U438" s="1066">
        <f t="shared" si="13"/>
        <v>4561.7050500000005</v>
      </c>
    </row>
    <row r="439" spans="1:21" hidden="1">
      <c r="A439" s="1059" t="s">
        <v>4564</v>
      </c>
      <c r="B439" s="1060">
        <v>610015000654</v>
      </c>
      <c r="C439" s="1059" t="s">
        <v>4581</v>
      </c>
      <c r="D439" s="1059" t="s">
        <v>4578</v>
      </c>
      <c r="E439" s="1059" t="s">
        <v>4151</v>
      </c>
      <c r="F439" s="1061">
        <v>6484.3</v>
      </c>
      <c r="G439" s="1059" t="s">
        <v>4152</v>
      </c>
      <c r="H439" s="1062">
        <v>2</v>
      </c>
      <c r="I439" s="1063">
        <v>1.28</v>
      </c>
      <c r="J439" s="1063">
        <v>0</v>
      </c>
      <c r="K439" s="1064">
        <v>42</v>
      </c>
      <c r="L439" s="1063">
        <v>28.16</v>
      </c>
      <c r="M439" s="1063">
        <v>53.76</v>
      </c>
      <c r="N439" s="1062">
        <v>1</v>
      </c>
      <c r="O439" s="1062">
        <v>0</v>
      </c>
      <c r="P439" s="1059">
        <v>4690379092490</v>
      </c>
      <c r="Q439" s="1062"/>
      <c r="R439" s="1062">
        <v>0</v>
      </c>
      <c r="S439" s="1059" t="s">
        <v>4153</v>
      </c>
      <c r="T439" s="1065">
        <f t="shared" si="12"/>
        <v>4344.4810000000007</v>
      </c>
      <c r="U439" s="1066">
        <f t="shared" si="13"/>
        <v>4561.7050500000005</v>
      </c>
    </row>
    <row r="440" spans="1:21" hidden="1">
      <c r="A440" s="1059" t="s">
        <v>4564</v>
      </c>
      <c r="B440" s="1060">
        <v>610015000649</v>
      </c>
      <c r="C440" s="1059" t="s">
        <v>4582</v>
      </c>
      <c r="D440" s="1059" t="s">
        <v>4578</v>
      </c>
      <c r="E440" s="1059" t="s">
        <v>4151</v>
      </c>
      <c r="F440" s="1061">
        <v>7082.0999999999995</v>
      </c>
      <c r="G440" s="1059" t="s">
        <v>4152</v>
      </c>
      <c r="H440" s="1062">
        <v>2</v>
      </c>
      <c r="I440" s="1063">
        <v>1.28</v>
      </c>
      <c r="J440" s="1063">
        <v>0</v>
      </c>
      <c r="K440" s="1064">
        <v>42</v>
      </c>
      <c r="L440" s="1063">
        <v>28.16</v>
      </c>
      <c r="M440" s="1063">
        <v>53.76</v>
      </c>
      <c r="N440" s="1062">
        <v>1</v>
      </c>
      <c r="O440" s="1062">
        <v>0</v>
      </c>
      <c r="P440" s="1059">
        <v>4690379092445</v>
      </c>
      <c r="Q440" s="1062"/>
      <c r="R440" s="1062">
        <v>0</v>
      </c>
      <c r="S440" s="1059" t="s">
        <v>4153</v>
      </c>
      <c r="T440" s="1065">
        <f t="shared" si="12"/>
        <v>4745.0069999999996</v>
      </c>
      <c r="U440" s="1066">
        <f t="shared" si="13"/>
        <v>4982.2573499999999</v>
      </c>
    </row>
    <row r="441" spans="1:21" hidden="1">
      <c r="A441" s="1059" t="s">
        <v>4564</v>
      </c>
      <c r="B441" s="1060">
        <v>610015000650</v>
      </c>
      <c r="C441" s="1059" t="s">
        <v>4583</v>
      </c>
      <c r="D441" s="1059" t="s">
        <v>4578</v>
      </c>
      <c r="E441" s="1059" t="s">
        <v>4151</v>
      </c>
      <c r="F441" s="1061">
        <v>7082.0999999999995</v>
      </c>
      <c r="G441" s="1059" t="s">
        <v>4152</v>
      </c>
      <c r="H441" s="1062">
        <v>2</v>
      </c>
      <c r="I441" s="1063">
        <v>1.28</v>
      </c>
      <c r="J441" s="1063">
        <v>0</v>
      </c>
      <c r="K441" s="1064">
        <v>42</v>
      </c>
      <c r="L441" s="1063">
        <v>28.16</v>
      </c>
      <c r="M441" s="1063">
        <v>53.76</v>
      </c>
      <c r="N441" s="1062">
        <v>1</v>
      </c>
      <c r="O441" s="1062">
        <v>0</v>
      </c>
      <c r="P441" s="1059">
        <v>4690379092452</v>
      </c>
      <c r="Q441" s="1062"/>
      <c r="R441" s="1062">
        <v>0</v>
      </c>
      <c r="S441" s="1059" t="s">
        <v>4153</v>
      </c>
      <c r="T441" s="1065">
        <f t="shared" si="12"/>
        <v>4745.0069999999996</v>
      </c>
      <c r="U441" s="1066">
        <f t="shared" si="13"/>
        <v>4982.2573499999999</v>
      </c>
    </row>
    <row r="442" spans="1:21" hidden="1">
      <c r="A442" s="1059" t="s">
        <v>4564</v>
      </c>
      <c r="B442" s="1060">
        <v>610015000651</v>
      </c>
      <c r="C442" s="1059" t="s">
        <v>4584</v>
      </c>
      <c r="D442" s="1059" t="s">
        <v>4578</v>
      </c>
      <c r="E442" s="1059" t="s">
        <v>4151</v>
      </c>
      <c r="F442" s="1061">
        <v>7082.0999999999995</v>
      </c>
      <c r="G442" s="1059" t="s">
        <v>4152</v>
      </c>
      <c r="H442" s="1062">
        <v>2</v>
      </c>
      <c r="I442" s="1063">
        <v>1.28</v>
      </c>
      <c r="J442" s="1063">
        <v>0</v>
      </c>
      <c r="K442" s="1064">
        <v>42</v>
      </c>
      <c r="L442" s="1063">
        <v>28.16</v>
      </c>
      <c r="M442" s="1063">
        <v>53.76</v>
      </c>
      <c r="N442" s="1062">
        <v>1</v>
      </c>
      <c r="O442" s="1062">
        <v>0</v>
      </c>
      <c r="P442" s="1059">
        <v>4690379092469</v>
      </c>
      <c r="Q442" s="1062"/>
      <c r="R442" s="1062">
        <v>0</v>
      </c>
      <c r="S442" s="1059" t="s">
        <v>4153</v>
      </c>
      <c r="T442" s="1065">
        <f t="shared" si="12"/>
        <v>4745.0069999999996</v>
      </c>
      <c r="U442" s="1066">
        <f t="shared" si="13"/>
        <v>4982.2573499999999</v>
      </c>
    </row>
    <row r="443" spans="1:21" hidden="1">
      <c r="A443" s="1059" t="s">
        <v>4564</v>
      </c>
      <c r="B443" s="1060">
        <v>610015000652</v>
      </c>
      <c r="C443" s="1059" t="s">
        <v>4585</v>
      </c>
      <c r="D443" s="1059" t="s">
        <v>4578</v>
      </c>
      <c r="E443" s="1059" t="s">
        <v>4151</v>
      </c>
      <c r="F443" s="1061">
        <v>7082.0999999999995</v>
      </c>
      <c r="G443" s="1059" t="s">
        <v>4152</v>
      </c>
      <c r="H443" s="1062">
        <v>2</v>
      </c>
      <c r="I443" s="1063">
        <v>1.28</v>
      </c>
      <c r="J443" s="1063">
        <v>0</v>
      </c>
      <c r="K443" s="1064">
        <v>42</v>
      </c>
      <c r="L443" s="1063">
        <v>28.16</v>
      </c>
      <c r="M443" s="1063">
        <v>53.76</v>
      </c>
      <c r="N443" s="1062">
        <v>1</v>
      </c>
      <c r="O443" s="1062">
        <v>0</v>
      </c>
      <c r="P443" s="1059">
        <v>4690379092476</v>
      </c>
      <c r="Q443" s="1062"/>
      <c r="R443" s="1062">
        <v>0</v>
      </c>
      <c r="S443" s="1059" t="s">
        <v>4153</v>
      </c>
      <c r="T443" s="1065">
        <f t="shared" si="12"/>
        <v>4745.0069999999996</v>
      </c>
      <c r="U443" s="1066">
        <f t="shared" si="13"/>
        <v>4982.2573499999999</v>
      </c>
    </row>
    <row r="444" spans="1:21" hidden="1">
      <c r="A444" s="1059" t="s">
        <v>4564</v>
      </c>
      <c r="B444" s="1060">
        <v>600010002405</v>
      </c>
      <c r="C444" s="1059" t="s">
        <v>4586</v>
      </c>
      <c r="D444" s="1059" t="s">
        <v>4587</v>
      </c>
      <c r="E444" s="1059" t="s">
        <v>4151</v>
      </c>
      <c r="F444" s="1061">
        <v>6087.8</v>
      </c>
      <c r="G444" s="1059" t="s">
        <v>4152</v>
      </c>
      <c r="H444" s="1062">
        <v>2</v>
      </c>
      <c r="I444" s="1063">
        <v>2.88</v>
      </c>
      <c r="J444" s="1063">
        <v>0</v>
      </c>
      <c r="K444" s="1064">
        <v>20</v>
      </c>
      <c r="L444" s="1063">
        <v>56.16</v>
      </c>
      <c r="M444" s="1063">
        <v>57.6</v>
      </c>
      <c r="N444" s="1062">
        <v>1</v>
      </c>
      <c r="O444" s="1062">
        <v>0</v>
      </c>
      <c r="P444" s="1059">
        <v>4690379100591</v>
      </c>
      <c r="Q444" s="1062"/>
      <c r="R444" s="1062">
        <v>0</v>
      </c>
      <c r="S444" s="1059" t="s">
        <v>4153</v>
      </c>
      <c r="T444" s="1065">
        <f t="shared" si="12"/>
        <v>4078.8260000000005</v>
      </c>
      <c r="U444" s="1066">
        <f t="shared" si="13"/>
        <v>4282.7673000000004</v>
      </c>
    </row>
    <row r="445" spans="1:21" hidden="1">
      <c r="A445" s="1059" t="s">
        <v>4564</v>
      </c>
      <c r="B445" s="1060">
        <v>600010002406</v>
      </c>
      <c r="C445" s="1059" t="s">
        <v>4588</v>
      </c>
      <c r="D445" s="1059" t="s">
        <v>4587</v>
      </c>
      <c r="E445" s="1059" t="s">
        <v>4151</v>
      </c>
      <c r="F445" s="1061">
        <v>6087.8</v>
      </c>
      <c r="G445" s="1059" t="s">
        <v>4152</v>
      </c>
      <c r="H445" s="1062">
        <v>2</v>
      </c>
      <c r="I445" s="1063">
        <v>2.88</v>
      </c>
      <c r="J445" s="1063">
        <v>0</v>
      </c>
      <c r="K445" s="1064">
        <v>20</v>
      </c>
      <c r="L445" s="1063">
        <v>56.16</v>
      </c>
      <c r="M445" s="1063">
        <v>57.6</v>
      </c>
      <c r="N445" s="1062">
        <v>1</v>
      </c>
      <c r="O445" s="1062">
        <v>0</v>
      </c>
      <c r="P445" s="1059">
        <v>4690379100607</v>
      </c>
      <c r="Q445" s="1062"/>
      <c r="R445" s="1062">
        <v>0</v>
      </c>
      <c r="S445" s="1059" t="s">
        <v>4153</v>
      </c>
      <c r="T445" s="1065">
        <f t="shared" si="12"/>
        <v>4078.8260000000005</v>
      </c>
      <c r="U445" s="1066">
        <f t="shared" si="13"/>
        <v>4282.7673000000004</v>
      </c>
    </row>
    <row r="446" spans="1:21" hidden="1">
      <c r="A446" s="1059" t="s">
        <v>4564</v>
      </c>
      <c r="B446" s="1060">
        <v>600010002411</v>
      </c>
      <c r="C446" s="1059" t="s">
        <v>4589</v>
      </c>
      <c r="D446" s="1059" t="s">
        <v>4587</v>
      </c>
      <c r="E446" s="1059" t="s">
        <v>4151</v>
      </c>
      <c r="F446" s="1061">
        <v>6087.8</v>
      </c>
      <c r="G446" s="1059" t="s">
        <v>4152</v>
      </c>
      <c r="H446" s="1062">
        <v>2</v>
      </c>
      <c r="I446" s="1063">
        <v>2.88</v>
      </c>
      <c r="J446" s="1063">
        <v>0</v>
      </c>
      <c r="K446" s="1064">
        <v>20</v>
      </c>
      <c r="L446" s="1063">
        <v>56.16</v>
      </c>
      <c r="M446" s="1063">
        <v>57.6</v>
      </c>
      <c r="N446" s="1062">
        <v>1</v>
      </c>
      <c r="O446" s="1062">
        <v>0</v>
      </c>
      <c r="P446" s="1059">
        <v>4690379100652</v>
      </c>
      <c r="Q446" s="1062"/>
      <c r="R446" s="1062">
        <v>0</v>
      </c>
      <c r="S446" s="1059" t="s">
        <v>4153</v>
      </c>
      <c r="T446" s="1065">
        <f t="shared" si="12"/>
        <v>4078.8260000000005</v>
      </c>
      <c r="U446" s="1066">
        <f t="shared" si="13"/>
        <v>4282.7673000000004</v>
      </c>
    </row>
    <row r="447" spans="1:21" hidden="1">
      <c r="A447" s="1059" t="s">
        <v>4564</v>
      </c>
      <c r="B447" s="1060">
        <v>600010002407</v>
      </c>
      <c r="C447" s="1059" t="s">
        <v>4590</v>
      </c>
      <c r="D447" s="1059" t="s">
        <v>4587</v>
      </c>
      <c r="E447" s="1059" t="s">
        <v>4151</v>
      </c>
      <c r="F447" s="1061">
        <v>6368.4</v>
      </c>
      <c r="G447" s="1059" t="s">
        <v>4152</v>
      </c>
      <c r="H447" s="1062">
        <v>2</v>
      </c>
      <c r="I447" s="1063">
        <v>2.88</v>
      </c>
      <c r="J447" s="1063">
        <v>0</v>
      </c>
      <c r="K447" s="1064">
        <v>20</v>
      </c>
      <c r="L447" s="1063">
        <v>56.16</v>
      </c>
      <c r="M447" s="1063">
        <v>57.6</v>
      </c>
      <c r="N447" s="1062">
        <v>1</v>
      </c>
      <c r="O447" s="1062">
        <v>0</v>
      </c>
      <c r="P447" s="1059">
        <v>4690379100614</v>
      </c>
      <c r="Q447" s="1062"/>
      <c r="R447" s="1062">
        <v>0</v>
      </c>
      <c r="S447" s="1059" t="s">
        <v>4153</v>
      </c>
      <c r="T447" s="1065">
        <f t="shared" si="12"/>
        <v>4266.8280000000004</v>
      </c>
      <c r="U447" s="1066">
        <f t="shared" si="13"/>
        <v>4480.1694000000007</v>
      </c>
    </row>
    <row r="448" spans="1:21" hidden="1">
      <c r="A448" s="1059" t="s">
        <v>4564</v>
      </c>
      <c r="B448" s="1060">
        <v>600010002408</v>
      </c>
      <c r="C448" s="1059" t="s">
        <v>4591</v>
      </c>
      <c r="D448" s="1059" t="s">
        <v>4587</v>
      </c>
      <c r="E448" s="1059" t="s">
        <v>4151</v>
      </c>
      <c r="F448" s="1061">
        <v>6368.4</v>
      </c>
      <c r="G448" s="1059" t="s">
        <v>4152</v>
      </c>
      <c r="H448" s="1062">
        <v>2</v>
      </c>
      <c r="I448" s="1063">
        <v>2.88</v>
      </c>
      <c r="J448" s="1063">
        <v>0</v>
      </c>
      <c r="K448" s="1064">
        <v>20</v>
      </c>
      <c r="L448" s="1063">
        <v>56.16</v>
      </c>
      <c r="M448" s="1063">
        <v>57.6</v>
      </c>
      <c r="N448" s="1062">
        <v>1</v>
      </c>
      <c r="O448" s="1062">
        <v>0</v>
      </c>
      <c r="P448" s="1059">
        <v>4690379100621</v>
      </c>
      <c r="Q448" s="1062"/>
      <c r="R448" s="1062">
        <v>0</v>
      </c>
      <c r="S448" s="1059" t="s">
        <v>4153</v>
      </c>
      <c r="T448" s="1065">
        <f t="shared" si="12"/>
        <v>4266.8280000000004</v>
      </c>
      <c r="U448" s="1066">
        <f t="shared" si="13"/>
        <v>4480.1694000000007</v>
      </c>
    </row>
    <row r="449" spans="1:21" hidden="1">
      <c r="A449" s="1059" t="s">
        <v>4564</v>
      </c>
      <c r="B449" s="1060">
        <v>600010002409</v>
      </c>
      <c r="C449" s="1059" t="s">
        <v>4592</v>
      </c>
      <c r="D449" s="1059" t="s">
        <v>4587</v>
      </c>
      <c r="E449" s="1059" t="s">
        <v>4151</v>
      </c>
      <c r="F449" s="1061">
        <v>6527</v>
      </c>
      <c r="G449" s="1059" t="s">
        <v>4152</v>
      </c>
      <c r="H449" s="1062">
        <v>2</v>
      </c>
      <c r="I449" s="1063">
        <v>2.88</v>
      </c>
      <c r="J449" s="1063">
        <v>0</v>
      </c>
      <c r="K449" s="1064">
        <v>20</v>
      </c>
      <c r="L449" s="1063">
        <v>56.16</v>
      </c>
      <c r="M449" s="1063">
        <v>57.6</v>
      </c>
      <c r="N449" s="1062">
        <v>1</v>
      </c>
      <c r="O449" s="1062">
        <v>0</v>
      </c>
      <c r="P449" s="1059">
        <v>4690379100638</v>
      </c>
      <c r="Q449" s="1062"/>
      <c r="R449" s="1062">
        <v>0</v>
      </c>
      <c r="S449" s="1059" t="s">
        <v>4153</v>
      </c>
      <c r="T449" s="1065">
        <f t="shared" si="12"/>
        <v>4373.09</v>
      </c>
      <c r="U449" s="1066">
        <f t="shared" si="13"/>
        <v>4591.7445000000007</v>
      </c>
    </row>
    <row r="450" spans="1:21" hidden="1">
      <c r="A450" s="1059" t="s">
        <v>4564</v>
      </c>
      <c r="B450" s="1060">
        <v>600010002410</v>
      </c>
      <c r="C450" s="1059" t="s">
        <v>4593</v>
      </c>
      <c r="D450" s="1059" t="s">
        <v>4587</v>
      </c>
      <c r="E450" s="1059" t="s">
        <v>4151</v>
      </c>
      <c r="F450" s="1061">
        <v>6527</v>
      </c>
      <c r="G450" s="1059" t="s">
        <v>4152</v>
      </c>
      <c r="H450" s="1062">
        <v>2</v>
      </c>
      <c r="I450" s="1063">
        <v>2.88</v>
      </c>
      <c r="J450" s="1063">
        <v>0</v>
      </c>
      <c r="K450" s="1064">
        <v>20</v>
      </c>
      <c r="L450" s="1063">
        <v>56.16</v>
      </c>
      <c r="M450" s="1063">
        <v>57.6</v>
      </c>
      <c r="N450" s="1062">
        <v>1</v>
      </c>
      <c r="O450" s="1062">
        <v>0</v>
      </c>
      <c r="P450" s="1059">
        <v>4690379100645</v>
      </c>
      <c r="Q450" s="1062"/>
      <c r="R450" s="1062">
        <v>0</v>
      </c>
      <c r="S450" s="1059" t="s">
        <v>4153</v>
      </c>
      <c r="T450" s="1065">
        <f t="shared" si="12"/>
        <v>4373.09</v>
      </c>
      <c r="U450" s="1066">
        <f t="shared" si="13"/>
        <v>4591.7445000000007</v>
      </c>
    </row>
    <row r="451" spans="1:21" hidden="1">
      <c r="A451" s="1059" t="s">
        <v>4564</v>
      </c>
      <c r="B451" s="1060">
        <v>610010002708</v>
      </c>
      <c r="C451" s="1059" t="s">
        <v>4594</v>
      </c>
      <c r="D451" s="1059" t="s">
        <v>4157</v>
      </c>
      <c r="E451" s="1059" t="s">
        <v>4151</v>
      </c>
      <c r="F451" s="1061">
        <v>5166.7</v>
      </c>
      <c r="G451" s="1059" t="s">
        <v>4152</v>
      </c>
      <c r="H451" s="1062">
        <v>2</v>
      </c>
      <c r="I451" s="1063">
        <v>2.56</v>
      </c>
      <c r="J451" s="1063">
        <v>0</v>
      </c>
      <c r="K451" s="1064">
        <v>21</v>
      </c>
      <c r="L451" s="1063">
        <v>51.712000000000003</v>
      </c>
      <c r="M451" s="1063">
        <v>53.76</v>
      </c>
      <c r="N451" s="1062">
        <v>1</v>
      </c>
      <c r="O451" s="1062">
        <v>0</v>
      </c>
      <c r="P451" s="1059">
        <v>4690379092186</v>
      </c>
      <c r="Q451" s="1062"/>
      <c r="R451" s="1062">
        <v>0</v>
      </c>
      <c r="S451" s="1059" t="s">
        <v>4153</v>
      </c>
      <c r="T451" s="1065">
        <f t="shared" si="12"/>
        <v>3461.6890000000003</v>
      </c>
      <c r="U451" s="1066">
        <f t="shared" si="13"/>
        <v>3634.7734500000006</v>
      </c>
    </row>
    <row r="452" spans="1:21" hidden="1">
      <c r="A452" s="1059" t="s">
        <v>4564</v>
      </c>
      <c r="B452" s="1060">
        <v>610010002709</v>
      </c>
      <c r="C452" s="1059" t="s">
        <v>4595</v>
      </c>
      <c r="D452" s="1059" t="s">
        <v>4157</v>
      </c>
      <c r="E452" s="1059" t="s">
        <v>4151</v>
      </c>
      <c r="F452" s="1061">
        <v>5166.7</v>
      </c>
      <c r="G452" s="1059" t="s">
        <v>4152</v>
      </c>
      <c r="H452" s="1062">
        <v>2</v>
      </c>
      <c r="I452" s="1063">
        <v>2.56</v>
      </c>
      <c r="J452" s="1063">
        <v>0</v>
      </c>
      <c r="K452" s="1064">
        <v>21</v>
      </c>
      <c r="L452" s="1063">
        <v>51.712000000000003</v>
      </c>
      <c r="M452" s="1063">
        <v>53.76</v>
      </c>
      <c r="N452" s="1062">
        <v>1</v>
      </c>
      <c r="O452" s="1062">
        <v>0</v>
      </c>
      <c r="P452" s="1059">
        <v>4690379092193</v>
      </c>
      <c r="Q452" s="1062"/>
      <c r="R452" s="1062">
        <v>0</v>
      </c>
      <c r="S452" s="1059" t="s">
        <v>4153</v>
      </c>
      <c r="T452" s="1065">
        <f t="shared" si="12"/>
        <v>3461.6890000000003</v>
      </c>
      <c r="U452" s="1066">
        <f t="shared" si="13"/>
        <v>3634.7734500000006</v>
      </c>
    </row>
    <row r="453" spans="1:21" hidden="1">
      <c r="A453" s="1059" t="s">
        <v>4564</v>
      </c>
      <c r="B453" s="1060">
        <v>610010002714</v>
      </c>
      <c r="C453" s="1059" t="s">
        <v>4596</v>
      </c>
      <c r="D453" s="1059" t="s">
        <v>4157</v>
      </c>
      <c r="E453" s="1059" t="s">
        <v>4151</v>
      </c>
      <c r="F453" s="1061">
        <v>5166.7</v>
      </c>
      <c r="G453" s="1059" t="s">
        <v>4152</v>
      </c>
      <c r="H453" s="1062">
        <v>2</v>
      </c>
      <c r="I453" s="1063">
        <v>2.56</v>
      </c>
      <c r="J453" s="1063">
        <v>0</v>
      </c>
      <c r="K453" s="1064">
        <v>21</v>
      </c>
      <c r="L453" s="1063">
        <v>51.712000000000003</v>
      </c>
      <c r="M453" s="1063">
        <v>53.76</v>
      </c>
      <c r="N453" s="1062">
        <v>1</v>
      </c>
      <c r="O453" s="1062">
        <v>0</v>
      </c>
      <c r="P453" s="1059">
        <v>4690379092247</v>
      </c>
      <c r="Q453" s="1062"/>
      <c r="R453" s="1062">
        <v>0</v>
      </c>
      <c r="S453" s="1059" t="s">
        <v>4153</v>
      </c>
      <c r="T453" s="1065">
        <f t="shared" si="12"/>
        <v>3461.6890000000003</v>
      </c>
      <c r="U453" s="1066">
        <f t="shared" si="13"/>
        <v>3634.7734500000006</v>
      </c>
    </row>
    <row r="454" spans="1:21" hidden="1">
      <c r="A454" s="1059" t="s">
        <v>4564</v>
      </c>
      <c r="B454" s="1060">
        <v>610010002715</v>
      </c>
      <c r="C454" s="1059" t="s">
        <v>4597</v>
      </c>
      <c r="D454" s="1059" t="s">
        <v>4157</v>
      </c>
      <c r="E454" s="1059" t="s">
        <v>4151</v>
      </c>
      <c r="F454" s="1061">
        <v>5166.7</v>
      </c>
      <c r="G454" s="1059" t="s">
        <v>4152</v>
      </c>
      <c r="H454" s="1062">
        <v>2</v>
      </c>
      <c r="I454" s="1063">
        <v>2.56</v>
      </c>
      <c r="J454" s="1063">
        <v>0</v>
      </c>
      <c r="K454" s="1064">
        <v>21</v>
      </c>
      <c r="L454" s="1063">
        <v>51.712000000000003</v>
      </c>
      <c r="M454" s="1063">
        <v>53.76</v>
      </c>
      <c r="N454" s="1062">
        <v>1</v>
      </c>
      <c r="O454" s="1062">
        <v>0</v>
      </c>
      <c r="P454" s="1059">
        <v>4690379092254</v>
      </c>
      <c r="Q454" s="1062"/>
      <c r="R454" s="1062">
        <v>0</v>
      </c>
      <c r="S454" s="1059" t="s">
        <v>4153</v>
      </c>
      <c r="T454" s="1065">
        <f t="shared" si="12"/>
        <v>3461.6890000000003</v>
      </c>
      <c r="U454" s="1066">
        <f t="shared" si="13"/>
        <v>3634.7734500000006</v>
      </c>
    </row>
    <row r="455" spans="1:21" hidden="1">
      <c r="A455" s="1059" t="s">
        <v>4564</v>
      </c>
      <c r="B455" s="1060">
        <v>610010002710</v>
      </c>
      <c r="C455" s="1059" t="s">
        <v>4598</v>
      </c>
      <c r="D455" s="1059" t="s">
        <v>4157</v>
      </c>
      <c r="E455" s="1059" t="s">
        <v>4151</v>
      </c>
      <c r="F455" s="1061">
        <v>6893</v>
      </c>
      <c r="G455" s="1059" t="s">
        <v>4152</v>
      </c>
      <c r="H455" s="1062">
        <v>2</v>
      </c>
      <c r="I455" s="1063">
        <v>2.56</v>
      </c>
      <c r="J455" s="1063">
        <v>0</v>
      </c>
      <c r="K455" s="1064">
        <v>21</v>
      </c>
      <c r="L455" s="1063">
        <v>51.712000000000003</v>
      </c>
      <c r="M455" s="1063">
        <v>53.76</v>
      </c>
      <c r="N455" s="1062">
        <v>1</v>
      </c>
      <c r="O455" s="1062">
        <v>0</v>
      </c>
      <c r="P455" s="1059">
        <v>4690379092209</v>
      </c>
      <c r="Q455" s="1062"/>
      <c r="R455" s="1062">
        <v>0</v>
      </c>
      <c r="S455" s="1059" t="s">
        <v>4153</v>
      </c>
      <c r="T455" s="1065">
        <f t="shared" si="12"/>
        <v>4618.3100000000004</v>
      </c>
      <c r="U455" s="1066">
        <f t="shared" si="13"/>
        <v>4849.2255000000005</v>
      </c>
    </row>
    <row r="456" spans="1:21" hidden="1">
      <c r="A456" s="1059" t="s">
        <v>4564</v>
      </c>
      <c r="B456" s="1060">
        <v>610010002711</v>
      </c>
      <c r="C456" s="1059" t="s">
        <v>4599</v>
      </c>
      <c r="D456" s="1059" t="s">
        <v>4157</v>
      </c>
      <c r="E456" s="1059" t="s">
        <v>4151</v>
      </c>
      <c r="F456" s="1061">
        <v>6893</v>
      </c>
      <c r="G456" s="1059" t="s">
        <v>4152</v>
      </c>
      <c r="H456" s="1062">
        <v>2</v>
      </c>
      <c r="I456" s="1063">
        <v>2.56</v>
      </c>
      <c r="J456" s="1063">
        <v>0</v>
      </c>
      <c r="K456" s="1064">
        <v>21</v>
      </c>
      <c r="L456" s="1063">
        <v>51.712000000000003</v>
      </c>
      <c r="M456" s="1063">
        <v>53.76</v>
      </c>
      <c r="N456" s="1062">
        <v>1</v>
      </c>
      <c r="O456" s="1062">
        <v>0</v>
      </c>
      <c r="P456" s="1059">
        <v>4690379092216</v>
      </c>
      <c r="Q456" s="1062"/>
      <c r="R456" s="1062">
        <v>0</v>
      </c>
      <c r="S456" s="1059" t="s">
        <v>4153</v>
      </c>
      <c r="T456" s="1065">
        <f t="shared" si="12"/>
        <v>4618.3100000000004</v>
      </c>
      <c r="U456" s="1066">
        <f t="shared" si="13"/>
        <v>4849.2255000000005</v>
      </c>
    </row>
    <row r="457" spans="1:21" hidden="1">
      <c r="A457" s="1059" t="s">
        <v>4564</v>
      </c>
      <c r="B457" s="1060">
        <v>610010002712</v>
      </c>
      <c r="C457" s="1059" t="s">
        <v>4600</v>
      </c>
      <c r="D457" s="1059" t="s">
        <v>4157</v>
      </c>
      <c r="E457" s="1059" t="s">
        <v>4151</v>
      </c>
      <c r="F457" s="1061">
        <v>6893</v>
      </c>
      <c r="G457" s="1059" t="s">
        <v>4152</v>
      </c>
      <c r="H457" s="1062">
        <v>2</v>
      </c>
      <c r="I457" s="1063">
        <v>2.56</v>
      </c>
      <c r="J457" s="1063">
        <v>0</v>
      </c>
      <c r="K457" s="1064">
        <v>21</v>
      </c>
      <c r="L457" s="1063">
        <v>51.712000000000003</v>
      </c>
      <c r="M457" s="1063">
        <v>53.76</v>
      </c>
      <c r="N457" s="1062">
        <v>1</v>
      </c>
      <c r="O457" s="1062">
        <v>0</v>
      </c>
      <c r="P457" s="1059">
        <v>4690379092223</v>
      </c>
      <c r="Q457" s="1062"/>
      <c r="R457" s="1062">
        <v>0</v>
      </c>
      <c r="S457" s="1059" t="s">
        <v>4153</v>
      </c>
      <c r="T457" s="1065">
        <f t="shared" si="12"/>
        <v>4618.3100000000004</v>
      </c>
      <c r="U457" s="1066">
        <f t="shared" si="13"/>
        <v>4849.2255000000005</v>
      </c>
    </row>
    <row r="458" spans="1:21" hidden="1">
      <c r="A458" s="1059" t="s">
        <v>4564</v>
      </c>
      <c r="B458" s="1060">
        <v>610010002713</v>
      </c>
      <c r="C458" s="1059" t="s">
        <v>4601</v>
      </c>
      <c r="D458" s="1059" t="s">
        <v>4157</v>
      </c>
      <c r="E458" s="1059" t="s">
        <v>4151</v>
      </c>
      <c r="F458" s="1061">
        <v>6893</v>
      </c>
      <c r="G458" s="1059" t="s">
        <v>4152</v>
      </c>
      <c r="H458" s="1062">
        <v>2</v>
      </c>
      <c r="I458" s="1063">
        <v>2.56</v>
      </c>
      <c r="J458" s="1063">
        <v>0</v>
      </c>
      <c r="K458" s="1064">
        <v>21</v>
      </c>
      <c r="L458" s="1063">
        <v>51.712000000000003</v>
      </c>
      <c r="M458" s="1063">
        <v>53.76</v>
      </c>
      <c r="N458" s="1062">
        <v>1</v>
      </c>
      <c r="O458" s="1062">
        <v>0</v>
      </c>
      <c r="P458" s="1059">
        <v>4690379092230</v>
      </c>
      <c r="Q458" s="1062"/>
      <c r="R458" s="1062">
        <v>0</v>
      </c>
      <c r="S458" s="1059" t="s">
        <v>4153</v>
      </c>
      <c r="T458" s="1065">
        <f t="shared" si="12"/>
        <v>4618.3100000000004</v>
      </c>
      <c r="U458" s="1066">
        <f t="shared" si="13"/>
        <v>4849.2255000000005</v>
      </c>
    </row>
    <row r="459" spans="1:21" hidden="1">
      <c r="A459" s="1059" t="s">
        <v>4564</v>
      </c>
      <c r="B459" s="1060">
        <v>610010002716</v>
      </c>
      <c r="C459" s="1059" t="s">
        <v>4602</v>
      </c>
      <c r="D459" s="1059" t="s">
        <v>4578</v>
      </c>
      <c r="E459" s="1059" t="s">
        <v>4151</v>
      </c>
      <c r="F459" s="1061">
        <v>4965.3999999999996</v>
      </c>
      <c r="G459" s="1059" t="s">
        <v>4152</v>
      </c>
      <c r="H459" s="1062">
        <v>2</v>
      </c>
      <c r="I459" s="1063">
        <v>1.28</v>
      </c>
      <c r="J459" s="1063">
        <v>0</v>
      </c>
      <c r="K459" s="1064">
        <v>42</v>
      </c>
      <c r="L459" s="1063">
        <v>25.856000000000002</v>
      </c>
      <c r="M459" s="1063">
        <v>53.76</v>
      </c>
      <c r="N459" s="1062">
        <v>1</v>
      </c>
      <c r="O459" s="1062">
        <v>0</v>
      </c>
      <c r="P459" s="1059">
        <v>4690379092346</v>
      </c>
      <c r="Q459" s="1062"/>
      <c r="R459" s="1062">
        <v>0</v>
      </c>
      <c r="S459" s="1059" t="s">
        <v>4153</v>
      </c>
      <c r="T459" s="1065">
        <f t="shared" si="12"/>
        <v>3326.8179999999998</v>
      </c>
      <c r="U459" s="1066">
        <f t="shared" si="13"/>
        <v>3493.1588999999999</v>
      </c>
    </row>
    <row r="460" spans="1:21" hidden="1">
      <c r="A460" s="1059" t="s">
        <v>4564</v>
      </c>
      <c r="B460" s="1060">
        <v>610010002717</v>
      </c>
      <c r="C460" s="1059" t="s">
        <v>4603</v>
      </c>
      <c r="D460" s="1059" t="s">
        <v>4578</v>
      </c>
      <c r="E460" s="1059" t="s">
        <v>4151</v>
      </c>
      <c r="F460" s="1061">
        <v>4965.3999999999996</v>
      </c>
      <c r="G460" s="1059" t="s">
        <v>4152</v>
      </c>
      <c r="H460" s="1062">
        <v>2</v>
      </c>
      <c r="I460" s="1063">
        <v>1.28</v>
      </c>
      <c r="J460" s="1063">
        <v>0</v>
      </c>
      <c r="K460" s="1064">
        <v>42</v>
      </c>
      <c r="L460" s="1063">
        <v>25.856000000000002</v>
      </c>
      <c r="M460" s="1063">
        <v>53.76</v>
      </c>
      <c r="N460" s="1062">
        <v>1</v>
      </c>
      <c r="O460" s="1062">
        <v>0</v>
      </c>
      <c r="P460" s="1059">
        <v>4690379092353</v>
      </c>
      <c r="Q460" s="1062"/>
      <c r="R460" s="1062">
        <v>0</v>
      </c>
      <c r="S460" s="1059" t="s">
        <v>4153</v>
      </c>
      <c r="T460" s="1065">
        <f t="shared" si="12"/>
        <v>3326.8179999999998</v>
      </c>
      <c r="U460" s="1066">
        <f t="shared" si="13"/>
        <v>3493.1588999999999</v>
      </c>
    </row>
    <row r="461" spans="1:21" hidden="1">
      <c r="A461" s="1059" t="s">
        <v>4564</v>
      </c>
      <c r="B461" s="1060">
        <v>610010002722</v>
      </c>
      <c r="C461" s="1059" t="s">
        <v>4604</v>
      </c>
      <c r="D461" s="1059" t="s">
        <v>4578</v>
      </c>
      <c r="E461" s="1059" t="s">
        <v>4151</v>
      </c>
      <c r="F461" s="1061">
        <v>4965.3999999999996</v>
      </c>
      <c r="G461" s="1059" t="s">
        <v>4152</v>
      </c>
      <c r="H461" s="1062">
        <v>2</v>
      </c>
      <c r="I461" s="1063">
        <v>1.28</v>
      </c>
      <c r="J461" s="1063">
        <v>0</v>
      </c>
      <c r="K461" s="1064">
        <v>42</v>
      </c>
      <c r="L461" s="1063">
        <v>25.856000000000002</v>
      </c>
      <c r="M461" s="1063">
        <v>53.76</v>
      </c>
      <c r="N461" s="1062">
        <v>1</v>
      </c>
      <c r="O461" s="1062">
        <v>0</v>
      </c>
      <c r="P461" s="1059">
        <v>4690379092407</v>
      </c>
      <c r="Q461" s="1062"/>
      <c r="R461" s="1062">
        <v>0</v>
      </c>
      <c r="S461" s="1059" t="s">
        <v>4153</v>
      </c>
      <c r="T461" s="1065">
        <f t="shared" si="12"/>
        <v>3326.8179999999998</v>
      </c>
      <c r="U461" s="1066">
        <f t="shared" si="13"/>
        <v>3493.1588999999999</v>
      </c>
    </row>
    <row r="462" spans="1:21" hidden="1">
      <c r="A462" s="1059" t="s">
        <v>4564</v>
      </c>
      <c r="B462" s="1060">
        <v>610010002723</v>
      </c>
      <c r="C462" s="1059" t="s">
        <v>4605</v>
      </c>
      <c r="D462" s="1059" t="s">
        <v>4578</v>
      </c>
      <c r="E462" s="1059" t="s">
        <v>4151</v>
      </c>
      <c r="F462" s="1061">
        <v>4965.3999999999996</v>
      </c>
      <c r="G462" s="1059" t="s">
        <v>4152</v>
      </c>
      <c r="H462" s="1062">
        <v>2</v>
      </c>
      <c r="I462" s="1063">
        <v>1.28</v>
      </c>
      <c r="J462" s="1063">
        <v>0</v>
      </c>
      <c r="K462" s="1064">
        <v>42</v>
      </c>
      <c r="L462" s="1063">
        <v>25.856000000000002</v>
      </c>
      <c r="M462" s="1063">
        <v>53.76</v>
      </c>
      <c r="N462" s="1062">
        <v>1</v>
      </c>
      <c r="O462" s="1062">
        <v>0</v>
      </c>
      <c r="P462" s="1059">
        <v>4690379092414</v>
      </c>
      <c r="Q462" s="1062"/>
      <c r="R462" s="1062">
        <v>0</v>
      </c>
      <c r="S462" s="1059" t="s">
        <v>4153</v>
      </c>
      <c r="T462" s="1065">
        <f t="shared" si="12"/>
        <v>3326.8179999999998</v>
      </c>
      <c r="U462" s="1066">
        <f t="shared" si="13"/>
        <v>3493.1588999999999</v>
      </c>
    </row>
    <row r="463" spans="1:21" hidden="1">
      <c r="A463" s="1059" t="s">
        <v>4564</v>
      </c>
      <c r="B463" s="1060">
        <v>610010002718</v>
      </c>
      <c r="C463" s="1059" t="s">
        <v>4606</v>
      </c>
      <c r="D463" s="1059" t="s">
        <v>4578</v>
      </c>
      <c r="E463" s="1059" t="s">
        <v>4151</v>
      </c>
      <c r="F463" s="1061">
        <v>5496.0999999999995</v>
      </c>
      <c r="G463" s="1059" t="s">
        <v>4152</v>
      </c>
      <c r="H463" s="1062">
        <v>2</v>
      </c>
      <c r="I463" s="1063">
        <v>1.28</v>
      </c>
      <c r="J463" s="1063">
        <v>0</v>
      </c>
      <c r="K463" s="1064">
        <v>42</v>
      </c>
      <c r="L463" s="1063">
        <v>25.856000000000002</v>
      </c>
      <c r="M463" s="1063">
        <v>53.76</v>
      </c>
      <c r="N463" s="1062">
        <v>1</v>
      </c>
      <c r="O463" s="1062">
        <v>0</v>
      </c>
      <c r="P463" s="1059">
        <v>4690379092360</v>
      </c>
      <c r="Q463" s="1062"/>
      <c r="R463" s="1062">
        <v>0</v>
      </c>
      <c r="S463" s="1059" t="s">
        <v>4153</v>
      </c>
      <c r="T463" s="1065">
        <f t="shared" si="12"/>
        <v>3682.3869999999997</v>
      </c>
      <c r="U463" s="1066">
        <f t="shared" si="13"/>
        <v>3866.5063499999997</v>
      </c>
    </row>
    <row r="464" spans="1:21" hidden="1">
      <c r="A464" s="1059" t="s">
        <v>4564</v>
      </c>
      <c r="B464" s="1060">
        <v>610010002719</v>
      </c>
      <c r="C464" s="1059" t="s">
        <v>4607</v>
      </c>
      <c r="D464" s="1059" t="s">
        <v>4578</v>
      </c>
      <c r="E464" s="1059" t="s">
        <v>4151</v>
      </c>
      <c r="F464" s="1061">
        <v>5496.0999999999995</v>
      </c>
      <c r="G464" s="1059" t="s">
        <v>4152</v>
      </c>
      <c r="H464" s="1062">
        <v>2</v>
      </c>
      <c r="I464" s="1063">
        <v>1.28</v>
      </c>
      <c r="J464" s="1063">
        <v>0</v>
      </c>
      <c r="K464" s="1064">
        <v>42</v>
      </c>
      <c r="L464" s="1063">
        <v>25.856000000000002</v>
      </c>
      <c r="M464" s="1063">
        <v>53.76</v>
      </c>
      <c r="N464" s="1062">
        <v>1</v>
      </c>
      <c r="O464" s="1062">
        <v>0</v>
      </c>
      <c r="P464" s="1059">
        <v>4690379092377</v>
      </c>
      <c r="Q464" s="1062"/>
      <c r="R464" s="1062">
        <v>0</v>
      </c>
      <c r="S464" s="1059" t="s">
        <v>4153</v>
      </c>
      <c r="T464" s="1065">
        <f t="shared" si="12"/>
        <v>3682.3869999999997</v>
      </c>
      <c r="U464" s="1066">
        <f t="shared" si="13"/>
        <v>3866.5063499999997</v>
      </c>
    </row>
    <row r="465" spans="1:21" hidden="1">
      <c r="A465" s="1059" t="s">
        <v>4564</v>
      </c>
      <c r="B465" s="1060">
        <v>610010002720</v>
      </c>
      <c r="C465" s="1059" t="s">
        <v>4608</v>
      </c>
      <c r="D465" s="1059" t="s">
        <v>4578</v>
      </c>
      <c r="E465" s="1059" t="s">
        <v>4151</v>
      </c>
      <c r="F465" s="1061">
        <v>5496.0999999999995</v>
      </c>
      <c r="G465" s="1059" t="s">
        <v>4152</v>
      </c>
      <c r="H465" s="1062">
        <v>2</v>
      </c>
      <c r="I465" s="1063">
        <v>1.28</v>
      </c>
      <c r="J465" s="1063">
        <v>0</v>
      </c>
      <c r="K465" s="1064">
        <v>42</v>
      </c>
      <c r="L465" s="1063">
        <v>25.856000000000002</v>
      </c>
      <c r="M465" s="1063">
        <v>53.76</v>
      </c>
      <c r="N465" s="1062">
        <v>1</v>
      </c>
      <c r="O465" s="1062">
        <v>0</v>
      </c>
      <c r="P465" s="1059">
        <v>4690379092384</v>
      </c>
      <c r="Q465" s="1062"/>
      <c r="R465" s="1062">
        <v>0</v>
      </c>
      <c r="S465" s="1059" t="s">
        <v>4153</v>
      </c>
      <c r="T465" s="1065">
        <f t="shared" si="12"/>
        <v>3682.3869999999997</v>
      </c>
      <c r="U465" s="1066">
        <f t="shared" si="13"/>
        <v>3866.5063499999997</v>
      </c>
    </row>
    <row r="466" spans="1:21" hidden="1">
      <c r="A466" s="1059" t="s">
        <v>4564</v>
      </c>
      <c r="B466" s="1060">
        <v>610010002721</v>
      </c>
      <c r="C466" s="1059" t="s">
        <v>4609</v>
      </c>
      <c r="D466" s="1059" t="s">
        <v>4578</v>
      </c>
      <c r="E466" s="1059" t="s">
        <v>4151</v>
      </c>
      <c r="F466" s="1061">
        <v>5496.0999999999995</v>
      </c>
      <c r="G466" s="1059" t="s">
        <v>4152</v>
      </c>
      <c r="H466" s="1062">
        <v>2</v>
      </c>
      <c r="I466" s="1063">
        <v>1.28</v>
      </c>
      <c r="J466" s="1063">
        <v>0</v>
      </c>
      <c r="K466" s="1064">
        <v>42</v>
      </c>
      <c r="L466" s="1063">
        <v>25.856000000000002</v>
      </c>
      <c r="M466" s="1063">
        <v>53.76</v>
      </c>
      <c r="N466" s="1062">
        <v>1</v>
      </c>
      <c r="O466" s="1062">
        <v>0</v>
      </c>
      <c r="P466" s="1059">
        <v>4690379092391</v>
      </c>
      <c r="Q466" s="1062"/>
      <c r="R466" s="1062">
        <v>0</v>
      </c>
      <c r="S466" s="1059" t="s">
        <v>4153</v>
      </c>
      <c r="T466" s="1065">
        <f t="shared" si="12"/>
        <v>3682.3869999999997</v>
      </c>
      <c r="U466" s="1066">
        <f t="shared" si="13"/>
        <v>3866.5063499999997</v>
      </c>
    </row>
    <row r="467" spans="1:21" hidden="1">
      <c r="A467" s="1059" t="s">
        <v>4564</v>
      </c>
      <c r="B467" s="1060">
        <v>610015000655</v>
      </c>
      <c r="C467" s="1059" t="s">
        <v>4610</v>
      </c>
      <c r="D467" s="1059" t="s">
        <v>4162</v>
      </c>
      <c r="E467" s="1059" t="s">
        <v>4151</v>
      </c>
      <c r="F467" s="1061">
        <v>4758</v>
      </c>
      <c r="G467" s="1059" t="s">
        <v>4152</v>
      </c>
      <c r="H467" s="1062">
        <v>2</v>
      </c>
      <c r="I467" s="1063">
        <v>1.44</v>
      </c>
      <c r="J467" s="1063">
        <v>0</v>
      </c>
      <c r="K467" s="1064">
        <v>35</v>
      </c>
      <c r="L467" s="1063">
        <v>29.088000000000001</v>
      </c>
      <c r="M467" s="1063">
        <v>50.4</v>
      </c>
      <c r="N467" s="1062">
        <v>1</v>
      </c>
      <c r="O467" s="1062">
        <v>0</v>
      </c>
      <c r="P467" s="1059">
        <v>4690379092506</v>
      </c>
      <c r="Q467" s="1062"/>
      <c r="R467" s="1062">
        <v>0</v>
      </c>
      <c r="S467" s="1059" t="s">
        <v>4153</v>
      </c>
      <c r="T467" s="1065">
        <f t="shared" si="12"/>
        <v>3187.86</v>
      </c>
      <c r="U467" s="1066">
        <f t="shared" si="13"/>
        <v>3347.2530000000002</v>
      </c>
    </row>
    <row r="468" spans="1:21" hidden="1">
      <c r="A468" s="1059" t="s">
        <v>4564</v>
      </c>
      <c r="B468" s="1060">
        <v>610015000656</v>
      </c>
      <c r="C468" s="1059" t="s">
        <v>4611</v>
      </c>
      <c r="D468" s="1059" t="s">
        <v>4162</v>
      </c>
      <c r="E468" s="1059" t="s">
        <v>4151</v>
      </c>
      <c r="F468" s="1061">
        <v>4758</v>
      </c>
      <c r="G468" s="1059" t="s">
        <v>4152</v>
      </c>
      <c r="H468" s="1062">
        <v>2</v>
      </c>
      <c r="I468" s="1063">
        <v>1.44</v>
      </c>
      <c r="J468" s="1063">
        <v>0</v>
      </c>
      <c r="K468" s="1064">
        <v>35</v>
      </c>
      <c r="L468" s="1063">
        <v>29.088000000000001</v>
      </c>
      <c r="M468" s="1063">
        <v>50.4</v>
      </c>
      <c r="N468" s="1062">
        <v>1</v>
      </c>
      <c r="O468" s="1062">
        <v>0</v>
      </c>
      <c r="P468" s="1059">
        <v>4690379092513</v>
      </c>
      <c r="Q468" s="1062"/>
      <c r="R468" s="1062">
        <v>0</v>
      </c>
      <c r="S468" s="1059" t="s">
        <v>4153</v>
      </c>
      <c r="T468" s="1065">
        <f t="shared" si="12"/>
        <v>3187.86</v>
      </c>
      <c r="U468" s="1066">
        <f t="shared" si="13"/>
        <v>3347.2530000000002</v>
      </c>
    </row>
    <row r="469" spans="1:21" hidden="1">
      <c r="A469" s="1059" t="s">
        <v>4564</v>
      </c>
      <c r="B469" s="1060">
        <v>610015000657</v>
      </c>
      <c r="C469" s="1059" t="s">
        <v>4612</v>
      </c>
      <c r="D469" s="1059" t="s">
        <v>4162</v>
      </c>
      <c r="E469" s="1059" t="s">
        <v>4151</v>
      </c>
      <c r="F469" s="1061">
        <v>5361.9</v>
      </c>
      <c r="G469" s="1059" t="s">
        <v>4152</v>
      </c>
      <c r="H469" s="1062">
        <v>2</v>
      </c>
      <c r="I469" s="1063">
        <v>1.44</v>
      </c>
      <c r="J469" s="1063">
        <v>0</v>
      </c>
      <c r="K469" s="1064">
        <v>35</v>
      </c>
      <c r="L469" s="1063">
        <v>29.088000000000001</v>
      </c>
      <c r="M469" s="1063">
        <v>50.4</v>
      </c>
      <c r="N469" s="1062">
        <v>1</v>
      </c>
      <c r="O469" s="1062">
        <v>0</v>
      </c>
      <c r="P469" s="1059">
        <v>4690379092520</v>
      </c>
      <c r="Q469" s="1062"/>
      <c r="R469" s="1062">
        <v>0</v>
      </c>
      <c r="S469" s="1059" t="s">
        <v>4153</v>
      </c>
      <c r="T469" s="1065">
        <f t="shared" si="12"/>
        <v>3592.473</v>
      </c>
      <c r="U469" s="1066">
        <f t="shared" si="13"/>
        <v>3772.09665</v>
      </c>
    </row>
    <row r="470" spans="1:21" hidden="1">
      <c r="A470" s="1059" t="s">
        <v>4564</v>
      </c>
      <c r="B470" s="1060">
        <v>610015000658</v>
      </c>
      <c r="C470" s="1059" t="s">
        <v>4613</v>
      </c>
      <c r="D470" s="1059" t="s">
        <v>4162</v>
      </c>
      <c r="E470" s="1059" t="s">
        <v>4151</v>
      </c>
      <c r="F470" s="1061">
        <v>5361.9</v>
      </c>
      <c r="G470" s="1059" t="s">
        <v>4152</v>
      </c>
      <c r="H470" s="1062">
        <v>2</v>
      </c>
      <c r="I470" s="1063">
        <v>1.44</v>
      </c>
      <c r="J470" s="1063">
        <v>0</v>
      </c>
      <c r="K470" s="1064">
        <v>35</v>
      </c>
      <c r="L470" s="1063">
        <v>29.088000000000001</v>
      </c>
      <c r="M470" s="1063">
        <v>50.4</v>
      </c>
      <c r="N470" s="1062">
        <v>1</v>
      </c>
      <c r="O470" s="1062">
        <v>0</v>
      </c>
      <c r="P470" s="1059">
        <v>4690379092537</v>
      </c>
      <c r="Q470" s="1062"/>
      <c r="R470" s="1062">
        <v>0</v>
      </c>
      <c r="S470" s="1059" t="s">
        <v>4153</v>
      </c>
      <c r="T470" s="1065">
        <f t="shared" si="12"/>
        <v>3592.473</v>
      </c>
      <c r="U470" s="1066">
        <f t="shared" si="13"/>
        <v>3772.09665</v>
      </c>
    </row>
    <row r="471" spans="1:21" hidden="1">
      <c r="A471" s="1059" t="s">
        <v>4564</v>
      </c>
      <c r="B471" s="1060">
        <v>610015000659</v>
      </c>
      <c r="C471" s="1059" t="s">
        <v>4614</v>
      </c>
      <c r="D471" s="1059" t="s">
        <v>4162</v>
      </c>
      <c r="E471" s="1059" t="s">
        <v>4151</v>
      </c>
      <c r="F471" s="1061">
        <v>5361.9</v>
      </c>
      <c r="G471" s="1059" t="s">
        <v>4152</v>
      </c>
      <c r="H471" s="1062">
        <v>2</v>
      </c>
      <c r="I471" s="1063">
        <v>1.44</v>
      </c>
      <c r="J471" s="1063">
        <v>0</v>
      </c>
      <c r="K471" s="1064">
        <v>35</v>
      </c>
      <c r="L471" s="1063">
        <v>29.088000000000001</v>
      </c>
      <c r="M471" s="1063">
        <v>50.4</v>
      </c>
      <c r="N471" s="1062">
        <v>1</v>
      </c>
      <c r="O471" s="1062">
        <v>0</v>
      </c>
      <c r="P471" s="1059">
        <v>4690379092544</v>
      </c>
      <c r="Q471" s="1062"/>
      <c r="R471" s="1062">
        <v>0</v>
      </c>
      <c r="S471" s="1059" t="s">
        <v>4153</v>
      </c>
      <c r="T471" s="1065">
        <f t="shared" si="12"/>
        <v>3592.473</v>
      </c>
      <c r="U471" s="1066">
        <f t="shared" si="13"/>
        <v>3772.09665</v>
      </c>
    </row>
    <row r="472" spans="1:21" hidden="1">
      <c r="A472" s="1059" t="s">
        <v>4564</v>
      </c>
      <c r="B472" s="1060">
        <v>610015000660</v>
      </c>
      <c r="C472" s="1059" t="s">
        <v>4615</v>
      </c>
      <c r="D472" s="1059" t="s">
        <v>4162</v>
      </c>
      <c r="E472" s="1059" t="s">
        <v>4151</v>
      </c>
      <c r="F472" s="1061">
        <v>5361.9</v>
      </c>
      <c r="G472" s="1059" t="s">
        <v>4152</v>
      </c>
      <c r="H472" s="1062">
        <v>2</v>
      </c>
      <c r="I472" s="1063">
        <v>1.44</v>
      </c>
      <c r="J472" s="1063">
        <v>0</v>
      </c>
      <c r="K472" s="1064">
        <v>35</v>
      </c>
      <c r="L472" s="1063">
        <v>29.088000000000001</v>
      </c>
      <c r="M472" s="1063">
        <v>50.4</v>
      </c>
      <c r="N472" s="1062">
        <v>1</v>
      </c>
      <c r="O472" s="1062">
        <v>0</v>
      </c>
      <c r="P472" s="1059">
        <v>4690379092551</v>
      </c>
      <c r="Q472" s="1062"/>
      <c r="R472" s="1062">
        <v>0</v>
      </c>
      <c r="S472" s="1059" t="s">
        <v>4153</v>
      </c>
      <c r="T472" s="1065">
        <f t="shared" si="12"/>
        <v>3592.473</v>
      </c>
      <c r="U472" s="1066">
        <f t="shared" si="13"/>
        <v>3772.09665</v>
      </c>
    </row>
    <row r="473" spans="1:21">
      <c r="A473" s="1059" t="s">
        <v>4564</v>
      </c>
      <c r="B473" s="1060">
        <v>610010002726</v>
      </c>
      <c r="C473" s="1059" t="s">
        <v>4616</v>
      </c>
      <c r="D473" s="1059" t="s">
        <v>4150</v>
      </c>
      <c r="E473" s="1059" t="s">
        <v>4151</v>
      </c>
      <c r="F473" s="1061">
        <v>6496.5</v>
      </c>
      <c r="G473" s="1059" t="s">
        <v>4152</v>
      </c>
      <c r="H473" s="1062">
        <v>2</v>
      </c>
      <c r="I473" s="1063">
        <v>0.72</v>
      </c>
      <c r="J473" s="1063">
        <v>0</v>
      </c>
      <c r="K473" s="1064">
        <v>30</v>
      </c>
      <c r="L473" s="1063">
        <v>31.32</v>
      </c>
      <c r="M473" s="1063">
        <v>21.6</v>
      </c>
      <c r="N473" s="1062">
        <v>1</v>
      </c>
      <c r="O473" s="1062">
        <v>0</v>
      </c>
      <c r="P473" s="1059">
        <v>4690379093817</v>
      </c>
      <c r="Q473" s="1062"/>
      <c r="R473" s="1062">
        <v>0</v>
      </c>
      <c r="S473" s="1059" t="s">
        <v>4153</v>
      </c>
      <c r="T473" s="1065">
        <f t="shared" si="12"/>
        <v>4352.6550000000007</v>
      </c>
      <c r="U473" s="1066">
        <f t="shared" si="13"/>
        <v>4570.2877500000013</v>
      </c>
    </row>
    <row r="474" spans="1:21">
      <c r="A474" s="1059" t="s">
        <v>4564</v>
      </c>
      <c r="B474" s="1060">
        <v>610010002724</v>
      </c>
      <c r="C474" s="1059" t="s">
        <v>4617</v>
      </c>
      <c r="D474" s="1059" t="s">
        <v>4150</v>
      </c>
      <c r="E474" s="1059" t="s">
        <v>4151</v>
      </c>
      <c r="F474" s="1061">
        <v>6496.5</v>
      </c>
      <c r="G474" s="1059" t="s">
        <v>4152</v>
      </c>
      <c r="H474" s="1062">
        <v>2</v>
      </c>
      <c r="I474" s="1063">
        <v>0.72</v>
      </c>
      <c r="J474" s="1063">
        <v>0</v>
      </c>
      <c r="K474" s="1064">
        <v>30</v>
      </c>
      <c r="L474" s="1063">
        <v>31.32</v>
      </c>
      <c r="M474" s="1063">
        <v>21.6</v>
      </c>
      <c r="N474" s="1062">
        <v>1</v>
      </c>
      <c r="O474" s="1062">
        <v>0</v>
      </c>
      <c r="P474" s="1059">
        <v>4690379093794</v>
      </c>
      <c r="Q474" s="1062"/>
      <c r="R474" s="1062">
        <v>0</v>
      </c>
      <c r="S474" s="1059" t="s">
        <v>4153</v>
      </c>
      <c r="T474" s="1065">
        <f t="shared" si="12"/>
        <v>4352.6550000000007</v>
      </c>
      <c r="U474" s="1066">
        <f t="shared" si="13"/>
        <v>4570.2877500000013</v>
      </c>
    </row>
    <row r="475" spans="1:21">
      <c r="A475" s="1059" t="s">
        <v>4564</v>
      </c>
      <c r="B475" s="1060">
        <v>610010002725</v>
      </c>
      <c r="C475" s="1059" t="s">
        <v>4618</v>
      </c>
      <c r="D475" s="1059" t="s">
        <v>4150</v>
      </c>
      <c r="E475" s="1059" t="s">
        <v>4151</v>
      </c>
      <c r="F475" s="1061">
        <v>6496.5</v>
      </c>
      <c r="G475" s="1059" t="s">
        <v>4152</v>
      </c>
      <c r="H475" s="1062">
        <v>2</v>
      </c>
      <c r="I475" s="1063">
        <v>0.72</v>
      </c>
      <c r="J475" s="1063">
        <v>0</v>
      </c>
      <c r="K475" s="1064">
        <v>30</v>
      </c>
      <c r="L475" s="1063">
        <v>31.32</v>
      </c>
      <c r="M475" s="1063">
        <v>21.6</v>
      </c>
      <c r="N475" s="1062">
        <v>1</v>
      </c>
      <c r="O475" s="1062">
        <v>0</v>
      </c>
      <c r="P475" s="1059">
        <v>4690379093800</v>
      </c>
      <c r="Q475" s="1062"/>
      <c r="R475" s="1062">
        <v>0</v>
      </c>
      <c r="S475" s="1059" t="s">
        <v>4153</v>
      </c>
      <c r="T475" s="1065">
        <f t="shared" si="12"/>
        <v>4352.6550000000007</v>
      </c>
      <c r="U475" s="1066">
        <f t="shared" si="13"/>
        <v>4570.2877500000013</v>
      </c>
    </row>
    <row r="476" spans="1:21" hidden="1">
      <c r="A476" s="1059" t="s">
        <v>4564</v>
      </c>
      <c r="B476" s="1060">
        <v>600110000974</v>
      </c>
      <c r="C476" s="1059" t="s">
        <v>4619</v>
      </c>
      <c r="D476" s="1059" t="s">
        <v>4620</v>
      </c>
      <c r="E476" s="1059" t="s">
        <v>4151</v>
      </c>
      <c r="F476" s="1061">
        <v>38356.799999999996</v>
      </c>
      <c r="G476" s="1059" t="s">
        <v>4152</v>
      </c>
      <c r="H476" s="1062">
        <v>6</v>
      </c>
      <c r="I476" s="1063">
        <v>0.52400000000000002</v>
      </c>
      <c r="J476" s="1063">
        <v>0</v>
      </c>
      <c r="K476" s="1064">
        <v>60</v>
      </c>
      <c r="L476" s="1063">
        <v>0.62880000000000003</v>
      </c>
      <c r="M476" s="1063">
        <v>31.44</v>
      </c>
      <c r="N476" s="1062">
        <v>1</v>
      </c>
      <c r="O476" s="1062">
        <v>0</v>
      </c>
      <c r="P476" s="1059">
        <v>4690379097181</v>
      </c>
      <c r="Q476" s="1062"/>
      <c r="R476" s="1062">
        <v>0</v>
      </c>
      <c r="S476" s="1059" t="s">
        <v>4153</v>
      </c>
      <c r="T476" s="1065">
        <f t="shared" si="12"/>
        <v>25699.055999999997</v>
      </c>
      <c r="U476" s="1066">
        <f t="shared" si="13"/>
        <v>26984.0088</v>
      </c>
    </row>
    <row r="477" spans="1:21" hidden="1">
      <c r="A477" s="1059" t="s">
        <v>4564</v>
      </c>
      <c r="B477" s="1060">
        <v>610110001051</v>
      </c>
      <c r="C477" s="1059" t="s">
        <v>4621</v>
      </c>
      <c r="D477" s="1059" t="s">
        <v>4175</v>
      </c>
      <c r="E477" s="1059" t="s">
        <v>4151</v>
      </c>
      <c r="F477" s="1061">
        <v>20721.7</v>
      </c>
      <c r="G477" s="1059" t="s">
        <v>4152</v>
      </c>
      <c r="H477" s="1062">
        <v>11</v>
      </c>
      <c r="I477" s="1063">
        <v>0.99</v>
      </c>
      <c r="J477" s="1063">
        <v>0</v>
      </c>
      <c r="K477" s="1064">
        <v>36</v>
      </c>
      <c r="L477" s="1063">
        <v>20.354399999999998</v>
      </c>
      <c r="M477" s="1063">
        <v>35.64</v>
      </c>
      <c r="N477" s="1062">
        <v>1</v>
      </c>
      <c r="O477" s="1062">
        <v>0</v>
      </c>
      <c r="P477" s="1059">
        <v>4690379093558</v>
      </c>
      <c r="Q477" s="1062"/>
      <c r="R477" s="1062">
        <v>0</v>
      </c>
      <c r="S477" s="1059" t="s">
        <v>4153</v>
      </c>
      <c r="T477" s="1065">
        <f t="shared" si="12"/>
        <v>13883.539000000001</v>
      </c>
      <c r="U477" s="1066">
        <f t="shared" si="13"/>
        <v>14577.715950000002</v>
      </c>
    </row>
    <row r="478" spans="1:21" hidden="1">
      <c r="A478" s="1059" t="s">
        <v>4564</v>
      </c>
      <c r="B478" s="1060">
        <v>610110001052</v>
      </c>
      <c r="C478" s="1059" t="s">
        <v>4622</v>
      </c>
      <c r="D478" s="1059" t="s">
        <v>4175</v>
      </c>
      <c r="E478" s="1059" t="s">
        <v>4151</v>
      </c>
      <c r="F478" s="1061">
        <v>20721.7</v>
      </c>
      <c r="G478" s="1059" t="s">
        <v>4152</v>
      </c>
      <c r="H478" s="1062">
        <v>11</v>
      </c>
      <c r="I478" s="1063">
        <v>0.99</v>
      </c>
      <c r="J478" s="1063">
        <v>0</v>
      </c>
      <c r="K478" s="1064">
        <v>36</v>
      </c>
      <c r="L478" s="1063">
        <v>20.354399999999998</v>
      </c>
      <c r="M478" s="1063">
        <v>35.64</v>
      </c>
      <c r="N478" s="1062">
        <v>1</v>
      </c>
      <c r="O478" s="1062">
        <v>0</v>
      </c>
      <c r="P478" s="1059">
        <v>4690379093565</v>
      </c>
      <c r="Q478" s="1062"/>
      <c r="R478" s="1062">
        <v>0</v>
      </c>
      <c r="S478" s="1059" t="s">
        <v>4153</v>
      </c>
      <c r="T478" s="1065">
        <f t="shared" si="12"/>
        <v>13883.539000000001</v>
      </c>
      <c r="U478" s="1066">
        <f t="shared" si="13"/>
        <v>14577.715950000002</v>
      </c>
    </row>
    <row r="479" spans="1:21" hidden="1">
      <c r="A479" s="1059" t="s">
        <v>4564</v>
      </c>
      <c r="B479" s="1060">
        <v>610110001057</v>
      </c>
      <c r="C479" s="1059" t="s">
        <v>4623</v>
      </c>
      <c r="D479" s="1059" t="s">
        <v>4175</v>
      </c>
      <c r="E479" s="1059" t="s">
        <v>4151</v>
      </c>
      <c r="F479" s="1061">
        <v>20721.7</v>
      </c>
      <c r="G479" s="1059" t="s">
        <v>4152</v>
      </c>
      <c r="H479" s="1062">
        <v>11</v>
      </c>
      <c r="I479" s="1063">
        <v>0.99</v>
      </c>
      <c r="J479" s="1063">
        <v>0</v>
      </c>
      <c r="K479" s="1064">
        <v>36</v>
      </c>
      <c r="L479" s="1063">
        <v>20.354399999999998</v>
      </c>
      <c r="M479" s="1063">
        <v>35.64</v>
      </c>
      <c r="N479" s="1062">
        <v>1</v>
      </c>
      <c r="O479" s="1062">
        <v>0</v>
      </c>
      <c r="P479" s="1059">
        <v>4690379093619</v>
      </c>
      <c r="Q479" s="1062"/>
      <c r="R479" s="1062">
        <v>0</v>
      </c>
      <c r="S479" s="1059" t="s">
        <v>4153</v>
      </c>
      <c r="T479" s="1065">
        <f t="shared" si="12"/>
        <v>13883.539000000001</v>
      </c>
      <c r="U479" s="1066">
        <f t="shared" si="13"/>
        <v>14577.715950000002</v>
      </c>
    </row>
    <row r="480" spans="1:21" hidden="1">
      <c r="A480" s="1059" t="s">
        <v>4564</v>
      </c>
      <c r="B480" s="1060">
        <v>610110001058</v>
      </c>
      <c r="C480" s="1059" t="s">
        <v>4624</v>
      </c>
      <c r="D480" s="1059" t="s">
        <v>4175</v>
      </c>
      <c r="E480" s="1059" t="s">
        <v>4151</v>
      </c>
      <c r="F480" s="1061">
        <v>20721.7</v>
      </c>
      <c r="G480" s="1059" t="s">
        <v>4152</v>
      </c>
      <c r="H480" s="1062">
        <v>11</v>
      </c>
      <c r="I480" s="1063">
        <v>0.99</v>
      </c>
      <c r="J480" s="1063">
        <v>0</v>
      </c>
      <c r="K480" s="1064">
        <v>36</v>
      </c>
      <c r="L480" s="1063">
        <v>20.354399999999998</v>
      </c>
      <c r="M480" s="1063">
        <v>35.64</v>
      </c>
      <c r="N480" s="1062">
        <v>1</v>
      </c>
      <c r="O480" s="1062">
        <v>0</v>
      </c>
      <c r="P480" s="1059">
        <v>4690379093626</v>
      </c>
      <c r="Q480" s="1062"/>
      <c r="R480" s="1062">
        <v>0</v>
      </c>
      <c r="S480" s="1059" t="s">
        <v>4153</v>
      </c>
      <c r="T480" s="1065">
        <f t="shared" si="12"/>
        <v>13883.539000000001</v>
      </c>
      <c r="U480" s="1066">
        <f t="shared" si="13"/>
        <v>14577.715950000002</v>
      </c>
    </row>
    <row r="481" spans="1:21" hidden="1">
      <c r="A481" s="1059" t="s">
        <v>4564</v>
      </c>
      <c r="B481" s="1060">
        <v>610110001053</v>
      </c>
      <c r="C481" s="1059" t="s">
        <v>4625</v>
      </c>
      <c r="D481" s="1059" t="s">
        <v>4175</v>
      </c>
      <c r="E481" s="1059" t="s">
        <v>4151</v>
      </c>
      <c r="F481" s="1061">
        <v>20721.7</v>
      </c>
      <c r="G481" s="1059" t="s">
        <v>4152</v>
      </c>
      <c r="H481" s="1062">
        <v>11</v>
      </c>
      <c r="I481" s="1063">
        <v>0.99</v>
      </c>
      <c r="J481" s="1063">
        <v>0</v>
      </c>
      <c r="K481" s="1064">
        <v>36</v>
      </c>
      <c r="L481" s="1063">
        <v>20.354399999999998</v>
      </c>
      <c r="M481" s="1063">
        <v>35.64</v>
      </c>
      <c r="N481" s="1062">
        <v>1</v>
      </c>
      <c r="O481" s="1062">
        <v>0</v>
      </c>
      <c r="P481" s="1059">
        <v>4690379093572</v>
      </c>
      <c r="Q481" s="1062"/>
      <c r="R481" s="1062">
        <v>0</v>
      </c>
      <c r="S481" s="1059" t="s">
        <v>4153</v>
      </c>
      <c r="T481" s="1065">
        <f t="shared" ref="T481:T544" si="14">F481*67%</f>
        <v>13883.539000000001</v>
      </c>
      <c r="U481" s="1066">
        <f t="shared" ref="U481:U544" si="15">T481*1.05</f>
        <v>14577.715950000002</v>
      </c>
    </row>
    <row r="482" spans="1:21" hidden="1">
      <c r="A482" s="1059" t="s">
        <v>4564</v>
      </c>
      <c r="B482" s="1060">
        <v>610110001054</v>
      </c>
      <c r="C482" s="1059" t="s">
        <v>4626</v>
      </c>
      <c r="D482" s="1059" t="s">
        <v>4175</v>
      </c>
      <c r="E482" s="1059" t="s">
        <v>4151</v>
      </c>
      <c r="F482" s="1061">
        <v>20721.7</v>
      </c>
      <c r="G482" s="1059" t="s">
        <v>4152</v>
      </c>
      <c r="H482" s="1062">
        <v>11</v>
      </c>
      <c r="I482" s="1063">
        <v>0.99</v>
      </c>
      <c r="J482" s="1063">
        <v>0</v>
      </c>
      <c r="K482" s="1064">
        <v>36</v>
      </c>
      <c r="L482" s="1063">
        <v>20.354399999999998</v>
      </c>
      <c r="M482" s="1063">
        <v>35.64</v>
      </c>
      <c r="N482" s="1062">
        <v>1</v>
      </c>
      <c r="O482" s="1062">
        <v>0</v>
      </c>
      <c r="P482" s="1059">
        <v>4690379093589</v>
      </c>
      <c r="Q482" s="1062"/>
      <c r="R482" s="1062">
        <v>0</v>
      </c>
      <c r="S482" s="1059" t="s">
        <v>4153</v>
      </c>
      <c r="T482" s="1065">
        <f t="shared" si="14"/>
        <v>13883.539000000001</v>
      </c>
      <c r="U482" s="1066">
        <f t="shared" si="15"/>
        <v>14577.715950000002</v>
      </c>
    </row>
    <row r="483" spans="1:21" hidden="1">
      <c r="A483" s="1059" t="s">
        <v>4564</v>
      </c>
      <c r="B483" s="1060">
        <v>610110001055</v>
      </c>
      <c r="C483" s="1059" t="s">
        <v>4627</v>
      </c>
      <c r="D483" s="1059" t="s">
        <v>4175</v>
      </c>
      <c r="E483" s="1059" t="s">
        <v>4151</v>
      </c>
      <c r="F483" s="1061">
        <v>20721.7</v>
      </c>
      <c r="G483" s="1059" t="s">
        <v>4152</v>
      </c>
      <c r="H483" s="1062">
        <v>11</v>
      </c>
      <c r="I483" s="1063">
        <v>0.99</v>
      </c>
      <c r="J483" s="1063">
        <v>0</v>
      </c>
      <c r="K483" s="1064">
        <v>36</v>
      </c>
      <c r="L483" s="1063">
        <v>20.354399999999998</v>
      </c>
      <c r="M483" s="1063">
        <v>35.64</v>
      </c>
      <c r="N483" s="1062">
        <v>1</v>
      </c>
      <c r="O483" s="1062">
        <v>0</v>
      </c>
      <c r="P483" s="1059">
        <v>4690379093596</v>
      </c>
      <c r="Q483" s="1062"/>
      <c r="R483" s="1062">
        <v>0</v>
      </c>
      <c r="S483" s="1059" t="s">
        <v>4153</v>
      </c>
      <c r="T483" s="1065">
        <f t="shared" si="14"/>
        <v>13883.539000000001</v>
      </c>
      <c r="U483" s="1066">
        <f t="shared" si="15"/>
        <v>14577.715950000002</v>
      </c>
    </row>
    <row r="484" spans="1:21" hidden="1">
      <c r="A484" s="1059" t="s">
        <v>4564</v>
      </c>
      <c r="B484" s="1060">
        <v>610110001056</v>
      </c>
      <c r="C484" s="1059" t="s">
        <v>4628</v>
      </c>
      <c r="D484" s="1059" t="s">
        <v>4175</v>
      </c>
      <c r="E484" s="1059" t="s">
        <v>4151</v>
      </c>
      <c r="F484" s="1061">
        <v>20721.7</v>
      </c>
      <c r="G484" s="1059" t="s">
        <v>4152</v>
      </c>
      <c r="H484" s="1062">
        <v>11</v>
      </c>
      <c r="I484" s="1063">
        <v>0.99</v>
      </c>
      <c r="J484" s="1063">
        <v>0</v>
      </c>
      <c r="K484" s="1064">
        <v>36</v>
      </c>
      <c r="L484" s="1063">
        <v>20.354399999999998</v>
      </c>
      <c r="M484" s="1063">
        <v>35.64</v>
      </c>
      <c r="N484" s="1062">
        <v>1</v>
      </c>
      <c r="O484" s="1062">
        <v>0</v>
      </c>
      <c r="P484" s="1059">
        <v>4690379093602</v>
      </c>
      <c r="Q484" s="1062"/>
      <c r="R484" s="1062">
        <v>0</v>
      </c>
      <c r="S484" s="1059" t="s">
        <v>4153</v>
      </c>
      <c r="T484" s="1065">
        <f t="shared" si="14"/>
        <v>13883.539000000001</v>
      </c>
      <c r="U484" s="1066">
        <f t="shared" si="15"/>
        <v>14577.715950000002</v>
      </c>
    </row>
    <row r="485" spans="1:21" hidden="1">
      <c r="A485" s="1059" t="s">
        <v>4564</v>
      </c>
      <c r="B485" s="1060">
        <v>610110001067</v>
      </c>
      <c r="C485" s="1059" t="s">
        <v>4629</v>
      </c>
      <c r="D485" s="1059" t="s">
        <v>4175</v>
      </c>
      <c r="E485" s="1059" t="s">
        <v>4151</v>
      </c>
      <c r="F485" s="1061">
        <v>14640</v>
      </c>
      <c r="G485" s="1059" t="s">
        <v>4152</v>
      </c>
      <c r="H485" s="1062">
        <v>11</v>
      </c>
      <c r="I485" s="1063">
        <v>0.99</v>
      </c>
      <c r="J485" s="1063">
        <v>0</v>
      </c>
      <c r="K485" s="1064">
        <v>36</v>
      </c>
      <c r="L485" s="1063">
        <v>20.354399999999998</v>
      </c>
      <c r="M485" s="1063">
        <v>35.64</v>
      </c>
      <c r="N485" s="1062">
        <v>1</v>
      </c>
      <c r="O485" s="1062">
        <v>0</v>
      </c>
      <c r="P485" s="1059">
        <v>4690379093718</v>
      </c>
      <c r="Q485" s="1062"/>
      <c r="R485" s="1062">
        <v>0</v>
      </c>
      <c r="S485" s="1059" t="s">
        <v>4153</v>
      </c>
      <c r="T485" s="1065">
        <f t="shared" si="14"/>
        <v>9808.8000000000011</v>
      </c>
      <c r="U485" s="1066">
        <f t="shared" si="15"/>
        <v>10299.240000000002</v>
      </c>
    </row>
    <row r="486" spans="1:21" hidden="1">
      <c r="A486" s="1059" t="s">
        <v>4564</v>
      </c>
      <c r="B486" s="1060">
        <v>610110001068</v>
      </c>
      <c r="C486" s="1059" t="s">
        <v>4630</v>
      </c>
      <c r="D486" s="1059" t="s">
        <v>4175</v>
      </c>
      <c r="E486" s="1059" t="s">
        <v>4151</v>
      </c>
      <c r="F486" s="1061">
        <v>14640</v>
      </c>
      <c r="G486" s="1059" t="s">
        <v>4152</v>
      </c>
      <c r="H486" s="1062">
        <v>11</v>
      </c>
      <c r="I486" s="1063">
        <v>0.99</v>
      </c>
      <c r="J486" s="1063">
        <v>0</v>
      </c>
      <c r="K486" s="1064">
        <v>36</v>
      </c>
      <c r="L486" s="1063">
        <v>20.354399999999998</v>
      </c>
      <c r="M486" s="1063">
        <v>35.64</v>
      </c>
      <c r="N486" s="1062">
        <v>1</v>
      </c>
      <c r="O486" s="1062">
        <v>0</v>
      </c>
      <c r="P486" s="1059">
        <v>4690379093725</v>
      </c>
      <c r="Q486" s="1062"/>
      <c r="R486" s="1062">
        <v>0</v>
      </c>
      <c r="S486" s="1059" t="s">
        <v>4153</v>
      </c>
      <c r="T486" s="1065">
        <f t="shared" si="14"/>
        <v>9808.8000000000011</v>
      </c>
      <c r="U486" s="1066">
        <f t="shared" si="15"/>
        <v>10299.240000000002</v>
      </c>
    </row>
    <row r="487" spans="1:21" hidden="1">
      <c r="A487" s="1059" t="s">
        <v>4564</v>
      </c>
      <c r="B487" s="1060">
        <v>610110001073</v>
      </c>
      <c r="C487" s="1059" t="s">
        <v>4631</v>
      </c>
      <c r="D487" s="1059" t="s">
        <v>4175</v>
      </c>
      <c r="E487" s="1059" t="s">
        <v>4151</v>
      </c>
      <c r="F487" s="1061">
        <v>14640</v>
      </c>
      <c r="G487" s="1059" t="s">
        <v>4152</v>
      </c>
      <c r="H487" s="1062">
        <v>11</v>
      </c>
      <c r="I487" s="1063">
        <v>0.99</v>
      </c>
      <c r="J487" s="1063">
        <v>0</v>
      </c>
      <c r="K487" s="1064">
        <v>36</v>
      </c>
      <c r="L487" s="1063">
        <v>20.354399999999998</v>
      </c>
      <c r="M487" s="1063">
        <v>35.64</v>
      </c>
      <c r="N487" s="1062">
        <v>1</v>
      </c>
      <c r="O487" s="1062">
        <v>0</v>
      </c>
      <c r="P487" s="1059">
        <v>4690379093770</v>
      </c>
      <c r="Q487" s="1062"/>
      <c r="R487" s="1062">
        <v>0</v>
      </c>
      <c r="S487" s="1059" t="s">
        <v>4153</v>
      </c>
      <c r="T487" s="1065">
        <f t="shared" si="14"/>
        <v>9808.8000000000011</v>
      </c>
      <c r="U487" s="1066">
        <f t="shared" si="15"/>
        <v>10299.240000000002</v>
      </c>
    </row>
    <row r="488" spans="1:21" hidden="1">
      <c r="A488" s="1059" t="s">
        <v>4564</v>
      </c>
      <c r="B488" s="1060">
        <v>610110001074</v>
      </c>
      <c r="C488" s="1059" t="s">
        <v>4632</v>
      </c>
      <c r="D488" s="1059" t="s">
        <v>4175</v>
      </c>
      <c r="E488" s="1059" t="s">
        <v>4151</v>
      </c>
      <c r="F488" s="1061">
        <v>14640</v>
      </c>
      <c r="G488" s="1059" t="s">
        <v>4152</v>
      </c>
      <c r="H488" s="1062">
        <v>11</v>
      </c>
      <c r="I488" s="1063">
        <v>0.99</v>
      </c>
      <c r="J488" s="1063">
        <v>0</v>
      </c>
      <c r="K488" s="1064">
        <v>36</v>
      </c>
      <c r="L488" s="1063">
        <v>20.354399999999998</v>
      </c>
      <c r="M488" s="1063">
        <v>35.64</v>
      </c>
      <c r="N488" s="1062">
        <v>1</v>
      </c>
      <c r="O488" s="1062">
        <v>0</v>
      </c>
      <c r="P488" s="1059">
        <v>4690379093787</v>
      </c>
      <c r="Q488" s="1062"/>
      <c r="R488" s="1062">
        <v>0</v>
      </c>
      <c r="S488" s="1059" t="s">
        <v>4153</v>
      </c>
      <c r="T488" s="1065">
        <f t="shared" si="14"/>
        <v>9808.8000000000011</v>
      </c>
      <c r="U488" s="1066">
        <f t="shared" si="15"/>
        <v>10299.240000000002</v>
      </c>
    </row>
    <row r="489" spans="1:21" hidden="1">
      <c r="A489" s="1059" t="s">
        <v>4564</v>
      </c>
      <c r="B489" s="1060">
        <v>610110001069</v>
      </c>
      <c r="C489" s="1059" t="s">
        <v>4633</v>
      </c>
      <c r="D489" s="1059" t="s">
        <v>4175</v>
      </c>
      <c r="E489" s="1059" t="s">
        <v>4151</v>
      </c>
      <c r="F489" s="1061">
        <v>14640</v>
      </c>
      <c r="G489" s="1059" t="s">
        <v>4152</v>
      </c>
      <c r="H489" s="1062">
        <v>11</v>
      </c>
      <c r="I489" s="1063">
        <v>0.99</v>
      </c>
      <c r="J489" s="1063">
        <v>0</v>
      </c>
      <c r="K489" s="1064">
        <v>36</v>
      </c>
      <c r="L489" s="1063">
        <v>20.354399999999998</v>
      </c>
      <c r="M489" s="1063">
        <v>35.64</v>
      </c>
      <c r="N489" s="1062">
        <v>1</v>
      </c>
      <c r="O489" s="1062">
        <v>0</v>
      </c>
      <c r="P489" s="1059">
        <v>4690379093732</v>
      </c>
      <c r="Q489" s="1062"/>
      <c r="R489" s="1062">
        <v>0</v>
      </c>
      <c r="S489" s="1059" t="s">
        <v>4153</v>
      </c>
      <c r="T489" s="1065">
        <f t="shared" si="14"/>
        <v>9808.8000000000011</v>
      </c>
      <c r="U489" s="1066">
        <f t="shared" si="15"/>
        <v>10299.240000000002</v>
      </c>
    </row>
    <row r="490" spans="1:21" hidden="1">
      <c r="A490" s="1059" t="s">
        <v>4564</v>
      </c>
      <c r="B490" s="1060">
        <v>610110001070</v>
      </c>
      <c r="C490" s="1059" t="s">
        <v>4634</v>
      </c>
      <c r="D490" s="1059" t="s">
        <v>4175</v>
      </c>
      <c r="E490" s="1059" t="s">
        <v>4151</v>
      </c>
      <c r="F490" s="1061">
        <v>14640</v>
      </c>
      <c r="G490" s="1059" t="s">
        <v>4152</v>
      </c>
      <c r="H490" s="1062">
        <v>11</v>
      </c>
      <c r="I490" s="1063">
        <v>0.99</v>
      </c>
      <c r="J490" s="1063">
        <v>0</v>
      </c>
      <c r="K490" s="1064">
        <v>36</v>
      </c>
      <c r="L490" s="1063">
        <v>20.354399999999998</v>
      </c>
      <c r="M490" s="1063">
        <v>35.64</v>
      </c>
      <c r="N490" s="1062">
        <v>1</v>
      </c>
      <c r="O490" s="1062">
        <v>0</v>
      </c>
      <c r="P490" s="1059">
        <v>4690379093749</v>
      </c>
      <c r="Q490" s="1062"/>
      <c r="R490" s="1062">
        <v>0</v>
      </c>
      <c r="S490" s="1059" t="s">
        <v>4153</v>
      </c>
      <c r="T490" s="1065">
        <f t="shared" si="14"/>
        <v>9808.8000000000011</v>
      </c>
      <c r="U490" s="1066">
        <f t="shared" si="15"/>
        <v>10299.240000000002</v>
      </c>
    </row>
    <row r="491" spans="1:21" hidden="1">
      <c r="A491" s="1059" t="s">
        <v>4564</v>
      </c>
      <c r="B491" s="1060">
        <v>610110001071</v>
      </c>
      <c r="C491" s="1059" t="s">
        <v>4635</v>
      </c>
      <c r="D491" s="1059" t="s">
        <v>4175</v>
      </c>
      <c r="E491" s="1059" t="s">
        <v>4151</v>
      </c>
      <c r="F491" s="1061">
        <v>14640</v>
      </c>
      <c r="G491" s="1059" t="s">
        <v>4152</v>
      </c>
      <c r="H491" s="1062">
        <v>11</v>
      </c>
      <c r="I491" s="1063">
        <v>0.99</v>
      </c>
      <c r="J491" s="1063">
        <v>0</v>
      </c>
      <c r="K491" s="1064">
        <v>36</v>
      </c>
      <c r="L491" s="1063">
        <v>20.354399999999998</v>
      </c>
      <c r="M491" s="1063">
        <v>35.64</v>
      </c>
      <c r="N491" s="1062">
        <v>1</v>
      </c>
      <c r="O491" s="1062">
        <v>0</v>
      </c>
      <c r="P491" s="1059">
        <v>4690379093756</v>
      </c>
      <c r="Q491" s="1062"/>
      <c r="R491" s="1062">
        <v>0</v>
      </c>
      <c r="S491" s="1059" t="s">
        <v>4153</v>
      </c>
      <c r="T491" s="1065">
        <f t="shared" si="14"/>
        <v>9808.8000000000011</v>
      </c>
      <c r="U491" s="1066">
        <f t="shared" si="15"/>
        <v>10299.240000000002</v>
      </c>
    </row>
    <row r="492" spans="1:21" hidden="1">
      <c r="A492" s="1059" t="s">
        <v>4564</v>
      </c>
      <c r="B492" s="1060">
        <v>610110001072</v>
      </c>
      <c r="C492" s="1059" t="s">
        <v>4636</v>
      </c>
      <c r="D492" s="1059" t="s">
        <v>4175</v>
      </c>
      <c r="E492" s="1059" t="s">
        <v>4151</v>
      </c>
      <c r="F492" s="1061">
        <v>14640</v>
      </c>
      <c r="G492" s="1059" t="s">
        <v>4152</v>
      </c>
      <c r="H492" s="1062">
        <v>11</v>
      </c>
      <c r="I492" s="1063">
        <v>0.99</v>
      </c>
      <c r="J492" s="1063">
        <v>0</v>
      </c>
      <c r="K492" s="1064">
        <v>36</v>
      </c>
      <c r="L492" s="1063">
        <v>20.354399999999998</v>
      </c>
      <c r="M492" s="1063">
        <v>35.64</v>
      </c>
      <c r="N492" s="1062">
        <v>1</v>
      </c>
      <c r="O492" s="1062">
        <v>0</v>
      </c>
      <c r="P492" s="1059">
        <v>4690379093763</v>
      </c>
      <c r="Q492" s="1062"/>
      <c r="R492" s="1062">
        <v>0</v>
      </c>
      <c r="S492" s="1059" t="s">
        <v>4153</v>
      </c>
      <c r="T492" s="1065">
        <f t="shared" si="14"/>
        <v>9808.8000000000011</v>
      </c>
      <c r="U492" s="1066">
        <f t="shared" si="15"/>
        <v>10299.240000000002</v>
      </c>
    </row>
    <row r="493" spans="1:21" hidden="1">
      <c r="A493" s="1059" t="s">
        <v>4564</v>
      </c>
      <c r="B493" s="1060">
        <v>610110001059</v>
      </c>
      <c r="C493" s="1059" t="s">
        <v>4637</v>
      </c>
      <c r="D493" s="1059" t="s">
        <v>4175</v>
      </c>
      <c r="E493" s="1059" t="s">
        <v>4151</v>
      </c>
      <c r="F493" s="1061">
        <v>14884</v>
      </c>
      <c r="G493" s="1059" t="s">
        <v>4152</v>
      </c>
      <c r="H493" s="1062">
        <v>11</v>
      </c>
      <c r="I493" s="1063">
        <v>0.99</v>
      </c>
      <c r="J493" s="1063">
        <v>0</v>
      </c>
      <c r="K493" s="1064">
        <v>36</v>
      </c>
      <c r="L493" s="1063">
        <v>20.354399999999998</v>
      </c>
      <c r="M493" s="1063">
        <v>35.64</v>
      </c>
      <c r="N493" s="1062">
        <v>1</v>
      </c>
      <c r="O493" s="1062">
        <v>0</v>
      </c>
      <c r="P493" s="1059">
        <v>4690379093633</v>
      </c>
      <c r="Q493" s="1062"/>
      <c r="R493" s="1062">
        <v>0</v>
      </c>
      <c r="S493" s="1059" t="s">
        <v>4153</v>
      </c>
      <c r="T493" s="1065">
        <f t="shared" si="14"/>
        <v>9972.2800000000007</v>
      </c>
      <c r="U493" s="1066">
        <f t="shared" si="15"/>
        <v>10470.894</v>
      </c>
    </row>
    <row r="494" spans="1:21" hidden="1">
      <c r="A494" s="1059" t="s">
        <v>4564</v>
      </c>
      <c r="B494" s="1060">
        <v>610110001060</v>
      </c>
      <c r="C494" s="1059" t="s">
        <v>4638</v>
      </c>
      <c r="D494" s="1059" t="s">
        <v>4175</v>
      </c>
      <c r="E494" s="1059" t="s">
        <v>4151</v>
      </c>
      <c r="F494" s="1061">
        <v>14884</v>
      </c>
      <c r="G494" s="1059" t="s">
        <v>4152</v>
      </c>
      <c r="H494" s="1062">
        <v>11</v>
      </c>
      <c r="I494" s="1063">
        <v>0.99</v>
      </c>
      <c r="J494" s="1063">
        <v>0</v>
      </c>
      <c r="K494" s="1064">
        <v>36</v>
      </c>
      <c r="L494" s="1063">
        <v>20.354399999999998</v>
      </c>
      <c r="M494" s="1063">
        <v>35.64</v>
      </c>
      <c r="N494" s="1062">
        <v>1</v>
      </c>
      <c r="O494" s="1062">
        <v>0</v>
      </c>
      <c r="P494" s="1059">
        <v>4690379093640</v>
      </c>
      <c r="Q494" s="1062"/>
      <c r="R494" s="1062">
        <v>0</v>
      </c>
      <c r="S494" s="1059" t="s">
        <v>4153</v>
      </c>
      <c r="T494" s="1065">
        <f t="shared" si="14"/>
        <v>9972.2800000000007</v>
      </c>
      <c r="U494" s="1066">
        <f t="shared" si="15"/>
        <v>10470.894</v>
      </c>
    </row>
    <row r="495" spans="1:21" hidden="1">
      <c r="A495" s="1059" t="s">
        <v>4564</v>
      </c>
      <c r="B495" s="1060">
        <v>610110001061</v>
      </c>
      <c r="C495" s="1059" t="s">
        <v>4639</v>
      </c>
      <c r="D495" s="1059" t="s">
        <v>4175</v>
      </c>
      <c r="E495" s="1059" t="s">
        <v>4151</v>
      </c>
      <c r="F495" s="1061">
        <v>14884</v>
      </c>
      <c r="G495" s="1059" t="s">
        <v>4152</v>
      </c>
      <c r="H495" s="1062">
        <v>11</v>
      </c>
      <c r="I495" s="1063">
        <v>0.99</v>
      </c>
      <c r="J495" s="1063">
        <v>0</v>
      </c>
      <c r="K495" s="1064">
        <v>36</v>
      </c>
      <c r="L495" s="1063">
        <v>20.354399999999998</v>
      </c>
      <c r="M495" s="1063">
        <v>35.64</v>
      </c>
      <c r="N495" s="1062">
        <v>1</v>
      </c>
      <c r="O495" s="1062">
        <v>0</v>
      </c>
      <c r="P495" s="1059">
        <v>4690379093657</v>
      </c>
      <c r="Q495" s="1062"/>
      <c r="R495" s="1062">
        <v>0</v>
      </c>
      <c r="S495" s="1059" t="s">
        <v>4153</v>
      </c>
      <c r="T495" s="1065">
        <f t="shared" si="14"/>
        <v>9972.2800000000007</v>
      </c>
      <c r="U495" s="1066">
        <f t="shared" si="15"/>
        <v>10470.894</v>
      </c>
    </row>
    <row r="496" spans="1:21" hidden="1">
      <c r="A496" s="1059" t="s">
        <v>4564</v>
      </c>
      <c r="B496" s="1060">
        <v>610110001062</v>
      </c>
      <c r="C496" s="1059" t="s">
        <v>4640</v>
      </c>
      <c r="D496" s="1059" t="s">
        <v>4175</v>
      </c>
      <c r="E496" s="1059" t="s">
        <v>4151</v>
      </c>
      <c r="F496" s="1061">
        <v>14884</v>
      </c>
      <c r="G496" s="1059" t="s">
        <v>4152</v>
      </c>
      <c r="H496" s="1062">
        <v>11</v>
      </c>
      <c r="I496" s="1063">
        <v>0.99</v>
      </c>
      <c r="J496" s="1063">
        <v>0</v>
      </c>
      <c r="K496" s="1064">
        <v>36</v>
      </c>
      <c r="L496" s="1063">
        <v>20.354399999999998</v>
      </c>
      <c r="M496" s="1063">
        <v>35.64</v>
      </c>
      <c r="N496" s="1062">
        <v>1</v>
      </c>
      <c r="O496" s="1062">
        <v>0</v>
      </c>
      <c r="P496" s="1059">
        <v>4690379093664</v>
      </c>
      <c r="Q496" s="1062"/>
      <c r="R496" s="1062">
        <v>0</v>
      </c>
      <c r="S496" s="1059" t="s">
        <v>4153</v>
      </c>
      <c r="T496" s="1065">
        <f t="shared" si="14"/>
        <v>9972.2800000000007</v>
      </c>
      <c r="U496" s="1066">
        <f t="shared" si="15"/>
        <v>10470.894</v>
      </c>
    </row>
    <row r="497" spans="1:21" hidden="1">
      <c r="A497" s="1059" t="s">
        <v>4564</v>
      </c>
      <c r="B497" s="1060">
        <v>610110001064</v>
      </c>
      <c r="C497" s="1059" t="s">
        <v>4641</v>
      </c>
      <c r="D497" s="1059" t="s">
        <v>4175</v>
      </c>
      <c r="E497" s="1059" t="s">
        <v>4151</v>
      </c>
      <c r="F497" s="1061">
        <v>14884</v>
      </c>
      <c r="G497" s="1059" t="s">
        <v>4152</v>
      </c>
      <c r="H497" s="1062">
        <v>11</v>
      </c>
      <c r="I497" s="1063">
        <v>0.99</v>
      </c>
      <c r="J497" s="1063">
        <v>0</v>
      </c>
      <c r="K497" s="1064">
        <v>36</v>
      </c>
      <c r="L497" s="1063">
        <v>20.354399999999998</v>
      </c>
      <c r="M497" s="1063">
        <v>35.64</v>
      </c>
      <c r="N497" s="1062">
        <v>1</v>
      </c>
      <c r="O497" s="1062">
        <v>0</v>
      </c>
      <c r="P497" s="1059">
        <v>4690379093688</v>
      </c>
      <c r="Q497" s="1062"/>
      <c r="R497" s="1062">
        <v>0</v>
      </c>
      <c r="S497" s="1059" t="s">
        <v>4153</v>
      </c>
      <c r="T497" s="1065">
        <f t="shared" si="14"/>
        <v>9972.2800000000007</v>
      </c>
      <c r="U497" s="1066">
        <f t="shared" si="15"/>
        <v>10470.894</v>
      </c>
    </row>
    <row r="498" spans="1:21" hidden="1">
      <c r="A498" s="1059" t="s">
        <v>4564</v>
      </c>
      <c r="B498" s="1060">
        <v>610110001063</v>
      </c>
      <c r="C498" s="1059" t="s">
        <v>4642</v>
      </c>
      <c r="D498" s="1059" t="s">
        <v>4175</v>
      </c>
      <c r="E498" s="1059" t="s">
        <v>4151</v>
      </c>
      <c r="F498" s="1061">
        <v>14884</v>
      </c>
      <c r="G498" s="1059" t="s">
        <v>4152</v>
      </c>
      <c r="H498" s="1062">
        <v>11</v>
      </c>
      <c r="I498" s="1063">
        <v>0.99</v>
      </c>
      <c r="J498" s="1063">
        <v>0</v>
      </c>
      <c r="K498" s="1064">
        <v>36</v>
      </c>
      <c r="L498" s="1063">
        <v>20.354399999999998</v>
      </c>
      <c r="M498" s="1063">
        <v>35.64</v>
      </c>
      <c r="N498" s="1062">
        <v>1</v>
      </c>
      <c r="O498" s="1062">
        <v>0</v>
      </c>
      <c r="P498" s="1059">
        <v>4690379093671</v>
      </c>
      <c r="Q498" s="1062"/>
      <c r="R498" s="1062">
        <v>0</v>
      </c>
      <c r="S498" s="1059" t="s">
        <v>4153</v>
      </c>
      <c r="T498" s="1065">
        <f t="shared" si="14"/>
        <v>9972.2800000000007</v>
      </c>
      <c r="U498" s="1066">
        <f t="shared" si="15"/>
        <v>10470.894</v>
      </c>
    </row>
    <row r="499" spans="1:21" hidden="1">
      <c r="A499" s="1059" t="s">
        <v>4564</v>
      </c>
      <c r="B499" s="1060">
        <v>610130005330</v>
      </c>
      <c r="C499" s="1059" t="s">
        <v>4643</v>
      </c>
      <c r="D499" s="1059" t="s">
        <v>4180</v>
      </c>
      <c r="E499" s="1059" t="s">
        <v>4196</v>
      </c>
      <c r="F499" s="1061">
        <v>1427.3999999999999</v>
      </c>
      <c r="G499" s="1059" t="s">
        <v>4152</v>
      </c>
      <c r="H499" s="1062">
        <v>10</v>
      </c>
      <c r="I499" s="1063">
        <v>0.57599539203686401</v>
      </c>
      <c r="J499" s="1063">
        <v>8</v>
      </c>
      <c r="K499" s="1064">
        <v>60</v>
      </c>
      <c r="L499" s="1063">
        <v>17.600000000000001</v>
      </c>
      <c r="M499" s="1063">
        <v>34.559723522211797</v>
      </c>
      <c r="N499" s="1062">
        <v>1</v>
      </c>
      <c r="O499" s="1062">
        <v>0</v>
      </c>
      <c r="P499" s="1059">
        <v>4690379092599</v>
      </c>
      <c r="Q499" s="1062"/>
      <c r="R499" s="1062">
        <v>0</v>
      </c>
      <c r="S499" s="1059" t="s">
        <v>4153</v>
      </c>
      <c r="T499" s="1065">
        <f t="shared" si="14"/>
        <v>956.35799999999995</v>
      </c>
      <c r="U499" s="1066">
        <f t="shared" si="15"/>
        <v>1004.1759</v>
      </c>
    </row>
    <row r="500" spans="1:21" hidden="1">
      <c r="A500" s="1059" t="s">
        <v>4564</v>
      </c>
      <c r="B500" s="1060">
        <v>610130005331</v>
      </c>
      <c r="C500" s="1059" t="s">
        <v>4644</v>
      </c>
      <c r="D500" s="1059" t="s">
        <v>4180</v>
      </c>
      <c r="E500" s="1059" t="s">
        <v>4196</v>
      </c>
      <c r="F500" s="1061">
        <v>1427.3999999999999</v>
      </c>
      <c r="G500" s="1059" t="s">
        <v>4152</v>
      </c>
      <c r="H500" s="1062">
        <v>10</v>
      </c>
      <c r="I500" s="1063">
        <v>0.57599539203686401</v>
      </c>
      <c r="J500" s="1063">
        <v>8</v>
      </c>
      <c r="K500" s="1064">
        <v>60</v>
      </c>
      <c r="L500" s="1063">
        <v>17.600000000000001</v>
      </c>
      <c r="M500" s="1063">
        <v>34.559723522211797</v>
      </c>
      <c r="N500" s="1062">
        <v>1</v>
      </c>
      <c r="O500" s="1062">
        <v>0</v>
      </c>
      <c r="P500" s="1059">
        <v>4690379092605</v>
      </c>
      <c r="Q500" s="1062"/>
      <c r="R500" s="1062">
        <v>0</v>
      </c>
      <c r="S500" s="1059" t="s">
        <v>4153</v>
      </c>
      <c r="T500" s="1065">
        <f t="shared" si="14"/>
        <v>956.35799999999995</v>
      </c>
      <c r="U500" s="1066">
        <f t="shared" si="15"/>
        <v>1004.1759</v>
      </c>
    </row>
    <row r="501" spans="1:21" hidden="1">
      <c r="A501" s="1059" t="s">
        <v>4564</v>
      </c>
      <c r="B501" s="1060">
        <v>610130005336</v>
      </c>
      <c r="C501" s="1059" t="s">
        <v>4645</v>
      </c>
      <c r="D501" s="1059" t="s">
        <v>4180</v>
      </c>
      <c r="E501" s="1059" t="s">
        <v>4196</v>
      </c>
      <c r="F501" s="1061">
        <v>1427.3999999999999</v>
      </c>
      <c r="G501" s="1059" t="s">
        <v>4152</v>
      </c>
      <c r="H501" s="1062">
        <v>10</v>
      </c>
      <c r="I501" s="1063">
        <v>0.57599539203686401</v>
      </c>
      <c r="J501" s="1063">
        <v>8</v>
      </c>
      <c r="K501" s="1064">
        <v>60</v>
      </c>
      <c r="L501" s="1063">
        <v>17.600000000000001</v>
      </c>
      <c r="M501" s="1063">
        <v>34.559723522211797</v>
      </c>
      <c r="N501" s="1062">
        <v>1</v>
      </c>
      <c r="O501" s="1062">
        <v>0</v>
      </c>
      <c r="P501" s="1059">
        <v>4690379092650</v>
      </c>
      <c r="Q501" s="1062"/>
      <c r="R501" s="1062">
        <v>0</v>
      </c>
      <c r="S501" s="1059" t="s">
        <v>4153</v>
      </c>
      <c r="T501" s="1065">
        <f t="shared" si="14"/>
        <v>956.35799999999995</v>
      </c>
      <c r="U501" s="1066">
        <f t="shared" si="15"/>
        <v>1004.1759</v>
      </c>
    </row>
    <row r="502" spans="1:21" hidden="1">
      <c r="A502" s="1059" t="s">
        <v>4564</v>
      </c>
      <c r="B502" s="1060">
        <v>610130005337</v>
      </c>
      <c r="C502" s="1059" t="s">
        <v>4646</v>
      </c>
      <c r="D502" s="1059" t="s">
        <v>4180</v>
      </c>
      <c r="E502" s="1059" t="s">
        <v>4196</v>
      </c>
      <c r="F502" s="1061">
        <v>1427.3999999999999</v>
      </c>
      <c r="G502" s="1059" t="s">
        <v>4152</v>
      </c>
      <c r="H502" s="1062">
        <v>10</v>
      </c>
      <c r="I502" s="1063">
        <v>0.57599539203686401</v>
      </c>
      <c r="J502" s="1063">
        <v>8</v>
      </c>
      <c r="K502" s="1064">
        <v>60</v>
      </c>
      <c r="L502" s="1063">
        <v>17.600000000000001</v>
      </c>
      <c r="M502" s="1063">
        <v>34.559723522211797</v>
      </c>
      <c r="N502" s="1062">
        <v>1</v>
      </c>
      <c r="O502" s="1062">
        <v>0</v>
      </c>
      <c r="P502" s="1059">
        <v>4690379092667</v>
      </c>
      <c r="Q502" s="1062"/>
      <c r="R502" s="1062">
        <v>0</v>
      </c>
      <c r="S502" s="1059" t="s">
        <v>4153</v>
      </c>
      <c r="T502" s="1065">
        <f t="shared" si="14"/>
        <v>956.35799999999995</v>
      </c>
      <c r="U502" s="1066">
        <f t="shared" si="15"/>
        <v>1004.1759</v>
      </c>
    </row>
    <row r="503" spans="1:21" hidden="1">
      <c r="A503" s="1059" t="s">
        <v>4564</v>
      </c>
      <c r="B503" s="1060">
        <v>610130005332</v>
      </c>
      <c r="C503" s="1059" t="s">
        <v>4647</v>
      </c>
      <c r="D503" s="1059" t="s">
        <v>4180</v>
      </c>
      <c r="E503" s="1059" t="s">
        <v>4196</v>
      </c>
      <c r="F503" s="1061">
        <v>1427.3999999999999</v>
      </c>
      <c r="G503" s="1059" t="s">
        <v>4152</v>
      </c>
      <c r="H503" s="1062">
        <v>10</v>
      </c>
      <c r="I503" s="1063">
        <v>0.57599539203686401</v>
      </c>
      <c r="J503" s="1063">
        <v>8</v>
      </c>
      <c r="K503" s="1064">
        <v>60</v>
      </c>
      <c r="L503" s="1063">
        <v>17.600000000000001</v>
      </c>
      <c r="M503" s="1063">
        <v>34.559723522211797</v>
      </c>
      <c r="N503" s="1062">
        <v>1</v>
      </c>
      <c r="O503" s="1062">
        <v>0</v>
      </c>
      <c r="P503" s="1059">
        <v>4690379092612</v>
      </c>
      <c r="Q503" s="1062"/>
      <c r="R503" s="1062">
        <v>0</v>
      </c>
      <c r="S503" s="1059" t="s">
        <v>4153</v>
      </c>
      <c r="T503" s="1065">
        <f t="shared" si="14"/>
        <v>956.35799999999995</v>
      </c>
      <c r="U503" s="1066">
        <f t="shared" si="15"/>
        <v>1004.1759</v>
      </c>
    </row>
    <row r="504" spans="1:21" hidden="1">
      <c r="A504" s="1059" t="s">
        <v>4564</v>
      </c>
      <c r="B504" s="1060">
        <v>610130005333</v>
      </c>
      <c r="C504" s="1059" t="s">
        <v>4648</v>
      </c>
      <c r="D504" s="1059" t="s">
        <v>4180</v>
      </c>
      <c r="E504" s="1059" t="s">
        <v>4196</v>
      </c>
      <c r="F504" s="1061">
        <v>1427.3999999999999</v>
      </c>
      <c r="G504" s="1059" t="s">
        <v>4152</v>
      </c>
      <c r="H504" s="1062">
        <v>10</v>
      </c>
      <c r="I504" s="1063">
        <v>0.57599539203686401</v>
      </c>
      <c r="J504" s="1063">
        <v>8</v>
      </c>
      <c r="K504" s="1064">
        <v>60</v>
      </c>
      <c r="L504" s="1063">
        <v>17.600000000000001</v>
      </c>
      <c r="M504" s="1063">
        <v>34.559723522211797</v>
      </c>
      <c r="N504" s="1062">
        <v>1</v>
      </c>
      <c r="O504" s="1062">
        <v>0</v>
      </c>
      <c r="P504" s="1059">
        <v>4690379092629</v>
      </c>
      <c r="Q504" s="1062"/>
      <c r="R504" s="1062">
        <v>0</v>
      </c>
      <c r="S504" s="1059" t="s">
        <v>4153</v>
      </c>
      <c r="T504" s="1065">
        <f t="shared" si="14"/>
        <v>956.35799999999995</v>
      </c>
      <c r="U504" s="1066">
        <f t="shared" si="15"/>
        <v>1004.1759</v>
      </c>
    </row>
    <row r="505" spans="1:21" hidden="1">
      <c r="A505" s="1059" t="s">
        <v>4564</v>
      </c>
      <c r="B505" s="1060">
        <v>610130005334</v>
      </c>
      <c r="C505" s="1059" t="s">
        <v>4649</v>
      </c>
      <c r="D505" s="1059" t="s">
        <v>4180</v>
      </c>
      <c r="E505" s="1059" t="s">
        <v>4196</v>
      </c>
      <c r="F505" s="1061">
        <v>1427.3999999999999</v>
      </c>
      <c r="G505" s="1059" t="s">
        <v>4152</v>
      </c>
      <c r="H505" s="1062">
        <v>10</v>
      </c>
      <c r="I505" s="1063">
        <v>0.57599539203686401</v>
      </c>
      <c r="J505" s="1063">
        <v>8</v>
      </c>
      <c r="K505" s="1064">
        <v>60</v>
      </c>
      <c r="L505" s="1063">
        <v>17.600000000000001</v>
      </c>
      <c r="M505" s="1063">
        <v>34.559723522211797</v>
      </c>
      <c r="N505" s="1062">
        <v>1</v>
      </c>
      <c r="O505" s="1062">
        <v>0</v>
      </c>
      <c r="P505" s="1059">
        <v>4690379092636</v>
      </c>
      <c r="Q505" s="1062"/>
      <c r="R505" s="1062">
        <v>0</v>
      </c>
      <c r="S505" s="1059" t="s">
        <v>4153</v>
      </c>
      <c r="T505" s="1065">
        <f t="shared" si="14"/>
        <v>956.35799999999995</v>
      </c>
      <c r="U505" s="1066">
        <f t="shared" si="15"/>
        <v>1004.1759</v>
      </c>
    </row>
    <row r="506" spans="1:21" hidden="1">
      <c r="A506" s="1059" t="s">
        <v>4564</v>
      </c>
      <c r="B506" s="1060">
        <v>610130005335</v>
      </c>
      <c r="C506" s="1059" t="s">
        <v>4650</v>
      </c>
      <c r="D506" s="1059" t="s">
        <v>4180</v>
      </c>
      <c r="E506" s="1059" t="s">
        <v>4196</v>
      </c>
      <c r="F506" s="1061">
        <v>1427.3999999999999</v>
      </c>
      <c r="G506" s="1059" t="s">
        <v>4152</v>
      </c>
      <c r="H506" s="1062">
        <v>10</v>
      </c>
      <c r="I506" s="1063">
        <v>0.57599539203686401</v>
      </c>
      <c r="J506" s="1063">
        <v>8</v>
      </c>
      <c r="K506" s="1064">
        <v>60</v>
      </c>
      <c r="L506" s="1063">
        <v>17.600000000000001</v>
      </c>
      <c r="M506" s="1063">
        <v>34.559723522211797</v>
      </c>
      <c r="N506" s="1062">
        <v>1</v>
      </c>
      <c r="O506" s="1062">
        <v>0</v>
      </c>
      <c r="P506" s="1059">
        <v>4690379092643</v>
      </c>
      <c r="Q506" s="1062"/>
      <c r="R506" s="1062">
        <v>0</v>
      </c>
      <c r="S506" s="1059" t="s">
        <v>4153</v>
      </c>
      <c r="T506" s="1065">
        <f t="shared" si="14"/>
        <v>956.35799999999995</v>
      </c>
      <c r="U506" s="1066">
        <f t="shared" si="15"/>
        <v>1004.1759</v>
      </c>
    </row>
    <row r="507" spans="1:21" hidden="1">
      <c r="A507" s="1059" t="s">
        <v>4564</v>
      </c>
      <c r="B507" s="1060">
        <v>610130005338</v>
      </c>
      <c r="C507" s="1059" t="s">
        <v>4651</v>
      </c>
      <c r="D507" s="1059" t="s">
        <v>4180</v>
      </c>
      <c r="E507" s="1059" t="s">
        <v>4196</v>
      </c>
      <c r="F507" s="1061">
        <v>1256.5999999999999</v>
      </c>
      <c r="G507" s="1059" t="s">
        <v>4152</v>
      </c>
      <c r="H507" s="1062">
        <v>10</v>
      </c>
      <c r="I507" s="1063">
        <v>0.57599539203686401</v>
      </c>
      <c r="J507" s="1063">
        <v>8</v>
      </c>
      <c r="K507" s="1064">
        <v>60</v>
      </c>
      <c r="L507" s="1063">
        <v>17.600000000000001</v>
      </c>
      <c r="M507" s="1063">
        <v>34.559723522211797</v>
      </c>
      <c r="N507" s="1062">
        <v>1</v>
      </c>
      <c r="O507" s="1062">
        <v>0</v>
      </c>
      <c r="P507" s="1059">
        <v>4690379092674</v>
      </c>
      <c r="Q507" s="1062"/>
      <c r="R507" s="1062">
        <v>0</v>
      </c>
      <c r="S507" s="1059" t="s">
        <v>4153</v>
      </c>
      <c r="T507" s="1065">
        <f t="shared" si="14"/>
        <v>841.92200000000003</v>
      </c>
      <c r="U507" s="1066">
        <f t="shared" si="15"/>
        <v>884.01810000000012</v>
      </c>
    </row>
    <row r="508" spans="1:21" hidden="1">
      <c r="A508" s="1059" t="s">
        <v>4564</v>
      </c>
      <c r="B508" s="1060">
        <v>610130005339</v>
      </c>
      <c r="C508" s="1059" t="s">
        <v>4652</v>
      </c>
      <c r="D508" s="1059" t="s">
        <v>4180</v>
      </c>
      <c r="E508" s="1059" t="s">
        <v>4196</v>
      </c>
      <c r="F508" s="1061">
        <v>1256.5999999999999</v>
      </c>
      <c r="G508" s="1059" t="s">
        <v>4152</v>
      </c>
      <c r="H508" s="1062">
        <v>10</v>
      </c>
      <c r="I508" s="1063">
        <v>0.57599539203686401</v>
      </c>
      <c r="J508" s="1063">
        <v>8</v>
      </c>
      <c r="K508" s="1064">
        <v>60</v>
      </c>
      <c r="L508" s="1063">
        <v>17.600000000000001</v>
      </c>
      <c r="M508" s="1063">
        <v>34.559723522211797</v>
      </c>
      <c r="N508" s="1062">
        <v>1</v>
      </c>
      <c r="O508" s="1062">
        <v>0</v>
      </c>
      <c r="P508" s="1059">
        <v>4690379092681</v>
      </c>
      <c r="Q508" s="1062"/>
      <c r="R508" s="1062">
        <v>0</v>
      </c>
      <c r="S508" s="1059" t="s">
        <v>4153</v>
      </c>
      <c r="T508" s="1065">
        <f t="shared" si="14"/>
        <v>841.92200000000003</v>
      </c>
      <c r="U508" s="1066">
        <f t="shared" si="15"/>
        <v>884.01810000000012</v>
      </c>
    </row>
    <row r="509" spans="1:21" hidden="1">
      <c r="A509" s="1059" t="s">
        <v>4564</v>
      </c>
      <c r="B509" s="1060">
        <v>610130005344</v>
      </c>
      <c r="C509" s="1059" t="s">
        <v>4653</v>
      </c>
      <c r="D509" s="1059" t="s">
        <v>4180</v>
      </c>
      <c r="E509" s="1059" t="s">
        <v>4196</v>
      </c>
      <c r="F509" s="1061">
        <v>1256.5999999999999</v>
      </c>
      <c r="G509" s="1059" t="s">
        <v>4152</v>
      </c>
      <c r="H509" s="1062">
        <v>10</v>
      </c>
      <c r="I509" s="1063">
        <v>0.57599539203686401</v>
      </c>
      <c r="J509" s="1063">
        <v>8</v>
      </c>
      <c r="K509" s="1064">
        <v>60</v>
      </c>
      <c r="L509" s="1063">
        <v>17.600000000000001</v>
      </c>
      <c r="M509" s="1063">
        <v>34.559723522211797</v>
      </c>
      <c r="N509" s="1062">
        <v>1</v>
      </c>
      <c r="O509" s="1062">
        <v>0</v>
      </c>
      <c r="P509" s="1059">
        <v>4690379092735</v>
      </c>
      <c r="Q509" s="1062"/>
      <c r="R509" s="1062">
        <v>0</v>
      </c>
      <c r="S509" s="1059" t="s">
        <v>4153</v>
      </c>
      <c r="T509" s="1065">
        <f t="shared" si="14"/>
        <v>841.92200000000003</v>
      </c>
      <c r="U509" s="1066">
        <f t="shared" si="15"/>
        <v>884.01810000000012</v>
      </c>
    </row>
    <row r="510" spans="1:21" hidden="1">
      <c r="A510" s="1059" t="s">
        <v>4564</v>
      </c>
      <c r="B510" s="1060">
        <v>610130005345</v>
      </c>
      <c r="C510" s="1059" t="s">
        <v>4654</v>
      </c>
      <c r="D510" s="1059" t="s">
        <v>4180</v>
      </c>
      <c r="E510" s="1059" t="s">
        <v>4196</v>
      </c>
      <c r="F510" s="1061">
        <v>1256.5999999999999</v>
      </c>
      <c r="G510" s="1059" t="s">
        <v>4152</v>
      </c>
      <c r="H510" s="1062">
        <v>10</v>
      </c>
      <c r="I510" s="1063">
        <v>0.57599539203686401</v>
      </c>
      <c r="J510" s="1063">
        <v>8</v>
      </c>
      <c r="K510" s="1064">
        <v>60</v>
      </c>
      <c r="L510" s="1063">
        <v>17.600000000000001</v>
      </c>
      <c r="M510" s="1063">
        <v>34.559723522211797</v>
      </c>
      <c r="N510" s="1062">
        <v>1</v>
      </c>
      <c r="O510" s="1062">
        <v>0</v>
      </c>
      <c r="P510" s="1059">
        <v>4690379092742</v>
      </c>
      <c r="Q510" s="1062"/>
      <c r="R510" s="1062">
        <v>0</v>
      </c>
      <c r="S510" s="1059" t="s">
        <v>4153</v>
      </c>
      <c r="T510" s="1065">
        <f t="shared" si="14"/>
        <v>841.92200000000003</v>
      </c>
      <c r="U510" s="1066">
        <f t="shared" si="15"/>
        <v>884.01810000000012</v>
      </c>
    </row>
    <row r="511" spans="1:21" hidden="1">
      <c r="A511" s="1059" t="s">
        <v>4564</v>
      </c>
      <c r="B511" s="1060">
        <v>610130005340</v>
      </c>
      <c r="C511" s="1059" t="s">
        <v>4655</v>
      </c>
      <c r="D511" s="1059" t="s">
        <v>4180</v>
      </c>
      <c r="E511" s="1059" t="s">
        <v>4196</v>
      </c>
      <c r="F511" s="1061">
        <v>1256.5999999999999</v>
      </c>
      <c r="G511" s="1059" t="s">
        <v>4152</v>
      </c>
      <c r="H511" s="1062">
        <v>10</v>
      </c>
      <c r="I511" s="1063">
        <v>0.57599539203686401</v>
      </c>
      <c r="J511" s="1063">
        <v>8</v>
      </c>
      <c r="K511" s="1064">
        <v>60</v>
      </c>
      <c r="L511" s="1063">
        <v>17.600000000000001</v>
      </c>
      <c r="M511" s="1063">
        <v>34.559723522211797</v>
      </c>
      <c r="N511" s="1062">
        <v>1</v>
      </c>
      <c r="O511" s="1062">
        <v>0</v>
      </c>
      <c r="P511" s="1059">
        <v>4690379092698</v>
      </c>
      <c r="Q511" s="1062"/>
      <c r="R511" s="1062">
        <v>0</v>
      </c>
      <c r="S511" s="1059" t="s">
        <v>4153</v>
      </c>
      <c r="T511" s="1065">
        <f t="shared" si="14"/>
        <v>841.92200000000003</v>
      </c>
      <c r="U511" s="1066">
        <f t="shared" si="15"/>
        <v>884.01810000000012</v>
      </c>
    </row>
    <row r="512" spans="1:21" hidden="1">
      <c r="A512" s="1059" t="s">
        <v>4564</v>
      </c>
      <c r="B512" s="1060">
        <v>610130005341</v>
      </c>
      <c r="C512" s="1059" t="s">
        <v>4656</v>
      </c>
      <c r="D512" s="1059" t="s">
        <v>4180</v>
      </c>
      <c r="E512" s="1059" t="s">
        <v>4196</v>
      </c>
      <c r="F512" s="1061">
        <v>1256.5999999999999</v>
      </c>
      <c r="G512" s="1059" t="s">
        <v>4152</v>
      </c>
      <c r="H512" s="1062">
        <v>10</v>
      </c>
      <c r="I512" s="1063">
        <v>0.57599539203686401</v>
      </c>
      <c r="J512" s="1063">
        <v>8</v>
      </c>
      <c r="K512" s="1064">
        <v>60</v>
      </c>
      <c r="L512" s="1063">
        <v>17.600000000000001</v>
      </c>
      <c r="M512" s="1063">
        <v>34.559723522211797</v>
      </c>
      <c r="N512" s="1062">
        <v>1</v>
      </c>
      <c r="O512" s="1062">
        <v>0</v>
      </c>
      <c r="P512" s="1059">
        <v>4690379092704</v>
      </c>
      <c r="Q512" s="1062"/>
      <c r="R512" s="1062">
        <v>0</v>
      </c>
      <c r="S512" s="1059" t="s">
        <v>4153</v>
      </c>
      <c r="T512" s="1065">
        <f t="shared" si="14"/>
        <v>841.92200000000003</v>
      </c>
      <c r="U512" s="1066">
        <f t="shared" si="15"/>
        <v>884.01810000000012</v>
      </c>
    </row>
    <row r="513" spans="1:21" hidden="1">
      <c r="A513" s="1059" t="s">
        <v>4564</v>
      </c>
      <c r="B513" s="1060">
        <v>610130005342</v>
      </c>
      <c r="C513" s="1059" t="s">
        <v>4657</v>
      </c>
      <c r="D513" s="1059" t="s">
        <v>4180</v>
      </c>
      <c r="E513" s="1059" t="s">
        <v>4196</v>
      </c>
      <c r="F513" s="1061">
        <v>1256.5999999999999</v>
      </c>
      <c r="G513" s="1059" t="s">
        <v>4152</v>
      </c>
      <c r="H513" s="1062">
        <v>10</v>
      </c>
      <c r="I513" s="1063">
        <v>0.57599539203686401</v>
      </c>
      <c r="J513" s="1063">
        <v>8</v>
      </c>
      <c r="K513" s="1064">
        <v>60</v>
      </c>
      <c r="L513" s="1063">
        <v>17.600000000000001</v>
      </c>
      <c r="M513" s="1063">
        <v>34.559723522211797</v>
      </c>
      <c r="N513" s="1062">
        <v>1</v>
      </c>
      <c r="O513" s="1062">
        <v>0</v>
      </c>
      <c r="P513" s="1059">
        <v>4690379092711</v>
      </c>
      <c r="Q513" s="1062"/>
      <c r="R513" s="1062">
        <v>0</v>
      </c>
      <c r="S513" s="1059" t="s">
        <v>4153</v>
      </c>
      <c r="T513" s="1065">
        <f t="shared" si="14"/>
        <v>841.92200000000003</v>
      </c>
      <c r="U513" s="1066">
        <f t="shared" si="15"/>
        <v>884.01810000000012</v>
      </c>
    </row>
    <row r="514" spans="1:21" hidden="1">
      <c r="A514" s="1059" t="s">
        <v>4564</v>
      </c>
      <c r="B514" s="1060">
        <v>610130005343</v>
      </c>
      <c r="C514" s="1059" t="s">
        <v>4658</v>
      </c>
      <c r="D514" s="1059" t="s">
        <v>4180</v>
      </c>
      <c r="E514" s="1059" t="s">
        <v>4196</v>
      </c>
      <c r="F514" s="1061">
        <v>1256.5999999999999</v>
      </c>
      <c r="G514" s="1059" t="s">
        <v>4152</v>
      </c>
      <c r="H514" s="1062">
        <v>10</v>
      </c>
      <c r="I514" s="1063">
        <v>0.57599539203686401</v>
      </c>
      <c r="J514" s="1063">
        <v>8</v>
      </c>
      <c r="K514" s="1064">
        <v>60</v>
      </c>
      <c r="L514" s="1063">
        <v>17.600000000000001</v>
      </c>
      <c r="M514" s="1063">
        <v>34.559723522211797</v>
      </c>
      <c r="N514" s="1062">
        <v>1</v>
      </c>
      <c r="O514" s="1062">
        <v>0</v>
      </c>
      <c r="P514" s="1059">
        <v>4690379092728</v>
      </c>
      <c r="Q514" s="1062"/>
      <c r="R514" s="1062">
        <v>0</v>
      </c>
      <c r="S514" s="1059" t="s">
        <v>4153</v>
      </c>
      <c r="T514" s="1065">
        <f t="shared" si="14"/>
        <v>841.92200000000003</v>
      </c>
      <c r="U514" s="1066">
        <f t="shared" si="15"/>
        <v>884.01810000000012</v>
      </c>
    </row>
    <row r="515" spans="1:21" hidden="1">
      <c r="A515" s="1059" t="s">
        <v>4564</v>
      </c>
      <c r="B515" s="1060">
        <v>610130005346</v>
      </c>
      <c r="C515" s="1059" t="s">
        <v>4659</v>
      </c>
      <c r="D515" s="1059" t="s">
        <v>4186</v>
      </c>
      <c r="E515" s="1059" t="s">
        <v>4196</v>
      </c>
      <c r="F515" s="1061">
        <v>1116.3</v>
      </c>
      <c r="G515" s="1059" t="s">
        <v>4152</v>
      </c>
      <c r="H515" s="1062">
        <v>10</v>
      </c>
      <c r="I515" s="1063">
        <v>0.43199654402764798</v>
      </c>
      <c r="J515" s="1063">
        <v>6</v>
      </c>
      <c r="K515" s="1064">
        <v>72</v>
      </c>
      <c r="L515" s="1063">
        <v>9.33</v>
      </c>
      <c r="M515" s="1063">
        <v>31.103751169990598</v>
      </c>
      <c r="N515" s="1062">
        <v>1</v>
      </c>
      <c r="O515" s="1062">
        <v>0</v>
      </c>
      <c r="P515" s="1059">
        <v>4690379092759</v>
      </c>
      <c r="Q515" s="1062"/>
      <c r="R515" s="1062">
        <v>0</v>
      </c>
      <c r="S515" s="1059" t="s">
        <v>4153</v>
      </c>
      <c r="T515" s="1065">
        <f t="shared" si="14"/>
        <v>747.92100000000005</v>
      </c>
      <c r="U515" s="1066">
        <f t="shared" si="15"/>
        <v>785.31705000000011</v>
      </c>
    </row>
    <row r="516" spans="1:21" hidden="1">
      <c r="A516" s="1059" t="s">
        <v>4564</v>
      </c>
      <c r="B516" s="1060">
        <v>610130005347</v>
      </c>
      <c r="C516" s="1059" t="s">
        <v>4660</v>
      </c>
      <c r="D516" s="1059" t="s">
        <v>4186</v>
      </c>
      <c r="E516" s="1059" t="s">
        <v>4196</v>
      </c>
      <c r="F516" s="1061">
        <v>1116.3</v>
      </c>
      <c r="G516" s="1059" t="s">
        <v>4152</v>
      </c>
      <c r="H516" s="1062">
        <v>10</v>
      </c>
      <c r="I516" s="1063">
        <v>0.43199654402764798</v>
      </c>
      <c r="J516" s="1063">
        <v>6</v>
      </c>
      <c r="K516" s="1064">
        <v>72</v>
      </c>
      <c r="L516" s="1063">
        <v>9.33</v>
      </c>
      <c r="M516" s="1063">
        <v>31.103751169990598</v>
      </c>
      <c r="N516" s="1062">
        <v>1</v>
      </c>
      <c r="O516" s="1062">
        <v>0</v>
      </c>
      <c r="P516" s="1059">
        <v>4690379092766</v>
      </c>
      <c r="Q516" s="1062"/>
      <c r="R516" s="1062">
        <v>0</v>
      </c>
      <c r="S516" s="1059" t="s">
        <v>4153</v>
      </c>
      <c r="T516" s="1065">
        <f t="shared" si="14"/>
        <v>747.92100000000005</v>
      </c>
      <c r="U516" s="1066">
        <f t="shared" si="15"/>
        <v>785.31705000000011</v>
      </c>
    </row>
    <row r="517" spans="1:21" hidden="1">
      <c r="A517" s="1059" t="s">
        <v>4564</v>
      </c>
      <c r="B517" s="1060">
        <v>610130005348</v>
      </c>
      <c r="C517" s="1059" t="s">
        <v>4661</v>
      </c>
      <c r="D517" s="1059" t="s">
        <v>4186</v>
      </c>
      <c r="E517" s="1059" t="s">
        <v>4196</v>
      </c>
      <c r="F517" s="1061">
        <v>1116.3</v>
      </c>
      <c r="G517" s="1059" t="s">
        <v>4152</v>
      </c>
      <c r="H517" s="1062">
        <v>10</v>
      </c>
      <c r="I517" s="1063">
        <v>0.43199654402764798</v>
      </c>
      <c r="J517" s="1063">
        <v>6</v>
      </c>
      <c r="K517" s="1064">
        <v>72</v>
      </c>
      <c r="L517" s="1063">
        <v>9.33</v>
      </c>
      <c r="M517" s="1063">
        <v>31.103751169990598</v>
      </c>
      <c r="N517" s="1062">
        <v>1</v>
      </c>
      <c r="O517" s="1062">
        <v>0</v>
      </c>
      <c r="P517" s="1059">
        <v>4690379092773</v>
      </c>
      <c r="Q517" s="1062"/>
      <c r="R517" s="1062">
        <v>0</v>
      </c>
      <c r="S517" s="1059" t="s">
        <v>4153</v>
      </c>
      <c r="T517" s="1065">
        <f t="shared" si="14"/>
        <v>747.92100000000005</v>
      </c>
      <c r="U517" s="1066">
        <f t="shared" si="15"/>
        <v>785.31705000000011</v>
      </c>
    </row>
    <row r="518" spans="1:21" hidden="1">
      <c r="A518" s="1059" t="s">
        <v>4564</v>
      </c>
      <c r="B518" s="1060">
        <v>610130005349</v>
      </c>
      <c r="C518" s="1059" t="s">
        <v>4662</v>
      </c>
      <c r="D518" s="1059" t="s">
        <v>4186</v>
      </c>
      <c r="E518" s="1059" t="s">
        <v>4196</v>
      </c>
      <c r="F518" s="1061">
        <v>1116.3</v>
      </c>
      <c r="G518" s="1059" t="s">
        <v>4152</v>
      </c>
      <c r="H518" s="1062">
        <v>10</v>
      </c>
      <c r="I518" s="1063">
        <v>0.43199654402764798</v>
      </c>
      <c r="J518" s="1063">
        <v>6</v>
      </c>
      <c r="K518" s="1064">
        <v>72</v>
      </c>
      <c r="L518" s="1063">
        <v>9.33</v>
      </c>
      <c r="M518" s="1063">
        <v>31.103751169990598</v>
      </c>
      <c r="N518" s="1062">
        <v>1</v>
      </c>
      <c r="O518" s="1062">
        <v>0</v>
      </c>
      <c r="P518" s="1059">
        <v>4690379092780</v>
      </c>
      <c r="Q518" s="1062"/>
      <c r="R518" s="1062">
        <v>0</v>
      </c>
      <c r="S518" s="1059" t="s">
        <v>4153</v>
      </c>
      <c r="T518" s="1065">
        <f t="shared" si="14"/>
        <v>747.92100000000005</v>
      </c>
      <c r="U518" s="1066">
        <f t="shared" si="15"/>
        <v>785.31705000000011</v>
      </c>
    </row>
    <row r="519" spans="1:21" hidden="1">
      <c r="A519" s="1059" t="s">
        <v>4564</v>
      </c>
      <c r="B519" s="1060">
        <v>610130005351</v>
      </c>
      <c r="C519" s="1059" t="s">
        <v>4663</v>
      </c>
      <c r="D519" s="1059" t="s">
        <v>4186</v>
      </c>
      <c r="E519" s="1059" t="s">
        <v>4196</v>
      </c>
      <c r="F519" s="1061">
        <v>1116.3</v>
      </c>
      <c r="G519" s="1059" t="s">
        <v>4152</v>
      </c>
      <c r="H519" s="1062">
        <v>10</v>
      </c>
      <c r="I519" s="1063">
        <v>0.43199654402764798</v>
      </c>
      <c r="J519" s="1063">
        <v>6</v>
      </c>
      <c r="K519" s="1064">
        <v>72</v>
      </c>
      <c r="L519" s="1063">
        <v>9.33</v>
      </c>
      <c r="M519" s="1063">
        <v>31.103751169990598</v>
      </c>
      <c r="N519" s="1062">
        <v>1</v>
      </c>
      <c r="O519" s="1062">
        <v>0</v>
      </c>
      <c r="P519" s="1059">
        <v>4690379092803</v>
      </c>
      <c r="Q519" s="1062"/>
      <c r="R519" s="1062">
        <v>0</v>
      </c>
      <c r="S519" s="1059" t="s">
        <v>4153</v>
      </c>
      <c r="T519" s="1065">
        <f t="shared" si="14"/>
        <v>747.92100000000005</v>
      </c>
      <c r="U519" s="1066">
        <f t="shared" si="15"/>
        <v>785.31705000000011</v>
      </c>
    </row>
    <row r="520" spans="1:21" hidden="1">
      <c r="A520" s="1059" t="s">
        <v>4564</v>
      </c>
      <c r="B520" s="1060">
        <v>610130005350</v>
      </c>
      <c r="C520" s="1059" t="s">
        <v>4664</v>
      </c>
      <c r="D520" s="1059" t="s">
        <v>4186</v>
      </c>
      <c r="E520" s="1059" t="s">
        <v>4196</v>
      </c>
      <c r="F520" s="1061">
        <v>1116.3</v>
      </c>
      <c r="G520" s="1059" t="s">
        <v>4152</v>
      </c>
      <c r="H520" s="1062">
        <v>10</v>
      </c>
      <c r="I520" s="1063">
        <v>0.43199654402764798</v>
      </c>
      <c r="J520" s="1063">
        <v>6</v>
      </c>
      <c r="K520" s="1064">
        <v>72</v>
      </c>
      <c r="L520" s="1063">
        <v>9.33</v>
      </c>
      <c r="M520" s="1063">
        <v>31.103751169990598</v>
      </c>
      <c r="N520" s="1062">
        <v>1</v>
      </c>
      <c r="O520" s="1062">
        <v>0</v>
      </c>
      <c r="P520" s="1059">
        <v>4690379092797</v>
      </c>
      <c r="Q520" s="1062"/>
      <c r="R520" s="1062">
        <v>0</v>
      </c>
      <c r="S520" s="1059" t="s">
        <v>4153</v>
      </c>
      <c r="T520" s="1065">
        <f t="shared" si="14"/>
        <v>747.92100000000005</v>
      </c>
      <c r="U520" s="1066">
        <f t="shared" si="15"/>
        <v>785.31705000000011</v>
      </c>
    </row>
    <row r="521" spans="1:21" hidden="1">
      <c r="A521" s="1059" t="s">
        <v>4564</v>
      </c>
      <c r="B521" s="1060">
        <v>620070002391</v>
      </c>
      <c r="C521" s="1059" t="s">
        <v>4665</v>
      </c>
      <c r="D521" s="1059" t="s">
        <v>4205</v>
      </c>
      <c r="E521" s="1059" t="s">
        <v>4181</v>
      </c>
      <c r="F521" s="1061">
        <v>12157.3</v>
      </c>
      <c r="G521" s="1059" t="s">
        <v>4152</v>
      </c>
      <c r="H521" s="1062">
        <v>2</v>
      </c>
      <c r="I521" s="1063">
        <v>1.05596620908131</v>
      </c>
      <c r="J521" s="1063">
        <v>0</v>
      </c>
      <c r="K521" s="1064">
        <v>18</v>
      </c>
      <c r="L521" s="1063">
        <v>22.9</v>
      </c>
      <c r="M521" s="1063">
        <v>19.007391763463598</v>
      </c>
      <c r="N521" s="1062">
        <v>1</v>
      </c>
      <c r="O521" s="1062">
        <v>0</v>
      </c>
      <c r="P521" s="1059">
        <v>4690379092834</v>
      </c>
      <c r="Q521" s="1062"/>
      <c r="R521" s="1062">
        <v>0</v>
      </c>
      <c r="S521" s="1059" t="s">
        <v>4153</v>
      </c>
      <c r="T521" s="1065">
        <f t="shared" si="14"/>
        <v>8145.3909999999996</v>
      </c>
      <c r="U521" s="1066">
        <f t="shared" si="15"/>
        <v>8552.6605500000005</v>
      </c>
    </row>
    <row r="522" spans="1:21" hidden="1">
      <c r="A522" s="1059" t="s">
        <v>4564</v>
      </c>
      <c r="B522" s="1060">
        <v>620070002392</v>
      </c>
      <c r="C522" s="1059" t="s">
        <v>4666</v>
      </c>
      <c r="D522" s="1059" t="s">
        <v>4205</v>
      </c>
      <c r="E522" s="1059" t="s">
        <v>4181</v>
      </c>
      <c r="F522" s="1061">
        <v>12157.3</v>
      </c>
      <c r="G522" s="1059" t="s">
        <v>4152</v>
      </c>
      <c r="H522" s="1062">
        <v>2</v>
      </c>
      <c r="I522" s="1063">
        <v>1.05596620908131</v>
      </c>
      <c r="J522" s="1063">
        <v>0</v>
      </c>
      <c r="K522" s="1064">
        <v>18</v>
      </c>
      <c r="L522" s="1063">
        <v>22.9</v>
      </c>
      <c r="M522" s="1063">
        <v>19.007391763463598</v>
      </c>
      <c r="N522" s="1062">
        <v>1</v>
      </c>
      <c r="O522" s="1062">
        <v>0</v>
      </c>
      <c r="P522" s="1059">
        <v>4690379092841</v>
      </c>
      <c r="Q522" s="1062"/>
      <c r="R522" s="1062">
        <v>0</v>
      </c>
      <c r="S522" s="1059" t="s">
        <v>4153</v>
      </c>
      <c r="T522" s="1065">
        <f t="shared" si="14"/>
        <v>8145.3909999999996</v>
      </c>
      <c r="U522" s="1066">
        <f t="shared" si="15"/>
        <v>8552.6605500000005</v>
      </c>
    </row>
    <row r="523" spans="1:21" hidden="1">
      <c r="A523" s="1059" t="s">
        <v>4564</v>
      </c>
      <c r="B523" s="1060">
        <v>620070002397</v>
      </c>
      <c r="C523" s="1059" t="s">
        <v>4667</v>
      </c>
      <c r="D523" s="1059" t="s">
        <v>4205</v>
      </c>
      <c r="E523" s="1059" t="s">
        <v>4181</v>
      </c>
      <c r="F523" s="1061">
        <v>12157.3</v>
      </c>
      <c r="G523" s="1059" t="s">
        <v>4152</v>
      </c>
      <c r="H523" s="1062">
        <v>2</v>
      </c>
      <c r="I523" s="1063">
        <v>1.05596620908131</v>
      </c>
      <c r="J523" s="1063">
        <v>0</v>
      </c>
      <c r="K523" s="1064">
        <v>18</v>
      </c>
      <c r="L523" s="1063">
        <v>22.9</v>
      </c>
      <c r="M523" s="1063">
        <v>19.007391763463598</v>
      </c>
      <c r="N523" s="1062">
        <v>1</v>
      </c>
      <c r="O523" s="1062">
        <v>0</v>
      </c>
      <c r="P523" s="1059">
        <v>4690379092896</v>
      </c>
      <c r="Q523" s="1062"/>
      <c r="R523" s="1062">
        <v>0</v>
      </c>
      <c r="S523" s="1059" t="s">
        <v>4153</v>
      </c>
      <c r="T523" s="1065">
        <f t="shared" si="14"/>
        <v>8145.3909999999996</v>
      </c>
      <c r="U523" s="1066">
        <f t="shared" si="15"/>
        <v>8552.6605500000005</v>
      </c>
    </row>
    <row r="524" spans="1:21" hidden="1">
      <c r="A524" s="1059" t="s">
        <v>4564</v>
      </c>
      <c r="B524" s="1060">
        <v>620070002398</v>
      </c>
      <c r="C524" s="1059" t="s">
        <v>4668</v>
      </c>
      <c r="D524" s="1059" t="s">
        <v>4205</v>
      </c>
      <c r="E524" s="1059" t="s">
        <v>4181</v>
      </c>
      <c r="F524" s="1061">
        <v>12157.3</v>
      </c>
      <c r="G524" s="1059" t="s">
        <v>4152</v>
      </c>
      <c r="H524" s="1062">
        <v>2</v>
      </c>
      <c r="I524" s="1063">
        <v>1.05596620908131</v>
      </c>
      <c r="J524" s="1063">
        <v>0</v>
      </c>
      <c r="K524" s="1064">
        <v>18</v>
      </c>
      <c r="L524" s="1063">
        <v>22.9</v>
      </c>
      <c r="M524" s="1063">
        <v>19.007391763463598</v>
      </c>
      <c r="N524" s="1062">
        <v>1</v>
      </c>
      <c r="O524" s="1062">
        <v>0</v>
      </c>
      <c r="P524" s="1059">
        <v>4690379092902</v>
      </c>
      <c r="Q524" s="1062"/>
      <c r="R524" s="1062">
        <v>0</v>
      </c>
      <c r="S524" s="1059" t="s">
        <v>4153</v>
      </c>
      <c r="T524" s="1065">
        <f t="shared" si="14"/>
        <v>8145.3909999999996</v>
      </c>
      <c r="U524" s="1066">
        <f t="shared" si="15"/>
        <v>8552.6605500000005</v>
      </c>
    </row>
    <row r="525" spans="1:21" hidden="1">
      <c r="A525" s="1059" t="s">
        <v>4564</v>
      </c>
      <c r="B525" s="1060">
        <v>620070002393</v>
      </c>
      <c r="C525" s="1059" t="s">
        <v>4669</v>
      </c>
      <c r="D525" s="1059" t="s">
        <v>4205</v>
      </c>
      <c r="E525" s="1059" t="s">
        <v>4181</v>
      </c>
      <c r="F525" s="1061">
        <v>12157.3</v>
      </c>
      <c r="G525" s="1059" t="s">
        <v>4152</v>
      </c>
      <c r="H525" s="1062">
        <v>2</v>
      </c>
      <c r="I525" s="1063">
        <v>1.05596620908131</v>
      </c>
      <c r="J525" s="1063">
        <v>0</v>
      </c>
      <c r="K525" s="1064">
        <v>18</v>
      </c>
      <c r="L525" s="1063">
        <v>22.9</v>
      </c>
      <c r="M525" s="1063">
        <v>19.007391763463598</v>
      </c>
      <c r="N525" s="1062">
        <v>1</v>
      </c>
      <c r="O525" s="1062">
        <v>0</v>
      </c>
      <c r="P525" s="1059">
        <v>4690379092858</v>
      </c>
      <c r="Q525" s="1062"/>
      <c r="R525" s="1062">
        <v>0</v>
      </c>
      <c r="S525" s="1059" t="s">
        <v>4153</v>
      </c>
      <c r="T525" s="1065">
        <f t="shared" si="14"/>
        <v>8145.3909999999996</v>
      </c>
      <c r="U525" s="1066">
        <f t="shared" si="15"/>
        <v>8552.6605500000005</v>
      </c>
    </row>
    <row r="526" spans="1:21" hidden="1">
      <c r="A526" s="1059" t="s">
        <v>4564</v>
      </c>
      <c r="B526" s="1060">
        <v>620070002394</v>
      </c>
      <c r="C526" s="1059" t="s">
        <v>4670</v>
      </c>
      <c r="D526" s="1059" t="s">
        <v>4205</v>
      </c>
      <c r="E526" s="1059" t="s">
        <v>4181</v>
      </c>
      <c r="F526" s="1061">
        <v>12157.3</v>
      </c>
      <c r="G526" s="1059" t="s">
        <v>4152</v>
      </c>
      <c r="H526" s="1062">
        <v>2</v>
      </c>
      <c r="I526" s="1063">
        <v>1.05596620908131</v>
      </c>
      <c r="J526" s="1063">
        <v>0</v>
      </c>
      <c r="K526" s="1064">
        <v>18</v>
      </c>
      <c r="L526" s="1063">
        <v>22.9</v>
      </c>
      <c r="M526" s="1063">
        <v>19.007391763463598</v>
      </c>
      <c r="N526" s="1062">
        <v>1</v>
      </c>
      <c r="O526" s="1062">
        <v>0</v>
      </c>
      <c r="P526" s="1059">
        <v>4690379092865</v>
      </c>
      <c r="Q526" s="1062"/>
      <c r="R526" s="1062">
        <v>0</v>
      </c>
      <c r="S526" s="1059" t="s">
        <v>4153</v>
      </c>
      <c r="T526" s="1065">
        <f t="shared" si="14"/>
        <v>8145.3909999999996</v>
      </c>
      <c r="U526" s="1066">
        <f t="shared" si="15"/>
        <v>8552.6605500000005</v>
      </c>
    </row>
    <row r="527" spans="1:21" hidden="1">
      <c r="A527" s="1059" t="s">
        <v>4564</v>
      </c>
      <c r="B527" s="1060">
        <v>620070002395</v>
      </c>
      <c r="C527" s="1059" t="s">
        <v>4671</v>
      </c>
      <c r="D527" s="1059" t="s">
        <v>4205</v>
      </c>
      <c r="E527" s="1059" t="s">
        <v>4181</v>
      </c>
      <c r="F527" s="1061">
        <v>12157.3</v>
      </c>
      <c r="G527" s="1059" t="s">
        <v>4152</v>
      </c>
      <c r="H527" s="1062">
        <v>2</v>
      </c>
      <c r="I527" s="1063">
        <v>1.05596620908131</v>
      </c>
      <c r="J527" s="1063">
        <v>0</v>
      </c>
      <c r="K527" s="1064">
        <v>18</v>
      </c>
      <c r="L527" s="1063">
        <v>22.9</v>
      </c>
      <c r="M527" s="1063">
        <v>19.007391763463598</v>
      </c>
      <c r="N527" s="1062">
        <v>1</v>
      </c>
      <c r="O527" s="1062">
        <v>0</v>
      </c>
      <c r="P527" s="1059">
        <v>4690379092872</v>
      </c>
      <c r="Q527" s="1062"/>
      <c r="R527" s="1062">
        <v>0</v>
      </c>
      <c r="S527" s="1059" t="s">
        <v>4153</v>
      </c>
      <c r="T527" s="1065">
        <f t="shared" si="14"/>
        <v>8145.3909999999996</v>
      </c>
      <c r="U527" s="1066">
        <f t="shared" si="15"/>
        <v>8552.6605500000005</v>
      </c>
    </row>
    <row r="528" spans="1:21" hidden="1">
      <c r="A528" s="1059" t="s">
        <v>4564</v>
      </c>
      <c r="B528" s="1060">
        <v>620070002396</v>
      </c>
      <c r="C528" s="1059" t="s">
        <v>4672</v>
      </c>
      <c r="D528" s="1059" t="s">
        <v>4205</v>
      </c>
      <c r="E528" s="1059" t="s">
        <v>4181</v>
      </c>
      <c r="F528" s="1061">
        <v>12157.3</v>
      </c>
      <c r="G528" s="1059" t="s">
        <v>4152</v>
      </c>
      <c r="H528" s="1062">
        <v>2</v>
      </c>
      <c r="I528" s="1063">
        <v>1.05596620908131</v>
      </c>
      <c r="J528" s="1063">
        <v>0</v>
      </c>
      <c r="K528" s="1064">
        <v>18</v>
      </c>
      <c r="L528" s="1063">
        <v>22.9</v>
      </c>
      <c r="M528" s="1063">
        <v>19.007391763463598</v>
      </c>
      <c r="N528" s="1062">
        <v>1</v>
      </c>
      <c r="O528" s="1062">
        <v>0</v>
      </c>
      <c r="P528" s="1059">
        <v>4690379092889</v>
      </c>
      <c r="Q528" s="1062"/>
      <c r="R528" s="1062">
        <v>0</v>
      </c>
      <c r="S528" s="1059" t="s">
        <v>4153</v>
      </c>
      <c r="T528" s="1065">
        <f t="shared" si="14"/>
        <v>8145.3909999999996</v>
      </c>
      <c r="U528" s="1066">
        <f t="shared" si="15"/>
        <v>8552.6605500000005</v>
      </c>
    </row>
    <row r="529" spans="1:21" hidden="1">
      <c r="A529" s="1059" t="s">
        <v>4564</v>
      </c>
      <c r="B529" s="1060">
        <v>620070002399</v>
      </c>
      <c r="C529" s="1059" t="s">
        <v>4673</v>
      </c>
      <c r="D529" s="1059" t="s">
        <v>4205</v>
      </c>
      <c r="E529" s="1059" t="s">
        <v>4181</v>
      </c>
      <c r="F529" s="1061">
        <v>16427.3</v>
      </c>
      <c r="G529" s="1059" t="s">
        <v>4152</v>
      </c>
      <c r="H529" s="1062">
        <v>1</v>
      </c>
      <c r="I529" s="1063">
        <v>0.527983104540655</v>
      </c>
      <c r="J529" s="1063">
        <v>0</v>
      </c>
      <c r="K529" s="1064">
        <v>30</v>
      </c>
      <c r="L529" s="1063">
        <v>11.45</v>
      </c>
      <c r="M529" s="1063">
        <v>15.8394931362196</v>
      </c>
      <c r="N529" s="1062">
        <v>1</v>
      </c>
      <c r="O529" s="1062">
        <v>0</v>
      </c>
      <c r="P529" s="1059">
        <v>4690379092919</v>
      </c>
      <c r="Q529" s="1062"/>
      <c r="R529" s="1062">
        <v>0</v>
      </c>
      <c r="S529" s="1059" t="s">
        <v>4153</v>
      </c>
      <c r="T529" s="1065">
        <f t="shared" si="14"/>
        <v>11006.291000000001</v>
      </c>
      <c r="U529" s="1066">
        <f t="shared" si="15"/>
        <v>11556.605550000002</v>
      </c>
    </row>
    <row r="530" spans="1:21" hidden="1">
      <c r="A530" s="1059" t="s">
        <v>4564</v>
      </c>
      <c r="B530" s="1060">
        <v>620070002400</v>
      </c>
      <c r="C530" s="1059" t="s">
        <v>4674</v>
      </c>
      <c r="D530" s="1059" t="s">
        <v>4205</v>
      </c>
      <c r="E530" s="1059" t="s">
        <v>4181</v>
      </c>
      <c r="F530" s="1061">
        <v>16427.3</v>
      </c>
      <c r="G530" s="1059" t="s">
        <v>4152</v>
      </c>
      <c r="H530" s="1062">
        <v>1</v>
      </c>
      <c r="I530" s="1063">
        <v>0.527983104540655</v>
      </c>
      <c r="J530" s="1063">
        <v>0</v>
      </c>
      <c r="K530" s="1064">
        <v>30</v>
      </c>
      <c r="L530" s="1063">
        <v>11.45</v>
      </c>
      <c r="M530" s="1063">
        <v>15.8394931362196</v>
      </c>
      <c r="N530" s="1062">
        <v>1</v>
      </c>
      <c r="O530" s="1062">
        <v>0</v>
      </c>
      <c r="P530" s="1059">
        <v>4690379092926</v>
      </c>
      <c r="Q530" s="1062"/>
      <c r="R530" s="1062">
        <v>0</v>
      </c>
      <c r="S530" s="1059" t="s">
        <v>4153</v>
      </c>
      <c r="T530" s="1065">
        <f t="shared" si="14"/>
        <v>11006.291000000001</v>
      </c>
      <c r="U530" s="1066">
        <f t="shared" si="15"/>
        <v>11556.605550000002</v>
      </c>
    </row>
    <row r="531" spans="1:21" hidden="1">
      <c r="A531" s="1059" t="s">
        <v>4564</v>
      </c>
      <c r="B531" s="1060">
        <v>620070002405</v>
      </c>
      <c r="C531" s="1059" t="s">
        <v>4675</v>
      </c>
      <c r="D531" s="1059" t="s">
        <v>4205</v>
      </c>
      <c r="E531" s="1059" t="s">
        <v>4181</v>
      </c>
      <c r="F531" s="1061">
        <v>16427.3</v>
      </c>
      <c r="G531" s="1059" t="s">
        <v>4152</v>
      </c>
      <c r="H531" s="1062">
        <v>1</v>
      </c>
      <c r="I531" s="1063">
        <v>0.527983104540655</v>
      </c>
      <c r="J531" s="1063">
        <v>0</v>
      </c>
      <c r="K531" s="1064">
        <v>30</v>
      </c>
      <c r="L531" s="1063">
        <v>11.45</v>
      </c>
      <c r="M531" s="1063">
        <v>15.8394931362196</v>
      </c>
      <c r="N531" s="1062">
        <v>1</v>
      </c>
      <c r="O531" s="1062">
        <v>0</v>
      </c>
      <c r="P531" s="1059">
        <v>4690379092971</v>
      </c>
      <c r="Q531" s="1062"/>
      <c r="R531" s="1062">
        <v>0</v>
      </c>
      <c r="S531" s="1059" t="s">
        <v>4153</v>
      </c>
      <c r="T531" s="1065">
        <f t="shared" si="14"/>
        <v>11006.291000000001</v>
      </c>
      <c r="U531" s="1066">
        <f t="shared" si="15"/>
        <v>11556.605550000002</v>
      </c>
    </row>
    <row r="532" spans="1:21" hidden="1">
      <c r="A532" s="1059" t="s">
        <v>4564</v>
      </c>
      <c r="B532" s="1060">
        <v>620070002406</v>
      </c>
      <c r="C532" s="1059" t="s">
        <v>4676</v>
      </c>
      <c r="D532" s="1059" t="s">
        <v>4205</v>
      </c>
      <c r="E532" s="1059" t="s">
        <v>4181</v>
      </c>
      <c r="F532" s="1061">
        <v>16427.3</v>
      </c>
      <c r="G532" s="1059" t="s">
        <v>4152</v>
      </c>
      <c r="H532" s="1062">
        <v>1</v>
      </c>
      <c r="I532" s="1063">
        <v>0.527983104540655</v>
      </c>
      <c r="J532" s="1063">
        <v>0</v>
      </c>
      <c r="K532" s="1064">
        <v>30</v>
      </c>
      <c r="L532" s="1063">
        <v>11.45</v>
      </c>
      <c r="M532" s="1063">
        <v>15.8394931362196</v>
      </c>
      <c r="N532" s="1062">
        <v>1</v>
      </c>
      <c r="O532" s="1062">
        <v>0</v>
      </c>
      <c r="P532" s="1059">
        <v>4690379092988</v>
      </c>
      <c r="Q532" s="1062"/>
      <c r="R532" s="1062">
        <v>0</v>
      </c>
      <c r="S532" s="1059" t="s">
        <v>4153</v>
      </c>
      <c r="T532" s="1065">
        <f t="shared" si="14"/>
        <v>11006.291000000001</v>
      </c>
      <c r="U532" s="1066">
        <f t="shared" si="15"/>
        <v>11556.605550000002</v>
      </c>
    </row>
    <row r="533" spans="1:21" hidden="1">
      <c r="A533" s="1059" t="s">
        <v>4564</v>
      </c>
      <c r="B533" s="1060">
        <v>620070002401</v>
      </c>
      <c r="C533" s="1059" t="s">
        <v>4677</v>
      </c>
      <c r="D533" s="1059" t="s">
        <v>4205</v>
      </c>
      <c r="E533" s="1059" t="s">
        <v>4181</v>
      </c>
      <c r="F533" s="1061">
        <v>16427.3</v>
      </c>
      <c r="G533" s="1059" t="s">
        <v>4152</v>
      </c>
      <c r="H533" s="1062">
        <v>1</v>
      </c>
      <c r="I533" s="1063">
        <v>0.527983104540655</v>
      </c>
      <c r="J533" s="1063">
        <v>0</v>
      </c>
      <c r="K533" s="1064">
        <v>30</v>
      </c>
      <c r="L533" s="1063">
        <v>11.45</v>
      </c>
      <c r="M533" s="1063">
        <v>15.8394931362196</v>
      </c>
      <c r="N533" s="1062">
        <v>1</v>
      </c>
      <c r="O533" s="1062">
        <v>0</v>
      </c>
      <c r="P533" s="1059">
        <v>4690379092933</v>
      </c>
      <c r="Q533" s="1062"/>
      <c r="R533" s="1062">
        <v>0</v>
      </c>
      <c r="S533" s="1059" t="s">
        <v>4153</v>
      </c>
      <c r="T533" s="1065">
        <f t="shared" si="14"/>
        <v>11006.291000000001</v>
      </c>
      <c r="U533" s="1066">
        <f t="shared" si="15"/>
        <v>11556.605550000002</v>
      </c>
    </row>
    <row r="534" spans="1:21" hidden="1">
      <c r="A534" s="1059" t="s">
        <v>4564</v>
      </c>
      <c r="B534" s="1060">
        <v>620070002402</v>
      </c>
      <c r="C534" s="1059" t="s">
        <v>4678</v>
      </c>
      <c r="D534" s="1059" t="s">
        <v>4205</v>
      </c>
      <c r="E534" s="1059" t="s">
        <v>4181</v>
      </c>
      <c r="F534" s="1061">
        <v>16427.3</v>
      </c>
      <c r="G534" s="1059" t="s">
        <v>4152</v>
      </c>
      <c r="H534" s="1062">
        <v>1</v>
      </c>
      <c r="I534" s="1063">
        <v>0.527983104540655</v>
      </c>
      <c r="J534" s="1063">
        <v>0</v>
      </c>
      <c r="K534" s="1064">
        <v>30</v>
      </c>
      <c r="L534" s="1063">
        <v>11.45</v>
      </c>
      <c r="M534" s="1063">
        <v>15.8394931362196</v>
      </c>
      <c r="N534" s="1062">
        <v>1</v>
      </c>
      <c r="O534" s="1062">
        <v>0</v>
      </c>
      <c r="P534" s="1059">
        <v>4690379092940</v>
      </c>
      <c r="Q534" s="1062"/>
      <c r="R534" s="1062">
        <v>0</v>
      </c>
      <c r="S534" s="1059" t="s">
        <v>4153</v>
      </c>
      <c r="T534" s="1065">
        <f t="shared" si="14"/>
        <v>11006.291000000001</v>
      </c>
      <c r="U534" s="1066">
        <f t="shared" si="15"/>
        <v>11556.605550000002</v>
      </c>
    </row>
    <row r="535" spans="1:21" hidden="1">
      <c r="A535" s="1059" t="s">
        <v>4564</v>
      </c>
      <c r="B535" s="1060">
        <v>620070002403</v>
      </c>
      <c r="C535" s="1059" t="s">
        <v>4679</v>
      </c>
      <c r="D535" s="1059" t="s">
        <v>4205</v>
      </c>
      <c r="E535" s="1059" t="s">
        <v>4181</v>
      </c>
      <c r="F535" s="1061">
        <v>16427.3</v>
      </c>
      <c r="G535" s="1059" t="s">
        <v>4152</v>
      </c>
      <c r="H535" s="1062">
        <v>1</v>
      </c>
      <c r="I535" s="1063">
        <v>0.527983104540655</v>
      </c>
      <c r="J535" s="1063">
        <v>0</v>
      </c>
      <c r="K535" s="1064">
        <v>30</v>
      </c>
      <c r="L535" s="1063">
        <v>11.45</v>
      </c>
      <c r="M535" s="1063">
        <v>15.8394931362196</v>
      </c>
      <c r="N535" s="1062">
        <v>1</v>
      </c>
      <c r="O535" s="1062">
        <v>0</v>
      </c>
      <c r="P535" s="1059">
        <v>4690379092957</v>
      </c>
      <c r="Q535" s="1062"/>
      <c r="R535" s="1062">
        <v>0</v>
      </c>
      <c r="S535" s="1059" t="s">
        <v>4153</v>
      </c>
      <c r="T535" s="1065">
        <f t="shared" si="14"/>
        <v>11006.291000000001</v>
      </c>
      <c r="U535" s="1066">
        <f t="shared" si="15"/>
        <v>11556.605550000002</v>
      </c>
    </row>
    <row r="536" spans="1:21" hidden="1">
      <c r="A536" s="1059" t="s">
        <v>4564</v>
      </c>
      <c r="B536" s="1060">
        <v>620070002404</v>
      </c>
      <c r="C536" s="1059" t="s">
        <v>4680</v>
      </c>
      <c r="D536" s="1059" t="s">
        <v>4205</v>
      </c>
      <c r="E536" s="1059" t="s">
        <v>4181</v>
      </c>
      <c r="F536" s="1061">
        <v>16427.3</v>
      </c>
      <c r="G536" s="1059" t="s">
        <v>4152</v>
      </c>
      <c r="H536" s="1062">
        <v>1</v>
      </c>
      <c r="I536" s="1063">
        <v>0.527983104540655</v>
      </c>
      <c r="J536" s="1063">
        <v>0</v>
      </c>
      <c r="K536" s="1064">
        <v>30</v>
      </c>
      <c r="L536" s="1063">
        <v>11.45</v>
      </c>
      <c r="M536" s="1063">
        <v>15.8394931362196</v>
      </c>
      <c r="N536" s="1062">
        <v>1</v>
      </c>
      <c r="O536" s="1062">
        <v>0</v>
      </c>
      <c r="P536" s="1059">
        <v>4690379092964</v>
      </c>
      <c r="Q536" s="1062"/>
      <c r="R536" s="1062">
        <v>0</v>
      </c>
      <c r="S536" s="1059" t="s">
        <v>4153</v>
      </c>
      <c r="T536" s="1065">
        <f t="shared" si="14"/>
        <v>11006.291000000001</v>
      </c>
      <c r="U536" s="1066">
        <f t="shared" si="15"/>
        <v>11556.605550000002</v>
      </c>
    </row>
    <row r="537" spans="1:21" hidden="1">
      <c r="A537" s="1059" t="s">
        <v>4564</v>
      </c>
      <c r="B537" s="1060">
        <v>620070002407</v>
      </c>
      <c r="C537" s="1059" t="s">
        <v>4681</v>
      </c>
      <c r="D537" s="1059" t="s">
        <v>4205</v>
      </c>
      <c r="E537" s="1059" t="s">
        <v>4181</v>
      </c>
      <c r="F537" s="1061">
        <v>16427.3</v>
      </c>
      <c r="G537" s="1059" t="s">
        <v>4152</v>
      </c>
      <c r="H537" s="1062">
        <v>1</v>
      </c>
      <c r="I537" s="1063">
        <v>0.527983104540655</v>
      </c>
      <c r="J537" s="1063">
        <v>0</v>
      </c>
      <c r="K537" s="1064">
        <v>30</v>
      </c>
      <c r="L537" s="1063">
        <v>11.45</v>
      </c>
      <c r="M537" s="1063">
        <v>15.8394931362196</v>
      </c>
      <c r="N537" s="1062">
        <v>1</v>
      </c>
      <c r="O537" s="1062">
        <v>0</v>
      </c>
      <c r="P537" s="1059">
        <v>4690379092995</v>
      </c>
      <c r="Q537" s="1062"/>
      <c r="R537" s="1062">
        <v>0</v>
      </c>
      <c r="S537" s="1059" t="s">
        <v>4153</v>
      </c>
      <c r="T537" s="1065">
        <f t="shared" si="14"/>
        <v>11006.291000000001</v>
      </c>
      <c r="U537" s="1066">
        <f t="shared" si="15"/>
        <v>11556.605550000002</v>
      </c>
    </row>
    <row r="538" spans="1:21" hidden="1">
      <c r="A538" s="1059" t="s">
        <v>4564</v>
      </c>
      <c r="B538" s="1060">
        <v>620070002408</v>
      </c>
      <c r="C538" s="1059" t="s">
        <v>4682</v>
      </c>
      <c r="D538" s="1059" t="s">
        <v>4205</v>
      </c>
      <c r="E538" s="1059" t="s">
        <v>4181</v>
      </c>
      <c r="F538" s="1061">
        <v>16427.3</v>
      </c>
      <c r="G538" s="1059" t="s">
        <v>4152</v>
      </c>
      <c r="H538" s="1062">
        <v>1</v>
      </c>
      <c r="I538" s="1063">
        <v>0.527983104540655</v>
      </c>
      <c r="J538" s="1063">
        <v>0</v>
      </c>
      <c r="K538" s="1064">
        <v>30</v>
      </c>
      <c r="L538" s="1063">
        <v>11.45</v>
      </c>
      <c r="M538" s="1063">
        <v>15.8394931362196</v>
      </c>
      <c r="N538" s="1062">
        <v>1</v>
      </c>
      <c r="O538" s="1062">
        <v>0</v>
      </c>
      <c r="P538" s="1059">
        <v>4690379093008</v>
      </c>
      <c r="Q538" s="1062"/>
      <c r="R538" s="1062">
        <v>0</v>
      </c>
      <c r="S538" s="1059" t="s">
        <v>4153</v>
      </c>
      <c r="T538" s="1065">
        <f t="shared" si="14"/>
        <v>11006.291000000001</v>
      </c>
      <c r="U538" s="1066">
        <f t="shared" si="15"/>
        <v>11556.605550000002</v>
      </c>
    </row>
    <row r="539" spans="1:21" hidden="1">
      <c r="A539" s="1059" t="s">
        <v>4564</v>
      </c>
      <c r="B539" s="1060">
        <v>620070002413</v>
      </c>
      <c r="C539" s="1059" t="s">
        <v>4683</v>
      </c>
      <c r="D539" s="1059" t="s">
        <v>4205</v>
      </c>
      <c r="E539" s="1059" t="s">
        <v>4181</v>
      </c>
      <c r="F539" s="1061">
        <v>16427.3</v>
      </c>
      <c r="G539" s="1059" t="s">
        <v>4152</v>
      </c>
      <c r="H539" s="1062">
        <v>1</v>
      </c>
      <c r="I539" s="1063">
        <v>0.527983104540655</v>
      </c>
      <c r="J539" s="1063">
        <v>0</v>
      </c>
      <c r="K539" s="1064">
        <v>30</v>
      </c>
      <c r="L539" s="1063">
        <v>11.45</v>
      </c>
      <c r="M539" s="1063">
        <v>15.8394931362196</v>
      </c>
      <c r="N539" s="1062">
        <v>1</v>
      </c>
      <c r="O539" s="1062">
        <v>0</v>
      </c>
      <c r="P539" s="1059">
        <v>4690379093053</v>
      </c>
      <c r="Q539" s="1062"/>
      <c r="R539" s="1062">
        <v>0</v>
      </c>
      <c r="S539" s="1059" t="s">
        <v>4153</v>
      </c>
      <c r="T539" s="1065">
        <f t="shared" si="14"/>
        <v>11006.291000000001</v>
      </c>
      <c r="U539" s="1066">
        <f t="shared" si="15"/>
        <v>11556.605550000002</v>
      </c>
    </row>
    <row r="540" spans="1:21" hidden="1">
      <c r="A540" s="1059" t="s">
        <v>4564</v>
      </c>
      <c r="B540" s="1060">
        <v>620070002414</v>
      </c>
      <c r="C540" s="1059" t="s">
        <v>4684</v>
      </c>
      <c r="D540" s="1059" t="s">
        <v>4205</v>
      </c>
      <c r="E540" s="1059" t="s">
        <v>4181</v>
      </c>
      <c r="F540" s="1061">
        <v>16427.3</v>
      </c>
      <c r="G540" s="1059" t="s">
        <v>4152</v>
      </c>
      <c r="H540" s="1062">
        <v>1</v>
      </c>
      <c r="I540" s="1063">
        <v>0.527983104540655</v>
      </c>
      <c r="J540" s="1063">
        <v>0</v>
      </c>
      <c r="K540" s="1064">
        <v>30</v>
      </c>
      <c r="L540" s="1063">
        <v>11.45</v>
      </c>
      <c r="M540" s="1063">
        <v>15.8394931362196</v>
      </c>
      <c r="N540" s="1062">
        <v>1</v>
      </c>
      <c r="O540" s="1062">
        <v>0</v>
      </c>
      <c r="P540" s="1059">
        <v>4690379093060</v>
      </c>
      <c r="Q540" s="1062"/>
      <c r="R540" s="1062">
        <v>0</v>
      </c>
      <c r="S540" s="1059" t="s">
        <v>4153</v>
      </c>
      <c r="T540" s="1065">
        <f t="shared" si="14"/>
        <v>11006.291000000001</v>
      </c>
      <c r="U540" s="1066">
        <f t="shared" si="15"/>
        <v>11556.605550000002</v>
      </c>
    </row>
    <row r="541" spans="1:21" hidden="1">
      <c r="A541" s="1059" t="s">
        <v>4564</v>
      </c>
      <c r="B541" s="1060">
        <v>620070002409</v>
      </c>
      <c r="C541" s="1059" t="s">
        <v>4685</v>
      </c>
      <c r="D541" s="1059" t="s">
        <v>4205</v>
      </c>
      <c r="E541" s="1059" t="s">
        <v>4181</v>
      </c>
      <c r="F541" s="1061">
        <v>16427.3</v>
      </c>
      <c r="G541" s="1059" t="s">
        <v>4152</v>
      </c>
      <c r="H541" s="1062">
        <v>1</v>
      </c>
      <c r="I541" s="1063">
        <v>0.527983104540655</v>
      </c>
      <c r="J541" s="1063">
        <v>0</v>
      </c>
      <c r="K541" s="1064">
        <v>30</v>
      </c>
      <c r="L541" s="1063">
        <v>11.45</v>
      </c>
      <c r="M541" s="1063">
        <v>15.8394931362196</v>
      </c>
      <c r="N541" s="1062">
        <v>1</v>
      </c>
      <c r="O541" s="1062">
        <v>0</v>
      </c>
      <c r="P541" s="1059">
        <v>4690379093015</v>
      </c>
      <c r="Q541" s="1062"/>
      <c r="R541" s="1062">
        <v>0</v>
      </c>
      <c r="S541" s="1059" t="s">
        <v>4153</v>
      </c>
      <c r="T541" s="1065">
        <f t="shared" si="14"/>
        <v>11006.291000000001</v>
      </c>
      <c r="U541" s="1066">
        <f t="shared" si="15"/>
        <v>11556.605550000002</v>
      </c>
    </row>
    <row r="542" spans="1:21" hidden="1">
      <c r="A542" s="1059" t="s">
        <v>4564</v>
      </c>
      <c r="B542" s="1060">
        <v>620070002410</v>
      </c>
      <c r="C542" s="1059" t="s">
        <v>4686</v>
      </c>
      <c r="D542" s="1059" t="s">
        <v>4205</v>
      </c>
      <c r="E542" s="1059" t="s">
        <v>4181</v>
      </c>
      <c r="F542" s="1061">
        <v>16427.3</v>
      </c>
      <c r="G542" s="1059" t="s">
        <v>4152</v>
      </c>
      <c r="H542" s="1062">
        <v>1</v>
      </c>
      <c r="I542" s="1063">
        <v>0.527983104540655</v>
      </c>
      <c r="J542" s="1063">
        <v>0</v>
      </c>
      <c r="K542" s="1064">
        <v>30</v>
      </c>
      <c r="L542" s="1063">
        <v>11.45</v>
      </c>
      <c r="M542" s="1063">
        <v>15.8394931362196</v>
      </c>
      <c r="N542" s="1062">
        <v>1</v>
      </c>
      <c r="O542" s="1062">
        <v>0</v>
      </c>
      <c r="P542" s="1059">
        <v>4690379093022</v>
      </c>
      <c r="Q542" s="1062"/>
      <c r="R542" s="1062">
        <v>0</v>
      </c>
      <c r="S542" s="1059" t="s">
        <v>4153</v>
      </c>
      <c r="T542" s="1065">
        <f t="shared" si="14"/>
        <v>11006.291000000001</v>
      </c>
      <c r="U542" s="1066">
        <f t="shared" si="15"/>
        <v>11556.605550000002</v>
      </c>
    </row>
    <row r="543" spans="1:21" hidden="1">
      <c r="A543" s="1059" t="s">
        <v>4564</v>
      </c>
      <c r="B543" s="1060">
        <v>620070002411</v>
      </c>
      <c r="C543" s="1059" t="s">
        <v>4687</v>
      </c>
      <c r="D543" s="1059" t="s">
        <v>4205</v>
      </c>
      <c r="E543" s="1059" t="s">
        <v>4181</v>
      </c>
      <c r="F543" s="1061">
        <v>16427.3</v>
      </c>
      <c r="G543" s="1059" t="s">
        <v>4152</v>
      </c>
      <c r="H543" s="1062">
        <v>1</v>
      </c>
      <c r="I543" s="1063">
        <v>0.527983104540655</v>
      </c>
      <c r="J543" s="1063">
        <v>0</v>
      </c>
      <c r="K543" s="1064">
        <v>30</v>
      </c>
      <c r="L543" s="1063">
        <v>11.45</v>
      </c>
      <c r="M543" s="1063">
        <v>15.8394931362196</v>
      </c>
      <c r="N543" s="1062">
        <v>1</v>
      </c>
      <c r="O543" s="1062">
        <v>0</v>
      </c>
      <c r="P543" s="1059">
        <v>4690379093039</v>
      </c>
      <c r="Q543" s="1062"/>
      <c r="R543" s="1062">
        <v>0</v>
      </c>
      <c r="S543" s="1059" t="s">
        <v>4153</v>
      </c>
      <c r="T543" s="1065">
        <f t="shared" si="14"/>
        <v>11006.291000000001</v>
      </c>
      <c r="U543" s="1066">
        <f t="shared" si="15"/>
        <v>11556.605550000002</v>
      </c>
    </row>
    <row r="544" spans="1:21" hidden="1">
      <c r="A544" s="1059" t="s">
        <v>4564</v>
      </c>
      <c r="B544" s="1060">
        <v>620070002412</v>
      </c>
      <c r="C544" s="1059" t="s">
        <v>4688</v>
      </c>
      <c r="D544" s="1059" t="s">
        <v>4205</v>
      </c>
      <c r="E544" s="1059" t="s">
        <v>4181</v>
      </c>
      <c r="F544" s="1061">
        <v>16427.3</v>
      </c>
      <c r="G544" s="1059" t="s">
        <v>4152</v>
      </c>
      <c r="H544" s="1062">
        <v>1</v>
      </c>
      <c r="I544" s="1063">
        <v>0.527983104540655</v>
      </c>
      <c r="J544" s="1063">
        <v>0</v>
      </c>
      <c r="K544" s="1064">
        <v>30</v>
      </c>
      <c r="L544" s="1063">
        <v>11.45</v>
      </c>
      <c r="M544" s="1063">
        <v>15.8394931362196</v>
      </c>
      <c r="N544" s="1062">
        <v>1</v>
      </c>
      <c r="O544" s="1062">
        <v>0</v>
      </c>
      <c r="P544" s="1059">
        <v>4690379093046</v>
      </c>
      <c r="Q544" s="1062"/>
      <c r="R544" s="1062">
        <v>0</v>
      </c>
      <c r="S544" s="1059" t="s">
        <v>4153</v>
      </c>
      <c r="T544" s="1065">
        <f t="shared" si="14"/>
        <v>11006.291000000001</v>
      </c>
      <c r="U544" s="1066">
        <f t="shared" si="15"/>
        <v>11556.605550000002</v>
      </c>
    </row>
    <row r="545" spans="1:21" hidden="1">
      <c r="A545" s="1059" t="s">
        <v>4564</v>
      </c>
      <c r="B545" s="1060">
        <v>620070002415</v>
      </c>
      <c r="C545" s="1059" t="s">
        <v>4689</v>
      </c>
      <c r="D545" s="1059" t="s">
        <v>4218</v>
      </c>
      <c r="E545" s="1059" t="s">
        <v>4181</v>
      </c>
      <c r="F545" s="1061">
        <v>6972.3</v>
      </c>
      <c r="G545" s="1059" t="s">
        <v>4152</v>
      </c>
      <c r="H545" s="1062">
        <v>4</v>
      </c>
      <c r="I545" s="1063">
        <v>1.05596620908131</v>
      </c>
      <c r="J545" s="1063">
        <v>0</v>
      </c>
      <c r="K545" s="1064">
        <v>20</v>
      </c>
      <c r="L545" s="1063">
        <v>45.8</v>
      </c>
      <c r="M545" s="1063">
        <v>21.119324181626201</v>
      </c>
      <c r="N545" s="1062">
        <v>1</v>
      </c>
      <c r="O545" s="1062">
        <v>0</v>
      </c>
      <c r="P545" s="1059">
        <v>4690379093077</v>
      </c>
      <c r="Q545" s="1062"/>
      <c r="R545" s="1062">
        <v>0</v>
      </c>
      <c r="S545" s="1059" t="s">
        <v>4153</v>
      </c>
      <c r="T545" s="1065">
        <f t="shared" ref="T545:T608" si="16">F545*67%</f>
        <v>4671.4410000000007</v>
      </c>
      <c r="U545" s="1066">
        <f t="shared" ref="U545:U608" si="17">T545*1.05</f>
        <v>4905.0130500000014</v>
      </c>
    </row>
    <row r="546" spans="1:21" hidden="1">
      <c r="A546" s="1059" t="s">
        <v>4564</v>
      </c>
      <c r="B546" s="1060">
        <v>620070002416</v>
      </c>
      <c r="C546" s="1059" t="s">
        <v>4690</v>
      </c>
      <c r="D546" s="1059" t="s">
        <v>4218</v>
      </c>
      <c r="E546" s="1059" t="s">
        <v>4181</v>
      </c>
      <c r="F546" s="1061">
        <v>6972.3</v>
      </c>
      <c r="G546" s="1059" t="s">
        <v>4152</v>
      </c>
      <c r="H546" s="1062">
        <v>4</v>
      </c>
      <c r="I546" s="1063">
        <v>1.05596620908131</v>
      </c>
      <c r="J546" s="1063">
        <v>0</v>
      </c>
      <c r="K546" s="1064">
        <v>20</v>
      </c>
      <c r="L546" s="1063">
        <v>45.8</v>
      </c>
      <c r="M546" s="1063">
        <v>21.119324181626201</v>
      </c>
      <c r="N546" s="1062">
        <v>1</v>
      </c>
      <c r="O546" s="1062">
        <v>0</v>
      </c>
      <c r="P546" s="1059">
        <v>4690379093084</v>
      </c>
      <c r="Q546" s="1062"/>
      <c r="R546" s="1062">
        <v>0</v>
      </c>
      <c r="S546" s="1059" t="s">
        <v>4153</v>
      </c>
      <c r="T546" s="1065">
        <f t="shared" si="16"/>
        <v>4671.4410000000007</v>
      </c>
      <c r="U546" s="1066">
        <f t="shared" si="17"/>
        <v>4905.0130500000014</v>
      </c>
    </row>
    <row r="547" spans="1:21" hidden="1">
      <c r="A547" s="1059" t="s">
        <v>4564</v>
      </c>
      <c r="B547" s="1060">
        <v>620070002421</v>
      </c>
      <c r="C547" s="1059" t="s">
        <v>4691</v>
      </c>
      <c r="D547" s="1059" t="s">
        <v>4218</v>
      </c>
      <c r="E547" s="1059" t="s">
        <v>4181</v>
      </c>
      <c r="F547" s="1061">
        <v>6972.3</v>
      </c>
      <c r="G547" s="1059" t="s">
        <v>4152</v>
      </c>
      <c r="H547" s="1062">
        <v>4</v>
      </c>
      <c r="I547" s="1063">
        <v>1.05596620908131</v>
      </c>
      <c r="J547" s="1063">
        <v>0</v>
      </c>
      <c r="K547" s="1064">
        <v>20</v>
      </c>
      <c r="L547" s="1063">
        <v>45.8</v>
      </c>
      <c r="M547" s="1063">
        <v>21.119324181626201</v>
      </c>
      <c r="N547" s="1062">
        <v>1</v>
      </c>
      <c r="O547" s="1062">
        <v>0</v>
      </c>
      <c r="P547" s="1059">
        <v>4690379093138</v>
      </c>
      <c r="Q547" s="1062"/>
      <c r="R547" s="1062">
        <v>0</v>
      </c>
      <c r="S547" s="1059" t="s">
        <v>4153</v>
      </c>
      <c r="T547" s="1065">
        <f t="shared" si="16"/>
        <v>4671.4410000000007</v>
      </c>
      <c r="U547" s="1066">
        <f t="shared" si="17"/>
        <v>4905.0130500000014</v>
      </c>
    </row>
    <row r="548" spans="1:21" hidden="1">
      <c r="A548" s="1059" t="s">
        <v>4564</v>
      </c>
      <c r="B548" s="1060">
        <v>620070002422</v>
      </c>
      <c r="C548" s="1059" t="s">
        <v>4692</v>
      </c>
      <c r="D548" s="1059" t="s">
        <v>4218</v>
      </c>
      <c r="E548" s="1059" t="s">
        <v>4181</v>
      </c>
      <c r="F548" s="1061">
        <v>6972.3</v>
      </c>
      <c r="G548" s="1059" t="s">
        <v>4152</v>
      </c>
      <c r="H548" s="1062">
        <v>4</v>
      </c>
      <c r="I548" s="1063">
        <v>1.05596620908131</v>
      </c>
      <c r="J548" s="1063">
        <v>0</v>
      </c>
      <c r="K548" s="1064">
        <v>20</v>
      </c>
      <c r="L548" s="1063">
        <v>45.8</v>
      </c>
      <c r="M548" s="1063">
        <v>21.119324181626201</v>
      </c>
      <c r="N548" s="1062">
        <v>1</v>
      </c>
      <c r="O548" s="1062">
        <v>0</v>
      </c>
      <c r="P548" s="1059">
        <v>4690379093145</v>
      </c>
      <c r="Q548" s="1062"/>
      <c r="R548" s="1062">
        <v>0</v>
      </c>
      <c r="S548" s="1059" t="s">
        <v>4153</v>
      </c>
      <c r="T548" s="1065">
        <f t="shared" si="16"/>
        <v>4671.4410000000007</v>
      </c>
      <c r="U548" s="1066">
        <f t="shared" si="17"/>
        <v>4905.0130500000014</v>
      </c>
    </row>
    <row r="549" spans="1:21" hidden="1">
      <c r="A549" s="1059" t="s">
        <v>4564</v>
      </c>
      <c r="B549" s="1060">
        <v>620070002417</v>
      </c>
      <c r="C549" s="1059" t="s">
        <v>4693</v>
      </c>
      <c r="D549" s="1059" t="s">
        <v>4218</v>
      </c>
      <c r="E549" s="1059" t="s">
        <v>4181</v>
      </c>
      <c r="F549" s="1061">
        <v>6972.3</v>
      </c>
      <c r="G549" s="1059" t="s">
        <v>4152</v>
      </c>
      <c r="H549" s="1062">
        <v>4</v>
      </c>
      <c r="I549" s="1063">
        <v>1.05596620908131</v>
      </c>
      <c r="J549" s="1063">
        <v>0</v>
      </c>
      <c r="K549" s="1064">
        <v>20</v>
      </c>
      <c r="L549" s="1063">
        <v>45.8</v>
      </c>
      <c r="M549" s="1063">
        <v>21.119324181626201</v>
      </c>
      <c r="N549" s="1062">
        <v>1</v>
      </c>
      <c r="O549" s="1062">
        <v>0</v>
      </c>
      <c r="P549" s="1059">
        <v>4690379093091</v>
      </c>
      <c r="Q549" s="1062"/>
      <c r="R549" s="1062">
        <v>0</v>
      </c>
      <c r="S549" s="1059" t="s">
        <v>4153</v>
      </c>
      <c r="T549" s="1065">
        <f t="shared" si="16"/>
        <v>4671.4410000000007</v>
      </c>
      <c r="U549" s="1066">
        <f t="shared" si="17"/>
        <v>4905.0130500000014</v>
      </c>
    </row>
    <row r="550" spans="1:21" hidden="1">
      <c r="A550" s="1059" t="s">
        <v>4564</v>
      </c>
      <c r="B550" s="1060">
        <v>620070002418</v>
      </c>
      <c r="C550" s="1059" t="s">
        <v>4694</v>
      </c>
      <c r="D550" s="1059" t="s">
        <v>4218</v>
      </c>
      <c r="E550" s="1059" t="s">
        <v>4181</v>
      </c>
      <c r="F550" s="1061">
        <v>6972.3</v>
      </c>
      <c r="G550" s="1059" t="s">
        <v>4152</v>
      </c>
      <c r="H550" s="1062">
        <v>4</v>
      </c>
      <c r="I550" s="1063">
        <v>1.05596620908131</v>
      </c>
      <c r="J550" s="1063">
        <v>0</v>
      </c>
      <c r="K550" s="1064">
        <v>20</v>
      </c>
      <c r="L550" s="1063">
        <v>45.8</v>
      </c>
      <c r="M550" s="1063">
        <v>21.119324181626201</v>
      </c>
      <c r="N550" s="1062">
        <v>1</v>
      </c>
      <c r="O550" s="1062">
        <v>0</v>
      </c>
      <c r="P550" s="1059">
        <v>4690379093107</v>
      </c>
      <c r="Q550" s="1062"/>
      <c r="R550" s="1062">
        <v>0</v>
      </c>
      <c r="S550" s="1059" t="s">
        <v>4153</v>
      </c>
      <c r="T550" s="1065">
        <f t="shared" si="16"/>
        <v>4671.4410000000007</v>
      </c>
      <c r="U550" s="1066">
        <f t="shared" si="17"/>
        <v>4905.0130500000014</v>
      </c>
    </row>
    <row r="551" spans="1:21" hidden="1">
      <c r="A551" s="1059" t="s">
        <v>4564</v>
      </c>
      <c r="B551" s="1060">
        <v>620070002419</v>
      </c>
      <c r="C551" s="1059" t="s">
        <v>4695</v>
      </c>
      <c r="D551" s="1059" t="s">
        <v>4218</v>
      </c>
      <c r="E551" s="1059" t="s">
        <v>4181</v>
      </c>
      <c r="F551" s="1061">
        <v>6972.3</v>
      </c>
      <c r="G551" s="1059" t="s">
        <v>4152</v>
      </c>
      <c r="H551" s="1062">
        <v>4</v>
      </c>
      <c r="I551" s="1063">
        <v>1.05596620908131</v>
      </c>
      <c r="J551" s="1063">
        <v>0</v>
      </c>
      <c r="K551" s="1064">
        <v>20</v>
      </c>
      <c r="L551" s="1063">
        <v>45.8</v>
      </c>
      <c r="M551" s="1063">
        <v>21.119324181626201</v>
      </c>
      <c r="N551" s="1062">
        <v>1</v>
      </c>
      <c r="O551" s="1062">
        <v>0</v>
      </c>
      <c r="P551" s="1059">
        <v>4690379093114</v>
      </c>
      <c r="Q551" s="1062"/>
      <c r="R551" s="1062">
        <v>0</v>
      </c>
      <c r="S551" s="1059" t="s">
        <v>4153</v>
      </c>
      <c r="T551" s="1065">
        <f t="shared" si="16"/>
        <v>4671.4410000000007</v>
      </c>
      <c r="U551" s="1066">
        <f t="shared" si="17"/>
        <v>4905.0130500000014</v>
      </c>
    </row>
    <row r="552" spans="1:21" hidden="1">
      <c r="A552" s="1059" t="s">
        <v>4564</v>
      </c>
      <c r="B552" s="1060">
        <v>620070002420</v>
      </c>
      <c r="C552" s="1059" t="s">
        <v>4696</v>
      </c>
      <c r="D552" s="1059" t="s">
        <v>4218</v>
      </c>
      <c r="E552" s="1059" t="s">
        <v>4181</v>
      </c>
      <c r="F552" s="1061">
        <v>6972.3</v>
      </c>
      <c r="G552" s="1059" t="s">
        <v>4152</v>
      </c>
      <c r="H552" s="1062">
        <v>4</v>
      </c>
      <c r="I552" s="1063">
        <v>1.05596620908131</v>
      </c>
      <c r="J552" s="1063">
        <v>0</v>
      </c>
      <c r="K552" s="1064">
        <v>20</v>
      </c>
      <c r="L552" s="1063">
        <v>45.8</v>
      </c>
      <c r="M552" s="1063">
        <v>21.119324181626201</v>
      </c>
      <c r="N552" s="1062">
        <v>1</v>
      </c>
      <c r="O552" s="1062">
        <v>0</v>
      </c>
      <c r="P552" s="1059">
        <v>4690379093121</v>
      </c>
      <c r="Q552" s="1062"/>
      <c r="R552" s="1062">
        <v>0</v>
      </c>
      <c r="S552" s="1059" t="s">
        <v>4153</v>
      </c>
      <c r="T552" s="1065">
        <f t="shared" si="16"/>
        <v>4671.4410000000007</v>
      </c>
      <c r="U552" s="1066">
        <f t="shared" si="17"/>
        <v>4905.0130500000014</v>
      </c>
    </row>
    <row r="553" spans="1:21" hidden="1">
      <c r="A553" s="1059" t="s">
        <v>4564</v>
      </c>
      <c r="B553" s="1060">
        <v>620070002423</v>
      </c>
      <c r="C553" s="1059" t="s">
        <v>4697</v>
      </c>
      <c r="D553" s="1059" t="s">
        <v>4218</v>
      </c>
      <c r="E553" s="1059" t="s">
        <v>4181</v>
      </c>
      <c r="F553" s="1061">
        <v>11712</v>
      </c>
      <c r="G553" s="1059" t="s">
        <v>4152</v>
      </c>
      <c r="H553" s="1062">
        <v>2</v>
      </c>
      <c r="I553" s="1063">
        <v>0.527983104540655</v>
      </c>
      <c r="J553" s="1063">
        <v>0</v>
      </c>
      <c r="K553" s="1064">
        <v>26</v>
      </c>
      <c r="L553" s="1063">
        <v>22.9</v>
      </c>
      <c r="M553" s="1063">
        <v>13.727560718056999</v>
      </c>
      <c r="N553" s="1062">
        <v>1</v>
      </c>
      <c r="O553" s="1062">
        <v>0</v>
      </c>
      <c r="P553" s="1059">
        <v>4690379093152</v>
      </c>
      <c r="Q553" s="1062"/>
      <c r="R553" s="1062">
        <v>0</v>
      </c>
      <c r="S553" s="1059" t="s">
        <v>4153</v>
      </c>
      <c r="T553" s="1065">
        <f t="shared" si="16"/>
        <v>7847.0400000000009</v>
      </c>
      <c r="U553" s="1066">
        <f t="shared" si="17"/>
        <v>8239.3920000000016</v>
      </c>
    </row>
    <row r="554" spans="1:21" hidden="1">
      <c r="A554" s="1059" t="s">
        <v>4564</v>
      </c>
      <c r="B554" s="1060">
        <v>620070002424</v>
      </c>
      <c r="C554" s="1059" t="s">
        <v>4698</v>
      </c>
      <c r="D554" s="1059" t="s">
        <v>4218</v>
      </c>
      <c r="E554" s="1059" t="s">
        <v>4181</v>
      </c>
      <c r="F554" s="1061">
        <v>11712</v>
      </c>
      <c r="G554" s="1059" t="s">
        <v>4152</v>
      </c>
      <c r="H554" s="1062">
        <v>2</v>
      </c>
      <c r="I554" s="1063">
        <v>0.527983104540655</v>
      </c>
      <c r="J554" s="1063">
        <v>0</v>
      </c>
      <c r="K554" s="1064">
        <v>26</v>
      </c>
      <c r="L554" s="1063">
        <v>22.9</v>
      </c>
      <c r="M554" s="1063">
        <v>13.727560718056999</v>
      </c>
      <c r="N554" s="1062">
        <v>1</v>
      </c>
      <c r="O554" s="1062">
        <v>0</v>
      </c>
      <c r="P554" s="1059">
        <v>4690379093169</v>
      </c>
      <c r="Q554" s="1062"/>
      <c r="R554" s="1062">
        <v>0</v>
      </c>
      <c r="S554" s="1059" t="s">
        <v>4153</v>
      </c>
      <c r="T554" s="1065">
        <f t="shared" si="16"/>
        <v>7847.0400000000009</v>
      </c>
      <c r="U554" s="1066">
        <f t="shared" si="17"/>
        <v>8239.3920000000016</v>
      </c>
    </row>
    <row r="555" spans="1:21" hidden="1">
      <c r="A555" s="1059" t="s">
        <v>4564</v>
      </c>
      <c r="B555" s="1060">
        <v>620070002429</v>
      </c>
      <c r="C555" s="1059" t="s">
        <v>4699</v>
      </c>
      <c r="D555" s="1059" t="s">
        <v>4218</v>
      </c>
      <c r="E555" s="1059" t="s">
        <v>4181</v>
      </c>
      <c r="F555" s="1061">
        <v>11712</v>
      </c>
      <c r="G555" s="1059" t="s">
        <v>4152</v>
      </c>
      <c r="H555" s="1062">
        <v>2</v>
      </c>
      <c r="I555" s="1063">
        <v>0.527983104540655</v>
      </c>
      <c r="J555" s="1063">
        <v>0</v>
      </c>
      <c r="K555" s="1064">
        <v>26</v>
      </c>
      <c r="L555" s="1063">
        <v>22.9</v>
      </c>
      <c r="M555" s="1063">
        <v>13.727560718056999</v>
      </c>
      <c r="N555" s="1062">
        <v>1</v>
      </c>
      <c r="O555" s="1062">
        <v>0</v>
      </c>
      <c r="P555" s="1059">
        <v>4690379093213</v>
      </c>
      <c r="Q555" s="1062"/>
      <c r="R555" s="1062">
        <v>0</v>
      </c>
      <c r="S555" s="1059" t="s">
        <v>4153</v>
      </c>
      <c r="T555" s="1065">
        <f t="shared" si="16"/>
        <v>7847.0400000000009</v>
      </c>
      <c r="U555" s="1066">
        <f t="shared" si="17"/>
        <v>8239.3920000000016</v>
      </c>
    </row>
    <row r="556" spans="1:21" hidden="1">
      <c r="A556" s="1059" t="s">
        <v>4564</v>
      </c>
      <c r="B556" s="1060">
        <v>620070002430</v>
      </c>
      <c r="C556" s="1059" t="s">
        <v>4700</v>
      </c>
      <c r="D556" s="1059" t="s">
        <v>4218</v>
      </c>
      <c r="E556" s="1059" t="s">
        <v>4181</v>
      </c>
      <c r="F556" s="1061">
        <v>11712</v>
      </c>
      <c r="G556" s="1059" t="s">
        <v>4152</v>
      </c>
      <c r="H556" s="1062">
        <v>2</v>
      </c>
      <c r="I556" s="1063">
        <v>0.527983104540655</v>
      </c>
      <c r="J556" s="1063">
        <v>0</v>
      </c>
      <c r="K556" s="1064">
        <v>26</v>
      </c>
      <c r="L556" s="1063">
        <v>22.9</v>
      </c>
      <c r="M556" s="1063">
        <v>13.727560718056999</v>
      </c>
      <c r="N556" s="1062">
        <v>1</v>
      </c>
      <c r="O556" s="1062">
        <v>0</v>
      </c>
      <c r="P556" s="1059">
        <v>4690379093220</v>
      </c>
      <c r="Q556" s="1062"/>
      <c r="R556" s="1062">
        <v>0</v>
      </c>
      <c r="S556" s="1059" t="s">
        <v>4153</v>
      </c>
      <c r="T556" s="1065">
        <f t="shared" si="16"/>
        <v>7847.0400000000009</v>
      </c>
      <c r="U556" s="1066">
        <f t="shared" si="17"/>
        <v>8239.3920000000016</v>
      </c>
    </row>
    <row r="557" spans="1:21" hidden="1">
      <c r="A557" s="1059" t="s">
        <v>4564</v>
      </c>
      <c r="B557" s="1060">
        <v>620070002425</v>
      </c>
      <c r="C557" s="1059" t="s">
        <v>4701</v>
      </c>
      <c r="D557" s="1059" t="s">
        <v>4218</v>
      </c>
      <c r="E557" s="1059" t="s">
        <v>4181</v>
      </c>
      <c r="F557" s="1061">
        <v>11712</v>
      </c>
      <c r="G557" s="1059" t="s">
        <v>4152</v>
      </c>
      <c r="H557" s="1062">
        <v>2</v>
      </c>
      <c r="I557" s="1063">
        <v>0.527983104540655</v>
      </c>
      <c r="J557" s="1063">
        <v>0</v>
      </c>
      <c r="K557" s="1064">
        <v>26</v>
      </c>
      <c r="L557" s="1063">
        <v>22.9</v>
      </c>
      <c r="M557" s="1063">
        <v>13.727560718056999</v>
      </c>
      <c r="N557" s="1062">
        <v>1</v>
      </c>
      <c r="O557" s="1062">
        <v>0</v>
      </c>
      <c r="P557" s="1059">
        <v>4690379093176</v>
      </c>
      <c r="Q557" s="1062"/>
      <c r="R557" s="1062">
        <v>0</v>
      </c>
      <c r="S557" s="1059" t="s">
        <v>4153</v>
      </c>
      <c r="T557" s="1065">
        <f t="shared" si="16"/>
        <v>7847.0400000000009</v>
      </c>
      <c r="U557" s="1066">
        <f t="shared" si="17"/>
        <v>8239.3920000000016</v>
      </c>
    </row>
    <row r="558" spans="1:21" hidden="1">
      <c r="A558" s="1059" t="s">
        <v>4564</v>
      </c>
      <c r="B558" s="1060">
        <v>620070002426</v>
      </c>
      <c r="C558" s="1059" t="s">
        <v>4702</v>
      </c>
      <c r="D558" s="1059" t="s">
        <v>4218</v>
      </c>
      <c r="E558" s="1059" t="s">
        <v>4181</v>
      </c>
      <c r="F558" s="1061">
        <v>11712</v>
      </c>
      <c r="G558" s="1059" t="s">
        <v>4152</v>
      </c>
      <c r="H558" s="1062">
        <v>2</v>
      </c>
      <c r="I558" s="1063">
        <v>0.527983104540655</v>
      </c>
      <c r="J558" s="1063">
        <v>0</v>
      </c>
      <c r="K558" s="1064">
        <v>26</v>
      </c>
      <c r="L558" s="1063">
        <v>22.9</v>
      </c>
      <c r="M558" s="1063">
        <v>13.727560718056999</v>
      </c>
      <c r="N558" s="1062">
        <v>1</v>
      </c>
      <c r="O558" s="1062">
        <v>0</v>
      </c>
      <c r="P558" s="1059">
        <v>4690379093183</v>
      </c>
      <c r="Q558" s="1062"/>
      <c r="R558" s="1062">
        <v>0</v>
      </c>
      <c r="S558" s="1059" t="s">
        <v>4153</v>
      </c>
      <c r="T558" s="1065">
        <f t="shared" si="16"/>
        <v>7847.0400000000009</v>
      </c>
      <c r="U558" s="1066">
        <f t="shared" si="17"/>
        <v>8239.3920000000016</v>
      </c>
    </row>
    <row r="559" spans="1:21" hidden="1">
      <c r="A559" s="1059" t="s">
        <v>4564</v>
      </c>
      <c r="B559" s="1060">
        <v>620070002427</v>
      </c>
      <c r="C559" s="1059" t="s">
        <v>4703</v>
      </c>
      <c r="D559" s="1059" t="s">
        <v>4218</v>
      </c>
      <c r="E559" s="1059" t="s">
        <v>4181</v>
      </c>
      <c r="F559" s="1061">
        <v>11712</v>
      </c>
      <c r="G559" s="1059" t="s">
        <v>4152</v>
      </c>
      <c r="H559" s="1062">
        <v>2</v>
      </c>
      <c r="I559" s="1063">
        <v>0.527983104540655</v>
      </c>
      <c r="J559" s="1063">
        <v>0</v>
      </c>
      <c r="K559" s="1064">
        <v>26</v>
      </c>
      <c r="L559" s="1063">
        <v>22.9</v>
      </c>
      <c r="M559" s="1063">
        <v>13.727560718056999</v>
      </c>
      <c r="N559" s="1062">
        <v>1</v>
      </c>
      <c r="O559" s="1062">
        <v>0</v>
      </c>
      <c r="P559" s="1059">
        <v>4690379093190</v>
      </c>
      <c r="Q559" s="1062"/>
      <c r="R559" s="1062">
        <v>0</v>
      </c>
      <c r="S559" s="1059" t="s">
        <v>4153</v>
      </c>
      <c r="T559" s="1065">
        <f t="shared" si="16"/>
        <v>7847.0400000000009</v>
      </c>
      <c r="U559" s="1066">
        <f t="shared" si="17"/>
        <v>8239.3920000000016</v>
      </c>
    </row>
    <row r="560" spans="1:21" hidden="1">
      <c r="A560" s="1059" t="s">
        <v>4564</v>
      </c>
      <c r="B560" s="1060">
        <v>620070002428</v>
      </c>
      <c r="C560" s="1059" t="s">
        <v>4704</v>
      </c>
      <c r="D560" s="1059" t="s">
        <v>4218</v>
      </c>
      <c r="E560" s="1059" t="s">
        <v>4181</v>
      </c>
      <c r="F560" s="1061">
        <v>11712</v>
      </c>
      <c r="G560" s="1059" t="s">
        <v>4152</v>
      </c>
      <c r="H560" s="1062">
        <v>2</v>
      </c>
      <c r="I560" s="1063">
        <v>0.527983104540655</v>
      </c>
      <c r="J560" s="1063">
        <v>0</v>
      </c>
      <c r="K560" s="1064">
        <v>26</v>
      </c>
      <c r="L560" s="1063">
        <v>22.9</v>
      </c>
      <c r="M560" s="1063">
        <v>13.727560718056999</v>
      </c>
      <c r="N560" s="1062">
        <v>1</v>
      </c>
      <c r="O560" s="1062">
        <v>0</v>
      </c>
      <c r="P560" s="1059">
        <v>4690379093206</v>
      </c>
      <c r="Q560" s="1062"/>
      <c r="R560" s="1062">
        <v>0</v>
      </c>
      <c r="S560" s="1059" t="s">
        <v>4153</v>
      </c>
      <c r="T560" s="1065">
        <f t="shared" si="16"/>
        <v>7847.0400000000009</v>
      </c>
      <c r="U560" s="1066">
        <f t="shared" si="17"/>
        <v>8239.3920000000016</v>
      </c>
    </row>
    <row r="561" spans="1:21" hidden="1">
      <c r="A561" s="1059" t="s">
        <v>4564</v>
      </c>
      <c r="B561" s="1060">
        <v>620070002431</v>
      </c>
      <c r="C561" s="1059" t="s">
        <v>4705</v>
      </c>
      <c r="D561" s="1059" t="s">
        <v>4218</v>
      </c>
      <c r="E561" s="1059" t="s">
        <v>4181</v>
      </c>
      <c r="F561" s="1061">
        <v>11712</v>
      </c>
      <c r="G561" s="1059" t="s">
        <v>4152</v>
      </c>
      <c r="H561" s="1062">
        <v>2</v>
      </c>
      <c r="I561" s="1063">
        <v>0.527983104540655</v>
      </c>
      <c r="J561" s="1063">
        <v>0</v>
      </c>
      <c r="K561" s="1064">
        <v>26</v>
      </c>
      <c r="L561" s="1063">
        <v>22.9</v>
      </c>
      <c r="M561" s="1063">
        <v>13.727560718056999</v>
      </c>
      <c r="N561" s="1062">
        <v>1</v>
      </c>
      <c r="O561" s="1062">
        <v>0</v>
      </c>
      <c r="P561" s="1059">
        <v>4690379093237</v>
      </c>
      <c r="Q561" s="1062"/>
      <c r="R561" s="1062">
        <v>0</v>
      </c>
      <c r="S561" s="1059" t="s">
        <v>4153</v>
      </c>
      <c r="T561" s="1065">
        <f t="shared" si="16"/>
        <v>7847.0400000000009</v>
      </c>
      <c r="U561" s="1066">
        <f t="shared" si="17"/>
        <v>8239.3920000000016</v>
      </c>
    </row>
    <row r="562" spans="1:21" hidden="1">
      <c r="A562" s="1059" t="s">
        <v>4564</v>
      </c>
      <c r="B562" s="1060">
        <v>620070002432</v>
      </c>
      <c r="C562" s="1059" t="s">
        <v>4706</v>
      </c>
      <c r="D562" s="1059" t="s">
        <v>4218</v>
      </c>
      <c r="E562" s="1059" t="s">
        <v>4181</v>
      </c>
      <c r="F562" s="1061">
        <v>11712</v>
      </c>
      <c r="G562" s="1059" t="s">
        <v>4152</v>
      </c>
      <c r="H562" s="1062">
        <v>2</v>
      </c>
      <c r="I562" s="1063">
        <v>0.527983104540655</v>
      </c>
      <c r="J562" s="1063">
        <v>0</v>
      </c>
      <c r="K562" s="1064">
        <v>26</v>
      </c>
      <c r="L562" s="1063">
        <v>22.9</v>
      </c>
      <c r="M562" s="1063">
        <v>13.727560718056999</v>
      </c>
      <c r="N562" s="1062">
        <v>1</v>
      </c>
      <c r="O562" s="1062">
        <v>0</v>
      </c>
      <c r="P562" s="1059">
        <v>4690379093244</v>
      </c>
      <c r="Q562" s="1062"/>
      <c r="R562" s="1062">
        <v>0</v>
      </c>
      <c r="S562" s="1059" t="s">
        <v>4153</v>
      </c>
      <c r="T562" s="1065">
        <f t="shared" si="16"/>
        <v>7847.0400000000009</v>
      </c>
      <c r="U562" s="1066">
        <f t="shared" si="17"/>
        <v>8239.3920000000016</v>
      </c>
    </row>
    <row r="563" spans="1:21" hidden="1">
      <c r="A563" s="1059" t="s">
        <v>4564</v>
      </c>
      <c r="B563" s="1060">
        <v>620070002437</v>
      </c>
      <c r="C563" s="1059" t="s">
        <v>4707</v>
      </c>
      <c r="D563" s="1059" t="s">
        <v>4218</v>
      </c>
      <c r="E563" s="1059" t="s">
        <v>4181</v>
      </c>
      <c r="F563" s="1061">
        <v>11712</v>
      </c>
      <c r="G563" s="1059" t="s">
        <v>4152</v>
      </c>
      <c r="H563" s="1062">
        <v>2</v>
      </c>
      <c r="I563" s="1063">
        <v>0.527983104540655</v>
      </c>
      <c r="J563" s="1063">
        <v>0</v>
      </c>
      <c r="K563" s="1064">
        <v>26</v>
      </c>
      <c r="L563" s="1063">
        <v>22.9</v>
      </c>
      <c r="M563" s="1063">
        <v>13.727560718056999</v>
      </c>
      <c r="N563" s="1062">
        <v>1</v>
      </c>
      <c r="O563" s="1062">
        <v>0</v>
      </c>
      <c r="P563" s="1059">
        <v>4690379093299</v>
      </c>
      <c r="Q563" s="1062"/>
      <c r="R563" s="1062">
        <v>0</v>
      </c>
      <c r="S563" s="1059" t="s">
        <v>4153</v>
      </c>
      <c r="T563" s="1065">
        <f t="shared" si="16"/>
        <v>7847.0400000000009</v>
      </c>
      <c r="U563" s="1066">
        <f t="shared" si="17"/>
        <v>8239.3920000000016</v>
      </c>
    </row>
    <row r="564" spans="1:21" hidden="1">
      <c r="A564" s="1059" t="s">
        <v>4564</v>
      </c>
      <c r="B564" s="1060">
        <v>620070002438</v>
      </c>
      <c r="C564" s="1059" t="s">
        <v>4708</v>
      </c>
      <c r="D564" s="1059" t="s">
        <v>4218</v>
      </c>
      <c r="E564" s="1059" t="s">
        <v>4181</v>
      </c>
      <c r="F564" s="1061">
        <v>11712</v>
      </c>
      <c r="G564" s="1059" t="s">
        <v>4152</v>
      </c>
      <c r="H564" s="1062">
        <v>2</v>
      </c>
      <c r="I564" s="1063">
        <v>0.527983104540655</v>
      </c>
      <c r="J564" s="1063">
        <v>0</v>
      </c>
      <c r="K564" s="1064">
        <v>26</v>
      </c>
      <c r="L564" s="1063">
        <v>22.9</v>
      </c>
      <c r="M564" s="1063">
        <v>13.727560718056999</v>
      </c>
      <c r="N564" s="1062">
        <v>1</v>
      </c>
      <c r="O564" s="1062">
        <v>0</v>
      </c>
      <c r="P564" s="1059">
        <v>4690379093305</v>
      </c>
      <c r="Q564" s="1062"/>
      <c r="R564" s="1062">
        <v>0</v>
      </c>
      <c r="S564" s="1059" t="s">
        <v>4153</v>
      </c>
      <c r="T564" s="1065">
        <f t="shared" si="16"/>
        <v>7847.0400000000009</v>
      </c>
      <c r="U564" s="1066">
        <f t="shared" si="17"/>
        <v>8239.3920000000016</v>
      </c>
    </row>
    <row r="565" spans="1:21" hidden="1">
      <c r="A565" s="1059" t="s">
        <v>4564</v>
      </c>
      <c r="B565" s="1060">
        <v>620070002433</v>
      </c>
      <c r="C565" s="1059" t="s">
        <v>4709</v>
      </c>
      <c r="D565" s="1059" t="s">
        <v>4218</v>
      </c>
      <c r="E565" s="1059" t="s">
        <v>4181</v>
      </c>
      <c r="F565" s="1061">
        <v>11712</v>
      </c>
      <c r="G565" s="1059" t="s">
        <v>4152</v>
      </c>
      <c r="H565" s="1062">
        <v>2</v>
      </c>
      <c r="I565" s="1063">
        <v>0.527983104540655</v>
      </c>
      <c r="J565" s="1063">
        <v>0</v>
      </c>
      <c r="K565" s="1064">
        <v>26</v>
      </c>
      <c r="L565" s="1063">
        <v>22.9</v>
      </c>
      <c r="M565" s="1063">
        <v>13.727560718056999</v>
      </c>
      <c r="N565" s="1062">
        <v>1</v>
      </c>
      <c r="O565" s="1062">
        <v>0</v>
      </c>
      <c r="P565" s="1059">
        <v>4690379093251</v>
      </c>
      <c r="Q565" s="1062"/>
      <c r="R565" s="1062">
        <v>0</v>
      </c>
      <c r="S565" s="1059" t="s">
        <v>4153</v>
      </c>
      <c r="T565" s="1065">
        <f t="shared" si="16"/>
        <v>7847.0400000000009</v>
      </c>
      <c r="U565" s="1066">
        <f t="shared" si="17"/>
        <v>8239.3920000000016</v>
      </c>
    </row>
    <row r="566" spans="1:21" hidden="1">
      <c r="A566" s="1059" t="s">
        <v>4564</v>
      </c>
      <c r="B566" s="1060">
        <v>620070002434</v>
      </c>
      <c r="C566" s="1059" t="s">
        <v>4710</v>
      </c>
      <c r="D566" s="1059" t="s">
        <v>4218</v>
      </c>
      <c r="E566" s="1059" t="s">
        <v>4181</v>
      </c>
      <c r="F566" s="1061">
        <v>11712</v>
      </c>
      <c r="G566" s="1059" t="s">
        <v>4152</v>
      </c>
      <c r="H566" s="1062">
        <v>2</v>
      </c>
      <c r="I566" s="1063">
        <v>0.527983104540655</v>
      </c>
      <c r="J566" s="1063">
        <v>0</v>
      </c>
      <c r="K566" s="1064">
        <v>26</v>
      </c>
      <c r="L566" s="1063">
        <v>22.9</v>
      </c>
      <c r="M566" s="1063">
        <v>13.727560718056999</v>
      </c>
      <c r="N566" s="1062">
        <v>1</v>
      </c>
      <c r="O566" s="1062">
        <v>0</v>
      </c>
      <c r="P566" s="1059">
        <v>4690379093268</v>
      </c>
      <c r="Q566" s="1062"/>
      <c r="R566" s="1062">
        <v>0</v>
      </c>
      <c r="S566" s="1059" t="s">
        <v>4153</v>
      </c>
      <c r="T566" s="1065">
        <f t="shared" si="16"/>
        <v>7847.0400000000009</v>
      </c>
      <c r="U566" s="1066">
        <f t="shared" si="17"/>
        <v>8239.3920000000016</v>
      </c>
    </row>
    <row r="567" spans="1:21" hidden="1">
      <c r="A567" s="1059" t="s">
        <v>4564</v>
      </c>
      <c r="B567" s="1060">
        <v>620070002435</v>
      </c>
      <c r="C567" s="1059" t="s">
        <v>4711</v>
      </c>
      <c r="D567" s="1059" t="s">
        <v>4218</v>
      </c>
      <c r="E567" s="1059" t="s">
        <v>4181</v>
      </c>
      <c r="F567" s="1061">
        <v>11712</v>
      </c>
      <c r="G567" s="1059" t="s">
        <v>4152</v>
      </c>
      <c r="H567" s="1062">
        <v>2</v>
      </c>
      <c r="I567" s="1063">
        <v>0.527983104540655</v>
      </c>
      <c r="J567" s="1063">
        <v>0</v>
      </c>
      <c r="K567" s="1064">
        <v>26</v>
      </c>
      <c r="L567" s="1063">
        <v>22.9</v>
      </c>
      <c r="M567" s="1063">
        <v>13.727560718056999</v>
      </c>
      <c r="N567" s="1062">
        <v>1</v>
      </c>
      <c r="O567" s="1062">
        <v>0</v>
      </c>
      <c r="P567" s="1059">
        <v>4690379093275</v>
      </c>
      <c r="Q567" s="1062"/>
      <c r="R567" s="1062">
        <v>0</v>
      </c>
      <c r="S567" s="1059" t="s">
        <v>4153</v>
      </c>
      <c r="T567" s="1065">
        <f t="shared" si="16"/>
        <v>7847.0400000000009</v>
      </c>
      <c r="U567" s="1066">
        <f t="shared" si="17"/>
        <v>8239.3920000000016</v>
      </c>
    </row>
    <row r="568" spans="1:21" hidden="1">
      <c r="A568" s="1059" t="s">
        <v>4564</v>
      </c>
      <c r="B568" s="1060">
        <v>620070002436</v>
      </c>
      <c r="C568" s="1059" t="s">
        <v>4712</v>
      </c>
      <c r="D568" s="1059" t="s">
        <v>4218</v>
      </c>
      <c r="E568" s="1059" t="s">
        <v>4181</v>
      </c>
      <c r="F568" s="1061">
        <v>11712</v>
      </c>
      <c r="G568" s="1059" t="s">
        <v>4152</v>
      </c>
      <c r="H568" s="1062">
        <v>2</v>
      </c>
      <c r="I568" s="1063">
        <v>0.527983104540655</v>
      </c>
      <c r="J568" s="1063">
        <v>0</v>
      </c>
      <c r="K568" s="1064">
        <v>26</v>
      </c>
      <c r="L568" s="1063">
        <v>22.9</v>
      </c>
      <c r="M568" s="1063">
        <v>13.727560718056999</v>
      </c>
      <c r="N568" s="1062">
        <v>1</v>
      </c>
      <c r="O568" s="1062">
        <v>0</v>
      </c>
      <c r="P568" s="1059">
        <v>4690379093282</v>
      </c>
      <c r="Q568" s="1062"/>
      <c r="R568" s="1062">
        <v>0</v>
      </c>
      <c r="S568" s="1059" t="s">
        <v>4153</v>
      </c>
      <c r="T568" s="1065">
        <f t="shared" si="16"/>
        <v>7847.0400000000009</v>
      </c>
      <c r="U568" s="1066">
        <f t="shared" si="17"/>
        <v>8239.3920000000016</v>
      </c>
    </row>
    <row r="569" spans="1:21" hidden="1">
      <c r="A569" s="1059" t="s">
        <v>4564</v>
      </c>
      <c r="B569" s="1060">
        <v>620070002439</v>
      </c>
      <c r="C569" s="1059" t="s">
        <v>4713</v>
      </c>
      <c r="D569" s="1059" t="s">
        <v>4231</v>
      </c>
      <c r="E569" s="1059" t="s">
        <v>4181</v>
      </c>
      <c r="F569" s="1061">
        <v>8985.2999999999993</v>
      </c>
      <c r="G569" s="1059" t="s">
        <v>4152</v>
      </c>
      <c r="H569" s="1062">
        <v>2</v>
      </c>
      <c r="I569" s="1063">
        <v>0.79207920792079201</v>
      </c>
      <c r="J569" s="1063">
        <v>0</v>
      </c>
      <c r="K569" s="1064">
        <v>18</v>
      </c>
      <c r="L569" s="1063">
        <v>22.9</v>
      </c>
      <c r="M569" s="1063">
        <v>14.2574257425743</v>
      </c>
      <c r="N569" s="1062">
        <v>1</v>
      </c>
      <c r="O569" s="1062">
        <v>0</v>
      </c>
      <c r="P569" s="1059">
        <v>4690379093312</v>
      </c>
      <c r="Q569" s="1062"/>
      <c r="R569" s="1062">
        <v>0</v>
      </c>
      <c r="S569" s="1059" t="s">
        <v>4153</v>
      </c>
      <c r="T569" s="1065">
        <f t="shared" si="16"/>
        <v>6020.1509999999998</v>
      </c>
      <c r="U569" s="1066">
        <f t="shared" si="17"/>
        <v>6321.1585500000001</v>
      </c>
    </row>
    <row r="570" spans="1:21" hidden="1">
      <c r="A570" s="1059" t="s">
        <v>4564</v>
      </c>
      <c r="B570" s="1060">
        <v>620070002440</v>
      </c>
      <c r="C570" s="1059" t="s">
        <v>4714</v>
      </c>
      <c r="D570" s="1059" t="s">
        <v>4231</v>
      </c>
      <c r="E570" s="1059" t="s">
        <v>4181</v>
      </c>
      <c r="F570" s="1061">
        <v>8985.2999999999993</v>
      </c>
      <c r="G570" s="1059" t="s">
        <v>4152</v>
      </c>
      <c r="H570" s="1062">
        <v>2</v>
      </c>
      <c r="I570" s="1063">
        <v>0.79207920792079201</v>
      </c>
      <c r="J570" s="1063">
        <v>0</v>
      </c>
      <c r="K570" s="1064">
        <v>18</v>
      </c>
      <c r="L570" s="1063">
        <v>22.9</v>
      </c>
      <c r="M570" s="1063">
        <v>14.2574257425743</v>
      </c>
      <c r="N570" s="1062">
        <v>1</v>
      </c>
      <c r="O570" s="1062">
        <v>0</v>
      </c>
      <c r="P570" s="1059">
        <v>4690379093329</v>
      </c>
      <c r="Q570" s="1062"/>
      <c r="R570" s="1062">
        <v>0</v>
      </c>
      <c r="S570" s="1059" t="s">
        <v>4153</v>
      </c>
      <c r="T570" s="1065">
        <f t="shared" si="16"/>
        <v>6020.1509999999998</v>
      </c>
      <c r="U570" s="1066">
        <f t="shared" si="17"/>
        <v>6321.1585500000001</v>
      </c>
    </row>
    <row r="571" spans="1:21" hidden="1">
      <c r="A571" s="1059" t="s">
        <v>4564</v>
      </c>
      <c r="B571" s="1060">
        <v>620070002441</v>
      </c>
      <c r="C571" s="1059" t="s">
        <v>4715</v>
      </c>
      <c r="D571" s="1059" t="s">
        <v>4231</v>
      </c>
      <c r="E571" s="1059" t="s">
        <v>4181</v>
      </c>
      <c r="F571" s="1061">
        <v>8985.2999999999993</v>
      </c>
      <c r="G571" s="1059" t="s">
        <v>4152</v>
      </c>
      <c r="H571" s="1062">
        <v>2</v>
      </c>
      <c r="I571" s="1063">
        <v>0.79207920792079201</v>
      </c>
      <c r="J571" s="1063">
        <v>0</v>
      </c>
      <c r="K571" s="1064">
        <v>18</v>
      </c>
      <c r="L571" s="1063">
        <v>22.9</v>
      </c>
      <c r="M571" s="1063">
        <v>14.2574257425743</v>
      </c>
      <c r="N571" s="1062">
        <v>1</v>
      </c>
      <c r="O571" s="1062">
        <v>0</v>
      </c>
      <c r="P571" s="1059">
        <v>4690379093336</v>
      </c>
      <c r="Q571" s="1062"/>
      <c r="R571" s="1062">
        <v>0</v>
      </c>
      <c r="S571" s="1059" t="s">
        <v>4153</v>
      </c>
      <c r="T571" s="1065">
        <f t="shared" si="16"/>
        <v>6020.1509999999998</v>
      </c>
      <c r="U571" s="1066">
        <f t="shared" si="17"/>
        <v>6321.1585500000001</v>
      </c>
    </row>
    <row r="572" spans="1:21" hidden="1">
      <c r="A572" s="1059" t="s">
        <v>4564</v>
      </c>
      <c r="B572" s="1060">
        <v>620070002442</v>
      </c>
      <c r="C572" s="1059" t="s">
        <v>4716</v>
      </c>
      <c r="D572" s="1059" t="s">
        <v>4231</v>
      </c>
      <c r="E572" s="1059" t="s">
        <v>4181</v>
      </c>
      <c r="F572" s="1061">
        <v>8985.2999999999993</v>
      </c>
      <c r="G572" s="1059" t="s">
        <v>4152</v>
      </c>
      <c r="H572" s="1062">
        <v>2</v>
      </c>
      <c r="I572" s="1063">
        <v>0.79207920792079201</v>
      </c>
      <c r="J572" s="1063">
        <v>0</v>
      </c>
      <c r="K572" s="1064">
        <v>18</v>
      </c>
      <c r="L572" s="1063">
        <v>22.9</v>
      </c>
      <c r="M572" s="1063">
        <v>14.2574257425743</v>
      </c>
      <c r="N572" s="1062">
        <v>1</v>
      </c>
      <c r="O572" s="1062">
        <v>0</v>
      </c>
      <c r="P572" s="1059">
        <v>4690379093343</v>
      </c>
      <c r="Q572" s="1062"/>
      <c r="R572" s="1062">
        <v>0</v>
      </c>
      <c r="S572" s="1059" t="s">
        <v>4153</v>
      </c>
      <c r="T572" s="1065">
        <f t="shared" si="16"/>
        <v>6020.1509999999998</v>
      </c>
      <c r="U572" s="1066">
        <f t="shared" si="17"/>
        <v>6321.1585500000001</v>
      </c>
    </row>
    <row r="573" spans="1:21" hidden="1">
      <c r="A573" s="1059" t="s">
        <v>4564</v>
      </c>
      <c r="B573" s="1060">
        <v>620070002443</v>
      </c>
      <c r="C573" s="1059" t="s">
        <v>4717</v>
      </c>
      <c r="D573" s="1059" t="s">
        <v>4231</v>
      </c>
      <c r="E573" s="1059" t="s">
        <v>4181</v>
      </c>
      <c r="F573" s="1061">
        <v>8985.2999999999993</v>
      </c>
      <c r="G573" s="1059" t="s">
        <v>4152</v>
      </c>
      <c r="H573" s="1062">
        <v>2</v>
      </c>
      <c r="I573" s="1063">
        <v>0.79207920792079201</v>
      </c>
      <c r="J573" s="1063">
        <v>0</v>
      </c>
      <c r="K573" s="1064">
        <v>18</v>
      </c>
      <c r="L573" s="1063">
        <v>22.9</v>
      </c>
      <c r="M573" s="1063">
        <v>14.2574257425743</v>
      </c>
      <c r="N573" s="1062">
        <v>1</v>
      </c>
      <c r="O573" s="1062">
        <v>0</v>
      </c>
      <c r="P573" s="1059">
        <v>4690379093350</v>
      </c>
      <c r="Q573" s="1062"/>
      <c r="R573" s="1062">
        <v>0</v>
      </c>
      <c r="S573" s="1059" t="s">
        <v>4153</v>
      </c>
      <c r="T573" s="1065">
        <f t="shared" si="16"/>
        <v>6020.1509999999998</v>
      </c>
      <c r="U573" s="1066">
        <f t="shared" si="17"/>
        <v>6321.1585500000001</v>
      </c>
    </row>
    <row r="574" spans="1:21" hidden="1">
      <c r="A574" s="1059" t="s">
        <v>4564</v>
      </c>
      <c r="B574" s="1060">
        <v>620070002444</v>
      </c>
      <c r="C574" s="1059" t="s">
        <v>4718</v>
      </c>
      <c r="D574" s="1059" t="s">
        <v>4231</v>
      </c>
      <c r="E574" s="1059" t="s">
        <v>4181</v>
      </c>
      <c r="F574" s="1061">
        <v>8985.2999999999993</v>
      </c>
      <c r="G574" s="1059" t="s">
        <v>4152</v>
      </c>
      <c r="H574" s="1062">
        <v>2</v>
      </c>
      <c r="I574" s="1063">
        <v>0.79207920792079201</v>
      </c>
      <c r="J574" s="1063">
        <v>0</v>
      </c>
      <c r="K574" s="1064">
        <v>18</v>
      </c>
      <c r="L574" s="1063">
        <v>22.9</v>
      </c>
      <c r="M574" s="1063">
        <v>14.2574257425743</v>
      </c>
      <c r="N574" s="1062">
        <v>1</v>
      </c>
      <c r="O574" s="1062">
        <v>0</v>
      </c>
      <c r="P574" s="1059">
        <v>4690379093367</v>
      </c>
      <c r="Q574" s="1062"/>
      <c r="R574" s="1062">
        <v>0</v>
      </c>
      <c r="S574" s="1059" t="s">
        <v>4153</v>
      </c>
      <c r="T574" s="1065">
        <f t="shared" si="16"/>
        <v>6020.1509999999998</v>
      </c>
      <c r="U574" s="1066">
        <f t="shared" si="17"/>
        <v>6321.1585500000001</v>
      </c>
    </row>
    <row r="575" spans="1:21" hidden="1">
      <c r="A575" s="1059" t="s">
        <v>4564</v>
      </c>
      <c r="B575" s="1060">
        <v>620070002447</v>
      </c>
      <c r="C575" s="1059" t="s">
        <v>4719</v>
      </c>
      <c r="D575" s="1059" t="s">
        <v>4231</v>
      </c>
      <c r="E575" s="1059" t="s">
        <v>4181</v>
      </c>
      <c r="F575" s="1061">
        <v>12895.4</v>
      </c>
      <c r="G575" s="1059" t="s">
        <v>4152</v>
      </c>
      <c r="H575" s="1062">
        <v>1</v>
      </c>
      <c r="I575" s="1063">
        <v>0.396039603960396</v>
      </c>
      <c r="J575" s="1063">
        <v>0</v>
      </c>
      <c r="K575" s="1064">
        <v>30</v>
      </c>
      <c r="L575" s="1063">
        <v>5.2850000000000001</v>
      </c>
      <c r="M575" s="1063">
        <v>11.881188118811901</v>
      </c>
      <c r="N575" s="1062">
        <v>1</v>
      </c>
      <c r="O575" s="1062">
        <v>0</v>
      </c>
      <c r="P575" s="1059">
        <v>4690379093398</v>
      </c>
      <c r="Q575" s="1062"/>
      <c r="R575" s="1062">
        <v>0</v>
      </c>
      <c r="S575" s="1059" t="s">
        <v>4153</v>
      </c>
      <c r="T575" s="1065">
        <f t="shared" si="16"/>
        <v>8639.9179999999997</v>
      </c>
      <c r="U575" s="1066">
        <f t="shared" si="17"/>
        <v>9071.9138999999996</v>
      </c>
    </row>
    <row r="576" spans="1:21" hidden="1">
      <c r="A576" s="1059" t="s">
        <v>4564</v>
      </c>
      <c r="B576" s="1060">
        <v>620070002448</v>
      </c>
      <c r="C576" s="1059" t="s">
        <v>4720</v>
      </c>
      <c r="D576" s="1059" t="s">
        <v>4231</v>
      </c>
      <c r="E576" s="1059" t="s">
        <v>4181</v>
      </c>
      <c r="F576" s="1061">
        <v>12895.4</v>
      </c>
      <c r="G576" s="1059" t="s">
        <v>4152</v>
      </c>
      <c r="H576" s="1062">
        <v>1</v>
      </c>
      <c r="I576" s="1063">
        <v>0.396039603960396</v>
      </c>
      <c r="J576" s="1063">
        <v>0</v>
      </c>
      <c r="K576" s="1064">
        <v>30</v>
      </c>
      <c r="L576" s="1063">
        <v>5.2850000000000001</v>
      </c>
      <c r="M576" s="1063">
        <v>11.881188118811901</v>
      </c>
      <c r="N576" s="1062">
        <v>1</v>
      </c>
      <c r="O576" s="1062">
        <v>0</v>
      </c>
      <c r="P576" s="1059">
        <v>4690379093404</v>
      </c>
      <c r="Q576" s="1062"/>
      <c r="R576" s="1062">
        <v>0</v>
      </c>
      <c r="S576" s="1059" t="s">
        <v>4153</v>
      </c>
      <c r="T576" s="1065">
        <f t="shared" si="16"/>
        <v>8639.9179999999997</v>
      </c>
      <c r="U576" s="1066">
        <f t="shared" si="17"/>
        <v>9071.9138999999996</v>
      </c>
    </row>
    <row r="577" spans="1:21" hidden="1">
      <c r="A577" s="1059" t="s">
        <v>4564</v>
      </c>
      <c r="B577" s="1060">
        <v>620070002449</v>
      </c>
      <c r="C577" s="1059" t="s">
        <v>4721</v>
      </c>
      <c r="D577" s="1059" t="s">
        <v>4231</v>
      </c>
      <c r="E577" s="1059" t="s">
        <v>4181</v>
      </c>
      <c r="F577" s="1061">
        <v>12895.4</v>
      </c>
      <c r="G577" s="1059" t="s">
        <v>4152</v>
      </c>
      <c r="H577" s="1062">
        <v>1</v>
      </c>
      <c r="I577" s="1063">
        <v>0.396039603960396</v>
      </c>
      <c r="J577" s="1063">
        <v>0</v>
      </c>
      <c r="K577" s="1064">
        <v>30</v>
      </c>
      <c r="L577" s="1063">
        <v>5.2850000000000001</v>
      </c>
      <c r="M577" s="1063">
        <v>11.881188118811901</v>
      </c>
      <c r="N577" s="1062">
        <v>1</v>
      </c>
      <c r="O577" s="1062">
        <v>0</v>
      </c>
      <c r="P577" s="1059">
        <v>4690379093411</v>
      </c>
      <c r="Q577" s="1062"/>
      <c r="R577" s="1062">
        <v>0</v>
      </c>
      <c r="S577" s="1059" t="s">
        <v>4153</v>
      </c>
      <c r="T577" s="1065">
        <f t="shared" si="16"/>
        <v>8639.9179999999997</v>
      </c>
      <c r="U577" s="1066">
        <f t="shared" si="17"/>
        <v>9071.9138999999996</v>
      </c>
    </row>
    <row r="578" spans="1:21" hidden="1">
      <c r="A578" s="1059" t="s">
        <v>4564</v>
      </c>
      <c r="B578" s="1060">
        <v>620070002450</v>
      </c>
      <c r="C578" s="1059" t="s">
        <v>4722</v>
      </c>
      <c r="D578" s="1059" t="s">
        <v>4231</v>
      </c>
      <c r="E578" s="1059" t="s">
        <v>4181</v>
      </c>
      <c r="F578" s="1061">
        <v>12895.4</v>
      </c>
      <c r="G578" s="1059" t="s">
        <v>4152</v>
      </c>
      <c r="H578" s="1062">
        <v>1</v>
      </c>
      <c r="I578" s="1063">
        <v>0.396039603960396</v>
      </c>
      <c r="J578" s="1063">
        <v>0</v>
      </c>
      <c r="K578" s="1064">
        <v>30</v>
      </c>
      <c r="L578" s="1063">
        <v>5.2850000000000001</v>
      </c>
      <c r="M578" s="1063">
        <v>11.881188118811901</v>
      </c>
      <c r="N578" s="1062">
        <v>1</v>
      </c>
      <c r="O578" s="1062">
        <v>0</v>
      </c>
      <c r="P578" s="1059">
        <v>4690379093428</v>
      </c>
      <c r="Q578" s="1062"/>
      <c r="R578" s="1062">
        <v>0</v>
      </c>
      <c r="S578" s="1059" t="s">
        <v>4153</v>
      </c>
      <c r="T578" s="1065">
        <f t="shared" si="16"/>
        <v>8639.9179999999997</v>
      </c>
      <c r="U578" s="1066">
        <f t="shared" si="17"/>
        <v>9071.9138999999996</v>
      </c>
    </row>
    <row r="579" spans="1:21" hidden="1">
      <c r="A579" s="1059" t="s">
        <v>4564</v>
      </c>
      <c r="B579" s="1060">
        <v>620070002451</v>
      </c>
      <c r="C579" s="1059" t="s">
        <v>4723</v>
      </c>
      <c r="D579" s="1059" t="s">
        <v>4231</v>
      </c>
      <c r="E579" s="1059" t="s">
        <v>4181</v>
      </c>
      <c r="F579" s="1061">
        <v>12895.4</v>
      </c>
      <c r="G579" s="1059" t="s">
        <v>4152</v>
      </c>
      <c r="H579" s="1062">
        <v>1</v>
      </c>
      <c r="I579" s="1063">
        <v>0.396039603960396</v>
      </c>
      <c r="J579" s="1063">
        <v>0</v>
      </c>
      <c r="K579" s="1064">
        <v>30</v>
      </c>
      <c r="L579" s="1063">
        <v>5.2850000000000001</v>
      </c>
      <c r="M579" s="1063">
        <v>11.881188118811901</v>
      </c>
      <c r="N579" s="1062">
        <v>1</v>
      </c>
      <c r="O579" s="1062">
        <v>0</v>
      </c>
      <c r="P579" s="1059">
        <v>4690379093435</v>
      </c>
      <c r="Q579" s="1062"/>
      <c r="R579" s="1062">
        <v>0</v>
      </c>
      <c r="S579" s="1059" t="s">
        <v>4153</v>
      </c>
      <c r="T579" s="1065">
        <f t="shared" si="16"/>
        <v>8639.9179999999997</v>
      </c>
      <c r="U579" s="1066">
        <f t="shared" si="17"/>
        <v>9071.9138999999996</v>
      </c>
    </row>
    <row r="580" spans="1:21" hidden="1">
      <c r="A580" s="1059" t="s">
        <v>4564</v>
      </c>
      <c r="B580" s="1060">
        <v>620070002452</v>
      </c>
      <c r="C580" s="1059" t="s">
        <v>4724</v>
      </c>
      <c r="D580" s="1059" t="s">
        <v>4231</v>
      </c>
      <c r="E580" s="1059" t="s">
        <v>4181</v>
      </c>
      <c r="F580" s="1061">
        <v>12895.4</v>
      </c>
      <c r="G580" s="1059" t="s">
        <v>4152</v>
      </c>
      <c r="H580" s="1062">
        <v>1</v>
      </c>
      <c r="I580" s="1063">
        <v>0.396039603960396</v>
      </c>
      <c r="J580" s="1063">
        <v>0</v>
      </c>
      <c r="K580" s="1064">
        <v>30</v>
      </c>
      <c r="L580" s="1063">
        <v>5.2850000000000001</v>
      </c>
      <c r="M580" s="1063">
        <v>11.881188118811901</v>
      </c>
      <c r="N580" s="1062">
        <v>1</v>
      </c>
      <c r="O580" s="1062">
        <v>0</v>
      </c>
      <c r="P580" s="1059">
        <v>4690379093442</v>
      </c>
      <c r="Q580" s="1062"/>
      <c r="R580" s="1062">
        <v>0</v>
      </c>
      <c r="S580" s="1059" t="s">
        <v>4153</v>
      </c>
      <c r="T580" s="1065">
        <f t="shared" si="16"/>
        <v>8639.9179999999997</v>
      </c>
      <c r="U580" s="1066">
        <f t="shared" si="17"/>
        <v>9071.9138999999996</v>
      </c>
    </row>
    <row r="581" spans="1:21" hidden="1">
      <c r="A581" s="1059" t="s">
        <v>4564</v>
      </c>
      <c r="B581" s="1060">
        <v>620070002455</v>
      </c>
      <c r="C581" s="1059" t="s">
        <v>4725</v>
      </c>
      <c r="D581" s="1059" t="s">
        <v>4231</v>
      </c>
      <c r="E581" s="1059" t="s">
        <v>4181</v>
      </c>
      <c r="F581" s="1061">
        <v>12895.4</v>
      </c>
      <c r="G581" s="1059" t="s">
        <v>4152</v>
      </c>
      <c r="H581" s="1062">
        <v>1</v>
      </c>
      <c r="I581" s="1063">
        <v>0.396039603960396</v>
      </c>
      <c r="J581" s="1063">
        <v>0</v>
      </c>
      <c r="K581" s="1064">
        <v>30</v>
      </c>
      <c r="L581" s="1063">
        <v>5.2850000000000001</v>
      </c>
      <c r="M581" s="1063">
        <v>11.881188118811901</v>
      </c>
      <c r="N581" s="1062">
        <v>1</v>
      </c>
      <c r="O581" s="1062">
        <v>0</v>
      </c>
      <c r="P581" s="1059">
        <v>4690379093473</v>
      </c>
      <c r="Q581" s="1062"/>
      <c r="R581" s="1062">
        <v>0</v>
      </c>
      <c r="S581" s="1059" t="s">
        <v>4153</v>
      </c>
      <c r="T581" s="1065">
        <f t="shared" si="16"/>
        <v>8639.9179999999997</v>
      </c>
      <c r="U581" s="1066">
        <f t="shared" si="17"/>
        <v>9071.9138999999996</v>
      </c>
    </row>
    <row r="582" spans="1:21" hidden="1">
      <c r="A582" s="1059" t="s">
        <v>4564</v>
      </c>
      <c r="B582" s="1060">
        <v>620070002456</v>
      </c>
      <c r="C582" s="1059" t="s">
        <v>4726</v>
      </c>
      <c r="D582" s="1059" t="s">
        <v>4231</v>
      </c>
      <c r="E582" s="1059" t="s">
        <v>4181</v>
      </c>
      <c r="F582" s="1061">
        <v>12895.4</v>
      </c>
      <c r="G582" s="1059" t="s">
        <v>4152</v>
      </c>
      <c r="H582" s="1062">
        <v>1</v>
      </c>
      <c r="I582" s="1063">
        <v>0.396039603960396</v>
      </c>
      <c r="J582" s="1063">
        <v>0</v>
      </c>
      <c r="K582" s="1064">
        <v>30</v>
      </c>
      <c r="L582" s="1063">
        <v>5.2850000000000001</v>
      </c>
      <c r="M582" s="1063">
        <v>11.881188118811901</v>
      </c>
      <c r="N582" s="1062">
        <v>1</v>
      </c>
      <c r="O582" s="1062">
        <v>0</v>
      </c>
      <c r="P582" s="1059">
        <v>4690379093480</v>
      </c>
      <c r="Q582" s="1062"/>
      <c r="R582" s="1062">
        <v>0</v>
      </c>
      <c r="S582" s="1059" t="s">
        <v>4153</v>
      </c>
      <c r="T582" s="1065">
        <f t="shared" si="16"/>
        <v>8639.9179999999997</v>
      </c>
      <c r="U582" s="1066">
        <f t="shared" si="17"/>
        <v>9071.9138999999996</v>
      </c>
    </row>
    <row r="583" spans="1:21" hidden="1">
      <c r="A583" s="1059" t="s">
        <v>4564</v>
      </c>
      <c r="B583" s="1060">
        <v>620070002457</v>
      </c>
      <c r="C583" s="1059" t="s">
        <v>4727</v>
      </c>
      <c r="D583" s="1059" t="s">
        <v>4231</v>
      </c>
      <c r="E583" s="1059" t="s">
        <v>4181</v>
      </c>
      <c r="F583" s="1061">
        <v>12895.4</v>
      </c>
      <c r="G583" s="1059" t="s">
        <v>4152</v>
      </c>
      <c r="H583" s="1062">
        <v>1</v>
      </c>
      <c r="I583" s="1063">
        <v>0.396039603960396</v>
      </c>
      <c r="J583" s="1063">
        <v>0</v>
      </c>
      <c r="K583" s="1064">
        <v>30</v>
      </c>
      <c r="L583" s="1063">
        <v>5.2850000000000001</v>
      </c>
      <c r="M583" s="1063">
        <v>11.881188118811901</v>
      </c>
      <c r="N583" s="1062">
        <v>1</v>
      </c>
      <c r="O583" s="1062">
        <v>0</v>
      </c>
      <c r="P583" s="1059">
        <v>4690379093497</v>
      </c>
      <c r="Q583" s="1062"/>
      <c r="R583" s="1062">
        <v>0</v>
      </c>
      <c r="S583" s="1059" t="s">
        <v>4153</v>
      </c>
      <c r="T583" s="1065">
        <f t="shared" si="16"/>
        <v>8639.9179999999997</v>
      </c>
      <c r="U583" s="1066">
        <f t="shared" si="17"/>
        <v>9071.9138999999996</v>
      </c>
    </row>
    <row r="584" spans="1:21" hidden="1">
      <c r="A584" s="1059" t="s">
        <v>4564</v>
      </c>
      <c r="B584" s="1060">
        <v>620070002458</v>
      </c>
      <c r="C584" s="1059" t="s">
        <v>4728</v>
      </c>
      <c r="D584" s="1059" t="s">
        <v>4231</v>
      </c>
      <c r="E584" s="1059" t="s">
        <v>4181</v>
      </c>
      <c r="F584" s="1061">
        <v>12895.4</v>
      </c>
      <c r="G584" s="1059" t="s">
        <v>4152</v>
      </c>
      <c r="H584" s="1062">
        <v>1</v>
      </c>
      <c r="I584" s="1063">
        <v>0.396039603960396</v>
      </c>
      <c r="J584" s="1063">
        <v>0</v>
      </c>
      <c r="K584" s="1064">
        <v>30</v>
      </c>
      <c r="L584" s="1063">
        <v>5.2850000000000001</v>
      </c>
      <c r="M584" s="1063">
        <v>11.881188118811901</v>
      </c>
      <c r="N584" s="1062">
        <v>1</v>
      </c>
      <c r="O584" s="1062">
        <v>0</v>
      </c>
      <c r="P584" s="1059">
        <v>4690379093503</v>
      </c>
      <c r="Q584" s="1062"/>
      <c r="R584" s="1062">
        <v>0</v>
      </c>
      <c r="S584" s="1059" t="s">
        <v>4153</v>
      </c>
      <c r="T584" s="1065">
        <f t="shared" si="16"/>
        <v>8639.9179999999997</v>
      </c>
      <c r="U584" s="1066">
        <f t="shared" si="17"/>
        <v>9071.9138999999996</v>
      </c>
    </row>
    <row r="585" spans="1:21" hidden="1">
      <c r="A585" s="1059" t="s">
        <v>4564</v>
      </c>
      <c r="B585" s="1060">
        <v>620070002459</v>
      </c>
      <c r="C585" s="1059" t="s">
        <v>4729</v>
      </c>
      <c r="D585" s="1059" t="s">
        <v>4231</v>
      </c>
      <c r="E585" s="1059" t="s">
        <v>4181</v>
      </c>
      <c r="F585" s="1061">
        <v>12895.4</v>
      </c>
      <c r="G585" s="1059" t="s">
        <v>4152</v>
      </c>
      <c r="H585" s="1062">
        <v>1</v>
      </c>
      <c r="I585" s="1063">
        <v>0.396039603960396</v>
      </c>
      <c r="J585" s="1063">
        <v>0</v>
      </c>
      <c r="K585" s="1064">
        <v>30</v>
      </c>
      <c r="L585" s="1063">
        <v>5.2850000000000001</v>
      </c>
      <c r="M585" s="1063">
        <v>11.881188118811901</v>
      </c>
      <c r="N585" s="1062">
        <v>1</v>
      </c>
      <c r="O585" s="1062">
        <v>0</v>
      </c>
      <c r="P585" s="1059">
        <v>4690379093510</v>
      </c>
      <c r="Q585" s="1062"/>
      <c r="R585" s="1062">
        <v>0</v>
      </c>
      <c r="S585" s="1059" t="s">
        <v>4153</v>
      </c>
      <c r="T585" s="1065">
        <f t="shared" si="16"/>
        <v>8639.9179999999997</v>
      </c>
      <c r="U585" s="1066">
        <f t="shared" si="17"/>
        <v>9071.9138999999996</v>
      </c>
    </row>
    <row r="586" spans="1:21" hidden="1">
      <c r="A586" s="1059" t="s">
        <v>4564</v>
      </c>
      <c r="B586" s="1060">
        <v>620070002460</v>
      </c>
      <c r="C586" s="1059" t="s">
        <v>4730</v>
      </c>
      <c r="D586" s="1059" t="s">
        <v>4231</v>
      </c>
      <c r="E586" s="1059" t="s">
        <v>4181</v>
      </c>
      <c r="F586" s="1061">
        <v>12895.4</v>
      </c>
      <c r="G586" s="1059" t="s">
        <v>4152</v>
      </c>
      <c r="H586" s="1062">
        <v>1</v>
      </c>
      <c r="I586" s="1063">
        <v>0.396039603960396</v>
      </c>
      <c r="J586" s="1063">
        <v>0</v>
      </c>
      <c r="K586" s="1064">
        <v>30</v>
      </c>
      <c r="L586" s="1063">
        <v>5.2850000000000001</v>
      </c>
      <c r="M586" s="1063">
        <v>11.881188118811901</v>
      </c>
      <c r="N586" s="1062">
        <v>1</v>
      </c>
      <c r="O586" s="1062">
        <v>0</v>
      </c>
      <c r="P586" s="1059">
        <v>4690379093527</v>
      </c>
      <c r="Q586" s="1062"/>
      <c r="R586" s="1062">
        <v>0</v>
      </c>
      <c r="S586" s="1059" t="s">
        <v>4153</v>
      </c>
      <c r="T586" s="1065">
        <f t="shared" si="16"/>
        <v>8639.9179999999997</v>
      </c>
      <c r="U586" s="1066">
        <f t="shared" si="17"/>
        <v>9071.9138999999996</v>
      </c>
    </row>
    <row r="587" spans="1:21" hidden="1">
      <c r="A587" s="1059" t="s">
        <v>4731</v>
      </c>
      <c r="B587" s="1060">
        <v>600180000052</v>
      </c>
      <c r="C587" s="1059" t="s">
        <v>4732</v>
      </c>
      <c r="D587" s="1059" t="s">
        <v>4281</v>
      </c>
      <c r="E587" s="1059" t="s">
        <v>4151</v>
      </c>
      <c r="F587" s="1061">
        <v>10309</v>
      </c>
      <c r="G587" s="1059" t="s">
        <v>4152</v>
      </c>
      <c r="H587" s="1062">
        <v>1</v>
      </c>
      <c r="I587" s="1063">
        <v>3.3359999999999999</v>
      </c>
      <c r="J587" s="1063">
        <v>0</v>
      </c>
      <c r="K587" s="1064">
        <v>18</v>
      </c>
      <c r="L587" s="1063">
        <v>50.57376</v>
      </c>
      <c r="M587" s="1063">
        <v>60.048000000000002</v>
      </c>
      <c r="N587" s="1062">
        <v>1</v>
      </c>
      <c r="O587" s="1062">
        <v>0</v>
      </c>
      <c r="P587" s="1059">
        <v>4690379099741</v>
      </c>
      <c r="Q587" s="1062"/>
      <c r="R587" s="1062">
        <v>0</v>
      </c>
      <c r="S587" s="1059" t="s">
        <v>4153</v>
      </c>
      <c r="T587" s="1065">
        <f t="shared" si="16"/>
        <v>6907.0300000000007</v>
      </c>
      <c r="U587" s="1066">
        <f t="shared" si="17"/>
        <v>7252.3815000000013</v>
      </c>
    </row>
    <row r="588" spans="1:21" hidden="1">
      <c r="A588" s="1059" t="s">
        <v>4731</v>
      </c>
      <c r="B588" s="1060">
        <v>600180000053</v>
      </c>
      <c r="C588" s="1059" t="s">
        <v>4733</v>
      </c>
      <c r="D588" s="1059" t="s">
        <v>4281</v>
      </c>
      <c r="E588" s="1059" t="s">
        <v>4151</v>
      </c>
      <c r="F588" s="1061">
        <v>10309</v>
      </c>
      <c r="G588" s="1059" t="s">
        <v>4152</v>
      </c>
      <c r="H588" s="1062">
        <v>1</v>
      </c>
      <c r="I588" s="1063">
        <v>3.3359999999999999</v>
      </c>
      <c r="J588" s="1063">
        <v>0</v>
      </c>
      <c r="K588" s="1064">
        <v>18</v>
      </c>
      <c r="L588" s="1063">
        <v>50.57376</v>
      </c>
      <c r="M588" s="1063">
        <v>60.048000000000002</v>
      </c>
      <c r="N588" s="1062">
        <v>1</v>
      </c>
      <c r="O588" s="1062">
        <v>0</v>
      </c>
      <c r="P588" s="1059">
        <v>4690379099758</v>
      </c>
      <c r="Q588" s="1062"/>
      <c r="R588" s="1062">
        <v>0</v>
      </c>
      <c r="S588" s="1059" t="s">
        <v>4153</v>
      </c>
      <c r="T588" s="1065">
        <f t="shared" si="16"/>
        <v>6907.0300000000007</v>
      </c>
      <c r="U588" s="1066">
        <f t="shared" si="17"/>
        <v>7252.3815000000013</v>
      </c>
    </row>
    <row r="589" spans="1:21" hidden="1">
      <c r="A589" s="1059" t="s">
        <v>4731</v>
      </c>
      <c r="B589" s="1060">
        <v>610015000692</v>
      </c>
      <c r="C589" s="1059" t="s">
        <v>4734</v>
      </c>
      <c r="D589" s="1059" t="s">
        <v>4157</v>
      </c>
      <c r="E589" s="1059" t="s">
        <v>4151</v>
      </c>
      <c r="F589" s="1061">
        <v>6581.9</v>
      </c>
      <c r="G589" s="1059" t="s">
        <v>4152</v>
      </c>
      <c r="H589" s="1062">
        <v>2</v>
      </c>
      <c r="I589" s="1063">
        <v>2.56</v>
      </c>
      <c r="J589" s="1063">
        <v>0</v>
      </c>
      <c r="K589" s="1064">
        <v>21</v>
      </c>
      <c r="L589" s="1063">
        <v>56.32</v>
      </c>
      <c r="M589" s="1063">
        <v>53.76</v>
      </c>
      <c r="N589" s="1062">
        <v>1</v>
      </c>
      <c r="O589" s="1062">
        <v>0</v>
      </c>
      <c r="P589" s="1059">
        <v>4690379099505</v>
      </c>
      <c r="Q589" s="1062"/>
      <c r="R589" s="1062">
        <v>0</v>
      </c>
      <c r="S589" s="1059" t="s">
        <v>4153</v>
      </c>
      <c r="T589" s="1065">
        <f t="shared" si="16"/>
        <v>4409.8729999999996</v>
      </c>
      <c r="U589" s="1066">
        <f t="shared" si="17"/>
        <v>4630.3666499999999</v>
      </c>
    </row>
    <row r="590" spans="1:21" hidden="1">
      <c r="A590" s="1059" t="s">
        <v>4731</v>
      </c>
      <c r="B590" s="1060">
        <v>610015000693</v>
      </c>
      <c r="C590" s="1059" t="s">
        <v>4735</v>
      </c>
      <c r="D590" s="1059" t="s">
        <v>4157</v>
      </c>
      <c r="E590" s="1059" t="s">
        <v>4151</v>
      </c>
      <c r="F590" s="1061">
        <v>6581.9</v>
      </c>
      <c r="G590" s="1059" t="s">
        <v>4152</v>
      </c>
      <c r="H590" s="1062">
        <v>2</v>
      </c>
      <c r="I590" s="1063">
        <v>2.56</v>
      </c>
      <c r="J590" s="1063">
        <v>0</v>
      </c>
      <c r="K590" s="1064">
        <v>21</v>
      </c>
      <c r="L590" s="1063">
        <v>56.32</v>
      </c>
      <c r="M590" s="1063">
        <v>53.76</v>
      </c>
      <c r="N590" s="1062">
        <v>1</v>
      </c>
      <c r="O590" s="1062">
        <v>0</v>
      </c>
      <c r="P590" s="1059">
        <v>4690379099512</v>
      </c>
      <c r="Q590" s="1062"/>
      <c r="R590" s="1062">
        <v>0</v>
      </c>
      <c r="S590" s="1059" t="s">
        <v>4153</v>
      </c>
      <c r="T590" s="1065">
        <f t="shared" si="16"/>
        <v>4409.8729999999996</v>
      </c>
      <c r="U590" s="1066">
        <f t="shared" si="17"/>
        <v>4630.3666499999999</v>
      </c>
    </row>
    <row r="591" spans="1:21" hidden="1">
      <c r="A591" s="1059" t="s">
        <v>4731</v>
      </c>
      <c r="B591" s="1060">
        <v>610015000694</v>
      </c>
      <c r="C591" s="1059" t="s">
        <v>4736</v>
      </c>
      <c r="D591" s="1059" t="s">
        <v>4157</v>
      </c>
      <c r="E591" s="1059" t="s">
        <v>4151</v>
      </c>
      <c r="F591" s="1061">
        <v>7521.3</v>
      </c>
      <c r="G591" s="1059" t="s">
        <v>4152</v>
      </c>
      <c r="H591" s="1062">
        <v>2</v>
      </c>
      <c r="I591" s="1063">
        <v>2.56</v>
      </c>
      <c r="J591" s="1063">
        <v>0</v>
      </c>
      <c r="K591" s="1064">
        <v>21</v>
      </c>
      <c r="L591" s="1063">
        <v>56.32</v>
      </c>
      <c r="M591" s="1063">
        <v>53.76</v>
      </c>
      <c r="N591" s="1062">
        <v>1</v>
      </c>
      <c r="O591" s="1062">
        <v>0</v>
      </c>
      <c r="P591" s="1059">
        <v>4690379099529</v>
      </c>
      <c r="Q591" s="1062"/>
      <c r="R591" s="1062">
        <v>0</v>
      </c>
      <c r="S591" s="1059" t="s">
        <v>4153</v>
      </c>
      <c r="T591" s="1065">
        <f t="shared" si="16"/>
        <v>5039.2710000000006</v>
      </c>
      <c r="U591" s="1066">
        <f t="shared" si="17"/>
        <v>5291.234550000001</v>
      </c>
    </row>
    <row r="592" spans="1:21" hidden="1">
      <c r="A592" s="1059" t="s">
        <v>4731</v>
      </c>
      <c r="B592" s="1060">
        <v>610015000695</v>
      </c>
      <c r="C592" s="1059" t="s">
        <v>4737</v>
      </c>
      <c r="D592" s="1059" t="s">
        <v>4157</v>
      </c>
      <c r="E592" s="1059" t="s">
        <v>4151</v>
      </c>
      <c r="F592" s="1061">
        <v>7521.3</v>
      </c>
      <c r="G592" s="1059" t="s">
        <v>4152</v>
      </c>
      <c r="H592" s="1062">
        <v>2</v>
      </c>
      <c r="I592" s="1063">
        <v>2.56</v>
      </c>
      <c r="J592" s="1063">
        <v>0</v>
      </c>
      <c r="K592" s="1064">
        <v>21</v>
      </c>
      <c r="L592" s="1063">
        <v>56.32</v>
      </c>
      <c r="M592" s="1063">
        <v>53.76</v>
      </c>
      <c r="N592" s="1062">
        <v>1</v>
      </c>
      <c r="O592" s="1062">
        <v>0</v>
      </c>
      <c r="P592" s="1059">
        <v>4690379099536</v>
      </c>
      <c r="Q592" s="1062"/>
      <c r="R592" s="1062">
        <v>0</v>
      </c>
      <c r="S592" s="1059" t="s">
        <v>4153</v>
      </c>
      <c r="T592" s="1065">
        <f t="shared" si="16"/>
        <v>5039.2710000000006</v>
      </c>
      <c r="U592" s="1066">
        <f t="shared" si="17"/>
        <v>5291.234550000001</v>
      </c>
    </row>
    <row r="593" spans="1:21" hidden="1">
      <c r="A593" s="1059" t="s">
        <v>4731</v>
      </c>
      <c r="B593" s="1060">
        <v>610015000696</v>
      </c>
      <c r="C593" s="1059" t="s">
        <v>4738</v>
      </c>
      <c r="D593" s="1059" t="s">
        <v>4157</v>
      </c>
      <c r="E593" s="1059" t="s">
        <v>4151</v>
      </c>
      <c r="F593" s="1061">
        <v>7521.3</v>
      </c>
      <c r="G593" s="1059" t="s">
        <v>4152</v>
      </c>
      <c r="H593" s="1062">
        <v>2</v>
      </c>
      <c r="I593" s="1063">
        <v>2.56</v>
      </c>
      <c r="J593" s="1063">
        <v>0</v>
      </c>
      <c r="K593" s="1064">
        <v>21</v>
      </c>
      <c r="L593" s="1063">
        <v>56.32</v>
      </c>
      <c r="M593" s="1063">
        <v>53.76</v>
      </c>
      <c r="N593" s="1062">
        <v>1</v>
      </c>
      <c r="O593" s="1062">
        <v>0</v>
      </c>
      <c r="P593" s="1059">
        <v>4690379099543</v>
      </c>
      <c r="Q593" s="1062"/>
      <c r="R593" s="1062">
        <v>0</v>
      </c>
      <c r="S593" s="1059" t="s">
        <v>4153</v>
      </c>
      <c r="T593" s="1065">
        <f t="shared" si="16"/>
        <v>5039.2710000000006</v>
      </c>
      <c r="U593" s="1066">
        <f t="shared" si="17"/>
        <v>5291.234550000001</v>
      </c>
    </row>
    <row r="594" spans="1:21" hidden="1">
      <c r="A594" s="1059" t="s">
        <v>4731</v>
      </c>
      <c r="B594" s="1060">
        <v>610015000700</v>
      </c>
      <c r="C594" s="1059" t="s">
        <v>4739</v>
      </c>
      <c r="D594" s="1059" t="s">
        <v>4578</v>
      </c>
      <c r="E594" s="1059" t="s">
        <v>4151</v>
      </c>
      <c r="F594" s="1061">
        <v>6484.3</v>
      </c>
      <c r="G594" s="1059" t="s">
        <v>4152</v>
      </c>
      <c r="H594" s="1062">
        <v>2</v>
      </c>
      <c r="I594" s="1063">
        <v>1.28</v>
      </c>
      <c r="J594" s="1063">
        <v>0</v>
      </c>
      <c r="K594" s="1064">
        <v>42</v>
      </c>
      <c r="L594" s="1063">
        <v>28.16</v>
      </c>
      <c r="M594" s="1063">
        <v>53.76</v>
      </c>
      <c r="N594" s="1062">
        <v>1</v>
      </c>
      <c r="O594" s="1062">
        <v>0</v>
      </c>
      <c r="P594" s="1059">
        <v>4690379099918</v>
      </c>
      <c r="Q594" s="1062"/>
      <c r="R594" s="1062">
        <v>0</v>
      </c>
      <c r="S594" s="1059" t="s">
        <v>4153</v>
      </c>
      <c r="T594" s="1065">
        <f t="shared" si="16"/>
        <v>4344.4810000000007</v>
      </c>
      <c r="U594" s="1066">
        <f t="shared" si="17"/>
        <v>4561.7050500000005</v>
      </c>
    </row>
    <row r="595" spans="1:21" hidden="1">
      <c r="A595" s="1059" t="s">
        <v>4731</v>
      </c>
      <c r="B595" s="1060">
        <v>610015000701</v>
      </c>
      <c r="C595" s="1059" t="s">
        <v>4740</v>
      </c>
      <c r="D595" s="1059" t="s">
        <v>4578</v>
      </c>
      <c r="E595" s="1059" t="s">
        <v>4151</v>
      </c>
      <c r="F595" s="1061">
        <v>6484.3</v>
      </c>
      <c r="G595" s="1059" t="s">
        <v>4152</v>
      </c>
      <c r="H595" s="1062">
        <v>2</v>
      </c>
      <c r="I595" s="1063">
        <v>1.28</v>
      </c>
      <c r="J595" s="1063">
        <v>0</v>
      </c>
      <c r="K595" s="1064">
        <v>42</v>
      </c>
      <c r="L595" s="1063">
        <v>28.16</v>
      </c>
      <c r="M595" s="1063">
        <v>53.76</v>
      </c>
      <c r="N595" s="1062">
        <v>1</v>
      </c>
      <c r="O595" s="1062">
        <v>0</v>
      </c>
      <c r="P595" s="1059">
        <v>4690379099925</v>
      </c>
      <c r="Q595" s="1062"/>
      <c r="R595" s="1062">
        <v>0</v>
      </c>
      <c r="S595" s="1059" t="s">
        <v>4153</v>
      </c>
      <c r="T595" s="1065">
        <f t="shared" si="16"/>
        <v>4344.4810000000007</v>
      </c>
      <c r="U595" s="1066">
        <f t="shared" si="17"/>
        <v>4561.7050500000005</v>
      </c>
    </row>
    <row r="596" spans="1:21" hidden="1">
      <c r="A596" s="1059" t="s">
        <v>4731</v>
      </c>
      <c r="B596" s="1060">
        <v>610015000702</v>
      </c>
      <c r="C596" s="1059" t="s">
        <v>4741</v>
      </c>
      <c r="D596" s="1059" t="s">
        <v>4578</v>
      </c>
      <c r="E596" s="1059" t="s">
        <v>4151</v>
      </c>
      <c r="F596" s="1061">
        <v>7082.0999999999995</v>
      </c>
      <c r="G596" s="1059" t="s">
        <v>4152</v>
      </c>
      <c r="H596" s="1062">
        <v>2</v>
      </c>
      <c r="I596" s="1063">
        <v>1.28</v>
      </c>
      <c r="J596" s="1063">
        <v>0</v>
      </c>
      <c r="K596" s="1064">
        <v>42</v>
      </c>
      <c r="L596" s="1063">
        <v>28.16</v>
      </c>
      <c r="M596" s="1063">
        <v>53.76</v>
      </c>
      <c r="N596" s="1062">
        <v>1</v>
      </c>
      <c r="O596" s="1062">
        <v>0</v>
      </c>
      <c r="P596" s="1059">
        <v>4690379099932</v>
      </c>
      <c r="Q596" s="1062"/>
      <c r="R596" s="1062">
        <v>0</v>
      </c>
      <c r="S596" s="1059" t="s">
        <v>4153</v>
      </c>
      <c r="T596" s="1065">
        <f t="shared" si="16"/>
        <v>4745.0069999999996</v>
      </c>
      <c r="U596" s="1066">
        <f t="shared" si="17"/>
        <v>4982.2573499999999</v>
      </c>
    </row>
    <row r="597" spans="1:21" hidden="1">
      <c r="A597" s="1059" t="s">
        <v>4731</v>
      </c>
      <c r="B597" s="1060">
        <v>610015000703</v>
      </c>
      <c r="C597" s="1059" t="s">
        <v>4742</v>
      </c>
      <c r="D597" s="1059" t="s">
        <v>4578</v>
      </c>
      <c r="E597" s="1059" t="s">
        <v>4151</v>
      </c>
      <c r="F597" s="1061">
        <v>7082.0999999999995</v>
      </c>
      <c r="G597" s="1059" t="s">
        <v>4152</v>
      </c>
      <c r="H597" s="1062">
        <v>2</v>
      </c>
      <c r="I597" s="1063">
        <v>1.28</v>
      </c>
      <c r="J597" s="1063">
        <v>0</v>
      </c>
      <c r="K597" s="1064">
        <v>42</v>
      </c>
      <c r="L597" s="1063">
        <v>28.16</v>
      </c>
      <c r="M597" s="1063">
        <v>53.76</v>
      </c>
      <c r="N597" s="1062">
        <v>1</v>
      </c>
      <c r="O597" s="1062">
        <v>0</v>
      </c>
      <c r="P597" s="1059">
        <v>4690379099949</v>
      </c>
      <c r="Q597" s="1062"/>
      <c r="R597" s="1062">
        <v>0</v>
      </c>
      <c r="S597" s="1059" t="s">
        <v>4153</v>
      </c>
      <c r="T597" s="1065">
        <f t="shared" si="16"/>
        <v>4745.0069999999996</v>
      </c>
      <c r="U597" s="1066">
        <f t="shared" si="17"/>
        <v>4982.2573499999999</v>
      </c>
    </row>
    <row r="598" spans="1:21" hidden="1">
      <c r="A598" s="1059" t="s">
        <v>4731</v>
      </c>
      <c r="B598" s="1060">
        <v>610015000704</v>
      </c>
      <c r="C598" s="1059" t="s">
        <v>4743</v>
      </c>
      <c r="D598" s="1059" t="s">
        <v>4578</v>
      </c>
      <c r="E598" s="1059" t="s">
        <v>4151</v>
      </c>
      <c r="F598" s="1061">
        <v>7082.0999999999995</v>
      </c>
      <c r="G598" s="1059" t="s">
        <v>4152</v>
      </c>
      <c r="H598" s="1062">
        <v>2</v>
      </c>
      <c r="I598" s="1063">
        <v>1.28</v>
      </c>
      <c r="J598" s="1063">
        <v>0</v>
      </c>
      <c r="K598" s="1064">
        <v>42</v>
      </c>
      <c r="L598" s="1063">
        <v>28.16</v>
      </c>
      <c r="M598" s="1063">
        <v>53.76</v>
      </c>
      <c r="N598" s="1062">
        <v>1</v>
      </c>
      <c r="O598" s="1062">
        <v>0</v>
      </c>
      <c r="P598" s="1059">
        <v>4690379099956</v>
      </c>
      <c r="Q598" s="1062"/>
      <c r="R598" s="1062">
        <v>0</v>
      </c>
      <c r="S598" s="1059" t="s">
        <v>4153</v>
      </c>
      <c r="T598" s="1065">
        <f t="shared" si="16"/>
        <v>4745.0069999999996</v>
      </c>
      <c r="U598" s="1066">
        <f t="shared" si="17"/>
        <v>4982.2573499999999</v>
      </c>
    </row>
    <row r="599" spans="1:21" hidden="1">
      <c r="A599" s="1059" t="s">
        <v>4731</v>
      </c>
      <c r="B599" s="1060">
        <v>600180000054</v>
      </c>
      <c r="C599" s="1059" t="s">
        <v>4744</v>
      </c>
      <c r="D599" s="1059" t="s">
        <v>4281</v>
      </c>
      <c r="E599" s="1059" t="s">
        <v>4151</v>
      </c>
      <c r="F599" s="1061">
        <v>8241.1</v>
      </c>
      <c r="G599" s="1059" t="s">
        <v>4152</v>
      </c>
      <c r="H599" s="1062">
        <v>1</v>
      </c>
      <c r="I599" s="1063">
        <v>3.3359999999999999</v>
      </c>
      <c r="J599" s="1063">
        <v>0</v>
      </c>
      <c r="K599" s="1064">
        <v>18</v>
      </c>
      <c r="L599" s="1063">
        <v>50.57376</v>
      </c>
      <c r="M599" s="1063">
        <v>60.048000000000002</v>
      </c>
      <c r="N599" s="1062">
        <v>1</v>
      </c>
      <c r="O599" s="1062">
        <v>0</v>
      </c>
      <c r="P599" s="1059">
        <v>4690379099765</v>
      </c>
      <c r="Q599" s="1062"/>
      <c r="R599" s="1062">
        <v>0</v>
      </c>
      <c r="S599" s="1059" t="s">
        <v>4153</v>
      </c>
      <c r="T599" s="1065">
        <f t="shared" si="16"/>
        <v>5521.5370000000003</v>
      </c>
      <c r="U599" s="1066">
        <f t="shared" si="17"/>
        <v>5797.6138500000006</v>
      </c>
    </row>
    <row r="600" spans="1:21" hidden="1">
      <c r="A600" s="1059" t="s">
        <v>4731</v>
      </c>
      <c r="B600" s="1060">
        <v>600010002397</v>
      </c>
      <c r="C600" s="1059" t="s">
        <v>4745</v>
      </c>
      <c r="D600" s="1059" t="s">
        <v>4587</v>
      </c>
      <c r="E600" s="1059" t="s">
        <v>4151</v>
      </c>
      <c r="F600" s="1061">
        <v>6087.8</v>
      </c>
      <c r="G600" s="1059" t="s">
        <v>4152</v>
      </c>
      <c r="H600" s="1062">
        <v>2</v>
      </c>
      <c r="I600" s="1063">
        <v>2.88</v>
      </c>
      <c r="J600" s="1063">
        <v>0</v>
      </c>
      <c r="K600" s="1064">
        <v>20</v>
      </c>
      <c r="L600" s="1063">
        <v>56.16</v>
      </c>
      <c r="M600" s="1063">
        <v>57.6</v>
      </c>
      <c r="N600" s="1062">
        <v>1</v>
      </c>
      <c r="O600" s="1062">
        <v>0</v>
      </c>
      <c r="P600" s="1059">
        <v>4690379100515</v>
      </c>
      <c r="Q600" s="1062"/>
      <c r="R600" s="1062">
        <v>0</v>
      </c>
      <c r="S600" s="1059" t="s">
        <v>4153</v>
      </c>
      <c r="T600" s="1065">
        <f t="shared" si="16"/>
        <v>4078.8260000000005</v>
      </c>
      <c r="U600" s="1066">
        <f t="shared" si="17"/>
        <v>4282.7673000000004</v>
      </c>
    </row>
    <row r="601" spans="1:21" hidden="1">
      <c r="A601" s="1059" t="s">
        <v>4731</v>
      </c>
      <c r="B601" s="1060">
        <v>600010002398</v>
      </c>
      <c r="C601" s="1059" t="s">
        <v>4746</v>
      </c>
      <c r="D601" s="1059" t="s">
        <v>4587</v>
      </c>
      <c r="E601" s="1059" t="s">
        <v>4151</v>
      </c>
      <c r="F601" s="1061">
        <v>6368.4</v>
      </c>
      <c r="G601" s="1059" t="s">
        <v>4152</v>
      </c>
      <c r="H601" s="1062">
        <v>2</v>
      </c>
      <c r="I601" s="1063">
        <v>2.88</v>
      </c>
      <c r="J601" s="1063">
        <v>0</v>
      </c>
      <c r="K601" s="1064">
        <v>20</v>
      </c>
      <c r="L601" s="1063">
        <v>56.16</v>
      </c>
      <c r="M601" s="1063">
        <v>57.6</v>
      </c>
      <c r="N601" s="1062">
        <v>1</v>
      </c>
      <c r="O601" s="1062">
        <v>0</v>
      </c>
      <c r="P601" s="1059">
        <v>4690379100522</v>
      </c>
      <c r="Q601" s="1062"/>
      <c r="R601" s="1062">
        <v>0</v>
      </c>
      <c r="S601" s="1059" t="s">
        <v>4153</v>
      </c>
      <c r="T601" s="1065">
        <f t="shared" si="16"/>
        <v>4266.8280000000004</v>
      </c>
      <c r="U601" s="1066">
        <f t="shared" si="17"/>
        <v>4480.1694000000007</v>
      </c>
    </row>
    <row r="602" spans="1:21" hidden="1">
      <c r="A602" s="1059" t="s">
        <v>4731</v>
      </c>
      <c r="B602" s="1060">
        <v>600010002399</v>
      </c>
      <c r="C602" s="1059" t="s">
        <v>4747</v>
      </c>
      <c r="D602" s="1059" t="s">
        <v>4587</v>
      </c>
      <c r="E602" s="1059" t="s">
        <v>4151</v>
      </c>
      <c r="F602" s="1061">
        <v>6368.4</v>
      </c>
      <c r="G602" s="1059" t="s">
        <v>4152</v>
      </c>
      <c r="H602" s="1062">
        <v>2</v>
      </c>
      <c r="I602" s="1063">
        <v>2.88</v>
      </c>
      <c r="J602" s="1063">
        <v>0</v>
      </c>
      <c r="K602" s="1064">
        <v>20</v>
      </c>
      <c r="L602" s="1063">
        <v>56.16</v>
      </c>
      <c r="M602" s="1063">
        <v>57.6</v>
      </c>
      <c r="N602" s="1062">
        <v>1</v>
      </c>
      <c r="O602" s="1062">
        <v>0</v>
      </c>
      <c r="P602" s="1059">
        <v>4690379100539</v>
      </c>
      <c r="Q602" s="1062"/>
      <c r="R602" s="1062">
        <v>0</v>
      </c>
      <c r="S602" s="1059" t="s">
        <v>4153</v>
      </c>
      <c r="T602" s="1065">
        <f t="shared" si="16"/>
        <v>4266.8280000000004</v>
      </c>
      <c r="U602" s="1066">
        <f t="shared" si="17"/>
        <v>4480.1694000000007</v>
      </c>
    </row>
    <row r="603" spans="1:21" hidden="1">
      <c r="A603" s="1059" t="s">
        <v>4731</v>
      </c>
      <c r="B603" s="1060">
        <v>600010002394</v>
      </c>
      <c r="C603" s="1059" t="s">
        <v>4748</v>
      </c>
      <c r="D603" s="1059" t="s">
        <v>4587</v>
      </c>
      <c r="E603" s="1059" t="s">
        <v>4151</v>
      </c>
      <c r="F603" s="1061">
        <v>6087.8</v>
      </c>
      <c r="G603" s="1059" t="s">
        <v>4152</v>
      </c>
      <c r="H603" s="1062">
        <v>2</v>
      </c>
      <c r="I603" s="1063">
        <v>2.88</v>
      </c>
      <c r="J603" s="1063">
        <v>0</v>
      </c>
      <c r="K603" s="1064">
        <v>20</v>
      </c>
      <c r="L603" s="1063">
        <v>56.16</v>
      </c>
      <c r="M603" s="1063">
        <v>57.6</v>
      </c>
      <c r="N603" s="1062">
        <v>1</v>
      </c>
      <c r="O603" s="1062">
        <v>0</v>
      </c>
      <c r="P603" s="1059">
        <v>4690379100485</v>
      </c>
      <c r="Q603" s="1062"/>
      <c r="R603" s="1062">
        <v>0</v>
      </c>
      <c r="S603" s="1059" t="s">
        <v>4153</v>
      </c>
      <c r="T603" s="1065">
        <f t="shared" si="16"/>
        <v>4078.8260000000005</v>
      </c>
      <c r="U603" s="1066">
        <f t="shared" si="17"/>
        <v>4282.7673000000004</v>
      </c>
    </row>
    <row r="604" spans="1:21" hidden="1">
      <c r="A604" s="1059" t="s">
        <v>4731</v>
      </c>
      <c r="B604" s="1060">
        <v>600010002395</v>
      </c>
      <c r="C604" s="1059" t="s">
        <v>4749</v>
      </c>
      <c r="D604" s="1059" t="s">
        <v>4587</v>
      </c>
      <c r="E604" s="1059" t="s">
        <v>4151</v>
      </c>
      <c r="F604" s="1061">
        <v>6087.8</v>
      </c>
      <c r="G604" s="1059" t="s">
        <v>4152</v>
      </c>
      <c r="H604" s="1062">
        <v>2</v>
      </c>
      <c r="I604" s="1063">
        <v>2.88</v>
      </c>
      <c r="J604" s="1063">
        <v>0</v>
      </c>
      <c r="K604" s="1064">
        <v>20</v>
      </c>
      <c r="L604" s="1063">
        <v>56.16</v>
      </c>
      <c r="M604" s="1063">
        <v>57.6</v>
      </c>
      <c r="N604" s="1062">
        <v>1</v>
      </c>
      <c r="O604" s="1062">
        <v>0</v>
      </c>
      <c r="P604" s="1059">
        <v>4690379100492</v>
      </c>
      <c r="Q604" s="1062"/>
      <c r="R604" s="1062">
        <v>0</v>
      </c>
      <c r="S604" s="1059" t="s">
        <v>4153</v>
      </c>
      <c r="T604" s="1065">
        <f t="shared" si="16"/>
        <v>4078.8260000000005</v>
      </c>
      <c r="U604" s="1066">
        <f t="shared" si="17"/>
        <v>4282.7673000000004</v>
      </c>
    </row>
    <row r="605" spans="1:21" hidden="1">
      <c r="A605" s="1059" t="s">
        <v>4731</v>
      </c>
      <c r="B605" s="1060">
        <v>600010002396</v>
      </c>
      <c r="C605" s="1059" t="s">
        <v>4750</v>
      </c>
      <c r="D605" s="1059" t="s">
        <v>4587</v>
      </c>
      <c r="E605" s="1059" t="s">
        <v>4151</v>
      </c>
      <c r="F605" s="1061">
        <v>6527</v>
      </c>
      <c r="G605" s="1059" t="s">
        <v>4152</v>
      </c>
      <c r="H605" s="1062">
        <v>2</v>
      </c>
      <c r="I605" s="1063">
        <v>2.88</v>
      </c>
      <c r="J605" s="1063">
        <v>0</v>
      </c>
      <c r="K605" s="1064">
        <v>20</v>
      </c>
      <c r="L605" s="1063">
        <v>56.16</v>
      </c>
      <c r="M605" s="1063">
        <v>57.6</v>
      </c>
      <c r="N605" s="1062">
        <v>1</v>
      </c>
      <c r="O605" s="1062">
        <v>0</v>
      </c>
      <c r="P605" s="1059">
        <v>4690379100508</v>
      </c>
      <c r="Q605" s="1062"/>
      <c r="R605" s="1062">
        <v>0</v>
      </c>
      <c r="S605" s="1059" t="s">
        <v>4153</v>
      </c>
      <c r="T605" s="1065">
        <f t="shared" si="16"/>
        <v>4373.09</v>
      </c>
      <c r="U605" s="1066">
        <f t="shared" si="17"/>
        <v>4591.7445000000007</v>
      </c>
    </row>
    <row r="606" spans="1:21" hidden="1">
      <c r="A606" s="1059" t="s">
        <v>4731</v>
      </c>
      <c r="B606" s="1060">
        <v>610010002957</v>
      </c>
      <c r="C606" s="1059" t="s">
        <v>4751</v>
      </c>
      <c r="D606" s="1059" t="s">
        <v>4157</v>
      </c>
      <c r="E606" s="1059" t="s">
        <v>4151</v>
      </c>
      <c r="F606" s="1061">
        <v>5166.7</v>
      </c>
      <c r="G606" s="1059" t="s">
        <v>4152</v>
      </c>
      <c r="H606" s="1062">
        <v>2</v>
      </c>
      <c r="I606" s="1063">
        <v>2.56</v>
      </c>
      <c r="J606" s="1063">
        <v>0</v>
      </c>
      <c r="K606" s="1064">
        <v>21</v>
      </c>
      <c r="L606" s="1063">
        <v>51.712000000000003</v>
      </c>
      <c r="M606" s="1063">
        <v>53.76</v>
      </c>
      <c r="N606" s="1062">
        <v>1</v>
      </c>
      <c r="O606" s="1062">
        <v>0</v>
      </c>
      <c r="P606" s="1059">
        <v>4690379099451</v>
      </c>
      <c r="Q606" s="1062"/>
      <c r="R606" s="1062">
        <v>0</v>
      </c>
      <c r="S606" s="1059" t="s">
        <v>4153</v>
      </c>
      <c r="T606" s="1065">
        <f t="shared" si="16"/>
        <v>3461.6890000000003</v>
      </c>
      <c r="U606" s="1066">
        <f t="shared" si="17"/>
        <v>3634.7734500000006</v>
      </c>
    </row>
    <row r="607" spans="1:21" hidden="1">
      <c r="A607" s="1059" t="s">
        <v>4731</v>
      </c>
      <c r="B607" s="1060">
        <v>610010002958</v>
      </c>
      <c r="C607" s="1059" t="s">
        <v>4752</v>
      </c>
      <c r="D607" s="1059" t="s">
        <v>4157</v>
      </c>
      <c r="E607" s="1059" t="s">
        <v>4151</v>
      </c>
      <c r="F607" s="1061">
        <v>5166.7</v>
      </c>
      <c r="G607" s="1059" t="s">
        <v>4152</v>
      </c>
      <c r="H607" s="1062">
        <v>2</v>
      </c>
      <c r="I607" s="1063">
        <v>2.56</v>
      </c>
      <c r="J607" s="1063">
        <v>0</v>
      </c>
      <c r="K607" s="1064">
        <v>21</v>
      </c>
      <c r="L607" s="1063">
        <v>51.712000000000003</v>
      </c>
      <c r="M607" s="1063">
        <v>53.76</v>
      </c>
      <c r="N607" s="1062">
        <v>1</v>
      </c>
      <c r="O607" s="1062">
        <v>0</v>
      </c>
      <c r="P607" s="1059">
        <v>4690379099468</v>
      </c>
      <c r="Q607" s="1062"/>
      <c r="R607" s="1062">
        <v>0</v>
      </c>
      <c r="S607" s="1059" t="s">
        <v>4153</v>
      </c>
      <c r="T607" s="1065">
        <f t="shared" si="16"/>
        <v>3461.6890000000003</v>
      </c>
      <c r="U607" s="1066">
        <f t="shared" si="17"/>
        <v>3634.7734500000006</v>
      </c>
    </row>
    <row r="608" spans="1:21" hidden="1">
      <c r="A608" s="1059" t="s">
        <v>4731</v>
      </c>
      <c r="B608" s="1060">
        <v>610010002959</v>
      </c>
      <c r="C608" s="1059" t="s">
        <v>4753</v>
      </c>
      <c r="D608" s="1059" t="s">
        <v>4157</v>
      </c>
      <c r="E608" s="1059" t="s">
        <v>4151</v>
      </c>
      <c r="F608" s="1061">
        <v>5166.7</v>
      </c>
      <c r="G608" s="1059" t="s">
        <v>4152</v>
      </c>
      <c r="H608" s="1062">
        <v>2</v>
      </c>
      <c r="I608" s="1063">
        <v>2.56</v>
      </c>
      <c r="J608" s="1063">
        <v>0</v>
      </c>
      <c r="K608" s="1064">
        <v>21</v>
      </c>
      <c r="L608" s="1063">
        <v>51.712000000000003</v>
      </c>
      <c r="M608" s="1063">
        <v>53.76</v>
      </c>
      <c r="N608" s="1062">
        <v>1</v>
      </c>
      <c r="O608" s="1062">
        <v>0</v>
      </c>
      <c r="P608" s="1059">
        <v>4690379099475</v>
      </c>
      <c r="Q608" s="1062"/>
      <c r="R608" s="1062">
        <v>0</v>
      </c>
      <c r="S608" s="1059" t="s">
        <v>4153</v>
      </c>
      <c r="T608" s="1065">
        <f t="shared" si="16"/>
        <v>3461.6890000000003</v>
      </c>
      <c r="U608" s="1066">
        <f t="shared" si="17"/>
        <v>3634.7734500000006</v>
      </c>
    </row>
    <row r="609" spans="1:21" hidden="1">
      <c r="A609" s="1059" t="s">
        <v>4731</v>
      </c>
      <c r="B609" s="1060">
        <v>610010002847</v>
      </c>
      <c r="C609" s="1059" t="s">
        <v>4754</v>
      </c>
      <c r="D609" s="1059" t="s">
        <v>4157</v>
      </c>
      <c r="E609" s="1059" t="s">
        <v>4151</v>
      </c>
      <c r="F609" s="1061">
        <v>5166.7</v>
      </c>
      <c r="G609" s="1059" t="s">
        <v>4152</v>
      </c>
      <c r="H609" s="1062">
        <v>2</v>
      </c>
      <c r="I609" s="1063">
        <v>2.56</v>
      </c>
      <c r="J609" s="1063">
        <v>0</v>
      </c>
      <c r="K609" s="1064">
        <v>21</v>
      </c>
      <c r="L609" s="1063">
        <v>51.712000000000003</v>
      </c>
      <c r="M609" s="1063">
        <v>53.76</v>
      </c>
      <c r="N609" s="1062">
        <v>1</v>
      </c>
      <c r="O609" s="1062">
        <v>0</v>
      </c>
      <c r="P609" s="1059">
        <v>4690379099420</v>
      </c>
      <c r="Q609" s="1062"/>
      <c r="R609" s="1062">
        <v>0</v>
      </c>
      <c r="S609" s="1059" t="s">
        <v>4153</v>
      </c>
      <c r="T609" s="1065">
        <f t="shared" ref="T609:T672" si="18">F609*67%</f>
        <v>3461.6890000000003</v>
      </c>
      <c r="U609" s="1066">
        <f t="shared" ref="U609:U672" si="19">T609*1.05</f>
        <v>3634.7734500000006</v>
      </c>
    </row>
    <row r="610" spans="1:21" hidden="1">
      <c r="A610" s="1059" t="s">
        <v>4731</v>
      </c>
      <c r="B610" s="1060">
        <v>610010002848</v>
      </c>
      <c r="C610" s="1059" t="s">
        <v>4755</v>
      </c>
      <c r="D610" s="1059" t="s">
        <v>4157</v>
      </c>
      <c r="E610" s="1059" t="s">
        <v>4151</v>
      </c>
      <c r="F610" s="1061">
        <v>5166.7</v>
      </c>
      <c r="G610" s="1059" t="s">
        <v>4152</v>
      </c>
      <c r="H610" s="1062">
        <v>2</v>
      </c>
      <c r="I610" s="1063">
        <v>2.56</v>
      </c>
      <c r="J610" s="1063">
        <v>0</v>
      </c>
      <c r="K610" s="1064">
        <v>21</v>
      </c>
      <c r="L610" s="1063">
        <v>51.712000000000003</v>
      </c>
      <c r="M610" s="1063">
        <v>53.76</v>
      </c>
      <c r="N610" s="1062">
        <v>1</v>
      </c>
      <c r="O610" s="1062">
        <v>0</v>
      </c>
      <c r="P610" s="1059">
        <v>4690379099437</v>
      </c>
      <c r="Q610" s="1062"/>
      <c r="R610" s="1062">
        <v>0</v>
      </c>
      <c r="S610" s="1059" t="s">
        <v>4153</v>
      </c>
      <c r="T610" s="1065">
        <f t="shared" si="18"/>
        <v>3461.6890000000003</v>
      </c>
      <c r="U610" s="1066">
        <f t="shared" si="19"/>
        <v>3634.7734500000006</v>
      </c>
    </row>
    <row r="611" spans="1:21" hidden="1">
      <c r="A611" s="1059" t="s">
        <v>4731</v>
      </c>
      <c r="B611" s="1060">
        <v>610010002849</v>
      </c>
      <c r="C611" s="1059" t="s">
        <v>4756</v>
      </c>
      <c r="D611" s="1059" t="s">
        <v>4157</v>
      </c>
      <c r="E611" s="1059" t="s">
        <v>4151</v>
      </c>
      <c r="F611" s="1061">
        <v>6893</v>
      </c>
      <c r="G611" s="1059" t="s">
        <v>4152</v>
      </c>
      <c r="H611" s="1062">
        <v>2</v>
      </c>
      <c r="I611" s="1063">
        <v>2.56</v>
      </c>
      <c r="J611" s="1063">
        <v>0</v>
      </c>
      <c r="K611" s="1064">
        <v>21</v>
      </c>
      <c r="L611" s="1063">
        <v>51.712000000000003</v>
      </c>
      <c r="M611" s="1063">
        <v>53.76</v>
      </c>
      <c r="N611" s="1062">
        <v>1</v>
      </c>
      <c r="O611" s="1062">
        <v>0</v>
      </c>
      <c r="P611" s="1059">
        <v>4690379099444</v>
      </c>
      <c r="Q611" s="1062"/>
      <c r="R611" s="1062">
        <v>0</v>
      </c>
      <c r="S611" s="1059" t="s">
        <v>4153</v>
      </c>
      <c r="T611" s="1065">
        <f t="shared" si="18"/>
        <v>4618.3100000000004</v>
      </c>
      <c r="U611" s="1066">
        <f t="shared" si="19"/>
        <v>4849.2255000000005</v>
      </c>
    </row>
    <row r="612" spans="1:21" hidden="1">
      <c r="A612" s="1059" t="s">
        <v>4731</v>
      </c>
      <c r="B612" s="1060">
        <v>610010002960</v>
      </c>
      <c r="C612" s="1059" t="s">
        <v>4757</v>
      </c>
      <c r="D612" s="1059" t="s">
        <v>4157</v>
      </c>
      <c r="E612" s="1059" t="s">
        <v>4151</v>
      </c>
      <c r="F612" s="1061">
        <v>6893</v>
      </c>
      <c r="G612" s="1059" t="s">
        <v>4152</v>
      </c>
      <c r="H612" s="1062">
        <v>2</v>
      </c>
      <c r="I612" s="1063">
        <v>2.56</v>
      </c>
      <c r="J612" s="1063">
        <v>0</v>
      </c>
      <c r="K612" s="1064">
        <v>21</v>
      </c>
      <c r="L612" s="1063">
        <v>51.712000000000003</v>
      </c>
      <c r="M612" s="1063">
        <v>53.76</v>
      </c>
      <c r="N612" s="1062">
        <v>1</v>
      </c>
      <c r="O612" s="1062">
        <v>0</v>
      </c>
      <c r="P612" s="1059">
        <v>4690379099482</v>
      </c>
      <c r="Q612" s="1062"/>
      <c r="R612" s="1062">
        <v>0</v>
      </c>
      <c r="S612" s="1059" t="s">
        <v>4153</v>
      </c>
      <c r="T612" s="1065">
        <f t="shared" si="18"/>
        <v>4618.3100000000004</v>
      </c>
      <c r="U612" s="1066">
        <f t="shared" si="19"/>
        <v>4849.2255000000005</v>
      </c>
    </row>
    <row r="613" spans="1:21" hidden="1">
      <c r="A613" s="1059" t="s">
        <v>4731</v>
      </c>
      <c r="B613" s="1060">
        <v>610010002961</v>
      </c>
      <c r="C613" s="1059" t="s">
        <v>4758</v>
      </c>
      <c r="D613" s="1059" t="s">
        <v>4157</v>
      </c>
      <c r="E613" s="1059" t="s">
        <v>4151</v>
      </c>
      <c r="F613" s="1061">
        <v>6893</v>
      </c>
      <c r="G613" s="1059" t="s">
        <v>4152</v>
      </c>
      <c r="H613" s="1062">
        <v>2</v>
      </c>
      <c r="I613" s="1063">
        <v>2.56</v>
      </c>
      <c r="J613" s="1063">
        <v>0</v>
      </c>
      <c r="K613" s="1064">
        <v>21</v>
      </c>
      <c r="L613" s="1063">
        <v>51.712000000000003</v>
      </c>
      <c r="M613" s="1063">
        <v>53.76</v>
      </c>
      <c r="N613" s="1062">
        <v>1</v>
      </c>
      <c r="O613" s="1062">
        <v>0</v>
      </c>
      <c r="P613" s="1059">
        <v>4690379099499</v>
      </c>
      <c r="Q613" s="1062"/>
      <c r="R613" s="1062">
        <v>0</v>
      </c>
      <c r="S613" s="1059" t="s">
        <v>4153</v>
      </c>
      <c r="T613" s="1065">
        <f t="shared" si="18"/>
        <v>4618.3100000000004</v>
      </c>
      <c r="U613" s="1066">
        <f t="shared" si="19"/>
        <v>4849.2255000000005</v>
      </c>
    </row>
    <row r="614" spans="1:21" hidden="1">
      <c r="A614" s="1059" t="s">
        <v>4731</v>
      </c>
      <c r="B614" s="1060">
        <v>610010002968</v>
      </c>
      <c r="C614" s="1059" t="s">
        <v>4759</v>
      </c>
      <c r="D614" s="1059" t="s">
        <v>4578</v>
      </c>
      <c r="E614" s="1059" t="s">
        <v>4151</v>
      </c>
      <c r="F614" s="1061">
        <v>4965.3999999999996</v>
      </c>
      <c r="G614" s="1059" t="s">
        <v>4152</v>
      </c>
      <c r="H614" s="1062">
        <v>2</v>
      </c>
      <c r="I614" s="1063">
        <v>1.28</v>
      </c>
      <c r="J614" s="1063">
        <v>0</v>
      </c>
      <c r="K614" s="1064">
        <v>42</v>
      </c>
      <c r="L614" s="1063">
        <v>25.856000000000002</v>
      </c>
      <c r="M614" s="1063">
        <v>53.76</v>
      </c>
      <c r="N614" s="1062">
        <v>1</v>
      </c>
      <c r="O614" s="1062">
        <v>0</v>
      </c>
      <c r="P614" s="1059">
        <v>4690379099864</v>
      </c>
      <c r="Q614" s="1062"/>
      <c r="R614" s="1062">
        <v>0</v>
      </c>
      <c r="S614" s="1059" t="s">
        <v>4153</v>
      </c>
      <c r="T614" s="1065">
        <f t="shared" si="18"/>
        <v>3326.8179999999998</v>
      </c>
      <c r="U614" s="1066">
        <f t="shared" si="19"/>
        <v>3493.1588999999999</v>
      </c>
    </row>
    <row r="615" spans="1:21" hidden="1">
      <c r="A615" s="1067" t="s">
        <v>4731</v>
      </c>
      <c r="B615" s="1068">
        <v>610010002969</v>
      </c>
      <c r="C615" s="1067" t="s">
        <v>4760</v>
      </c>
      <c r="D615" s="1067" t="s">
        <v>4578</v>
      </c>
      <c r="E615" s="1067" t="s">
        <v>4151</v>
      </c>
      <c r="F615" s="1069">
        <v>4965.3999999999996</v>
      </c>
      <c r="G615" s="1067" t="s">
        <v>4152</v>
      </c>
      <c r="H615" s="1070">
        <v>2</v>
      </c>
      <c r="I615" s="1071">
        <v>1.28</v>
      </c>
      <c r="J615" s="1071">
        <v>0</v>
      </c>
      <c r="K615" s="1072">
        <v>42</v>
      </c>
      <c r="L615" s="1071">
        <v>25.856000000000002</v>
      </c>
      <c r="M615" s="1071">
        <v>53.76</v>
      </c>
      <c r="N615" s="1070">
        <v>1</v>
      </c>
      <c r="O615" s="1070">
        <v>0</v>
      </c>
      <c r="P615" s="1067">
        <v>4690379099871</v>
      </c>
      <c r="Q615" s="1070"/>
      <c r="R615" s="1070">
        <v>0</v>
      </c>
      <c r="S615" s="1067" t="s">
        <v>4153</v>
      </c>
      <c r="T615" s="1073">
        <f t="shared" si="18"/>
        <v>3326.8179999999998</v>
      </c>
      <c r="U615" s="1073">
        <f t="shared" si="19"/>
        <v>3493.1588999999999</v>
      </c>
    </row>
    <row r="616" spans="1:21" hidden="1">
      <c r="A616" s="1059" t="s">
        <v>4731</v>
      </c>
      <c r="B616" s="1060">
        <v>610010002970</v>
      </c>
      <c r="C616" s="1059" t="s">
        <v>4761</v>
      </c>
      <c r="D616" s="1059" t="s">
        <v>4578</v>
      </c>
      <c r="E616" s="1059" t="s">
        <v>4151</v>
      </c>
      <c r="F616" s="1061">
        <v>4965.3999999999996</v>
      </c>
      <c r="G616" s="1059" t="s">
        <v>4152</v>
      </c>
      <c r="H616" s="1062">
        <v>2</v>
      </c>
      <c r="I616" s="1063">
        <v>1.28</v>
      </c>
      <c r="J616" s="1063">
        <v>0</v>
      </c>
      <c r="K616" s="1064">
        <v>42</v>
      </c>
      <c r="L616" s="1063">
        <v>25.856000000000002</v>
      </c>
      <c r="M616" s="1063">
        <v>53.76</v>
      </c>
      <c r="N616" s="1062">
        <v>1</v>
      </c>
      <c r="O616" s="1062">
        <v>0</v>
      </c>
      <c r="P616" s="1059">
        <v>4690379099888</v>
      </c>
      <c r="Q616" s="1062"/>
      <c r="R616" s="1062">
        <v>0</v>
      </c>
      <c r="S616" s="1059" t="s">
        <v>4153</v>
      </c>
      <c r="T616" s="1065">
        <f t="shared" si="18"/>
        <v>3326.8179999999998</v>
      </c>
      <c r="U616" s="1066">
        <f t="shared" si="19"/>
        <v>3493.1588999999999</v>
      </c>
    </row>
    <row r="617" spans="1:21" hidden="1">
      <c r="A617" s="1059" t="s">
        <v>4731</v>
      </c>
      <c r="B617" s="1060">
        <v>610010002965</v>
      </c>
      <c r="C617" s="1059" t="s">
        <v>4762</v>
      </c>
      <c r="D617" s="1059" t="s">
        <v>4578</v>
      </c>
      <c r="E617" s="1059" t="s">
        <v>4151</v>
      </c>
      <c r="F617" s="1061">
        <v>4965.3999999999996</v>
      </c>
      <c r="G617" s="1059" t="s">
        <v>4152</v>
      </c>
      <c r="H617" s="1062">
        <v>2</v>
      </c>
      <c r="I617" s="1063">
        <v>1.28</v>
      </c>
      <c r="J617" s="1063">
        <v>0</v>
      </c>
      <c r="K617" s="1064">
        <v>42</v>
      </c>
      <c r="L617" s="1063">
        <v>25.856000000000002</v>
      </c>
      <c r="M617" s="1063">
        <v>53.76</v>
      </c>
      <c r="N617" s="1062">
        <v>1</v>
      </c>
      <c r="O617" s="1062">
        <v>0</v>
      </c>
      <c r="P617" s="1059">
        <v>4690379099833</v>
      </c>
      <c r="Q617" s="1062"/>
      <c r="R617" s="1062">
        <v>0</v>
      </c>
      <c r="S617" s="1059" t="s">
        <v>4153</v>
      </c>
      <c r="T617" s="1065">
        <f t="shared" si="18"/>
        <v>3326.8179999999998</v>
      </c>
      <c r="U617" s="1066">
        <f t="shared" si="19"/>
        <v>3493.1588999999999</v>
      </c>
    </row>
    <row r="618" spans="1:21" hidden="1">
      <c r="A618" s="1059" t="s">
        <v>4731</v>
      </c>
      <c r="B618" s="1060">
        <v>610010002966</v>
      </c>
      <c r="C618" s="1059" t="s">
        <v>4763</v>
      </c>
      <c r="D618" s="1059" t="s">
        <v>4578</v>
      </c>
      <c r="E618" s="1059" t="s">
        <v>4151</v>
      </c>
      <c r="F618" s="1061">
        <v>4965.3999999999996</v>
      </c>
      <c r="G618" s="1059" t="s">
        <v>4152</v>
      </c>
      <c r="H618" s="1062">
        <v>2</v>
      </c>
      <c r="I618" s="1063">
        <v>1.28</v>
      </c>
      <c r="J618" s="1063">
        <v>0</v>
      </c>
      <c r="K618" s="1064">
        <v>42</v>
      </c>
      <c r="L618" s="1063">
        <v>25.856000000000002</v>
      </c>
      <c r="M618" s="1063">
        <v>53.76</v>
      </c>
      <c r="N618" s="1062">
        <v>1</v>
      </c>
      <c r="O618" s="1062">
        <v>0</v>
      </c>
      <c r="P618" s="1059">
        <v>4690379099840</v>
      </c>
      <c r="Q618" s="1062"/>
      <c r="R618" s="1062">
        <v>0</v>
      </c>
      <c r="S618" s="1059" t="s">
        <v>4153</v>
      </c>
      <c r="T618" s="1065">
        <f t="shared" si="18"/>
        <v>3326.8179999999998</v>
      </c>
      <c r="U618" s="1066">
        <f t="shared" si="19"/>
        <v>3493.1588999999999</v>
      </c>
    </row>
    <row r="619" spans="1:21" hidden="1">
      <c r="A619" s="1059" t="s">
        <v>4731</v>
      </c>
      <c r="B619" s="1060">
        <v>610010002967</v>
      </c>
      <c r="C619" s="1059" t="s">
        <v>4764</v>
      </c>
      <c r="D619" s="1059" t="s">
        <v>4578</v>
      </c>
      <c r="E619" s="1059" t="s">
        <v>4151</v>
      </c>
      <c r="F619" s="1061">
        <v>5496.0999999999995</v>
      </c>
      <c r="G619" s="1059" t="s">
        <v>4152</v>
      </c>
      <c r="H619" s="1062">
        <v>2</v>
      </c>
      <c r="I619" s="1063">
        <v>1.28</v>
      </c>
      <c r="J619" s="1063">
        <v>0</v>
      </c>
      <c r="K619" s="1064">
        <v>42</v>
      </c>
      <c r="L619" s="1063">
        <v>25.856000000000002</v>
      </c>
      <c r="M619" s="1063">
        <v>53.76</v>
      </c>
      <c r="N619" s="1062">
        <v>1</v>
      </c>
      <c r="O619" s="1062">
        <v>0</v>
      </c>
      <c r="P619" s="1059">
        <v>4690379099857</v>
      </c>
      <c r="Q619" s="1062"/>
      <c r="R619" s="1062">
        <v>0</v>
      </c>
      <c r="S619" s="1059" t="s">
        <v>4153</v>
      </c>
      <c r="T619" s="1065">
        <f t="shared" si="18"/>
        <v>3682.3869999999997</v>
      </c>
      <c r="U619" s="1066">
        <f t="shared" si="19"/>
        <v>3866.5063499999997</v>
      </c>
    </row>
    <row r="620" spans="1:21" hidden="1">
      <c r="A620" s="1059" t="s">
        <v>4731</v>
      </c>
      <c r="B620" s="1060">
        <v>610010002971</v>
      </c>
      <c r="C620" s="1059" t="s">
        <v>4765</v>
      </c>
      <c r="D620" s="1059" t="s">
        <v>4578</v>
      </c>
      <c r="E620" s="1059" t="s">
        <v>4151</v>
      </c>
      <c r="F620" s="1061">
        <v>5496.0999999999995</v>
      </c>
      <c r="G620" s="1059" t="s">
        <v>4152</v>
      </c>
      <c r="H620" s="1062">
        <v>2</v>
      </c>
      <c r="I620" s="1063">
        <v>1.28</v>
      </c>
      <c r="J620" s="1063">
        <v>0</v>
      </c>
      <c r="K620" s="1064">
        <v>42</v>
      </c>
      <c r="L620" s="1063">
        <v>25.856000000000002</v>
      </c>
      <c r="M620" s="1063">
        <v>53.76</v>
      </c>
      <c r="N620" s="1062">
        <v>1</v>
      </c>
      <c r="O620" s="1062">
        <v>0</v>
      </c>
      <c r="P620" s="1059">
        <v>4690379099895</v>
      </c>
      <c r="Q620" s="1062"/>
      <c r="R620" s="1062">
        <v>0</v>
      </c>
      <c r="S620" s="1059" t="s">
        <v>4153</v>
      </c>
      <c r="T620" s="1065">
        <f t="shared" si="18"/>
        <v>3682.3869999999997</v>
      </c>
      <c r="U620" s="1066">
        <f t="shared" si="19"/>
        <v>3866.5063499999997</v>
      </c>
    </row>
    <row r="621" spans="1:21" hidden="1">
      <c r="A621" s="1059" t="s">
        <v>4731</v>
      </c>
      <c r="B621" s="1060">
        <v>610010002972</v>
      </c>
      <c r="C621" s="1059" t="s">
        <v>4766</v>
      </c>
      <c r="D621" s="1059" t="s">
        <v>4578</v>
      </c>
      <c r="E621" s="1059" t="s">
        <v>4151</v>
      </c>
      <c r="F621" s="1061">
        <v>5496.0999999999995</v>
      </c>
      <c r="G621" s="1059" t="s">
        <v>4152</v>
      </c>
      <c r="H621" s="1062">
        <v>2</v>
      </c>
      <c r="I621" s="1063">
        <v>1.28</v>
      </c>
      <c r="J621" s="1063">
        <v>0</v>
      </c>
      <c r="K621" s="1064">
        <v>42</v>
      </c>
      <c r="L621" s="1063">
        <v>25.856000000000002</v>
      </c>
      <c r="M621" s="1063">
        <v>53.76</v>
      </c>
      <c r="N621" s="1062">
        <v>1</v>
      </c>
      <c r="O621" s="1062">
        <v>0</v>
      </c>
      <c r="P621" s="1059">
        <v>4690379099901</v>
      </c>
      <c r="Q621" s="1062"/>
      <c r="R621" s="1062">
        <v>0</v>
      </c>
      <c r="S621" s="1059" t="s">
        <v>4153</v>
      </c>
      <c r="T621" s="1065">
        <f t="shared" si="18"/>
        <v>3682.3869999999997</v>
      </c>
      <c r="U621" s="1066">
        <f t="shared" si="19"/>
        <v>3866.5063499999997</v>
      </c>
    </row>
    <row r="622" spans="1:21" hidden="1">
      <c r="A622" s="1059" t="s">
        <v>4731</v>
      </c>
      <c r="B622" s="1060">
        <v>610010002962</v>
      </c>
      <c r="C622" s="1059" t="s">
        <v>4767</v>
      </c>
      <c r="D622" s="1059" t="s">
        <v>4162</v>
      </c>
      <c r="E622" s="1059" t="s">
        <v>4151</v>
      </c>
      <c r="F622" s="1061">
        <v>4123.6000000000004</v>
      </c>
      <c r="G622" s="1059" t="s">
        <v>4152</v>
      </c>
      <c r="H622" s="1062">
        <v>2</v>
      </c>
      <c r="I622" s="1063">
        <v>1.44</v>
      </c>
      <c r="J622" s="1063">
        <v>0</v>
      </c>
      <c r="K622" s="1064">
        <v>35</v>
      </c>
      <c r="L622" s="1063">
        <v>29.088000000000001</v>
      </c>
      <c r="M622" s="1063">
        <v>50.4</v>
      </c>
      <c r="N622" s="1062">
        <v>1</v>
      </c>
      <c r="O622" s="1062">
        <v>0</v>
      </c>
      <c r="P622" s="1059">
        <v>4690379099581</v>
      </c>
      <c r="Q622" s="1062"/>
      <c r="R622" s="1062">
        <v>0</v>
      </c>
      <c r="S622" s="1059" t="s">
        <v>4153</v>
      </c>
      <c r="T622" s="1065">
        <f t="shared" si="18"/>
        <v>2762.8120000000004</v>
      </c>
      <c r="U622" s="1066">
        <f t="shared" si="19"/>
        <v>2900.9526000000005</v>
      </c>
    </row>
    <row r="623" spans="1:21" hidden="1">
      <c r="A623" s="1059" t="s">
        <v>4731</v>
      </c>
      <c r="B623" s="1060">
        <v>610010002963</v>
      </c>
      <c r="C623" s="1059" t="s">
        <v>4768</v>
      </c>
      <c r="D623" s="1059" t="s">
        <v>4162</v>
      </c>
      <c r="E623" s="1059" t="s">
        <v>4151</v>
      </c>
      <c r="F623" s="1061">
        <v>4123.6000000000004</v>
      </c>
      <c r="G623" s="1059" t="s">
        <v>4152</v>
      </c>
      <c r="H623" s="1062">
        <v>2</v>
      </c>
      <c r="I623" s="1063">
        <v>1.44</v>
      </c>
      <c r="J623" s="1063">
        <v>0</v>
      </c>
      <c r="K623" s="1064">
        <v>35</v>
      </c>
      <c r="L623" s="1063">
        <v>29.088000000000001</v>
      </c>
      <c r="M623" s="1063">
        <v>50.4</v>
      </c>
      <c r="N623" s="1062">
        <v>1</v>
      </c>
      <c r="O623" s="1062">
        <v>0</v>
      </c>
      <c r="P623" s="1059">
        <v>4690379099598</v>
      </c>
      <c r="Q623" s="1062"/>
      <c r="R623" s="1062">
        <v>0</v>
      </c>
      <c r="S623" s="1059" t="s">
        <v>4153</v>
      </c>
      <c r="T623" s="1065">
        <f t="shared" si="18"/>
        <v>2762.8120000000004</v>
      </c>
      <c r="U623" s="1066">
        <f t="shared" si="19"/>
        <v>2900.9526000000005</v>
      </c>
    </row>
    <row r="624" spans="1:21" hidden="1">
      <c r="A624" s="1059" t="s">
        <v>4731</v>
      </c>
      <c r="B624" s="1060">
        <v>610010002964</v>
      </c>
      <c r="C624" s="1059" t="s">
        <v>4769</v>
      </c>
      <c r="D624" s="1059" t="s">
        <v>4162</v>
      </c>
      <c r="E624" s="1059" t="s">
        <v>4151</v>
      </c>
      <c r="F624" s="1061">
        <v>4123.6000000000004</v>
      </c>
      <c r="G624" s="1059" t="s">
        <v>4152</v>
      </c>
      <c r="H624" s="1062">
        <v>2</v>
      </c>
      <c r="I624" s="1063">
        <v>1.44</v>
      </c>
      <c r="J624" s="1063">
        <v>0</v>
      </c>
      <c r="K624" s="1064">
        <v>35</v>
      </c>
      <c r="L624" s="1063">
        <v>29.088000000000001</v>
      </c>
      <c r="M624" s="1063">
        <v>50.4</v>
      </c>
      <c r="N624" s="1062">
        <v>1</v>
      </c>
      <c r="O624" s="1062">
        <v>0</v>
      </c>
      <c r="P624" s="1059">
        <v>4690379099604</v>
      </c>
      <c r="Q624" s="1062"/>
      <c r="R624" s="1062">
        <v>0</v>
      </c>
      <c r="S624" s="1059" t="s">
        <v>4153</v>
      </c>
      <c r="T624" s="1065">
        <f t="shared" si="18"/>
        <v>2762.8120000000004</v>
      </c>
      <c r="U624" s="1066">
        <f t="shared" si="19"/>
        <v>2900.9526000000005</v>
      </c>
    </row>
    <row r="625" spans="1:21" hidden="1">
      <c r="A625" s="1059" t="s">
        <v>4731</v>
      </c>
      <c r="B625" s="1060">
        <v>610015000697</v>
      </c>
      <c r="C625" s="1059" t="s">
        <v>4770</v>
      </c>
      <c r="D625" s="1059" t="s">
        <v>4162</v>
      </c>
      <c r="E625" s="1059" t="s">
        <v>4151</v>
      </c>
      <c r="F625" s="1061">
        <v>4758</v>
      </c>
      <c r="G625" s="1059" t="s">
        <v>4152</v>
      </c>
      <c r="H625" s="1062">
        <v>2</v>
      </c>
      <c r="I625" s="1063">
        <v>1.44</v>
      </c>
      <c r="J625" s="1063">
        <v>0</v>
      </c>
      <c r="K625" s="1064">
        <v>35</v>
      </c>
      <c r="L625" s="1063">
        <v>29.088000000000001</v>
      </c>
      <c r="M625" s="1063">
        <v>50.4</v>
      </c>
      <c r="N625" s="1062">
        <v>1</v>
      </c>
      <c r="O625" s="1062">
        <v>0</v>
      </c>
      <c r="P625" s="1059">
        <v>4690379099550</v>
      </c>
      <c r="Q625" s="1062"/>
      <c r="R625" s="1062">
        <v>0</v>
      </c>
      <c r="S625" s="1059" t="s">
        <v>4153</v>
      </c>
      <c r="T625" s="1065">
        <f t="shared" si="18"/>
        <v>3187.86</v>
      </c>
      <c r="U625" s="1066">
        <f t="shared" si="19"/>
        <v>3347.2530000000002</v>
      </c>
    </row>
    <row r="626" spans="1:21" hidden="1">
      <c r="A626" s="1059" t="s">
        <v>4731</v>
      </c>
      <c r="B626" s="1060">
        <v>610015000698</v>
      </c>
      <c r="C626" s="1059" t="s">
        <v>4771</v>
      </c>
      <c r="D626" s="1059" t="s">
        <v>4162</v>
      </c>
      <c r="E626" s="1059" t="s">
        <v>4151</v>
      </c>
      <c r="F626" s="1061">
        <v>4758</v>
      </c>
      <c r="G626" s="1059" t="s">
        <v>4152</v>
      </c>
      <c r="H626" s="1062">
        <v>2</v>
      </c>
      <c r="I626" s="1063">
        <v>1.44</v>
      </c>
      <c r="J626" s="1063">
        <v>0</v>
      </c>
      <c r="K626" s="1064">
        <v>35</v>
      </c>
      <c r="L626" s="1063">
        <v>29.088000000000001</v>
      </c>
      <c r="M626" s="1063">
        <v>50.4</v>
      </c>
      <c r="N626" s="1062">
        <v>1</v>
      </c>
      <c r="O626" s="1062">
        <v>0</v>
      </c>
      <c r="P626" s="1059">
        <v>4690379099567</v>
      </c>
      <c r="Q626" s="1062"/>
      <c r="R626" s="1062">
        <v>0</v>
      </c>
      <c r="S626" s="1059" t="s">
        <v>4153</v>
      </c>
      <c r="T626" s="1065">
        <f t="shared" si="18"/>
        <v>3187.86</v>
      </c>
      <c r="U626" s="1066">
        <f t="shared" si="19"/>
        <v>3347.2530000000002</v>
      </c>
    </row>
    <row r="627" spans="1:21" hidden="1">
      <c r="A627" s="1059" t="s">
        <v>4731</v>
      </c>
      <c r="B627" s="1060">
        <v>610015000699</v>
      </c>
      <c r="C627" s="1059" t="s">
        <v>4772</v>
      </c>
      <c r="D627" s="1059" t="s">
        <v>4162</v>
      </c>
      <c r="E627" s="1059" t="s">
        <v>4151</v>
      </c>
      <c r="F627" s="1061">
        <v>5361.9</v>
      </c>
      <c r="G627" s="1059" t="s">
        <v>4152</v>
      </c>
      <c r="H627" s="1062">
        <v>2</v>
      </c>
      <c r="I627" s="1063">
        <v>1.44</v>
      </c>
      <c r="J627" s="1063">
        <v>0</v>
      </c>
      <c r="K627" s="1064">
        <v>35</v>
      </c>
      <c r="L627" s="1063">
        <v>29.088000000000001</v>
      </c>
      <c r="M627" s="1063">
        <v>50.4</v>
      </c>
      <c r="N627" s="1062">
        <v>1</v>
      </c>
      <c r="O627" s="1062">
        <v>0</v>
      </c>
      <c r="P627" s="1059">
        <v>4690379099574</v>
      </c>
      <c r="Q627" s="1062"/>
      <c r="R627" s="1062">
        <v>0</v>
      </c>
      <c r="S627" s="1059" t="s">
        <v>4153</v>
      </c>
      <c r="T627" s="1065">
        <f t="shared" si="18"/>
        <v>3592.473</v>
      </c>
      <c r="U627" s="1066">
        <f t="shared" si="19"/>
        <v>3772.09665</v>
      </c>
    </row>
    <row r="628" spans="1:21" hidden="1">
      <c r="A628" s="1059" t="s">
        <v>4731</v>
      </c>
      <c r="B628" s="1060">
        <v>610010005675</v>
      </c>
      <c r="C628" s="1059" t="s">
        <v>4773</v>
      </c>
      <c r="D628" s="1059" t="s">
        <v>4162</v>
      </c>
      <c r="E628" s="1059" t="s">
        <v>4151</v>
      </c>
      <c r="F628" s="1061">
        <v>4202.8999999999996</v>
      </c>
      <c r="G628" s="1059" t="s">
        <v>4152</v>
      </c>
      <c r="H628" s="1062">
        <v>2</v>
      </c>
      <c r="I628" s="1063">
        <v>1.44</v>
      </c>
      <c r="J628" s="1063">
        <v>0</v>
      </c>
      <c r="K628" s="1064">
        <v>35</v>
      </c>
      <c r="L628" s="1063">
        <v>29.088000000000001</v>
      </c>
      <c r="M628" s="1063">
        <v>50.4</v>
      </c>
      <c r="N628" s="1062">
        <v>1</v>
      </c>
      <c r="O628" s="1062">
        <v>0</v>
      </c>
      <c r="P628" s="1059">
        <v>4690379101208</v>
      </c>
      <c r="Q628" s="1062"/>
      <c r="R628" s="1062">
        <v>0</v>
      </c>
      <c r="S628" s="1059" t="s">
        <v>4153</v>
      </c>
      <c r="T628" s="1065">
        <f t="shared" si="18"/>
        <v>2815.9429999999998</v>
      </c>
      <c r="U628" s="1066">
        <f t="shared" si="19"/>
        <v>2956.7401500000001</v>
      </c>
    </row>
    <row r="629" spans="1:21" hidden="1">
      <c r="A629" s="1059" t="s">
        <v>4731</v>
      </c>
      <c r="B629" s="1060">
        <v>610010005676</v>
      </c>
      <c r="C629" s="1059" t="s">
        <v>4774</v>
      </c>
      <c r="D629" s="1059" t="s">
        <v>4162</v>
      </c>
      <c r="E629" s="1059" t="s">
        <v>4151</v>
      </c>
      <c r="F629" s="1061">
        <v>4202.8999999999996</v>
      </c>
      <c r="G629" s="1059" t="s">
        <v>4152</v>
      </c>
      <c r="H629" s="1062">
        <v>2</v>
      </c>
      <c r="I629" s="1063">
        <v>1.44</v>
      </c>
      <c r="J629" s="1063">
        <v>0</v>
      </c>
      <c r="K629" s="1064">
        <v>35</v>
      </c>
      <c r="L629" s="1063">
        <v>29.088000000000001</v>
      </c>
      <c r="M629" s="1063">
        <v>50.4</v>
      </c>
      <c r="N629" s="1062">
        <v>1</v>
      </c>
      <c r="O629" s="1062">
        <v>0</v>
      </c>
      <c r="P629" s="1059">
        <v>4690379101215</v>
      </c>
      <c r="Q629" s="1062"/>
      <c r="R629" s="1062">
        <v>0</v>
      </c>
      <c r="S629" s="1059" t="s">
        <v>4153</v>
      </c>
      <c r="T629" s="1065">
        <f t="shared" si="18"/>
        <v>2815.9429999999998</v>
      </c>
      <c r="U629" s="1066">
        <f t="shared" si="19"/>
        <v>2956.7401500000001</v>
      </c>
    </row>
    <row r="630" spans="1:21" hidden="1">
      <c r="A630" s="1059" t="s">
        <v>4731</v>
      </c>
      <c r="B630" s="1060">
        <v>610010005677</v>
      </c>
      <c r="C630" s="1059" t="s">
        <v>4775</v>
      </c>
      <c r="D630" s="1059" t="s">
        <v>4162</v>
      </c>
      <c r="E630" s="1059" t="s">
        <v>4151</v>
      </c>
      <c r="F630" s="1061">
        <v>4202.8999999999996</v>
      </c>
      <c r="G630" s="1059" t="s">
        <v>4152</v>
      </c>
      <c r="H630" s="1062">
        <v>2</v>
      </c>
      <c r="I630" s="1063">
        <v>1.44</v>
      </c>
      <c r="J630" s="1063">
        <v>0</v>
      </c>
      <c r="K630" s="1064">
        <v>35</v>
      </c>
      <c r="L630" s="1063">
        <v>29.088000000000001</v>
      </c>
      <c r="M630" s="1063">
        <v>50.4</v>
      </c>
      <c r="N630" s="1062">
        <v>1</v>
      </c>
      <c r="O630" s="1062">
        <v>0</v>
      </c>
      <c r="P630" s="1059">
        <v>4690379101222</v>
      </c>
      <c r="Q630" s="1062"/>
      <c r="R630" s="1062">
        <v>0</v>
      </c>
      <c r="S630" s="1059" t="s">
        <v>4153</v>
      </c>
      <c r="T630" s="1065">
        <f t="shared" si="18"/>
        <v>2815.9429999999998</v>
      </c>
      <c r="U630" s="1066">
        <f t="shared" si="19"/>
        <v>2956.7401500000001</v>
      </c>
    </row>
    <row r="631" spans="1:21">
      <c r="A631" s="1059" t="s">
        <v>4731</v>
      </c>
      <c r="B631" s="1060">
        <v>610010003163</v>
      </c>
      <c r="C631" s="1059" t="s">
        <v>4776</v>
      </c>
      <c r="D631" s="1059" t="s">
        <v>4150</v>
      </c>
      <c r="E631" s="1059" t="s">
        <v>4151</v>
      </c>
      <c r="F631" s="1061">
        <v>6496.5</v>
      </c>
      <c r="G631" s="1059" t="s">
        <v>4152</v>
      </c>
      <c r="H631" s="1062">
        <v>2</v>
      </c>
      <c r="I631" s="1063">
        <v>0.72</v>
      </c>
      <c r="J631" s="1063">
        <v>0</v>
      </c>
      <c r="K631" s="1064">
        <v>30</v>
      </c>
      <c r="L631" s="1063">
        <v>31.32</v>
      </c>
      <c r="M631" s="1063">
        <v>21.6</v>
      </c>
      <c r="N631" s="1062">
        <v>1</v>
      </c>
      <c r="O631" s="1062">
        <v>0</v>
      </c>
      <c r="P631" s="1059">
        <v>4690379100706</v>
      </c>
      <c r="Q631" s="1062"/>
      <c r="R631" s="1062">
        <v>0</v>
      </c>
      <c r="S631" s="1059" t="s">
        <v>4153</v>
      </c>
      <c r="T631" s="1065">
        <f t="shared" si="18"/>
        <v>4352.6550000000007</v>
      </c>
      <c r="U631" s="1066">
        <f t="shared" si="19"/>
        <v>4570.2877500000013</v>
      </c>
    </row>
    <row r="632" spans="1:21">
      <c r="A632" s="1059" t="s">
        <v>4731</v>
      </c>
      <c r="B632" s="1060">
        <v>610010003161</v>
      </c>
      <c r="C632" s="1059" t="s">
        <v>4777</v>
      </c>
      <c r="D632" s="1059" t="s">
        <v>4150</v>
      </c>
      <c r="E632" s="1059" t="s">
        <v>4151</v>
      </c>
      <c r="F632" s="1061">
        <v>6496.5</v>
      </c>
      <c r="G632" s="1059" t="s">
        <v>4152</v>
      </c>
      <c r="H632" s="1062">
        <v>2</v>
      </c>
      <c r="I632" s="1063">
        <v>0.72</v>
      </c>
      <c r="J632" s="1063">
        <v>0</v>
      </c>
      <c r="K632" s="1064">
        <v>30</v>
      </c>
      <c r="L632" s="1063">
        <v>31.32</v>
      </c>
      <c r="M632" s="1063">
        <v>21.6</v>
      </c>
      <c r="N632" s="1062">
        <v>1</v>
      </c>
      <c r="O632" s="1062">
        <v>0</v>
      </c>
      <c r="P632" s="1059">
        <v>4690379100683</v>
      </c>
      <c r="Q632" s="1062"/>
      <c r="R632" s="1062">
        <v>0</v>
      </c>
      <c r="S632" s="1059" t="s">
        <v>4153</v>
      </c>
      <c r="T632" s="1065">
        <f t="shared" si="18"/>
        <v>4352.6550000000007</v>
      </c>
      <c r="U632" s="1066">
        <f t="shared" si="19"/>
        <v>4570.2877500000013</v>
      </c>
    </row>
    <row r="633" spans="1:21">
      <c r="A633" s="1059" t="s">
        <v>4731</v>
      </c>
      <c r="B633" s="1060">
        <v>610010003162</v>
      </c>
      <c r="C633" s="1059" t="s">
        <v>4778</v>
      </c>
      <c r="D633" s="1059" t="s">
        <v>4150</v>
      </c>
      <c r="E633" s="1059" t="s">
        <v>4151</v>
      </c>
      <c r="F633" s="1061">
        <v>6496.5</v>
      </c>
      <c r="G633" s="1059" t="s">
        <v>4152</v>
      </c>
      <c r="H633" s="1062">
        <v>2</v>
      </c>
      <c r="I633" s="1063">
        <v>0.72</v>
      </c>
      <c r="J633" s="1063">
        <v>0</v>
      </c>
      <c r="K633" s="1064">
        <v>30</v>
      </c>
      <c r="L633" s="1063">
        <v>31.32</v>
      </c>
      <c r="M633" s="1063">
        <v>21.6</v>
      </c>
      <c r="N633" s="1062">
        <v>1</v>
      </c>
      <c r="O633" s="1062">
        <v>0</v>
      </c>
      <c r="P633" s="1059">
        <v>4690379100690</v>
      </c>
      <c r="Q633" s="1062"/>
      <c r="R633" s="1062">
        <v>0</v>
      </c>
      <c r="S633" s="1059" t="s">
        <v>4153</v>
      </c>
      <c r="T633" s="1065">
        <f t="shared" si="18"/>
        <v>4352.6550000000007</v>
      </c>
      <c r="U633" s="1066">
        <f t="shared" si="19"/>
        <v>4570.2877500000013</v>
      </c>
    </row>
    <row r="634" spans="1:21" hidden="1">
      <c r="A634" s="1059" t="s">
        <v>4731</v>
      </c>
      <c r="B634" s="1060">
        <v>610110001183</v>
      </c>
      <c r="C634" s="1059" t="s">
        <v>4779</v>
      </c>
      <c r="D634" s="1059" t="s">
        <v>4175</v>
      </c>
      <c r="E634" s="1059" t="s">
        <v>4151</v>
      </c>
      <c r="F634" s="1061">
        <v>20721.7</v>
      </c>
      <c r="G634" s="1059" t="s">
        <v>4152</v>
      </c>
      <c r="H634" s="1062">
        <v>11</v>
      </c>
      <c r="I634" s="1063">
        <v>0.99</v>
      </c>
      <c r="J634" s="1063">
        <v>0</v>
      </c>
      <c r="K634" s="1064">
        <v>36</v>
      </c>
      <c r="L634" s="1063">
        <v>20.354399999999998</v>
      </c>
      <c r="M634" s="1063">
        <v>35.64</v>
      </c>
      <c r="N634" s="1062">
        <v>1</v>
      </c>
      <c r="O634" s="1062">
        <v>0</v>
      </c>
      <c r="P634" s="1059">
        <v>4690379102083</v>
      </c>
      <c r="Q634" s="1062"/>
      <c r="R634" s="1062">
        <v>0</v>
      </c>
      <c r="S634" s="1059" t="s">
        <v>4153</v>
      </c>
      <c r="T634" s="1065">
        <f t="shared" si="18"/>
        <v>13883.539000000001</v>
      </c>
      <c r="U634" s="1066">
        <f t="shared" si="19"/>
        <v>14577.715950000002</v>
      </c>
    </row>
    <row r="635" spans="1:21" hidden="1">
      <c r="A635" s="1059" t="s">
        <v>4731</v>
      </c>
      <c r="B635" s="1060">
        <v>610110001184</v>
      </c>
      <c r="C635" s="1059" t="s">
        <v>4780</v>
      </c>
      <c r="D635" s="1059" t="s">
        <v>4175</v>
      </c>
      <c r="E635" s="1059" t="s">
        <v>4151</v>
      </c>
      <c r="F635" s="1061">
        <v>20721.7</v>
      </c>
      <c r="G635" s="1059" t="s">
        <v>4152</v>
      </c>
      <c r="H635" s="1062">
        <v>11</v>
      </c>
      <c r="I635" s="1063">
        <v>0.99</v>
      </c>
      <c r="J635" s="1063">
        <v>0</v>
      </c>
      <c r="K635" s="1064">
        <v>36</v>
      </c>
      <c r="L635" s="1063">
        <v>20.354399999999998</v>
      </c>
      <c r="M635" s="1063">
        <v>35.64</v>
      </c>
      <c r="N635" s="1062">
        <v>1</v>
      </c>
      <c r="O635" s="1062">
        <v>0</v>
      </c>
      <c r="P635" s="1059">
        <v>4690379102090</v>
      </c>
      <c r="Q635" s="1062"/>
      <c r="R635" s="1062">
        <v>0</v>
      </c>
      <c r="S635" s="1059" t="s">
        <v>4153</v>
      </c>
      <c r="T635" s="1065">
        <f t="shared" si="18"/>
        <v>13883.539000000001</v>
      </c>
      <c r="U635" s="1066">
        <f t="shared" si="19"/>
        <v>14577.715950000002</v>
      </c>
    </row>
    <row r="636" spans="1:21" hidden="1">
      <c r="A636" s="1059" t="s">
        <v>4731</v>
      </c>
      <c r="B636" s="1060">
        <v>610110001185</v>
      </c>
      <c r="C636" s="1059" t="s">
        <v>4781</v>
      </c>
      <c r="D636" s="1059" t="s">
        <v>4175</v>
      </c>
      <c r="E636" s="1059" t="s">
        <v>4151</v>
      </c>
      <c r="F636" s="1061">
        <v>20721.7</v>
      </c>
      <c r="G636" s="1059" t="s">
        <v>4152</v>
      </c>
      <c r="H636" s="1062">
        <v>11</v>
      </c>
      <c r="I636" s="1063">
        <v>0.99</v>
      </c>
      <c r="J636" s="1063">
        <v>0</v>
      </c>
      <c r="K636" s="1064">
        <v>36</v>
      </c>
      <c r="L636" s="1063">
        <v>20.354399999999998</v>
      </c>
      <c r="M636" s="1063">
        <v>35.64</v>
      </c>
      <c r="N636" s="1062">
        <v>1</v>
      </c>
      <c r="O636" s="1062">
        <v>0</v>
      </c>
      <c r="P636" s="1059">
        <v>4690379102106</v>
      </c>
      <c r="Q636" s="1062"/>
      <c r="R636" s="1062">
        <v>0</v>
      </c>
      <c r="S636" s="1059" t="s">
        <v>4153</v>
      </c>
      <c r="T636" s="1065">
        <f t="shared" si="18"/>
        <v>13883.539000000001</v>
      </c>
      <c r="U636" s="1066">
        <f t="shared" si="19"/>
        <v>14577.715950000002</v>
      </c>
    </row>
    <row r="637" spans="1:21" hidden="1">
      <c r="A637" s="1059" t="s">
        <v>4731</v>
      </c>
      <c r="B637" s="1060">
        <v>610110001186</v>
      </c>
      <c r="C637" s="1059" t="s">
        <v>4782</v>
      </c>
      <c r="D637" s="1059" t="s">
        <v>4175</v>
      </c>
      <c r="E637" s="1059" t="s">
        <v>4151</v>
      </c>
      <c r="F637" s="1061">
        <v>20721.7</v>
      </c>
      <c r="G637" s="1059" t="s">
        <v>4152</v>
      </c>
      <c r="H637" s="1062">
        <v>11</v>
      </c>
      <c r="I637" s="1063">
        <v>0.99</v>
      </c>
      <c r="J637" s="1063">
        <v>0</v>
      </c>
      <c r="K637" s="1064">
        <v>36</v>
      </c>
      <c r="L637" s="1063">
        <v>20.354399999999998</v>
      </c>
      <c r="M637" s="1063">
        <v>35.64</v>
      </c>
      <c r="N637" s="1062">
        <v>1</v>
      </c>
      <c r="O637" s="1062">
        <v>0</v>
      </c>
      <c r="P637" s="1059">
        <v>4690379102113</v>
      </c>
      <c r="Q637" s="1062"/>
      <c r="R637" s="1062">
        <v>0</v>
      </c>
      <c r="S637" s="1059" t="s">
        <v>4153</v>
      </c>
      <c r="T637" s="1065">
        <f t="shared" si="18"/>
        <v>13883.539000000001</v>
      </c>
      <c r="U637" s="1066">
        <f t="shared" si="19"/>
        <v>14577.715950000002</v>
      </c>
    </row>
    <row r="638" spans="1:21" hidden="1">
      <c r="A638" s="1059" t="s">
        <v>4731</v>
      </c>
      <c r="B638" s="1060">
        <v>610110001187</v>
      </c>
      <c r="C638" s="1059" t="s">
        <v>4783</v>
      </c>
      <c r="D638" s="1059" t="s">
        <v>4175</v>
      </c>
      <c r="E638" s="1059" t="s">
        <v>4151</v>
      </c>
      <c r="F638" s="1061">
        <v>20721.7</v>
      </c>
      <c r="G638" s="1059" t="s">
        <v>4152</v>
      </c>
      <c r="H638" s="1062">
        <v>11</v>
      </c>
      <c r="I638" s="1063">
        <v>0.99</v>
      </c>
      <c r="J638" s="1063">
        <v>0</v>
      </c>
      <c r="K638" s="1064">
        <v>36</v>
      </c>
      <c r="L638" s="1063">
        <v>20.354399999999998</v>
      </c>
      <c r="M638" s="1063">
        <v>35.64</v>
      </c>
      <c r="N638" s="1062">
        <v>1</v>
      </c>
      <c r="O638" s="1062">
        <v>0</v>
      </c>
      <c r="P638" s="1059">
        <v>4690379102120</v>
      </c>
      <c r="Q638" s="1062"/>
      <c r="R638" s="1062">
        <v>0</v>
      </c>
      <c r="S638" s="1059" t="s">
        <v>4153</v>
      </c>
      <c r="T638" s="1065">
        <f t="shared" si="18"/>
        <v>13883.539000000001</v>
      </c>
      <c r="U638" s="1066">
        <f t="shared" si="19"/>
        <v>14577.715950000002</v>
      </c>
    </row>
    <row r="639" spans="1:21" hidden="1">
      <c r="A639" s="1059" t="s">
        <v>4731</v>
      </c>
      <c r="B639" s="1060">
        <v>610110001194</v>
      </c>
      <c r="C639" s="1059" t="s">
        <v>4784</v>
      </c>
      <c r="D639" s="1059" t="s">
        <v>4175</v>
      </c>
      <c r="E639" s="1059" t="s">
        <v>4151</v>
      </c>
      <c r="F639" s="1061">
        <v>14640</v>
      </c>
      <c r="G639" s="1059" t="s">
        <v>4152</v>
      </c>
      <c r="H639" s="1062">
        <v>11</v>
      </c>
      <c r="I639" s="1063">
        <v>0.99</v>
      </c>
      <c r="J639" s="1063">
        <v>0</v>
      </c>
      <c r="K639" s="1064">
        <v>36</v>
      </c>
      <c r="L639" s="1063">
        <v>20.354399999999998</v>
      </c>
      <c r="M639" s="1063">
        <v>35.64</v>
      </c>
      <c r="N639" s="1062">
        <v>1</v>
      </c>
      <c r="O639" s="1062">
        <v>0</v>
      </c>
      <c r="P639" s="1059">
        <v>4690379102199</v>
      </c>
      <c r="Q639" s="1062"/>
      <c r="R639" s="1062">
        <v>0</v>
      </c>
      <c r="S639" s="1059" t="s">
        <v>4153</v>
      </c>
      <c r="T639" s="1065">
        <f t="shared" si="18"/>
        <v>9808.8000000000011</v>
      </c>
      <c r="U639" s="1066">
        <f t="shared" si="19"/>
        <v>10299.240000000002</v>
      </c>
    </row>
    <row r="640" spans="1:21" hidden="1">
      <c r="A640" s="1059" t="s">
        <v>4731</v>
      </c>
      <c r="B640" s="1060">
        <v>610110001195</v>
      </c>
      <c r="C640" s="1059" t="s">
        <v>4785</v>
      </c>
      <c r="D640" s="1059" t="s">
        <v>4175</v>
      </c>
      <c r="E640" s="1059" t="s">
        <v>4151</v>
      </c>
      <c r="F640" s="1061">
        <v>14640</v>
      </c>
      <c r="G640" s="1059" t="s">
        <v>4152</v>
      </c>
      <c r="H640" s="1062">
        <v>11</v>
      </c>
      <c r="I640" s="1063">
        <v>0.99</v>
      </c>
      <c r="J640" s="1063">
        <v>0</v>
      </c>
      <c r="K640" s="1064">
        <v>36</v>
      </c>
      <c r="L640" s="1063">
        <v>20.354399999999998</v>
      </c>
      <c r="M640" s="1063">
        <v>35.64</v>
      </c>
      <c r="N640" s="1062">
        <v>1</v>
      </c>
      <c r="O640" s="1062">
        <v>0</v>
      </c>
      <c r="P640" s="1059">
        <v>4690379102205</v>
      </c>
      <c r="Q640" s="1062"/>
      <c r="R640" s="1062">
        <v>0</v>
      </c>
      <c r="S640" s="1059" t="s">
        <v>4153</v>
      </c>
      <c r="T640" s="1065">
        <f t="shared" si="18"/>
        <v>9808.8000000000011</v>
      </c>
      <c r="U640" s="1066">
        <f t="shared" si="19"/>
        <v>10299.240000000002</v>
      </c>
    </row>
    <row r="641" spans="1:21" hidden="1">
      <c r="A641" s="1059" t="s">
        <v>4731</v>
      </c>
      <c r="B641" s="1060">
        <v>610110001196</v>
      </c>
      <c r="C641" s="1059" t="s">
        <v>4786</v>
      </c>
      <c r="D641" s="1059" t="s">
        <v>4175</v>
      </c>
      <c r="E641" s="1059" t="s">
        <v>4151</v>
      </c>
      <c r="F641" s="1061">
        <v>14640</v>
      </c>
      <c r="G641" s="1059" t="s">
        <v>4152</v>
      </c>
      <c r="H641" s="1062">
        <v>11</v>
      </c>
      <c r="I641" s="1063">
        <v>0.99</v>
      </c>
      <c r="J641" s="1063">
        <v>0</v>
      </c>
      <c r="K641" s="1064">
        <v>36</v>
      </c>
      <c r="L641" s="1063">
        <v>20.354399999999998</v>
      </c>
      <c r="M641" s="1063">
        <v>35.64</v>
      </c>
      <c r="N641" s="1062">
        <v>1</v>
      </c>
      <c r="O641" s="1062">
        <v>0</v>
      </c>
      <c r="P641" s="1059">
        <v>4690379102212</v>
      </c>
      <c r="Q641" s="1062"/>
      <c r="R641" s="1062">
        <v>0</v>
      </c>
      <c r="S641" s="1059" t="s">
        <v>4153</v>
      </c>
      <c r="T641" s="1065">
        <f t="shared" si="18"/>
        <v>9808.8000000000011</v>
      </c>
      <c r="U641" s="1066">
        <f t="shared" si="19"/>
        <v>10299.240000000002</v>
      </c>
    </row>
    <row r="642" spans="1:21" hidden="1">
      <c r="A642" s="1059" t="s">
        <v>4731</v>
      </c>
      <c r="B642" s="1060">
        <v>610110001191</v>
      </c>
      <c r="C642" s="1059" t="s">
        <v>4787</v>
      </c>
      <c r="D642" s="1059" t="s">
        <v>4175</v>
      </c>
      <c r="E642" s="1059" t="s">
        <v>4151</v>
      </c>
      <c r="F642" s="1061">
        <v>14640</v>
      </c>
      <c r="G642" s="1059" t="s">
        <v>4152</v>
      </c>
      <c r="H642" s="1062">
        <v>11</v>
      </c>
      <c r="I642" s="1063">
        <v>0.99</v>
      </c>
      <c r="J642" s="1063">
        <v>0</v>
      </c>
      <c r="K642" s="1064">
        <v>36</v>
      </c>
      <c r="L642" s="1063">
        <v>20.354399999999998</v>
      </c>
      <c r="M642" s="1063">
        <v>35.64</v>
      </c>
      <c r="N642" s="1062">
        <v>1</v>
      </c>
      <c r="O642" s="1062">
        <v>0</v>
      </c>
      <c r="P642" s="1059">
        <v>4690379102168</v>
      </c>
      <c r="Q642" s="1062"/>
      <c r="R642" s="1062">
        <v>0</v>
      </c>
      <c r="S642" s="1059" t="s">
        <v>4153</v>
      </c>
      <c r="T642" s="1065">
        <f t="shared" si="18"/>
        <v>9808.8000000000011</v>
      </c>
      <c r="U642" s="1066">
        <f t="shared" si="19"/>
        <v>10299.240000000002</v>
      </c>
    </row>
    <row r="643" spans="1:21" hidden="1">
      <c r="A643" s="1059" t="s">
        <v>4731</v>
      </c>
      <c r="B643" s="1060">
        <v>610110001192</v>
      </c>
      <c r="C643" s="1059" t="s">
        <v>4788</v>
      </c>
      <c r="D643" s="1059" t="s">
        <v>4175</v>
      </c>
      <c r="E643" s="1059" t="s">
        <v>4151</v>
      </c>
      <c r="F643" s="1061">
        <v>14640</v>
      </c>
      <c r="G643" s="1059" t="s">
        <v>4152</v>
      </c>
      <c r="H643" s="1062">
        <v>11</v>
      </c>
      <c r="I643" s="1063">
        <v>0.99</v>
      </c>
      <c r="J643" s="1063">
        <v>0</v>
      </c>
      <c r="K643" s="1064">
        <v>36</v>
      </c>
      <c r="L643" s="1063">
        <v>20.354399999999998</v>
      </c>
      <c r="M643" s="1063">
        <v>35.64</v>
      </c>
      <c r="N643" s="1062">
        <v>1</v>
      </c>
      <c r="O643" s="1062">
        <v>0</v>
      </c>
      <c r="P643" s="1059">
        <v>4690379102175</v>
      </c>
      <c r="Q643" s="1062"/>
      <c r="R643" s="1062">
        <v>0</v>
      </c>
      <c r="S643" s="1059" t="s">
        <v>4153</v>
      </c>
      <c r="T643" s="1065">
        <f t="shared" si="18"/>
        <v>9808.8000000000011</v>
      </c>
      <c r="U643" s="1066">
        <f t="shared" si="19"/>
        <v>10299.240000000002</v>
      </c>
    </row>
    <row r="644" spans="1:21" hidden="1">
      <c r="A644" s="1059" t="s">
        <v>4731</v>
      </c>
      <c r="B644" s="1060">
        <v>610110001193</v>
      </c>
      <c r="C644" s="1059" t="s">
        <v>4789</v>
      </c>
      <c r="D644" s="1059" t="s">
        <v>4175</v>
      </c>
      <c r="E644" s="1059" t="s">
        <v>4151</v>
      </c>
      <c r="F644" s="1061">
        <v>14640</v>
      </c>
      <c r="G644" s="1059" t="s">
        <v>4152</v>
      </c>
      <c r="H644" s="1062">
        <v>11</v>
      </c>
      <c r="I644" s="1063">
        <v>0.99</v>
      </c>
      <c r="J644" s="1063">
        <v>0</v>
      </c>
      <c r="K644" s="1064">
        <v>36</v>
      </c>
      <c r="L644" s="1063">
        <v>20.354399999999998</v>
      </c>
      <c r="M644" s="1063">
        <v>35.64</v>
      </c>
      <c r="N644" s="1062">
        <v>1</v>
      </c>
      <c r="O644" s="1062">
        <v>0</v>
      </c>
      <c r="P644" s="1059">
        <v>4690379102182</v>
      </c>
      <c r="Q644" s="1062"/>
      <c r="R644" s="1062">
        <v>0</v>
      </c>
      <c r="S644" s="1059" t="s">
        <v>4153</v>
      </c>
      <c r="T644" s="1065">
        <f t="shared" si="18"/>
        <v>9808.8000000000011</v>
      </c>
      <c r="U644" s="1066">
        <f t="shared" si="19"/>
        <v>10299.240000000002</v>
      </c>
    </row>
    <row r="645" spans="1:21" hidden="1">
      <c r="A645" s="1059" t="s">
        <v>4731</v>
      </c>
      <c r="B645" s="1060">
        <v>610110001197</v>
      </c>
      <c r="C645" s="1059" t="s">
        <v>4790</v>
      </c>
      <c r="D645" s="1059" t="s">
        <v>4175</v>
      </c>
      <c r="E645" s="1059" t="s">
        <v>4151</v>
      </c>
      <c r="F645" s="1061">
        <v>14640</v>
      </c>
      <c r="G645" s="1059" t="s">
        <v>4152</v>
      </c>
      <c r="H645" s="1062">
        <v>11</v>
      </c>
      <c r="I645" s="1063">
        <v>0.99</v>
      </c>
      <c r="J645" s="1063">
        <v>0</v>
      </c>
      <c r="K645" s="1064">
        <v>36</v>
      </c>
      <c r="L645" s="1063">
        <v>20.354399999999998</v>
      </c>
      <c r="M645" s="1063">
        <v>35.64</v>
      </c>
      <c r="N645" s="1062">
        <v>1</v>
      </c>
      <c r="O645" s="1062">
        <v>0</v>
      </c>
      <c r="P645" s="1059">
        <v>4690379102229</v>
      </c>
      <c r="Q645" s="1062"/>
      <c r="R645" s="1062">
        <v>0</v>
      </c>
      <c r="S645" s="1059" t="s">
        <v>4153</v>
      </c>
      <c r="T645" s="1065">
        <f t="shared" si="18"/>
        <v>9808.8000000000011</v>
      </c>
      <c r="U645" s="1066">
        <f t="shared" si="19"/>
        <v>10299.240000000002</v>
      </c>
    </row>
    <row r="646" spans="1:21" hidden="1">
      <c r="A646" s="1059" t="s">
        <v>4731</v>
      </c>
      <c r="B646" s="1060">
        <v>610110001198</v>
      </c>
      <c r="C646" s="1059" t="s">
        <v>4791</v>
      </c>
      <c r="D646" s="1059" t="s">
        <v>4175</v>
      </c>
      <c r="E646" s="1059" t="s">
        <v>4151</v>
      </c>
      <c r="F646" s="1061">
        <v>14640</v>
      </c>
      <c r="G646" s="1059" t="s">
        <v>4152</v>
      </c>
      <c r="H646" s="1062">
        <v>11</v>
      </c>
      <c r="I646" s="1063">
        <v>0.99</v>
      </c>
      <c r="J646" s="1063">
        <v>0</v>
      </c>
      <c r="K646" s="1064">
        <v>36</v>
      </c>
      <c r="L646" s="1063">
        <v>20.354399999999998</v>
      </c>
      <c r="M646" s="1063">
        <v>35.64</v>
      </c>
      <c r="N646" s="1062">
        <v>1</v>
      </c>
      <c r="O646" s="1062">
        <v>0</v>
      </c>
      <c r="P646" s="1059">
        <v>4690379102236</v>
      </c>
      <c r="Q646" s="1062"/>
      <c r="R646" s="1062">
        <v>0</v>
      </c>
      <c r="S646" s="1059" t="s">
        <v>4153</v>
      </c>
      <c r="T646" s="1065">
        <f t="shared" si="18"/>
        <v>9808.8000000000011</v>
      </c>
      <c r="U646" s="1066">
        <f t="shared" si="19"/>
        <v>10299.240000000002</v>
      </c>
    </row>
    <row r="647" spans="1:21" hidden="1">
      <c r="A647" s="1059" t="s">
        <v>4731</v>
      </c>
      <c r="B647" s="1060">
        <v>610110001188</v>
      </c>
      <c r="C647" s="1059" t="s">
        <v>4792</v>
      </c>
      <c r="D647" s="1059" t="s">
        <v>4175</v>
      </c>
      <c r="E647" s="1059" t="s">
        <v>4151</v>
      </c>
      <c r="F647" s="1061">
        <v>14884</v>
      </c>
      <c r="G647" s="1059" t="s">
        <v>4152</v>
      </c>
      <c r="H647" s="1062">
        <v>11</v>
      </c>
      <c r="I647" s="1063">
        <v>0.99</v>
      </c>
      <c r="J647" s="1063">
        <v>0</v>
      </c>
      <c r="K647" s="1064">
        <v>36</v>
      </c>
      <c r="L647" s="1063">
        <v>20.354399999999998</v>
      </c>
      <c r="M647" s="1063">
        <v>35.64</v>
      </c>
      <c r="N647" s="1062">
        <v>1</v>
      </c>
      <c r="O647" s="1062">
        <v>0</v>
      </c>
      <c r="P647" s="1059">
        <v>4690379102137</v>
      </c>
      <c r="Q647" s="1062"/>
      <c r="R647" s="1062">
        <v>0</v>
      </c>
      <c r="S647" s="1059" t="s">
        <v>4153</v>
      </c>
      <c r="T647" s="1065">
        <f t="shared" si="18"/>
        <v>9972.2800000000007</v>
      </c>
      <c r="U647" s="1066">
        <f t="shared" si="19"/>
        <v>10470.894</v>
      </c>
    </row>
    <row r="648" spans="1:21" hidden="1">
      <c r="A648" s="1059" t="s">
        <v>4731</v>
      </c>
      <c r="B648" s="1060">
        <v>610110001189</v>
      </c>
      <c r="C648" s="1059" t="s">
        <v>4793</v>
      </c>
      <c r="D648" s="1059" t="s">
        <v>4175</v>
      </c>
      <c r="E648" s="1059" t="s">
        <v>4151</v>
      </c>
      <c r="F648" s="1061">
        <v>14884</v>
      </c>
      <c r="G648" s="1059" t="s">
        <v>4152</v>
      </c>
      <c r="H648" s="1062">
        <v>11</v>
      </c>
      <c r="I648" s="1063">
        <v>0.99</v>
      </c>
      <c r="J648" s="1063">
        <v>0</v>
      </c>
      <c r="K648" s="1064">
        <v>36</v>
      </c>
      <c r="L648" s="1063">
        <v>20.354399999999998</v>
      </c>
      <c r="M648" s="1063">
        <v>35.64</v>
      </c>
      <c r="N648" s="1062">
        <v>1</v>
      </c>
      <c r="O648" s="1062">
        <v>0</v>
      </c>
      <c r="P648" s="1059">
        <v>4690379102144</v>
      </c>
      <c r="Q648" s="1062"/>
      <c r="R648" s="1062">
        <v>0</v>
      </c>
      <c r="S648" s="1059" t="s">
        <v>4153</v>
      </c>
      <c r="T648" s="1065">
        <f t="shared" si="18"/>
        <v>9972.2800000000007</v>
      </c>
      <c r="U648" s="1066">
        <f t="shared" si="19"/>
        <v>10470.894</v>
      </c>
    </row>
    <row r="649" spans="1:21" hidden="1">
      <c r="A649" s="1059" t="s">
        <v>4731</v>
      </c>
      <c r="B649" s="1060">
        <v>610110001190</v>
      </c>
      <c r="C649" s="1059" t="s">
        <v>4794</v>
      </c>
      <c r="D649" s="1059" t="s">
        <v>4175</v>
      </c>
      <c r="E649" s="1059" t="s">
        <v>4151</v>
      </c>
      <c r="F649" s="1061">
        <v>14884</v>
      </c>
      <c r="G649" s="1059" t="s">
        <v>4152</v>
      </c>
      <c r="H649" s="1062">
        <v>11</v>
      </c>
      <c r="I649" s="1063">
        <v>0.99</v>
      </c>
      <c r="J649" s="1063">
        <v>0</v>
      </c>
      <c r="K649" s="1064">
        <v>36</v>
      </c>
      <c r="L649" s="1063">
        <v>20.354399999999998</v>
      </c>
      <c r="M649" s="1063">
        <v>35.64</v>
      </c>
      <c r="N649" s="1062">
        <v>1</v>
      </c>
      <c r="O649" s="1062">
        <v>0</v>
      </c>
      <c r="P649" s="1059">
        <v>4690379102151</v>
      </c>
      <c r="Q649" s="1062"/>
      <c r="R649" s="1062">
        <v>0</v>
      </c>
      <c r="S649" s="1059" t="s">
        <v>4153</v>
      </c>
      <c r="T649" s="1065">
        <f t="shared" si="18"/>
        <v>9972.2800000000007</v>
      </c>
      <c r="U649" s="1066">
        <f t="shared" si="19"/>
        <v>10470.894</v>
      </c>
    </row>
    <row r="650" spans="1:21" hidden="1">
      <c r="A650" s="1059" t="s">
        <v>4731</v>
      </c>
      <c r="B650" s="1060">
        <v>610130007531</v>
      </c>
      <c r="C650" s="1059" t="s">
        <v>4795</v>
      </c>
      <c r="D650" s="1059" t="s">
        <v>4180</v>
      </c>
      <c r="E650" s="1059" t="s">
        <v>4196</v>
      </c>
      <c r="F650" s="1061">
        <v>1427.3999999999999</v>
      </c>
      <c r="G650" s="1059" t="s">
        <v>4152</v>
      </c>
      <c r="H650" s="1062">
        <v>10</v>
      </c>
      <c r="I650" s="1063">
        <v>0.57599539203686401</v>
      </c>
      <c r="J650" s="1063">
        <v>8</v>
      </c>
      <c r="K650" s="1064">
        <v>60</v>
      </c>
      <c r="L650" s="1063">
        <v>12.44</v>
      </c>
      <c r="M650" s="1063">
        <v>34.559723522211797</v>
      </c>
      <c r="N650" s="1062">
        <v>1</v>
      </c>
      <c r="O650" s="1062">
        <v>0</v>
      </c>
      <c r="P650" s="1059">
        <v>4690379101239</v>
      </c>
      <c r="Q650" s="1062"/>
      <c r="R650" s="1062">
        <v>0</v>
      </c>
      <c r="S650" s="1059" t="s">
        <v>4153</v>
      </c>
      <c r="T650" s="1065">
        <f t="shared" si="18"/>
        <v>956.35799999999995</v>
      </c>
      <c r="U650" s="1066">
        <f t="shared" si="19"/>
        <v>1004.1759</v>
      </c>
    </row>
    <row r="651" spans="1:21" hidden="1">
      <c r="A651" s="1059" t="s">
        <v>4731</v>
      </c>
      <c r="B651" s="1060">
        <v>610130007532</v>
      </c>
      <c r="C651" s="1059" t="s">
        <v>4796</v>
      </c>
      <c r="D651" s="1059" t="s">
        <v>4180</v>
      </c>
      <c r="E651" s="1059" t="s">
        <v>4196</v>
      </c>
      <c r="F651" s="1061">
        <v>1427.3999999999999</v>
      </c>
      <c r="G651" s="1059" t="s">
        <v>4152</v>
      </c>
      <c r="H651" s="1062">
        <v>10</v>
      </c>
      <c r="I651" s="1063">
        <v>0.57599539203686401</v>
      </c>
      <c r="J651" s="1063">
        <v>8</v>
      </c>
      <c r="K651" s="1064">
        <v>60</v>
      </c>
      <c r="L651" s="1063">
        <v>12.44</v>
      </c>
      <c r="M651" s="1063">
        <v>34.559723522211797</v>
      </c>
      <c r="N651" s="1062">
        <v>1</v>
      </c>
      <c r="O651" s="1062">
        <v>0</v>
      </c>
      <c r="P651" s="1059">
        <v>4690379101246</v>
      </c>
      <c r="Q651" s="1062"/>
      <c r="R651" s="1062">
        <v>0</v>
      </c>
      <c r="S651" s="1059" t="s">
        <v>4153</v>
      </c>
      <c r="T651" s="1065">
        <f t="shared" si="18"/>
        <v>956.35799999999995</v>
      </c>
      <c r="U651" s="1066">
        <f t="shared" si="19"/>
        <v>1004.1759</v>
      </c>
    </row>
    <row r="652" spans="1:21" hidden="1">
      <c r="A652" s="1059" t="s">
        <v>4731</v>
      </c>
      <c r="B652" s="1060">
        <v>610130007533</v>
      </c>
      <c r="C652" s="1059" t="s">
        <v>4797</v>
      </c>
      <c r="D652" s="1059" t="s">
        <v>4180</v>
      </c>
      <c r="E652" s="1059" t="s">
        <v>4196</v>
      </c>
      <c r="F652" s="1061">
        <v>1427.3999999999999</v>
      </c>
      <c r="G652" s="1059" t="s">
        <v>4152</v>
      </c>
      <c r="H652" s="1062">
        <v>10</v>
      </c>
      <c r="I652" s="1063">
        <v>0.57599539203686401</v>
      </c>
      <c r="J652" s="1063">
        <v>8</v>
      </c>
      <c r="K652" s="1064">
        <v>60</v>
      </c>
      <c r="L652" s="1063">
        <v>12.44</v>
      </c>
      <c r="M652" s="1063">
        <v>34.559723522211797</v>
      </c>
      <c r="N652" s="1062">
        <v>1</v>
      </c>
      <c r="O652" s="1062">
        <v>0</v>
      </c>
      <c r="P652" s="1059">
        <v>4690379101253</v>
      </c>
      <c r="Q652" s="1062"/>
      <c r="R652" s="1062">
        <v>0</v>
      </c>
      <c r="S652" s="1059" t="s">
        <v>4153</v>
      </c>
      <c r="T652" s="1065">
        <f t="shared" si="18"/>
        <v>956.35799999999995</v>
      </c>
      <c r="U652" s="1066">
        <f t="shared" si="19"/>
        <v>1004.1759</v>
      </c>
    </row>
    <row r="653" spans="1:21" hidden="1">
      <c r="A653" s="1059" t="s">
        <v>4731</v>
      </c>
      <c r="B653" s="1060">
        <v>610130007534</v>
      </c>
      <c r="C653" s="1059" t="s">
        <v>4798</v>
      </c>
      <c r="D653" s="1059" t="s">
        <v>4180</v>
      </c>
      <c r="E653" s="1059" t="s">
        <v>4196</v>
      </c>
      <c r="F653" s="1061">
        <v>1427.3999999999999</v>
      </c>
      <c r="G653" s="1059" t="s">
        <v>4152</v>
      </c>
      <c r="H653" s="1062">
        <v>10</v>
      </c>
      <c r="I653" s="1063">
        <v>0.57599539203686401</v>
      </c>
      <c r="J653" s="1063">
        <v>8</v>
      </c>
      <c r="K653" s="1064">
        <v>60</v>
      </c>
      <c r="L653" s="1063">
        <v>12.44</v>
      </c>
      <c r="M653" s="1063">
        <v>34.559723522211797</v>
      </c>
      <c r="N653" s="1062">
        <v>1</v>
      </c>
      <c r="O653" s="1062">
        <v>0</v>
      </c>
      <c r="P653" s="1059">
        <v>4690379101260</v>
      </c>
      <c r="Q653" s="1062"/>
      <c r="R653" s="1062">
        <v>0</v>
      </c>
      <c r="S653" s="1059" t="s">
        <v>4153</v>
      </c>
      <c r="T653" s="1065">
        <f t="shared" si="18"/>
        <v>956.35799999999995</v>
      </c>
      <c r="U653" s="1066">
        <f t="shared" si="19"/>
        <v>1004.1759</v>
      </c>
    </row>
    <row r="654" spans="1:21" hidden="1">
      <c r="A654" s="1059" t="s">
        <v>4731</v>
      </c>
      <c r="B654" s="1060">
        <v>610130007535</v>
      </c>
      <c r="C654" s="1059" t="s">
        <v>4799</v>
      </c>
      <c r="D654" s="1059" t="s">
        <v>4180</v>
      </c>
      <c r="E654" s="1059" t="s">
        <v>4196</v>
      </c>
      <c r="F654" s="1061">
        <v>1427.3999999999999</v>
      </c>
      <c r="G654" s="1059" t="s">
        <v>4152</v>
      </c>
      <c r="H654" s="1062">
        <v>10</v>
      </c>
      <c r="I654" s="1063">
        <v>0.57599539203686401</v>
      </c>
      <c r="J654" s="1063">
        <v>8</v>
      </c>
      <c r="K654" s="1064">
        <v>60</v>
      </c>
      <c r="L654" s="1063">
        <v>12.44</v>
      </c>
      <c r="M654" s="1063">
        <v>34.559723522211797</v>
      </c>
      <c r="N654" s="1062">
        <v>1</v>
      </c>
      <c r="O654" s="1062">
        <v>0</v>
      </c>
      <c r="P654" s="1059">
        <v>4690379101277</v>
      </c>
      <c r="Q654" s="1062"/>
      <c r="R654" s="1062">
        <v>0</v>
      </c>
      <c r="S654" s="1059" t="s">
        <v>4153</v>
      </c>
      <c r="T654" s="1065">
        <f t="shared" si="18"/>
        <v>956.35799999999995</v>
      </c>
      <c r="U654" s="1066">
        <f t="shared" si="19"/>
        <v>1004.1759</v>
      </c>
    </row>
    <row r="655" spans="1:21" hidden="1">
      <c r="A655" s="1059" t="s">
        <v>4731</v>
      </c>
      <c r="B655" s="1060">
        <v>610130007526</v>
      </c>
      <c r="C655" s="1059" t="s">
        <v>4800</v>
      </c>
      <c r="D655" s="1059" t="s">
        <v>4180</v>
      </c>
      <c r="E655" s="1059" t="s">
        <v>4196</v>
      </c>
      <c r="F655" s="1061">
        <v>1256.5999999999999</v>
      </c>
      <c r="G655" s="1059" t="s">
        <v>4152</v>
      </c>
      <c r="H655" s="1062">
        <v>10</v>
      </c>
      <c r="I655" s="1063">
        <v>0.57599539203686401</v>
      </c>
      <c r="J655" s="1063">
        <v>8</v>
      </c>
      <c r="K655" s="1064">
        <v>60</v>
      </c>
      <c r="L655" s="1063">
        <v>12.44</v>
      </c>
      <c r="M655" s="1063">
        <v>34.559723522211797</v>
      </c>
      <c r="N655" s="1062">
        <v>1</v>
      </c>
      <c r="O655" s="1062">
        <v>0</v>
      </c>
      <c r="P655" s="1059">
        <v>4690379101314</v>
      </c>
      <c r="Q655" s="1062"/>
      <c r="R655" s="1062">
        <v>0</v>
      </c>
      <c r="S655" s="1059" t="s">
        <v>4153</v>
      </c>
      <c r="T655" s="1065">
        <f t="shared" si="18"/>
        <v>841.92200000000003</v>
      </c>
      <c r="U655" s="1066">
        <f t="shared" si="19"/>
        <v>884.01810000000012</v>
      </c>
    </row>
    <row r="656" spans="1:21" hidden="1">
      <c r="A656" s="1059" t="s">
        <v>4731</v>
      </c>
      <c r="B656" s="1060">
        <v>610130007527</v>
      </c>
      <c r="C656" s="1059" t="s">
        <v>4801</v>
      </c>
      <c r="D656" s="1059" t="s">
        <v>4180</v>
      </c>
      <c r="E656" s="1059" t="s">
        <v>4196</v>
      </c>
      <c r="F656" s="1061">
        <v>1256.5999999999999</v>
      </c>
      <c r="G656" s="1059" t="s">
        <v>4152</v>
      </c>
      <c r="H656" s="1062">
        <v>10</v>
      </c>
      <c r="I656" s="1063">
        <v>0.57599539203686401</v>
      </c>
      <c r="J656" s="1063">
        <v>8</v>
      </c>
      <c r="K656" s="1064">
        <v>60</v>
      </c>
      <c r="L656" s="1063">
        <v>12.44</v>
      </c>
      <c r="M656" s="1063">
        <v>34.559723522211797</v>
      </c>
      <c r="N656" s="1062">
        <v>1</v>
      </c>
      <c r="O656" s="1062">
        <v>0</v>
      </c>
      <c r="P656" s="1059">
        <v>4690379101321</v>
      </c>
      <c r="Q656" s="1062"/>
      <c r="R656" s="1062">
        <v>0</v>
      </c>
      <c r="S656" s="1059" t="s">
        <v>4153</v>
      </c>
      <c r="T656" s="1065">
        <f t="shared" si="18"/>
        <v>841.92200000000003</v>
      </c>
      <c r="U656" s="1066">
        <f t="shared" si="19"/>
        <v>884.01810000000012</v>
      </c>
    </row>
    <row r="657" spans="1:21" hidden="1">
      <c r="A657" s="1059" t="s">
        <v>4731</v>
      </c>
      <c r="B657" s="1060">
        <v>610130007528</v>
      </c>
      <c r="C657" s="1059" t="s">
        <v>4802</v>
      </c>
      <c r="D657" s="1059" t="s">
        <v>4180</v>
      </c>
      <c r="E657" s="1059" t="s">
        <v>4196</v>
      </c>
      <c r="F657" s="1061">
        <v>1256.5999999999999</v>
      </c>
      <c r="G657" s="1059" t="s">
        <v>4152</v>
      </c>
      <c r="H657" s="1062">
        <v>10</v>
      </c>
      <c r="I657" s="1063">
        <v>0.57599539203686401</v>
      </c>
      <c r="J657" s="1063">
        <v>8</v>
      </c>
      <c r="K657" s="1064">
        <v>60</v>
      </c>
      <c r="L657" s="1063">
        <v>12.44</v>
      </c>
      <c r="M657" s="1063">
        <v>34.559723522211797</v>
      </c>
      <c r="N657" s="1062">
        <v>1</v>
      </c>
      <c r="O657" s="1062">
        <v>0</v>
      </c>
      <c r="P657" s="1059">
        <v>4690379101338</v>
      </c>
      <c r="Q657" s="1062"/>
      <c r="R657" s="1062">
        <v>0</v>
      </c>
      <c r="S657" s="1059" t="s">
        <v>4153</v>
      </c>
      <c r="T657" s="1065">
        <f t="shared" si="18"/>
        <v>841.92200000000003</v>
      </c>
      <c r="U657" s="1066">
        <f t="shared" si="19"/>
        <v>884.01810000000012</v>
      </c>
    </row>
    <row r="658" spans="1:21" hidden="1">
      <c r="A658" s="1059" t="s">
        <v>4731</v>
      </c>
      <c r="B658" s="1060">
        <v>610130007523</v>
      </c>
      <c r="C658" s="1059" t="s">
        <v>4803</v>
      </c>
      <c r="D658" s="1059" t="s">
        <v>4180</v>
      </c>
      <c r="E658" s="1059" t="s">
        <v>4196</v>
      </c>
      <c r="F658" s="1061">
        <v>1256.5999999999999</v>
      </c>
      <c r="G658" s="1059" t="s">
        <v>4152</v>
      </c>
      <c r="H658" s="1062">
        <v>10</v>
      </c>
      <c r="I658" s="1063">
        <v>0.57599539203686401</v>
      </c>
      <c r="J658" s="1063">
        <v>8</v>
      </c>
      <c r="K658" s="1064">
        <v>60</v>
      </c>
      <c r="L658" s="1063">
        <v>12.44</v>
      </c>
      <c r="M658" s="1063">
        <v>34.559723522211797</v>
      </c>
      <c r="N658" s="1062">
        <v>1</v>
      </c>
      <c r="O658" s="1062">
        <v>0</v>
      </c>
      <c r="P658" s="1059">
        <v>4690379101284</v>
      </c>
      <c r="Q658" s="1062"/>
      <c r="R658" s="1062">
        <v>0</v>
      </c>
      <c r="S658" s="1059" t="s">
        <v>4153</v>
      </c>
      <c r="T658" s="1065">
        <f t="shared" si="18"/>
        <v>841.92200000000003</v>
      </c>
      <c r="U658" s="1066">
        <f t="shared" si="19"/>
        <v>884.01810000000012</v>
      </c>
    </row>
    <row r="659" spans="1:21" hidden="1">
      <c r="A659" s="1059" t="s">
        <v>4731</v>
      </c>
      <c r="B659" s="1060">
        <v>610130007524</v>
      </c>
      <c r="C659" s="1059" t="s">
        <v>4804</v>
      </c>
      <c r="D659" s="1059" t="s">
        <v>4180</v>
      </c>
      <c r="E659" s="1059" t="s">
        <v>4196</v>
      </c>
      <c r="F659" s="1061">
        <v>1256.5999999999999</v>
      </c>
      <c r="G659" s="1059" t="s">
        <v>4152</v>
      </c>
      <c r="H659" s="1062">
        <v>10</v>
      </c>
      <c r="I659" s="1063">
        <v>0.57599539203686401</v>
      </c>
      <c r="J659" s="1063">
        <v>8</v>
      </c>
      <c r="K659" s="1064">
        <v>60</v>
      </c>
      <c r="L659" s="1063">
        <v>12.44</v>
      </c>
      <c r="M659" s="1063">
        <v>34.559723522211797</v>
      </c>
      <c r="N659" s="1062">
        <v>1</v>
      </c>
      <c r="O659" s="1062">
        <v>0</v>
      </c>
      <c r="P659" s="1059">
        <v>4690379101291</v>
      </c>
      <c r="Q659" s="1062"/>
      <c r="R659" s="1062">
        <v>0</v>
      </c>
      <c r="S659" s="1059" t="s">
        <v>4153</v>
      </c>
      <c r="T659" s="1065">
        <f t="shared" si="18"/>
        <v>841.92200000000003</v>
      </c>
      <c r="U659" s="1066">
        <f t="shared" si="19"/>
        <v>884.01810000000012</v>
      </c>
    </row>
    <row r="660" spans="1:21" hidden="1">
      <c r="A660" s="1059" t="s">
        <v>4731</v>
      </c>
      <c r="B660" s="1060">
        <v>610130007525</v>
      </c>
      <c r="C660" s="1059" t="s">
        <v>4805</v>
      </c>
      <c r="D660" s="1059" t="s">
        <v>4180</v>
      </c>
      <c r="E660" s="1059" t="s">
        <v>4196</v>
      </c>
      <c r="F660" s="1061">
        <v>1256.5999999999999</v>
      </c>
      <c r="G660" s="1059" t="s">
        <v>4152</v>
      </c>
      <c r="H660" s="1062">
        <v>10</v>
      </c>
      <c r="I660" s="1063">
        <v>0.57599539203686401</v>
      </c>
      <c r="J660" s="1063">
        <v>8</v>
      </c>
      <c r="K660" s="1064">
        <v>60</v>
      </c>
      <c r="L660" s="1063">
        <v>12.44</v>
      </c>
      <c r="M660" s="1063">
        <v>34.559723522211797</v>
      </c>
      <c r="N660" s="1062">
        <v>1</v>
      </c>
      <c r="O660" s="1062">
        <v>0</v>
      </c>
      <c r="P660" s="1059">
        <v>4690379101307</v>
      </c>
      <c r="Q660" s="1062"/>
      <c r="R660" s="1062">
        <v>0</v>
      </c>
      <c r="S660" s="1059" t="s">
        <v>4153</v>
      </c>
      <c r="T660" s="1065">
        <f t="shared" si="18"/>
        <v>841.92200000000003</v>
      </c>
      <c r="U660" s="1066">
        <f t="shared" si="19"/>
        <v>884.01810000000012</v>
      </c>
    </row>
    <row r="661" spans="1:21" hidden="1">
      <c r="A661" s="1059" t="s">
        <v>4731</v>
      </c>
      <c r="B661" s="1060">
        <v>610130007529</v>
      </c>
      <c r="C661" s="1059" t="s">
        <v>4806</v>
      </c>
      <c r="D661" s="1059" t="s">
        <v>4180</v>
      </c>
      <c r="E661" s="1059" t="s">
        <v>4196</v>
      </c>
      <c r="F661" s="1061">
        <v>1256.5999999999999</v>
      </c>
      <c r="G661" s="1059" t="s">
        <v>4152</v>
      </c>
      <c r="H661" s="1062">
        <v>10</v>
      </c>
      <c r="I661" s="1063">
        <v>0.57599539203686401</v>
      </c>
      <c r="J661" s="1063">
        <v>8</v>
      </c>
      <c r="K661" s="1064">
        <v>60</v>
      </c>
      <c r="L661" s="1063">
        <v>12.44</v>
      </c>
      <c r="M661" s="1063">
        <v>34.559723522211797</v>
      </c>
      <c r="N661" s="1062">
        <v>1</v>
      </c>
      <c r="O661" s="1062">
        <v>0</v>
      </c>
      <c r="P661" s="1059">
        <v>4690379101345</v>
      </c>
      <c r="Q661" s="1062"/>
      <c r="R661" s="1062">
        <v>0</v>
      </c>
      <c r="S661" s="1059" t="s">
        <v>4153</v>
      </c>
      <c r="T661" s="1065">
        <f t="shared" si="18"/>
        <v>841.92200000000003</v>
      </c>
      <c r="U661" s="1066">
        <f t="shared" si="19"/>
        <v>884.01810000000012</v>
      </c>
    </row>
    <row r="662" spans="1:21" hidden="1">
      <c r="A662" s="1059" t="s">
        <v>4731</v>
      </c>
      <c r="B662" s="1060">
        <v>610130007530</v>
      </c>
      <c r="C662" s="1059" t="s">
        <v>4807</v>
      </c>
      <c r="D662" s="1059" t="s">
        <v>4180</v>
      </c>
      <c r="E662" s="1059" t="s">
        <v>4196</v>
      </c>
      <c r="F662" s="1061">
        <v>1256.5999999999999</v>
      </c>
      <c r="G662" s="1059" t="s">
        <v>4152</v>
      </c>
      <c r="H662" s="1062">
        <v>10</v>
      </c>
      <c r="I662" s="1063">
        <v>0.57599539203686401</v>
      </c>
      <c r="J662" s="1063">
        <v>8</v>
      </c>
      <c r="K662" s="1064">
        <v>60</v>
      </c>
      <c r="L662" s="1063">
        <v>12.44</v>
      </c>
      <c r="M662" s="1063">
        <v>34.559723522211797</v>
      </c>
      <c r="N662" s="1062">
        <v>1</v>
      </c>
      <c r="O662" s="1062">
        <v>0</v>
      </c>
      <c r="P662" s="1059">
        <v>4690379101352</v>
      </c>
      <c r="Q662" s="1062"/>
      <c r="R662" s="1062">
        <v>0</v>
      </c>
      <c r="S662" s="1059" t="s">
        <v>4153</v>
      </c>
      <c r="T662" s="1065">
        <f t="shared" si="18"/>
        <v>841.92200000000003</v>
      </c>
      <c r="U662" s="1066">
        <f t="shared" si="19"/>
        <v>884.01810000000012</v>
      </c>
    </row>
    <row r="663" spans="1:21" hidden="1">
      <c r="A663" s="1059" t="s">
        <v>4731</v>
      </c>
      <c r="B663" s="1060">
        <v>610130007539</v>
      </c>
      <c r="C663" s="1059" t="s">
        <v>4808</v>
      </c>
      <c r="D663" s="1059" t="s">
        <v>4186</v>
      </c>
      <c r="E663" s="1059" t="s">
        <v>4196</v>
      </c>
      <c r="F663" s="1061">
        <v>1116.3</v>
      </c>
      <c r="G663" s="1059" t="s">
        <v>4152</v>
      </c>
      <c r="H663" s="1062">
        <v>10</v>
      </c>
      <c r="I663" s="1063">
        <v>0.43199654402764798</v>
      </c>
      <c r="J663" s="1063">
        <v>6</v>
      </c>
      <c r="K663" s="1064">
        <v>72</v>
      </c>
      <c r="L663" s="1063">
        <v>9.33</v>
      </c>
      <c r="M663" s="1063">
        <v>31.103751169990598</v>
      </c>
      <c r="N663" s="1062">
        <v>1</v>
      </c>
      <c r="O663" s="1062">
        <v>0</v>
      </c>
      <c r="P663" s="1059">
        <v>4690379101390</v>
      </c>
      <c r="Q663" s="1062"/>
      <c r="R663" s="1062">
        <v>0</v>
      </c>
      <c r="S663" s="1059" t="s">
        <v>4153</v>
      </c>
      <c r="T663" s="1065">
        <f t="shared" si="18"/>
        <v>747.92100000000005</v>
      </c>
      <c r="U663" s="1066">
        <f t="shared" si="19"/>
        <v>785.31705000000011</v>
      </c>
    </row>
    <row r="664" spans="1:21" hidden="1">
      <c r="A664" s="1059" t="s">
        <v>4731</v>
      </c>
      <c r="B664" s="1060">
        <v>610130007540</v>
      </c>
      <c r="C664" s="1059" t="s">
        <v>4809</v>
      </c>
      <c r="D664" s="1059" t="s">
        <v>4186</v>
      </c>
      <c r="E664" s="1059" t="s">
        <v>4196</v>
      </c>
      <c r="F664" s="1061">
        <v>1116.3</v>
      </c>
      <c r="G664" s="1059" t="s">
        <v>4152</v>
      </c>
      <c r="H664" s="1062">
        <v>10</v>
      </c>
      <c r="I664" s="1063">
        <v>0.43199654402764798</v>
      </c>
      <c r="J664" s="1063">
        <v>6</v>
      </c>
      <c r="K664" s="1064">
        <v>72</v>
      </c>
      <c r="L664" s="1063">
        <v>9.33</v>
      </c>
      <c r="M664" s="1063">
        <v>31.103751169990598</v>
      </c>
      <c r="N664" s="1062">
        <v>1</v>
      </c>
      <c r="O664" s="1062">
        <v>0</v>
      </c>
      <c r="P664" s="1059">
        <v>4690379101406</v>
      </c>
      <c r="Q664" s="1062"/>
      <c r="R664" s="1062">
        <v>0</v>
      </c>
      <c r="S664" s="1059" t="s">
        <v>4153</v>
      </c>
      <c r="T664" s="1065">
        <f t="shared" si="18"/>
        <v>747.92100000000005</v>
      </c>
      <c r="U664" s="1066">
        <f t="shared" si="19"/>
        <v>785.31705000000011</v>
      </c>
    </row>
    <row r="665" spans="1:21" hidden="1">
      <c r="A665" s="1059" t="s">
        <v>4731</v>
      </c>
      <c r="B665" s="1060">
        <v>610130007541</v>
      </c>
      <c r="C665" s="1059" t="s">
        <v>4810</v>
      </c>
      <c r="D665" s="1059" t="s">
        <v>4186</v>
      </c>
      <c r="E665" s="1059" t="s">
        <v>4196</v>
      </c>
      <c r="F665" s="1061">
        <v>1116.3</v>
      </c>
      <c r="G665" s="1059" t="s">
        <v>4152</v>
      </c>
      <c r="H665" s="1062">
        <v>10</v>
      </c>
      <c r="I665" s="1063">
        <v>0.43199654402764798</v>
      </c>
      <c r="J665" s="1063">
        <v>6</v>
      </c>
      <c r="K665" s="1064">
        <v>72</v>
      </c>
      <c r="L665" s="1063">
        <v>9.33</v>
      </c>
      <c r="M665" s="1063">
        <v>31.103751169990598</v>
      </c>
      <c r="N665" s="1062">
        <v>1</v>
      </c>
      <c r="O665" s="1062">
        <v>0</v>
      </c>
      <c r="P665" s="1059">
        <v>4690379101413</v>
      </c>
      <c r="Q665" s="1062"/>
      <c r="R665" s="1062">
        <v>0</v>
      </c>
      <c r="S665" s="1059" t="s">
        <v>4153</v>
      </c>
      <c r="T665" s="1065">
        <f t="shared" si="18"/>
        <v>747.92100000000005</v>
      </c>
      <c r="U665" s="1066">
        <f t="shared" si="19"/>
        <v>785.31705000000011</v>
      </c>
    </row>
    <row r="666" spans="1:21" hidden="1">
      <c r="A666" s="1059" t="s">
        <v>4731</v>
      </c>
      <c r="B666" s="1060">
        <v>610130007536</v>
      </c>
      <c r="C666" s="1059" t="s">
        <v>4811</v>
      </c>
      <c r="D666" s="1059" t="s">
        <v>4186</v>
      </c>
      <c r="E666" s="1059" t="s">
        <v>4196</v>
      </c>
      <c r="F666" s="1061">
        <v>1116.3</v>
      </c>
      <c r="G666" s="1059" t="s">
        <v>4152</v>
      </c>
      <c r="H666" s="1062">
        <v>10</v>
      </c>
      <c r="I666" s="1063">
        <v>0.43199654402764798</v>
      </c>
      <c r="J666" s="1063">
        <v>6</v>
      </c>
      <c r="K666" s="1064">
        <v>72</v>
      </c>
      <c r="L666" s="1063">
        <v>9.33</v>
      </c>
      <c r="M666" s="1063">
        <v>31.103751169990598</v>
      </c>
      <c r="N666" s="1062">
        <v>1</v>
      </c>
      <c r="O666" s="1062">
        <v>0</v>
      </c>
      <c r="P666" s="1059">
        <v>4690379101369</v>
      </c>
      <c r="Q666" s="1062"/>
      <c r="R666" s="1062">
        <v>0</v>
      </c>
      <c r="S666" s="1059" t="s">
        <v>4153</v>
      </c>
      <c r="T666" s="1065">
        <f t="shared" si="18"/>
        <v>747.92100000000005</v>
      </c>
      <c r="U666" s="1066">
        <f t="shared" si="19"/>
        <v>785.31705000000011</v>
      </c>
    </row>
    <row r="667" spans="1:21" hidden="1">
      <c r="A667" s="1059" t="s">
        <v>4731</v>
      </c>
      <c r="B667" s="1060">
        <v>610130007537</v>
      </c>
      <c r="C667" s="1059" t="s">
        <v>4812</v>
      </c>
      <c r="D667" s="1059" t="s">
        <v>4186</v>
      </c>
      <c r="E667" s="1059" t="s">
        <v>4196</v>
      </c>
      <c r="F667" s="1061">
        <v>1116.3</v>
      </c>
      <c r="G667" s="1059" t="s">
        <v>4152</v>
      </c>
      <c r="H667" s="1062">
        <v>10</v>
      </c>
      <c r="I667" s="1063">
        <v>0.43199654402764798</v>
      </c>
      <c r="J667" s="1063">
        <v>6</v>
      </c>
      <c r="K667" s="1064">
        <v>72</v>
      </c>
      <c r="L667" s="1063">
        <v>9.33</v>
      </c>
      <c r="M667" s="1063">
        <v>31.103751169990598</v>
      </c>
      <c r="N667" s="1062">
        <v>1</v>
      </c>
      <c r="O667" s="1062">
        <v>0</v>
      </c>
      <c r="P667" s="1059">
        <v>4690379101376</v>
      </c>
      <c r="Q667" s="1062"/>
      <c r="R667" s="1062">
        <v>0</v>
      </c>
      <c r="S667" s="1059" t="s">
        <v>4153</v>
      </c>
      <c r="T667" s="1065">
        <f t="shared" si="18"/>
        <v>747.92100000000005</v>
      </c>
      <c r="U667" s="1066">
        <f t="shared" si="19"/>
        <v>785.31705000000011</v>
      </c>
    </row>
    <row r="668" spans="1:21" hidden="1">
      <c r="A668" s="1059" t="s">
        <v>4731</v>
      </c>
      <c r="B668" s="1060">
        <v>610130007538</v>
      </c>
      <c r="C668" s="1059" t="s">
        <v>4813</v>
      </c>
      <c r="D668" s="1059" t="s">
        <v>4186</v>
      </c>
      <c r="E668" s="1059" t="s">
        <v>4196</v>
      </c>
      <c r="F668" s="1061">
        <v>1116.3</v>
      </c>
      <c r="G668" s="1059" t="s">
        <v>4152</v>
      </c>
      <c r="H668" s="1062">
        <v>10</v>
      </c>
      <c r="I668" s="1063">
        <v>0.43199654402764798</v>
      </c>
      <c r="J668" s="1063">
        <v>6</v>
      </c>
      <c r="K668" s="1064">
        <v>72</v>
      </c>
      <c r="L668" s="1063">
        <v>9.33</v>
      </c>
      <c r="M668" s="1063">
        <v>31.103751169990598</v>
      </c>
      <c r="N668" s="1062">
        <v>1</v>
      </c>
      <c r="O668" s="1062">
        <v>0</v>
      </c>
      <c r="P668" s="1059">
        <v>4690379101383</v>
      </c>
      <c r="Q668" s="1062"/>
      <c r="R668" s="1062">
        <v>0</v>
      </c>
      <c r="S668" s="1059" t="s">
        <v>4153</v>
      </c>
      <c r="T668" s="1065">
        <f t="shared" si="18"/>
        <v>747.92100000000005</v>
      </c>
      <c r="U668" s="1066">
        <f t="shared" si="19"/>
        <v>785.31705000000011</v>
      </c>
    </row>
    <row r="669" spans="1:21" hidden="1">
      <c r="A669" s="1059" t="s">
        <v>4731</v>
      </c>
      <c r="B669" s="1060">
        <v>620070002642</v>
      </c>
      <c r="C669" s="1059" t="s">
        <v>4814</v>
      </c>
      <c r="D669" s="1059" t="s">
        <v>4205</v>
      </c>
      <c r="E669" s="1059" t="s">
        <v>4181</v>
      </c>
      <c r="F669" s="1061">
        <v>12157.3</v>
      </c>
      <c r="G669" s="1059" t="s">
        <v>4152</v>
      </c>
      <c r="H669" s="1062">
        <v>2</v>
      </c>
      <c r="I669" s="1063">
        <v>1.05596620908131</v>
      </c>
      <c r="J669" s="1063">
        <v>0</v>
      </c>
      <c r="K669" s="1064">
        <v>18</v>
      </c>
      <c r="L669" s="1063">
        <v>22.9</v>
      </c>
      <c r="M669" s="1063">
        <v>19.007391763463598</v>
      </c>
      <c r="N669" s="1062">
        <v>1</v>
      </c>
      <c r="O669" s="1062">
        <v>0</v>
      </c>
      <c r="P669" s="1059">
        <v>4690379101451</v>
      </c>
      <c r="Q669" s="1062"/>
      <c r="R669" s="1062">
        <v>0</v>
      </c>
      <c r="S669" s="1059" t="s">
        <v>4153</v>
      </c>
      <c r="T669" s="1065">
        <f t="shared" si="18"/>
        <v>8145.3909999999996</v>
      </c>
      <c r="U669" s="1066">
        <f t="shared" si="19"/>
        <v>8552.6605500000005</v>
      </c>
    </row>
    <row r="670" spans="1:21" hidden="1">
      <c r="A670" s="1059" t="s">
        <v>4731</v>
      </c>
      <c r="B670" s="1060">
        <v>620070002643</v>
      </c>
      <c r="C670" s="1059" t="s">
        <v>4815</v>
      </c>
      <c r="D670" s="1059" t="s">
        <v>4205</v>
      </c>
      <c r="E670" s="1059" t="s">
        <v>4181</v>
      </c>
      <c r="F670" s="1061">
        <v>12157.3</v>
      </c>
      <c r="G670" s="1059" t="s">
        <v>4152</v>
      </c>
      <c r="H670" s="1062">
        <v>2</v>
      </c>
      <c r="I670" s="1063">
        <v>1.05596620908131</v>
      </c>
      <c r="J670" s="1063">
        <v>0</v>
      </c>
      <c r="K670" s="1064">
        <v>18</v>
      </c>
      <c r="L670" s="1063">
        <v>22.9</v>
      </c>
      <c r="M670" s="1063">
        <v>19.007391763463598</v>
      </c>
      <c r="N670" s="1062">
        <v>1</v>
      </c>
      <c r="O670" s="1062">
        <v>0</v>
      </c>
      <c r="P670" s="1059">
        <v>4690379101468</v>
      </c>
      <c r="Q670" s="1062"/>
      <c r="R670" s="1062">
        <v>0</v>
      </c>
      <c r="S670" s="1059" t="s">
        <v>4153</v>
      </c>
      <c r="T670" s="1065">
        <f t="shared" si="18"/>
        <v>8145.3909999999996</v>
      </c>
      <c r="U670" s="1066">
        <f t="shared" si="19"/>
        <v>8552.6605500000005</v>
      </c>
    </row>
    <row r="671" spans="1:21" hidden="1">
      <c r="A671" s="1059" t="s">
        <v>4731</v>
      </c>
      <c r="B671" s="1060">
        <v>620070002644</v>
      </c>
      <c r="C671" s="1059" t="s">
        <v>4816</v>
      </c>
      <c r="D671" s="1059" t="s">
        <v>4205</v>
      </c>
      <c r="E671" s="1059" t="s">
        <v>4181</v>
      </c>
      <c r="F671" s="1061">
        <v>12157.3</v>
      </c>
      <c r="G671" s="1059" t="s">
        <v>4152</v>
      </c>
      <c r="H671" s="1062">
        <v>2</v>
      </c>
      <c r="I671" s="1063">
        <v>1.05596620908131</v>
      </c>
      <c r="J671" s="1063">
        <v>0</v>
      </c>
      <c r="K671" s="1064">
        <v>18</v>
      </c>
      <c r="L671" s="1063">
        <v>22.9</v>
      </c>
      <c r="M671" s="1063">
        <v>19.007391763463598</v>
      </c>
      <c r="N671" s="1062">
        <v>1</v>
      </c>
      <c r="O671" s="1062">
        <v>0</v>
      </c>
      <c r="P671" s="1059">
        <v>4690379101475</v>
      </c>
      <c r="Q671" s="1062"/>
      <c r="R671" s="1062">
        <v>0</v>
      </c>
      <c r="S671" s="1059" t="s">
        <v>4153</v>
      </c>
      <c r="T671" s="1065">
        <f t="shared" si="18"/>
        <v>8145.3909999999996</v>
      </c>
      <c r="U671" s="1066">
        <f t="shared" si="19"/>
        <v>8552.6605500000005</v>
      </c>
    </row>
    <row r="672" spans="1:21" hidden="1">
      <c r="A672" s="1059" t="s">
        <v>4731</v>
      </c>
      <c r="B672" s="1060">
        <v>620070002639</v>
      </c>
      <c r="C672" s="1059" t="s">
        <v>4817</v>
      </c>
      <c r="D672" s="1059" t="s">
        <v>4205</v>
      </c>
      <c r="E672" s="1059" t="s">
        <v>4181</v>
      </c>
      <c r="F672" s="1061">
        <v>12157.3</v>
      </c>
      <c r="G672" s="1059" t="s">
        <v>4152</v>
      </c>
      <c r="H672" s="1062">
        <v>2</v>
      </c>
      <c r="I672" s="1063">
        <v>1.05596620908131</v>
      </c>
      <c r="J672" s="1063">
        <v>0</v>
      </c>
      <c r="K672" s="1064">
        <v>18</v>
      </c>
      <c r="L672" s="1063">
        <v>22.9</v>
      </c>
      <c r="M672" s="1063">
        <v>19.007391763463598</v>
      </c>
      <c r="N672" s="1062">
        <v>1</v>
      </c>
      <c r="O672" s="1062">
        <v>0</v>
      </c>
      <c r="P672" s="1059">
        <v>4690379101420</v>
      </c>
      <c r="Q672" s="1062"/>
      <c r="R672" s="1062">
        <v>0</v>
      </c>
      <c r="S672" s="1059" t="s">
        <v>4153</v>
      </c>
      <c r="T672" s="1065">
        <f t="shared" si="18"/>
        <v>8145.3909999999996</v>
      </c>
      <c r="U672" s="1066">
        <f t="shared" si="19"/>
        <v>8552.6605500000005</v>
      </c>
    </row>
    <row r="673" spans="1:21" hidden="1">
      <c r="A673" s="1059" t="s">
        <v>4731</v>
      </c>
      <c r="B673" s="1060">
        <v>620070002640</v>
      </c>
      <c r="C673" s="1059" t="s">
        <v>4818</v>
      </c>
      <c r="D673" s="1059" t="s">
        <v>4205</v>
      </c>
      <c r="E673" s="1059" t="s">
        <v>4181</v>
      </c>
      <c r="F673" s="1061">
        <v>12157.3</v>
      </c>
      <c r="G673" s="1059" t="s">
        <v>4152</v>
      </c>
      <c r="H673" s="1062">
        <v>2</v>
      </c>
      <c r="I673" s="1063">
        <v>1.05596620908131</v>
      </c>
      <c r="J673" s="1063">
        <v>0</v>
      </c>
      <c r="K673" s="1064">
        <v>18</v>
      </c>
      <c r="L673" s="1063">
        <v>22.9</v>
      </c>
      <c r="M673" s="1063">
        <v>19.007391763463598</v>
      </c>
      <c r="N673" s="1062">
        <v>1</v>
      </c>
      <c r="O673" s="1062">
        <v>0</v>
      </c>
      <c r="P673" s="1059">
        <v>4690379101437</v>
      </c>
      <c r="Q673" s="1062"/>
      <c r="R673" s="1062">
        <v>0</v>
      </c>
      <c r="S673" s="1059" t="s">
        <v>4153</v>
      </c>
      <c r="T673" s="1065">
        <f t="shared" ref="T673:T736" si="20">F673*67%</f>
        <v>8145.3909999999996</v>
      </c>
      <c r="U673" s="1066">
        <f t="shared" ref="U673:U736" si="21">T673*1.05</f>
        <v>8552.6605500000005</v>
      </c>
    </row>
    <row r="674" spans="1:21" hidden="1">
      <c r="A674" s="1059" t="s">
        <v>4731</v>
      </c>
      <c r="B674" s="1060">
        <v>620070002641</v>
      </c>
      <c r="C674" s="1059" t="s">
        <v>4819</v>
      </c>
      <c r="D674" s="1059" t="s">
        <v>4205</v>
      </c>
      <c r="E674" s="1059" t="s">
        <v>4181</v>
      </c>
      <c r="F674" s="1061">
        <v>12157.3</v>
      </c>
      <c r="G674" s="1059" t="s">
        <v>4152</v>
      </c>
      <c r="H674" s="1062">
        <v>2</v>
      </c>
      <c r="I674" s="1063">
        <v>1.05596620908131</v>
      </c>
      <c r="J674" s="1063">
        <v>0</v>
      </c>
      <c r="K674" s="1064">
        <v>18</v>
      </c>
      <c r="L674" s="1063">
        <v>22.9</v>
      </c>
      <c r="M674" s="1063">
        <v>19.007391763463598</v>
      </c>
      <c r="N674" s="1062">
        <v>1</v>
      </c>
      <c r="O674" s="1062">
        <v>0</v>
      </c>
      <c r="P674" s="1059">
        <v>4690379101444</v>
      </c>
      <c r="Q674" s="1062"/>
      <c r="R674" s="1062">
        <v>0</v>
      </c>
      <c r="S674" s="1059" t="s">
        <v>4153</v>
      </c>
      <c r="T674" s="1065">
        <f t="shared" si="20"/>
        <v>8145.3909999999996</v>
      </c>
      <c r="U674" s="1066">
        <f t="shared" si="21"/>
        <v>8552.6605500000005</v>
      </c>
    </row>
    <row r="675" spans="1:21" hidden="1">
      <c r="A675" s="1059" t="s">
        <v>4731</v>
      </c>
      <c r="B675" s="1060">
        <v>620070002645</v>
      </c>
      <c r="C675" s="1059" t="s">
        <v>4820</v>
      </c>
      <c r="D675" s="1059" t="s">
        <v>4205</v>
      </c>
      <c r="E675" s="1059" t="s">
        <v>4181</v>
      </c>
      <c r="F675" s="1061">
        <v>12157.3</v>
      </c>
      <c r="G675" s="1059" t="s">
        <v>4152</v>
      </c>
      <c r="H675" s="1062">
        <v>2</v>
      </c>
      <c r="I675" s="1063">
        <v>1.05596620908131</v>
      </c>
      <c r="J675" s="1063">
        <v>0</v>
      </c>
      <c r="K675" s="1064">
        <v>18</v>
      </c>
      <c r="L675" s="1063">
        <v>22.9</v>
      </c>
      <c r="M675" s="1063">
        <v>19.007391763463598</v>
      </c>
      <c r="N675" s="1062">
        <v>1</v>
      </c>
      <c r="O675" s="1062">
        <v>0</v>
      </c>
      <c r="P675" s="1059">
        <v>4690379101482</v>
      </c>
      <c r="Q675" s="1062"/>
      <c r="R675" s="1062">
        <v>0</v>
      </c>
      <c r="S675" s="1059" t="s">
        <v>4153</v>
      </c>
      <c r="T675" s="1065">
        <f t="shared" si="20"/>
        <v>8145.3909999999996</v>
      </c>
      <c r="U675" s="1066">
        <f t="shared" si="21"/>
        <v>8552.6605500000005</v>
      </c>
    </row>
    <row r="676" spans="1:21" hidden="1">
      <c r="A676" s="1059" t="s">
        <v>4731</v>
      </c>
      <c r="B676" s="1060">
        <v>620070002646</v>
      </c>
      <c r="C676" s="1059" t="s">
        <v>4821</v>
      </c>
      <c r="D676" s="1059" t="s">
        <v>4205</v>
      </c>
      <c r="E676" s="1059" t="s">
        <v>4181</v>
      </c>
      <c r="F676" s="1061">
        <v>12157.3</v>
      </c>
      <c r="G676" s="1059" t="s">
        <v>4152</v>
      </c>
      <c r="H676" s="1062">
        <v>2</v>
      </c>
      <c r="I676" s="1063">
        <v>1.05596620908131</v>
      </c>
      <c r="J676" s="1063">
        <v>0</v>
      </c>
      <c r="K676" s="1064">
        <v>18</v>
      </c>
      <c r="L676" s="1063">
        <v>22.9</v>
      </c>
      <c r="M676" s="1063">
        <v>19.007391763463598</v>
      </c>
      <c r="N676" s="1062">
        <v>1</v>
      </c>
      <c r="O676" s="1062">
        <v>0</v>
      </c>
      <c r="P676" s="1059">
        <v>4690379101499</v>
      </c>
      <c r="Q676" s="1062"/>
      <c r="R676" s="1062">
        <v>0</v>
      </c>
      <c r="S676" s="1059" t="s">
        <v>4153</v>
      </c>
      <c r="T676" s="1065">
        <f t="shared" si="20"/>
        <v>8145.3909999999996</v>
      </c>
      <c r="U676" s="1066">
        <f t="shared" si="21"/>
        <v>8552.6605500000005</v>
      </c>
    </row>
    <row r="677" spans="1:21" hidden="1">
      <c r="A677" s="1059" t="s">
        <v>4731</v>
      </c>
      <c r="B677" s="1060">
        <v>620070002650</v>
      </c>
      <c r="C677" s="1059" t="s">
        <v>4822</v>
      </c>
      <c r="D677" s="1059" t="s">
        <v>4205</v>
      </c>
      <c r="E677" s="1059" t="s">
        <v>4181</v>
      </c>
      <c r="F677" s="1061">
        <v>16427.3</v>
      </c>
      <c r="G677" s="1059" t="s">
        <v>4152</v>
      </c>
      <c r="H677" s="1062">
        <v>1</v>
      </c>
      <c r="I677" s="1063">
        <v>0.527983104540655</v>
      </c>
      <c r="J677" s="1063">
        <v>0</v>
      </c>
      <c r="K677" s="1064">
        <v>30</v>
      </c>
      <c r="L677" s="1063">
        <v>11.45</v>
      </c>
      <c r="M677" s="1063">
        <v>15.8394931362196</v>
      </c>
      <c r="N677" s="1062">
        <v>1</v>
      </c>
      <c r="O677" s="1062">
        <v>0</v>
      </c>
      <c r="P677" s="1059">
        <v>4690379101536</v>
      </c>
      <c r="Q677" s="1062"/>
      <c r="R677" s="1062">
        <v>0</v>
      </c>
      <c r="S677" s="1059" t="s">
        <v>4153</v>
      </c>
      <c r="T677" s="1065">
        <f t="shared" si="20"/>
        <v>11006.291000000001</v>
      </c>
      <c r="U677" s="1066">
        <f t="shared" si="21"/>
        <v>11556.605550000002</v>
      </c>
    </row>
    <row r="678" spans="1:21" hidden="1">
      <c r="A678" s="1059" t="s">
        <v>4731</v>
      </c>
      <c r="B678" s="1060">
        <v>620070002651</v>
      </c>
      <c r="C678" s="1059" t="s">
        <v>4823</v>
      </c>
      <c r="D678" s="1059" t="s">
        <v>4205</v>
      </c>
      <c r="E678" s="1059" t="s">
        <v>4181</v>
      </c>
      <c r="F678" s="1061">
        <v>16427.3</v>
      </c>
      <c r="G678" s="1059" t="s">
        <v>4152</v>
      </c>
      <c r="H678" s="1062">
        <v>1</v>
      </c>
      <c r="I678" s="1063">
        <v>0.527983104540655</v>
      </c>
      <c r="J678" s="1063">
        <v>0</v>
      </c>
      <c r="K678" s="1064">
        <v>30</v>
      </c>
      <c r="L678" s="1063">
        <v>11.45</v>
      </c>
      <c r="M678" s="1063">
        <v>15.8394931362196</v>
      </c>
      <c r="N678" s="1062">
        <v>1</v>
      </c>
      <c r="O678" s="1062">
        <v>0</v>
      </c>
      <c r="P678" s="1059">
        <v>4690379101543</v>
      </c>
      <c r="Q678" s="1062"/>
      <c r="R678" s="1062">
        <v>0</v>
      </c>
      <c r="S678" s="1059" t="s">
        <v>4153</v>
      </c>
      <c r="T678" s="1065">
        <f t="shared" si="20"/>
        <v>11006.291000000001</v>
      </c>
      <c r="U678" s="1066">
        <f t="shared" si="21"/>
        <v>11556.605550000002</v>
      </c>
    </row>
    <row r="679" spans="1:21" hidden="1">
      <c r="A679" s="1059" t="s">
        <v>4731</v>
      </c>
      <c r="B679" s="1060">
        <v>620070002652</v>
      </c>
      <c r="C679" s="1059" t="s">
        <v>4824</v>
      </c>
      <c r="D679" s="1059" t="s">
        <v>4205</v>
      </c>
      <c r="E679" s="1059" t="s">
        <v>4181</v>
      </c>
      <c r="F679" s="1061">
        <v>16427.3</v>
      </c>
      <c r="G679" s="1059" t="s">
        <v>4152</v>
      </c>
      <c r="H679" s="1062">
        <v>1</v>
      </c>
      <c r="I679" s="1063">
        <v>0.527983104540655</v>
      </c>
      <c r="J679" s="1063">
        <v>0</v>
      </c>
      <c r="K679" s="1064">
        <v>30</v>
      </c>
      <c r="L679" s="1063">
        <v>11.45</v>
      </c>
      <c r="M679" s="1063">
        <v>15.8394931362196</v>
      </c>
      <c r="N679" s="1062">
        <v>1</v>
      </c>
      <c r="O679" s="1062">
        <v>0</v>
      </c>
      <c r="P679" s="1059">
        <v>4690379101550</v>
      </c>
      <c r="Q679" s="1062"/>
      <c r="R679" s="1062">
        <v>0</v>
      </c>
      <c r="S679" s="1059" t="s">
        <v>4153</v>
      </c>
      <c r="T679" s="1065">
        <f t="shared" si="20"/>
        <v>11006.291000000001</v>
      </c>
      <c r="U679" s="1066">
        <f t="shared" si="21"/>
        <v>11556.605550000002</v>
      </c>
    </row>
    <row r="680" spans="1:21" hidden="1">
      <c r="A680" s="1059" t="s">
        <v>4731</v>
      </c>
      <c r="B680" s="1060">
        <v>620070002647</v>
      </c>
      <c r="C680" s="1059" t="s">
        <v>4825</v>
      </c>
      <c r="D680" s="1059" t="s">
        <v>4205</v>
      </c>
      <c r="E680" s="1059" t="s">
        <v>4181</v>
      </c>
      <c r="F680" s="1061">
        <v>16427.3</v>
      </c>
      <c r="G680" s="1059" t="s">
        <v>4152</v>
      </c>
      <c r="H680" s="1062">
        <v>1</v>
      </c>
      <c r="I680" s="1063">
        <v>0.527983104540655</v>
      </c>
      <c r="J680" s="1063">
        <v>0</v>
      </c>
      <c r="K680" s="1064">
        <v>30</v>
      </c>
      <c r="L680" s="1063">
        <v>11.45</v>
      </c>
      <c r="M680" s="1063">
        <v>15.8394931362196</v>
      </c>
      <c r="N680" s="1062">
        <v>1</v>
      </c>
      <c r="O680" s="1062">
        <v>0</v>
      </c>
      <c r="P680" s="1059">
        <v>4690379101505</v>
      </c>
      <c r="Q680" s="1062"/>
      <c r="R680" s="1062">
        <v>0</v>
      </c>
      <c r="S680" s="1059" t="s">
        <v>4153</v>
      </c>
      <c r="T680" s="1065">
        <f t="shared" si="20"/>
        <v>11006.291000000001</v>
      </c>
      <c r="U680" s="1066">
        <f t="shared" si="21"/>
        <v>11556.605550000002</v>
      </c>
    </row>
    <row r="681" spans="1:21" hidden="1">
      <c r="A681" s="1059" t="s">
        <v>4731</v>
      </c>
      <c r="B681" s="1060">
        <v>620070002648</v>
      </c>
      <c r="C681" s="1059" t="s">
        <v>4826</v>
      </c>
      <c r="D681" s="1059" t="s">
        <v>4205</v>
      </c>
      <c r="E681" s="1059" t="s">
        <v>4181</v>
      </c>
      <c r="F681" s="1061">
        <v>16427.3</v>
      </c>
      <c r="G681" s="1059" t="s">
        <v>4152</v>
      </c>
      <c r="H681" s="1062">
        <v>1</v>
      </c>
      <c r="I681" s="1063">
        <v>0.527983104540655</v>
      </c>
      <c r="J681" s="1063">
        <v>0</v>
      </c>
      <c r="K681" s="1064">
        <v>30</v>
      </c>
      <c r="L681" s="1063">
        <v>11.45</v>
      </c>
      <c r="M681" s="1063">
        <v>15.8394931362196</v>
      </c>
      <c r="N681" s="1062">
        <v>1</v>
      </c>
      <c r="O681" s="1062">
        <v>0</v>
      </c>
      <c r="P681" s="1059">
        <v>4690379101512</v>
      </c>
      <c r="Q681" s="1062"/>
      <c r="R681" s="1062">
        <v>0</v>
      </c>
      <c r="S681" s="1059" t="s">
        <v>4153</v>
      </c>
      <c r="T681" s="1065">
        <f t="shared" si="20"/>
        <v>11006.291000000001</v>
      </c>
      <c r="U681" s="1066">
        <f t="shared" si="21"/>
        <v>11556.605550000002</v>
      </c>
    </row>
    <row r="682" spans="1:21" hidden="1">
      <c r="A682" s="1059" t="s">
        <v>4731</v>
      </c>
      <c r="B682" s="1060">
        <v>620070002649</v>
      </c>
      <c r="C682" s="1059" t="s">
        <v>4827</v>
      </c>
      <c r="D682" s="1059" t="s">
        <v>4205</v>
      </c>
      <c r="E682" s="1059" t="s">
        <v>4181</v>
      </c>
      <c r="F682" s="1061">
        <v>16427.3</v>
      </c>
      <c r="G682" s="1059" t="s">
        <v>4152</v>
      </c>
      <c r="H682" s="1062">
        <v>1</v>
      </c>
      <c r="I682" s="1063">
        <v>0.527983104540655</v>
      </c>
      <c r="J682" s="1063">
        <v>0</v>
      </c>
      <c r="K682" s="1064">
        <v>30</v>
      </c>
      <c r="L682" s="1063">
        <v>11.45</v>
      </c>
      <c r="M682" s="1063">
        <v>15.8394931362196</v>
      </c>
      <c r="N682" s="1062">
        <v>1</v>
      </c>
      <c r="O682" s="1062">
        <v>0</v>
      </c>
      <c r="P682" s="1059">
        <v>4690379101529</v>
      </c>
      <c r="Q682" s="1062"/>
      <c r="R682" s="1062">
        <v>0</v>
      </c>
      <c r="S682" s="1059" t="s">
        <v>4153</v>
      </c>
      <c r="T682" s="1065">
        <f t="shared" si="20"/>
        <v>11006.291000000001</v>
      </c>
      <c r="U682" s="1066">
        <f t="shared" si="21"/>
        <v>11556.605550000002</v>
      </c>
    </row>
    <row r="683" spans="1:21" hidden="1">
      <c r="A683" s="1059" t="s">
        <v>4731</v>
      </c>
      <c r="B683" s="1060">
        <v>620070002653</v>
      </c>
      <c r="C683" s="1059" t="s">
        <v>4828</v>
      </c>
      <c r="D683" s="1059" t="s">
        <v>4205</v>
      </c>
      <c r="E683" s="1059" t="s">
        <v>4181</v>
      </c>
      <c r="F683" s="1061">
        <v>16427.3</v>
      </c>
      <c r="G683" s="1059" t="s">
        <v>4152</v>
      </c>
      <c r="H683" s="1062">
        <v>1</v>
      </c>
      <c r="I683" s="1063">
        <v>0.527983104540655</v>
      </c>
      <c r="J683" s="1063">
        <v>0</v>
      </c>
      <c r="K683" s="1064">
        <v>30</v>
      </c>
      <c r="L683" s="1063">
        <v>11.45</v>
      </c>
      <c r="M683" s="1063">
        <v>15.8394931362196</v>
      </c>
      <c r="N683" s="1062">
        <v>1</v>
      </c>
      <c r="O683" s="1062">
        <v>0</v>
      </c>
      <c r="P683" s="1059">
        <v>4690379101567</v>
      </c>
      <c r="Q683" s="1062"/>
      <c r="R683" s="1062">
        <v>0</v>
      </c>
      <c r="S683" s="1059" t="s">
        <v>4153</v>
      </c>
      <c r="T683" s="1065">
        <f t="shared" si="20"/>
        <v>11006.291000000001</v>
      </c>
      <c r="U683" s="1066">
        <f t="shared" si="21"/>
        <v>11556.605550000002</v>
      </c>
    </row>
    <row r="684" spans="1:21" hidden="1">
      <c r="A684" s="1059" t="s">
        <v>4731</v>
      </c>
      <c r="B684" s="1060">
        <v>620070002654</v>
      </c>
      <c r="C684" s="1059" t="s">
        <v>4829</v>
      </c>
      <c r="D684" s="1059" t="s">
        <v>4205</v>
      </c>
      <c r="E684" s="1059" t="s">
        <v>4181</v>
      </c>
      <c r="F684" s="1061">
        <v>16427.3</v>
      </c>
      <c r="G684" s="1059" t="s">
        <v>4152</v>
      </c>
      <c r="H684" s="1062">
        <v>1</v>
      </c>
      <c r="I684" s="1063">
        <v>0.527983104540655</v>
      </c>
      <c r="J684" s="1063">
        <v>0</v>
      </c>
      <c r="K684" s="1064">
        <v>30</v>
      </c>
      <c r="L684" s="1063">
        <v>11.45</v>
      </c>
      <c r="M684" s="1063">
        <v>15.8394931362196</v>
      </c>
      <c r="N684" s="1062">
        <v>1</v>
      </c>
      <c r="O684" s="1062">
        <v>0</v>
      </c>
      <c r="P684" s="1059">
        <v>4690379101574</v>
      </c>
      <c r="Q684" s="1062"/>
      <c r="R684" s="1062">
        <v>0</v>
      </c>
      <c r="S684" s="1059" t="s">
        <v>4153</v>
      </c>
      <c r="T684" s="1065">
        <f t="shared" si="20"/>
        <v>11006.291000000001</v>
      </c>
      <c r="U684" s="1066">
        <f t="shared" si="21"/>
        <v>11556.605550000002</v>
      </c>
    </row>
    <row r="685" spans="1:21" hidden="1">
      <c r="A685" s="1059" t="s">
        <v>4731</v>
      </c>
      <c r="B685" s="1060">
        <v>620070002658</v>
      </c>
      <c r="C685" s="1059" t="s">
        <v>4830</v>
      </c>
      <c r="D685" s="1059" t="s">
        <v>4205</v>
      </c>
      <c r="E685" s="1059" t="s">
        <v>4181</v>
      </c>
      <c r="F685" s="1061">
        <v>16427.3</v>
      </c>
      <c r="G685" s="1059" t="s">
        <v>4152</v>
      </c>
      <c r="H685" s="1062">
        <v>1</v>
      </c>
      <c r="I685" s="1063">
        <v>0.527983104540655</v>
      </c>
      <c r="J685" s="1063">
        <v>0</v>
      </c>
      <c r="K685" s="1064">
        <v>30</v>
      </c>
      <c r="L685" s="1063">
        <v>11.45</v>
      </c>
      <c r="M685" s="1063">
        <v>15.8394931362196</v>
      </c>
      <c r="N685" s="1062">
        <v>1</v>
      </c>
      <c r="O685" s="1062">
        <v>0</v>
      </c>
      <c r="P685" s="1059">
        <v>4690379101611</v>
      </c>
      <c r="Q685" s="1062"/>
      <c r="R685" s="1062">
        <v>0</v>
      </c>
      <c r="S685" s="1059" t="s">
        <v>4153</v>
      </c>
      <c r="T685" s="1065">
        <f t="shared" si="20"/>
        <v>11006.291000000001</v>
      </c>
      <c r="U685" s="1066">
        <f t="shared" si="21"/>
        <v>11556.605550000002</v>
      </c>
    </row>
    <row r="686" spans="1:21" hidden="1">
      <c r="A686" s="1059" t="s">
        <v>4731</v>
      </c>
      <c r="B686" s="1060">
        <v>620070002659</v>
      </c>
      <c r="C686" s="1059" t="s">
        <v>4831</v>
      </c>
      <c r="D686" s="1059" t="s">
        <v>4205</v>
      </c>
      <c r="E686" s="1059" t="s">
        <v>4181</v>
      </c>
      <c r="F686" s="1061">
        <v>16427.3</v>
      </c>
      <c r="G686" s="1059" t="s">
        <v>4152</v>
      </c>
      <c r="H686" s="1062">
        <v>1</v>
      </c>
      <c r="I686" s="1063">
        <v>0.527983104540655</v>
      </c>
      <c r="J686" s="1063">
        <v>0</v>
      </c>
      <c r="K686" s="1064">
        <v>30</v>
      </c>
      <c r="L686" s="1063">
        <v>11.45</v>
      </c>
      <c r="M686" s="1063">
        <v>15.8394931362196</v>
      </c>
      <c r="N686" s="1062">
        <v>1</v>
      </c>
      <c r="O686" s="1062">
        <v>0</v>
      </c>
      <c r="P686" s="1059">
        <v>4690379101628</v>
      </c>
      <c r="Q686" s="1062"/>
      <c r="R686" s="1062">
        <v>0</v>
      </c>
      <c r="S686" s="1059" t="s">
        <v>4153</v>
      </c>
      <c r="T686" s="1065">
        <f t="shared" si="20"/>
        <v>11006.291000000001</v>
      </c>
      <c r="U686" s="1066">
        <f t="shared" si="21"/>
        <v>11556.605550000002</v>
      </c>
    </row>
    <row r="687" spans="1:21" hidden="1">
      <c r="A687" s="1059" t="s">
        <v>4731</v>
      </c>
      <c r="B687" s="1060">
        <v>620070002660</v>
      </c>
      <c r="C687" s="1059" t="s">
        <v>4832</v>
      </c>
      <c r="D687" s="1059" t="s">
        <v>4205</v>
      </c>
      <c r="E687" s="1059" t="s">
        <v>4181</v>
      </c>
      <c r="F687" s="1061">
        <v>16427.3</v>
      </c>
      <c r="G687" s="1059" t="s">
        <v>4152</v>
      </c>
      <c r="H687" s="1062">
        <v>1</v>
      </c>
      <c r="I687" s="1063">
        <v>0.527983104540655</v>
      </c>
      <c r="J687" s="1063">
        <v>0</v>
      </c>
      <c r="K687" s="1064">
        <v>30</v>
      </c>
      <c r="L687" s="1063">
        <v>11.45</v>
      </c>
      <c r="M687" s="1063">
        <v>15.8394931362196</v>
      </c>
      <c r="N687" s="1062">
        <v>1</v>
      </c>
      <c r="O687" s="1062">
        <v>0</v>
      </c>
      <c r="P687" s="1059">
        <v>4690379101635</v>
      </c>
      <c r="Q687" s="1062"/>
      <c r="R687" s="1062">
        <v>0</v>
      </c>
      <c r="S687" s="1059" t="s">
        <v>4153</v>
      </c>
      <c r="T687" s="1065">
        <f t="shared" si="20"/>
        <v>11006.291000000001</v>
      </c>
      <c r="U687" s="1066">
        <f t="shared" si="21"/>
        <v>11556.605550000002</v>
      </c>
    </row>
    <row r="688" spans="1:21" hidden="1">
      <c r="A688" s="1059" t="s">
        <v>4731</v>
      </c>
      <c r="B688" s="1060">
        <v>620070002655</v>
      </c>
      <c r="C688" s="1059" t="s">
        <v>4833</v>
      </c>
      <c r="D688" s="1059" t="s">
        <v>4205</v>
      </c>
      <c r="E688" s="1059" t="s">
        <v>4181</v>
      </c>
      <c r="F688" s="1061">
        <v>16427.3</v>
      </c>
      <c r="G688" s="1059" t="s">
        <v>4152</v>
      </c>
      <c r="H688" s="1062">
        <v>1</v>
      </c>
      <c r="I688" s="1063">
        <v>0.527983104540655</v>
      </c>
      <c r="J688" s="1063">
        <v>0</v>
      </c>
      <c r="K688" s="1064">
        <v>30</v>
      </c>
      <c r="L688" s="1063">
        <v>11.45</v>
      </c>
      <c r="M688" s="1063">
        <v>15.8394931362196</v>
      </c>
      <c r="N688" s="1062">
        <v>1</v>
      </c>
      <c r="O688" s="1062">
        <v>0</v>
      </c>
      <c r="P688" s="1059">
        <v>4690379101581</v>
      </c>
      <c r="Q688" s="1062"/>
      <c r="R688" s="1062">
        <v>0</v>
      </c>
      <c r="S688" s="1059" t="s">
        <v>4153</v>
      </c>
      <c r="T688" s="1065">
        <f t="shared" si="20"/>
        <v>11006.291000000001</v>
      </c>
      <c r="U688" s="1066">
        <f t="shared" si="21"/>
        <v>11556.605550000002</v>
      </c>
    </row>
    <row r="689" spans="1:21" hidden="1">
      <c r="A689" s="1059" t="s">
        <v>4731</v>
      </c>
      <c r="B689" s="1060">
        <v>620070002656</v>
      </c>
      <c r="C689" s="1059" t="s">
        <v>4834</v>
      </c>
      <c r="D689" s="1059" t="s">
        <v>4205</v>
      </c>
      <c r="E689" s="1059" t="s">
        <v>4181</v>
      </c>
      <c r="F689" s="1061">
        <v>16427.3</v>
      </c>
      <c r="G689" s="1059" t="s">
        <v>4152</v>
      </c>
      <c r="H689" s="1062">
        <v>1</v>
      </c>
      <c r="I689" s="1063">
        <v>0.527983104540655</v>
      </c>
      <c r="J689" s="1063">
        <v>0</v>
      </c>
      <c r="K689" s="1064">
        <v>30</v>
      </c>
      <c r="L689" s="1063">
        <v>11.45</v>
      </c>
      <c r="M689" s="1063">
        <v>15.8394931362196</v>
      </c>
      <c r="N689" s="1062">
        <v>1</v>
      </c>
      <c r="O689" s="1062">
        <v>0</v>
      </c>
      <c r="P689" s="1059">
        <v>4690379101598</v>
      </c>
      <c r="Q689" s="1062"/>
      <c r="R689" s="1062">
        <v>0</v>
      </c>
      <c r="S689" s="1059" t="s">
        <v>4153</v>
      </c>
      <c r="T689" s="1065">
        <f t="shared" si="20"/>
        <v>11006.291000000001</v>
      </c>
      <c r="U689" s="1066">
        <f t="shared" si="21"/>
        <v>11556.605550000002</v>
      </c>
    </row>
    <row r="690" spans="1:21" hidden="1">
      <c r="A690" s="1059" t="s">
        <v>4731</v>
      </c>
      <c r="B690" s="1060">
        <v>620070002657</v>
      </c>
      <c r="C690" s="1059" t="s">
        <v>4835</v>
      </c>
      <c r="D690" s="1059" t="s">
        <v>4205</v>
      </c>
      <c r="E690" s="1059" t="s">
        <v>4181</v>
      </c>
      <c r="F690" s="1061">
        <v>16427.3</v>
      </c>
      <c r="G690" s="1059" t="s">
        <v>4152</v>
      </c>
      <c r="H690" s="1062">
        <v>1</v>
      </c>
      <c r="I690" s="1063">
        <v>0.527983104540655</v>
      </c>
      <c r="J690" s="1063">
        <v>0</v>
      </c>
      <c r="K690" s="1064">
        <v>30</v>
      </c>
      <c r="L690" s="1063">
        <v>11.45</v>
      </c>
      <c r="M690" s="1063">
        <v>15.8394931362196</v>
      </c>
      <c r="N690" s="1062">
        <v>1</v>
      </c>
      <c r="O690" s="1062">
        <v>0</v>
      </c>
      <c r="P690" s="1059">
        <v>4690379101604</v>
      </c>
      <c r="Q690" s="1062"/>
      <c r="R690" s="1062">
        <v>0</v>
      </c>
      <c r="S690" s="1059" t="s">
        <v>4153</v>
      </c>
      <c r="T690" s="1065">
        <f t="shared" si="20"/>
        <v>11006.291000000001</v>
      </c>
      <c r="U690" s="1066">
        <f t="shared" si="21"/>
        <v>11556.605550000002</v>
      </c>
    </row>
    <row r="691" spans="1:21" hidden="1">
      <c r="A691" s="1059" t="s">
        <v>4731</v>
      </c>
      <c r="B691" s="1060">
        <v>620070002661</v>
      </c>
      <c r="C691" s="1059" t="s">
        <v>4836</v>
      </c>
      <c r="D691" s="1059" t="s">
        <v>4205</v>
      </c>
      <c r="E691" s="1059" t="s">
        <v>4181</v>
      </c>
      <c r="F691" s="1061">
        <v>16427.3</v>
      </c>
      <c r="G691" s="1059" t="s">
        <v>4152</v>
      </c>
      <c r="H691" s="1062">
        <v>1</v>
      </c>
      <c r="I691" s="1063">
        <v>0.527983104540655</v>
      </c>
      <c r="J691" s="1063">
        <v>0</v>
      </c>
      <c r="K691" s="1064">
        <v>30</v>
      </c>
      <c r="L691" s="1063">
        <v>11.45</v>
      </c>
      <c r="M691" s="1063">
        <v>15.8394931362196</v>
      </c>
      <c r="N691" s="1062">
        <v>1</v>
      </c>
      <c r="O691" s="1062">
        <v>0</v>
      </c>
      <c r="P691" s="1059">
        <v>4690379101642</v>
      </c>
      <c r="Q691" s="1062"/>
      <c r="R691" s="1062">
        <v>0</v>
      </c>
      <c r="S691" s="1059" t="s">
        <v>4153</v>
      </c>
      <c r="T691" s="1065">
        <f t="shared" si="20"/>
        <v>11006.291000000001</v>
      </c>
      <c r="U691" s="1066">
        <f t="shared" si="21"/>
        <v>11556.605550000002</v>
      </c>
    </row>
    <row r="692" spans="1:21" hidden="1">
      <c r="A692" s="1059" t="s">
        <v>4731</v>
      </c>
      <c r="B692" s="1060">
        <v>620070002662</v>
      </c>
      <c r="C692" s="1059" t="s">
        <v>4837</v>
      </c>
      <c r="D692" s="1059" t="s">
        <v>4205</v>
      </c>
      <c r="E692" s="1059" t="s">
        <v>4181</v>
      </c>
      <c r="F692" s="1061">
        <v>16427.3</v>
      </c>
      <c r="G692" s="1059" t="s">
        <v>4152</v>
      </c>
      <c r="H692" s="1062">
        <v>1</v>
      </c>
      <c r="I692" s="1063">
        <v>0.527983104540655</v>
      </c>
      <c r="J692" s="1063">
        <v>0</v>
      </c>
      <c r="K692" s="1064">
        <v>30</v>
      </c>
      <c r="L692" s="1063">
        <v>11.45</v>
      </c>
      <c r="M692" s="1063">
        <v>15.8394931362196</v>
      </c>
      <c r="N692" s="1062">
        <v>1</v>
      </c>
      <c r="O692" s="1062">
        <v>0</v>
      </c>
      <c r="P692" s="1059">
        <v>4690379101659</v>
      </c>
      <c r="Q692" s="1062"/>
      <c r="R692" s="1062">
        <v>0</v>
      </c>
      <c r="S692" s="1059" t="s">
        <v>4153</v>
      </c>
      <c r="T692" s="1065">
        <f t="shared" si="20"/>
        <v>11006.291000000001</v>
      </c>
      <c r="U692" s="1066">
        <f t="shared" si="21"/>
        <v>11556.605550000002</v>
      </c>
    </row>
    <row r="693" spans="1:21" hidden="1">
      <c r="A693" s="1059" t="s">
        <v>4731</v>
      </c>
      <c r="B693" s="1060">
        <v>620070002666</v>
      </c>
      <c r="C693" s="1059" t="s">
        <v>4838</v>
      </c>
      <c r="D693" s="1059" t="s">
        <v>4218</v>
      </c>
      <c r="E693" s="1059" t="s">
        <v>4181</v>
      </c>
      <c r="F693" s="1061">
        <v>6972.3</v>
      </c>
      <c r="G693" s="1059" t="s">
        <v>4152</v>
      </c>
      <c r="H693" s="1062">
        <v>4</v>
      </c>
      <c r="I693" s="1063">
        <v>1.05596620908131</v>
      </c>
      <c r="J693" s="1063">
        <v>0</v>
      </c>
      <c r="K693" s="1064">
        <v>20</v>
      </c>
      <c r="L693" s="1063">
        <v>45.8</v>
      </c>
      <c r="M693" s="1063">
        <v>21.119324181626201</v>
      </c>
      <c r="N693" s="1062">
        <v>1</v>
      </c>
      <c r="O693" s="1062">
        <v>0</v>
      </c>
      <c r="P693" s="1059">
        <v>4690379101697</v>
      </c>
      <c r="Q693" s="1062"/>
      <c r="R693" s="1062">
        <v>0</v>
      </c>
      <c r="S693" s="1059" t="s">
        <v>4153</v>
      </c>
      <c r="T693" s="1065">
        <f t="shared" si="20"/>
        <v>4671.4410000000007</v>
      </c>
      <c r="U693" s="1066">
        <f t="shared" si="21"/>
        <v>4905.0130500000014</v>
      </c>
    </row>
    <row r="694" spans="1:21" hidden="1">
      <c r="A694" s="1059" t="s">
        <v>4731</v>
      </c>
      <c r="B694" s="1060">
        <v>620070002667</v>
      </c>
      <c r="C694" s="1059" t="s">
        <v>4839</v>
      </c>
      <c r="D694" s="1059" t="s">
        <v>4218</v>
      </c>
      <c r="E694" s="1059" t="s">
        <v>4181</v>
      </c>
      <c r="F694" s="1061">
        <v>6972.3</v>
      </c>
      <c r="G694" s="1059" t="s">
        <v>4152</v>
      </c>
      <c r="H694" s="1062">
        <v>4</v>
      </c>
      <c r="I694" s="1063">
        <v>1.05596620908131</v>
      </c>
      <c r="J694" s="1063">
        <v>0</v>
      </c>
      <c r="K694" s="1064">
        <v>20</v>
      </c>
      <c r="L694" s="1063">
        <v>45.8</v>
      </c>
      <c r="M694" s="1063">
        <v>21.119324181626201</v>
      </c>
      <c r="N694" s="1062">
        <v>1</v>
      </c>
      <c r="O694" s="1062">
        <v>0</v>
      </c>
      <c r="P694" s="1059">
        <v>4690379101703</v>
      </c>
      <c r="Q694" s="1062"/>
      <c r="R694" s="1062">
        <v>0</v>
      </c>
      <c r="S694" s="1059" t="s">
        <v>4153</v>
      </c>
      <c r="T694" s="1065">
        <f t="shared" si="20"/>
        <v>4671.4410000000007</v>
      </c>
      <c r="U694" s="1066">
        <f t="shared" si="21"/>
        <v>4905.0130500000014</v>
      </c>
    </row>
    <row r="695" spans="1:21" hidden="1">
      <c r="A695" s="1059" t="s">
        <v>4731</v>
      </c>
      <c r="B695" s="1060">
        <v>620070002668</v>
      </c>
      <c r="C695" s="1059" t="s">
        <v>4840</v>
      </c>
      <c r="D695" s="1059" t="s">
        <v>4218</v>
      </c>
      <c r="E695" s="1059" t="s">
        <v>4181</v>
      </c>
      <c r="F695" s="1061">
        <v>6972.3</v>
      </c>
      <c r="G695" s="1059" t="s">
        <v>4152</v>
      </c>
      <c r="H695" s="1062">
        <v>4</v>
      </c>
      <c r="I695" s="1063">
        <v>1.05596620908131</v>
      </c>
      <c r="J695" s="1063">
        <v>0</v>
      </c>
      <c r="K695" s="1064">
        <v>20</v>
      </c>
      <c r="L695" s="1063">
        <v>45.8</v>
      </c>
      <c r="M695" s="1063">
        <v>21.119324181626201</v>
      </c>
      <c r="N695" s="1062">
        <v>1</v>
      </c>
      <c r="O695" s="1062">
        <v>0</v>
      </c>
      <c r="P695" s="1059">
        <v>4690379101710</v>
      </c>
      <c r="Q695" s="1062"/>
      <c r="R695" s="1062">
        <v>0</v>
      </c>
      <c r="S695" s="1059" t="s">
        <v>4153</v>
      </c>
      <c r="T695" s="1065">
        <f t="shared" si="20"/>
        <v>4671.4410000000007</v>
      </c>
      <c r="U695" s="1066">
        <f t="shared" si="21"/>
        <v>4905.0130500000014</v>
      </c>
    </row>
    <row r="696" spans="1:21" hidden="1">
      <c r="A696" s="1059" t="s">
        <v>4731</v>
      </c>
      <c r="B696" s="1060">
        <v>620070002663</v>
      </c>
      <c r="C696" s="1059" t="s">
        <v>4841</v>
      </c>
      <c r="D696" s="1059" t="s">
        <v>4218</v>
      </c>
      <c r="E696" s="1059" t="s">
        <v>4181</v>
      </c>
      <c r="F696" s="1061">
        <v>6972.3</v>
      </c>
      <c r="G696" s="1059" t="s">
        <v>4152</v>
      </c>
      <c r="H696" s="1062">
        <v>4</v>
      </c>
      <c r="I696" s="1063">
        <v>1.05596620908131</v>
      </c>
      <c r="J696" s="1063">
        <v>0</v>
      </c>
      <c r="K696" s="1064">
        <v>20</v>
      </c>
      <c r="L696" s="1063">
        <v>45.8</v>
      </c>
      <c r="M696" s="1063">
        <v>21.119324181626201</v>
      </c>
      <c r="N696" s="1062">
        <v>1</v>
      </c>
      <c r="O696" s="1062">
        <v>0</v>
      </c>
      <c r="P696" s="1059">
        <v>4690379101666</v>
      </c>
      <c r="Q696" s="1062"/>
      <c r="R696" s="1062">
        <v>0</v>
      </c>
      <c r="S696" s="1059" t="s">
        <v>4153</v>
      </c>
      <c r="T696" s="1065">
        <f t="shared" si="20"/>
        <v>4671.4410000000007</v>
      </c>
      <c r="U696" s="1066">
        <f t="shared" si="21"/>
        <v>4905.0130500000014</v>
      </c>
    </row>
    <row r="697" spans="1:21" hidden="1">
      <c r="A697" s="1059" t="s">
        <v>4731</v>
      </c>
      <c r="B697" s="1060">
        <v>620070002664</v>
      </c>
      <c r="C697" s="1059" t="s">
        <v>4842</v>
      </c>
      <c r="D697" s="1059" t="s">
        <v>4218</v>
      </c>
      <c r="E697" s="1059" t="s">
        <v>4181</v>
      </c>
      <c r="F697" s="1061">
        <v>6972.3</v>
      </c>
      <c r="G697" s="1059" t="s">
        <v>4152</v>
      </c>
      <c r="H697" s="1062">
        <v>4</v>
      </c>
      <c r="I697" s="1063">
        <v>1.05596620908131</v>
      </c>
      <c r="J697" s="1063">
        <v>0</v>
      </c>
      <c r="K697" s="1064">
        <v>20</v>
      </c>
      <c r="L697" s="1063">
        <v>45.8</v>
      </c>
      <c r="M697" s="1063">
        <v>21.119324181626201</v>
      </c>
      <c r="N697" s="1062">
        <v>1</v>
      </c>
      <c r="O697" s="1062">
        <v>0</v>
      </c>
      <c r="P697" s="1059">
        <v>4690379101673</v>
      </c>
      <c r="Q697" s="1062"/>
      <c r="R697" s="1062">
        <v>0</v>
      </c>
      <c r="S697" s="1059" t="s">
        <v>4153</v>
      </c>
      <c r="T697" s="1065">
        <f t="shared" si="20"/>
        <v>4671.4410000000007</v>
      </c>
      <c r="U697" s="1066">
        <f t="shared" si="21"/>
        <v>4905.0130500000014</v>
      </c>
    </row>
    <row r="698" spans="1:21" hidden="1">
      <c r="A698" s="1059" t="s">
        <v>4731</v>
      </c>
      <c r="B698" s="1060">
        <v>620070002665</v>
      </c>
      <c r="C698" s="1059" t="s">
        <v>4843</v>
      </c>
      <c r="D698" s="1059" t="s">
        <v>4218</v>
      </c>
      <c r="E698" s="1059" t="s">
        <v>4181</v>
      </c>
      <c r="F698" s="1061">
        <v>6972.3</v>
      </c>
      <c r="G698" s="1059" t="s">
        <v>4152</v>
      </c>
      <c r="H698" s="1062">
        <v>4</v>
      </c>
      <c r="I698" s="1063">
        <v>1.05596620908131</v>
      </c>
      <c r="J698" s="1063">
        <v>0</v>
      </c>
      <c r="K698" s="1064">
        <v>20</v>
      </c>
      <c r="L698" s="1063">
        <v>45.8</v>
      </c>
      <c r="M698" s="1063">
        <v>21.119324181626201</v>
      </c>
      <c r="N698" s="1062">
        <v>1</v>
      </c>
      <c r="O698" s="1062">
        <v>0</v>
      </c>
      <c r="P698" s="1059">
        <v>4690379101680</v>
      </c>
      <c r="Q698" s="1062"/>
      <c r="R698" s="1062">
        <v>0</v>
      </c>
      <c r="S698" s="1059" t="s">
        <v>4153</v>
      </c>
      <c r="T698" s="1065">
        <f t="shared" si="20"/>
        <v>4671.4410000000007</v>
      </c>
      <c r="U698" s="1066">
        <f t="shared" si="21"/>
        <v>4905.0130500000014</v>
      </c>
    </row>
    <row r="699" spans="1:21" hidden="1">
      <c r="A699" s="1059" t="s">
        <v>4731</v>
      </c>
      <c r="B699" s="1060">
        <v>620070002669</v>
      </c>
      <c r="C699" s="1059" t="s">
        <v>4844</v>
      </c>
      <c r="D699" s="1059" t="s">
        <v>4218</v>
      </c>
      <c r="E699" s="1059" t="s">
        <v>4181</v>
      </c>
      <c r="F699" s="1061">
        <v>6972.3</v>
      </c>
      <c r="G699" s="1059" t="s">
        <v>4152</v>
      </c>
      <c r="H699" s="1062">
        <v>4</v>
      </c>
      <c r="I699" s="1063">
        <v>1.05596620908131</v>
      </c>
      <c r="J699" s="1063">
        <v>0</v>
      </c>
      <c r="K699" s="1064">
        <v>20</v>
      </c>
      <c r="L699" s="1063">
        <v>45.8</v>
      </c>
      <c r="M699" s="1063">
        <v>21.119324181626201</v>
      </c>
      <c r="N699" s="1062">
        <v>1</v>
      </c>
      <c r="O699" s="1062">
        <v>0</v>
      </c>
      <c r="P699" s="1059">
        <v>4690379101727</v>
      </c>
      <c r="Q699" s="1062"/>
      <c r="R699" s="1062">
        <v>0</v>
      </c>
      <c r="S699" s="1059" t="s">
        <v>4153</v>
      </c>
      <c r="T699" s="1065">
        <f t="shared" si="20"/>
        <v>4671.4410000000007</v>
      </c>
      <c r="U699" s="1066">
        <f t="shared" si="21"/>
        <v>4905.0130500000014</v>
      </c>
    </row>
    <row r="700" spans="1:21" hidden="1">
      <c r="A700" s="1059" t="s">
        <v>4731</v>
      </c>
      <c r="B700" s="1060">
        <v>620070002670</v>
      </c>
      <c r="C700" s="1059" t="s">
        <v>4845</v>
      </c>
      <c r="D700" s="1059" t="s">
        <v>4218</v>
      </c>
      <c r="E700" s="1059" t="s">
        <v>4181</v>
      </c>
      <c r="F700" s="1061">
        <v>6972.3</v>
      </c>
      <c r="G700" s="1059" t="s">
        <v>4152</v>
      </c>
      <c r="H700" s="1062">
        <v>4</v>
      </c>
      <c r="I700" s="1063">
        <v>1.05596620908131</v>
      </c>
      <c r="J700" s="1063">
        <v>0</v>
      </c>
      <c r="K700" s="1064">
        <v>20</v>
      </c>
      <c r="L700" s="1063">
        <v>45.8</v>
      </c>
      <c r="M700" s="1063">
        <v>21.119324181626201</v>
      </c>
      <c r="N700" s="1062">
        <v>1</v>
      </c>
      <c r="O700" s="1062">
        <v>0</v>
      </c>
      <c r="P700" s="1059">
        <v>4690379101734</v>
      </c>
      <c r="Q700" s="1062"/>
      <c r="R700" s="1062">
        <v>0</v>
      </c>
      <c r="S700" s="1059" t="s">
        <v>4153</v>
      </c>
      <c r="T700" s="1065">
        <f t="shared" si="20"/>
        <v>4671.4410000000007</v>
      </c>
      <c r="U700" s="1066">
        <f t="shared" si="21"/>
        <v>4905.0130500000014</v>
      </c>
    </row>
    <row r="701" spans="1:21" hidden="1">
      <c r="A701" s="1059" t="s">
        <v>4731</v>
      </c>
      <c r="B701" s="1060">
        <v>620070002674</v>
      </c>
      <c r="C701" s="1059" t="s">
        <v>4846</v>
      </c>
      <c r="D701" s="1059" t="s">
        <v>4218</v>
      </c>
      <c r="E701" s="1059" t="s">
        <v>4181</v>
      </c>
      <c r="F701" s="1061">
        <v>11712</v>
      </c>
      <c r="G701" s="1059" t="s">
        <v>4152</v>
      </c>
      <c r="H701" s="1062">
        <v>2</v>
      </c>
      <c r="I701" s="1063">
        <v>0.527983104540655</v>
      </c>
      <c r="J701" s="1063">
        <v>0</v>
      </c>
      <c r="K701" s="1064">
        <v>26</v>
      </c>
      <c r="L701" s="1063">
        <v>22.9</v>
      </c>
      <c r="M701" s="1063">
        <v>13.727560718056999</v>
      </c>
      <c r="N701" s="1062">
        <v>1</v>
      </c>
      <c r="O701" s="1062">
        <v>0</v>
      </c>
      <c r="P701" s="1059">
        <v>4690379101772</v>
      </c>
      <c r="Q701" s="1062"/>
      <c r="R701" s="1062">
        <v>0</v>
      </c>
      <c r="S701" s="1059" t="s">
        <v>4153</v>
      </c>
      <c r="T701" s="1065">
        <f t="shared" si="20"/>
        <v>7847.0400000000009</v>
      </c>
      <c r="U701" s="1066">
        <f t="shared" si="21"/>
        <v>8239.3920000000016</v>
      </c>
    </row>
    <row r="702" spans="1:21" hidden="1">
      <c r="A702" s="1059" t="s">
        <v>4731</v>
      </c>
      <c r="B702" s="1060">
        <v>620070002675</v>
      </c>
      <c r="C702" s="1059" t="s">
        <v>4847</v>
      </c>
      <c r="D702" s="1059" t="s">
        <v>4218</v>
      </c>
      <c r="E702" s="1059" t="s">
        <v>4181</v>
      </c>
      <c r="F702" s="1061">
        <v>11712</v>
      </c>
      <c r="G702" s="1059" t="s">
        <v>4152</v>
      </c>
      <c r="H702" s="1062">
        <v>2</v>
      </c>
      <c r="I702" s="1063">
        <v>0.527983104540655</v>
      </c>
      <c r="J702" s="1063">
        <v>0</v>
      </c>
      <c r="K702" s="1064">
        <v>26</v>
      </c>
      <c r="L702" s="1063">
        <v>22.9</v>
      </c>
      <c r="M702" s="1063">
        <v>13.727560718056999</v>
      </c>
      <c r="N702" s="1062">
        <v>1</v>
      </c>
      <c r="O702" s="1062">
        <v>0</v>
      </c>
      <c r="P702" s="1059">
        <v>4690379101789</v>
      </c>
      <c r="Q702" s="1062"/>
      <c r="R702" s="1062">
        <v>0</v>
      </c>
      <c r="S702" s="1059" t="s">
        <v>4153</v>
      </c>
      <c r="T702" s="1065">
        <f t="shared" si="20"/>
        <v>7847.0400000000009</v>
      </c>
      <c r="U702" s="1066">
        <f t="shared" si="21"/>
        <v>8239.3920000000016</v>
      </c>
    </row>
    <row r="703" spans="1:21" hidden="1">
      <c r="A703" s="1059" t="s">
        <v>4731</v>
      </c>
      <c r="B703" s="1060">
        <v>620070002676</v>
      </c>
      <c r="C703" s="1059" t="s">
        <v>4848</v>
      </c>
      <c r="D703" s="1059" t="s">
        <v>4218</v>
      </c>
      <c r="E703" s="1059" t="s">
        <v>4181</v>
      </c>
      <c r="F703" s="1061">
        <v>11712</v>
      </c>
      <c r="G703" s="1059" t="s">
        <v>4152</v>
      </c>
      <c r="H703" s="1062">
        <v>2</v>
      </c>
      <c r="I703" s="1063">
        <v>0.527983104540655</v>
      </c>
      <c r="J703" s="1063">
        <v>0</v>
      </c>
      <c r="K703" s="1064">
        <v>26</v>
      </c>
      <c r="L703" s="1063">
        <v>22.9</v>
      </c>
      <c r="M703" s="1063">
        <v>13.727560718056999</v>
      </c>
      <c r="N703" s="1062">
        <v>1</v>
      </c>
      <c r="O703" s="1062">
        <v>0</v>
      </c>
      <c r="P703" s="1059">
        <v>4690379101796</v>
      </c>
      <c r="Q703" s="1062"/>
      <c r="R703" s="1062">
        <v>0</v>
      </c>
      <c r="S703" s="1059" t="s">
        <v>4153</v>
      </c>
      <c r="T703" s="1065">
        <f t="shared" si="20"/>
        <v>7847.0400000000009</v>
      </c>
      <c r="U703" s="1066">
        <f t="shared" si="21"/>
        <v>8239.3920000000016</v>
      </c>
    </row>
    <row r="704" spans="1:21" hidden="1">
      <c r="A704" s="1059" t="s">
        <v>4731</v>
      </c>
      <c r="B704" s="1060">
        <v>620070002671</v>
      </c>
      <c r="C704" s="1059" t="s">
        <v>4849</v>
      </c>
      <c r="D704" s="1059" t="s">
        <v>4218</v>
      </c>
      <c r="E704" s="1059" t="s">
        <v>4181</v>
      </c>
      <c r="F704" s="1061">
        <v>11712</v>
      </c>
      <c r="G704" s="1059" t="s">
        <v>4152</v>
      </c>
      <c r="H704" s="1062">
        <v>2</v>
      </c>
      <c r="I704" s="1063">
        <v>0.527983104540655</v>
      </c>
      <c r="J704" s="1063">
        <v>0</v>
      </c>
      <c r="K704" s="1064">
        <v>26</v>
      </c>
      <c r="L704" s="1063">
        <v>22.9</v>
      </c>
      <c r="M704" s="1063">
        <v>13.727560718056999</v>
      </c>
      <c r="N704" s="1062">
        <v>1</v>
      </c>
      <c r="O704" s="1062">
        <v>0</v>
      </c>
      <c r="P704" s="1059">
        <v>4690379101741</v>
      </c>
      <c r="Q704" s="1062"/>
      <c r="R704" s="1062">
        <v>0</v>
      </c>
      <c r="S704" s="1059" t="s">
        <v>4153</v>
      </c>
      <c r="T704" s="1065">
        <f t="shared" si="20"/>
        <v>7847.0400000000009</v>
      </c>
      <c r="U704" s="1066">
        <f t="shared" si="21"/>
        <v>8239.3920000000016</v>
      </c>
    </row>
    <row r="705" spans="1:21" hidden="1">
      <c r="A705" s="1059" t="s">
        <v>4731</v>
      </c>
      <c r="B705" s="1060">
        <v>620070002672</v>
      </c>
      <c r="C705" s="1059" t="s">
        <v>4850</v>
      </c>
      <c r="D705" s="1059" t="s">
        <v>4218</v>
      </c>
      <c r="E705" s="1059" t="s">
        <v>4181</v>
      </c>
      <c r="F705" s="1061">
        <v>11712</v>
      </c>
      <c r="G705" s="1059" t="s">
        <v>4152</v>
      </c>
      <c r="H705" s="1062">
        <v>2</v>
      </c>
      <c r="I705" s="1063">
        <v>0.527983104540655</v>
      </c>
      <c r="J705" s="1063">
        <v>0</v>
      </c>
      <c r="K705" s="1064">
        <v>26</v>
      </c>
      <c r="L705" s="1063">
        <v>22.9</v>
      </c>
      <c r="M705" s="1063">
        <v>13.727560718056999</v>
      </c>
      <c r="N705" s="1062">
        <v>1</v>
      </c>
      <c r="O705" s="1062">
        <v>0</v>
      </c>
      <c r="P705" s="1059">
        <v>4690379101758</v>
      </c>
      <c r="Q705" s="1062"/>
      <c r="R705" s="1062">
        <v>0</v>
      </c>
      <c r="S705" s="1059" t="s">
        <v>4153</v>
      </c>
      <c r="T705" s="1065">
        <f t="shared" si="20"/>
        <v>7847.0400000000009</v>
      </c>
      <c r="U705" s="1066">
        <f t="shared" si="21"/>
        <v>8239.3920000000016</v>
      </c>
    </row>
    <row r="706" spans="1:21" hidden="1">
      <c r="A706" s="1059" t="s">
        <v>4731</v>
      </c>
      <c r="B706" s="1060">
        <v>620070002673</v>
      </c>
      <c r="C706" s="1059" t="s">
        <v>4851</v>
      </c>
      <c r="D706" s="1059" t="s">
        <v>4218</v>
      </c>
      <c r="E706" s="1059" t="s">
        <v>4181</v>
      </c>
      <c r="F706" s="1061">
        <v>11712</v>
      </c>
      <c r="G706" s="1059" t="s">
        <v>4152</v>
      </c>
      <c r="H706" s="1062">
        <v>2</v>
      </c>
      <c r="I706" s="1063">
        <v>0.527983104540655</v>
      </c>
      <c r="J706" s="1063">
        <v>0</v>
      </c>
      <c r="K706" s="1064">
        <v>26</v>
      </c>
      <c r="L706" s="1063">
        <v>22.9</v>
      </c>
      <c r="M706" s="1063">
        <v>13.727560718056999</v>
      </c>
      <c r="N706" s="1062">
        <v>1</v>
      </c>
      <c r="O706" s="1062">
        <v>0</v>
      </c>
      <c r="P706" s="1059">
        <v>4690379101765</v>
      </c>
      <c r="Q706" s="1062"/>
      <c r="R706" s="1062">
        <v>0</v>
      </c>
      <c r="S706" s="1059" t="s">
        <v>4153</v>
      </c>
      <c r="T706" s="1065">
        <f t="shared" si="20"/>
        <v>7847.0400000000009</v>
      </c>
      <c r="U706" s="1066">
        <f t="shared" si="21"/>
        <v>8239.3920000000016</v>
      </c>
    </row>
    <row r="707" spans="1:21" hidden="1">
      <c r="A707" s="1059" t="s">
        <v>4731</v>
      </c>
      <c r="B707" s="1060">
        <v>620070002677</v>
      </c>
      <c r="C707" s="1059" t="s">
        <v>4852</v>
      </c>
      <c r="D707" s="1059" t="s">
        <v>4218</v>
      </c>
      <c r="E707" s="1059" t="s">
        <v>4181</v>
      </c>
      <c r="F707" s="1061">
        <v>11712</v>
      </c>
      <c r="G707" s="1059" t="s">
        <v>4152</v>
      </c>
      <c r="H707" s="1062">
        <v>2</v>
      </c>
      <c r="I707" s="1063">
        <v>0.527983104540655</v>
      </c>
      <c r="J707" s="1063">
        <v>0</v>
      </c>
      <c r="K707" s="1064">
        <v>26</v>
      </c>
      <c r="L707" s="1063">
        <v>22.9</v>
      </c>
      <c r="M707" s="1063">
        <v>13.727560718056999</v>
      </c>
      <c r="N707" s="1062">
        <v>1</v>
      </c>
      <c r="O707" s="1062">
        <v>0</v>
      </c>
      <c r="P707" s="1059">
        <v>4690379101802</v>
      </c>
      <c r="Q707" s="1062"/>
      <c r="R707" s="1062">
        <v>0</v>
      </c>
      <c r="S707" s="1059" t="s">
        <v>4153</v>
      </c>
      <c r="T707" s="1065">
        <f t="shared" si="20"/>
        <v>7847.0400000000009</v>
      </c>
      <c r="U707" s="1066">
        <f t="shared" si="21"/>
        <v>8239.3920000000016</v>
      </c>
    </row>
    <row r="708" spans="1:21" hidden="1">
      <c r="A708" s="1059" t="s">
        <v>4731</v>
      </c>
      <c r="B708" s="1060">
        <v>620070002678</v>
      </c>
      <c r="C708" s="1059" t="s">
        <v>4853</v>
      </c>
      <c r="D708" s="1059" t="s">
        <v>4218</v>
      </c>
      <c r="E708" s="1059" t="s">
        <v>4181</v>
      </c>
      <c r="F708" s="1061">
        <v>11712</v>
      </c>
      <c r="G708" s="1059" t="s">
        <v>4152</v>
      </c>
      <c r="H708" s="1062">
        <v>2</v>
      </c>
      <c r="I708" s="1063">
        <v>0.527983104540655</v>
      </c>
      <c r="J708" s="1063">
        <v>0</v>
      </c>
      <c r="K708" s="1064">
        <v>26</v>
      </c>
      <c r="L708" s="1063">
        <v>22.9</v>
      </c>
      <c r="M708" s="1063">
        <v>13.727560718056999</v>
      </c>
      <c r="N708" s="1062">
        <v>1</v>
      </c>
      <c r="O708" s="1062">
        <v>0</v>
      </c>
      <c r="P708" s="1059">
        <v>4690379101819</v>
      </c>
      <c r="Q708" s="1062"/>
      <c r="R708" s="1062">
        <v>0</v>
      </c>
      <c r="S708" s="1059" t="s">
        <v>4153</v>
      </c>
      <c r="T708" s="1065">
        <f t="shared" si="20"/>
        <v>7847.0400000000009</v>
      </c>
      <c r="U708" s="1066">
        <f t="shared" si="21"/>
        <v>8239.3920000000016</v>
      </c>
    </row>
    <row r="709" spans="1:21" hidden="1">
      <c r="A709" s="1059" t="s">
        <v>4731</v>
      </c>
      <c r="B709" s="1060">
        <v>620070002682</v>
      </c>
      <c r="C709" s="1059" t="s">
        <v>4854</v>
      </c>
      <c r="D709" s="1059" t="s">
        <v>4218</v>
      </c>
      <c r="E709" s="1059" t="s">
        <v>4181</v>
      </c>
      <c r="F709" s="1061">
        <v>11712</v>
      </c>
      <c r="G709" s="1059" t="s">
        <v>4152</v>
      </c>
      <c r="H709" s="1062">
        <v>2</v>
      </c>
      <c r="I709" s="1063">
        <v>0.527983104540655</v>
      </c>
      <c r="J709" s="1063">
        <v>0</v>
      </c>
      <c r="K709" s="1064">
        <v>26</v>
      </c>
      <c r="L709" s="1063">
        <v>22.9</v>
      </c>
      <c r="M709" s="1063">
        <v>13.727560718056999</v>
      </c>
      <c r="N709" s="1062">
        <v>1</v>
      </c>
      <c r="O709" s="1062">
        <v>0</v>
      </c>
      <c r="P709" s="1059">
        <v>4690379101857</v>
      </c>
      <c r="Q709" s="1062"/>
      <c r="R709" s="1062">
        <v>0</v>
      </c>
      <c r="S709" s="1059" t="s">
        <v>4153</v>
      </c>
      <c r="T709" s="1065">
        <f t="shared" si="20"/>
        <v>7847.0400000000009</v>
      </c>
      <c r="U709" s="1066">
        <f t="shared" si="21"/>
        <v>8239.3920000000016</v>
      </c>
    </row>
    <row r="710" spans="1:21" hidden="1">
      <c r="A710" s="1059" t="s">
        <v>4731</v>
      </c>
      <c r="B710" s="1060">
        <v>620070002683</v>
      </c>
      <c r="C710" s="1059" t="s">
        <v>4855</v>
      </c>
      <c r="D710" s="1059" t="s">
        <v>4218</v>
      </c>
      <c r="E710" s="1059" t="s">
        <v>4181</v>
      </c>
      <c r="F710" s="1061">
        <v>11712</v>
      </c>
      <c r="G710" s="1059" t="s">
        <v>4152</v>
      </c>
      <c r="H710" s="1062">
        <v>2</v>
      </c>
      <c r="I710" s="1063">
        <v>0.527983104540655</v>
      </c>
      <c r="J710" s="1063">
        <v>0</v>
      </c>
      <c r="K710" s="1064">
        <v>26</v>
      </c>
      <c r="L710" s="1063">
        <v>22.9</v>
      </c>
      <c r="M710" s="1063">
        <v>13.727560718056999</v>
      </c>
      <c r="N710" s="1062">
        <v>1</v>
      </c>
      <c r="O710" s="1062">
        <v>0</v>
      </c>
      <c r="P710" s="1059">
        <v>4690379101864</v>
      </c>
      <c r="Q710" s="1062"/>
      <c r="R710" s="1062">
        <v>0</v>
      </c>
      <c r="S710" s="1059" t="s">
        <v>4153</v>
      </c>
      <c r="T710" s="1065">
        <f t="shared" si="20"/>
        <v>7847.0400000000009</v>
      </c>
      <c r="U710" s="1066">
        <f t="shared" si="21"/>
        <v>8239.3920000000016</v>
      </c>
    </row>
    <row r="711" spans="1:21" hidden="1">
      <c r="A711" s="1059" t="s">
        <v>4731</v>
      </c>
      <c r="B711" s="1060">
        <v>620070002684</v>
      </c>
      <c r="C711" s="1059" t="s">
        <v>4856</v>
      </c>
      <c r="D711" s="1059" t="s">
        <v>4218</v>
      </c>
      <c r="E711" s="1059" t="s">
        <v>4181</v>
      </c>
      <c r="F711" s="1061">
        <v>11712</v>
      </c>
      <c r="G711" s="1059" t="s">
        <v>4152</v>
      </c>
      <c r="H711" s="1062">
        <v>2</v>
      </c>
      <c r="I711" s="1063">
        <v>0.527983104540655</v>
      </c>
      <c r="J711" s="1063">
        <v>0</v>
      </c>
      <c r="K711" s="1064">
        <v>26</v>
      </c>
      <c r="L711" s="1063">
        <v>22.9</v>
      </c>
      <c r="M711" s="1063">
        <v>13.727560718056999</v>
      </c>
      <c r="N711" s="1062">
        <v>1</v>
      </c>
      <c r="O711" s="1062">
        <v>0</v>
      </c>
      <c r="P711" s="1059">
        <v>4690379101871</v>
      </c>
      <c r="Q711" s="1062"/>
      <c r="R711" s="1062">
        <v>0</v>
      </c>
      <c r="S711" s="1059" t="s">
        <v>4153</v>
      </c>
      <c r="T711" s="1065">
        <f t="shared" si="20"/>
        <v>7847.0400000000009</v>
      </c>
      <c r="U711" s="1066">
        <f t="shared" si="21"/>
        <v>8239.3920000000016</v>
      </c>
    </row>
    <row r="712" spans="1:21" hidden="1">
      <c r="A712" s="1059" t="s">
        <v>4731</v>
      </c>
      <c r="B712" s="1060">
        <v>620070002679</v>
      </c>
      <c r="C712" s="1059" t="s">
        <v>4857</v>
      </c>
      <c r="D712" s="1059" t="s">
        <v>4218</v>
      </c>
      <c r="E712" s="1059" t="s">
        <v>4181</v>
      </c>
      <c r="F712" s="1061">
        <v>11712</v>
      </c>
      <c r="G712" s="1059" t="s">
        <v>4152</v>
      </c>
      <c r="H712" s="1062">
        <v>2</v>
      </c>
      <c r="I712" s="1063">
        <v>0.527983104540655</v>
      </c>
      <c r="J712" s="1063">
        <v>0</v>
      </c>
      <c r="K712" s="1064">
        <v>26</v>
      </c>
      <c r="L712" s="1063">
        <v>22.9</v>
      </c>
      <c r="M712" s="1063">
        <v>13.727560718056999</v>
      </c>
      <c r="N712" s="1062">
        <v>1</v>
      </c>
      <c r="O712" s="1062">
        <v>0</v>
      </c>
      <c r="P712" s="1059">
        <v>4690379101826</v>
      </c>
      <c r="Q712" s="1062"/>
      <c r="R712" s="1062">
        <v>0</v>
      </c>
      <c r="S712" s="1059" t="s">
        <v>4153</v>
      </c>
      <c r="T712" s="1065">
        <f t="shared" si="20"/>
        <v>7847.0400000000009</v>
      </c>
      <c r="U712" s="1066">
        <f t="shared" si="21"/>
        <v>8239.3920000000016</v>
      </c>
    </row>
    <row r="713" spans="1:21" hidden="1">
      <c r="A713" s="1059" t="s">
        <v>4731</v>
      </c>
      <c r="B713" s="1060">
        <v>620070002680</v>
      </c>
      <c r="C713" s="1059" t="s">
        <v>4858</v>
      </c>
      <c r="D713" s="1059" t="s">
        <v>4218</v>
      </c>
      <c r="E713" s="1059" t="s">
        <v>4181</v>
      </c>
      <c r="F713" s="1061">
        <v>11712</v>
      </c>
      <c r="G713" s="1059" t="s">
        <v>4152</v>
      </c>
      <c r="H713" s="1062">
        <v>2</v>
      </c>
      <c r="I713" s="1063">
        <v>0.527983104540655</v>
      </c>
      <c r="J713" s="1063">
        <v>0</v>
      </c>
      <c r="K713" s="1064">
        <v>26</v>
      </c>
      <c r="L713" s="1063">
        <v>22.9</v>
      </c>
      <c r="M713" s="1063">
        <v>13.727560718056999</v>
      </c>
      <c r="N713" s="1062">
        <v>1</v>
      </c>
      <c r="O713" s="1062">
        <v>0</v>
      </c>
      <c r="P713" s="1059">
        <v>4690379101833</v>
      </c>
      <c r="Q713" s="1062"/>
      <c r="R713" s="1062">
        <v>0</v>
      </c>
      <c r="S713" s="1059" t="s">
        <v>4153</v>
      </c>
      <c r="T713" s="1065">
        <f t="shared" si="20"/>
        <v>7847.0400000000009</v>
      </c>
      <c r="U713" s="1066">
        <f t="shared" si="21"/>
        <v>8239.3920000000016</v>
      </c>
    </row>
    <row r="714" spans="1:21" hidden="1">
      <c r="A714" s="1059" t="s">
        <v>4731</v>
      </c>
      <c r="B714" s="1060">
        <v>620070002681</v>
      </c>
      <c r="C714" s="1059" t="s">
        <v>4859</v>
      </c>
      <c r="D714" s="1059" t="s">
        <v>4218</v>
      </c>
      <c r="E714" s="1059" t="s">
        <v>4181</v>
      </c>
      <c r="F714" s="1061">
        <v>11712</v>
      </c>
      <c r="G714" s="1059" t="s">
        <v>4152</v>
      </c>
      <c r="H714" s="1062">
        <v>2</v>
      </c>
      <c r="I714" s="1063">
        <v>0.527983104540655</v>
      </c>
      <c r="J714" s="1063">
        <v>0</v>
      </c>
      <c r="K714" s="1064">
        <v>26</v>
      </c>
      <c r="L714" s="1063">
        <v>22.9</v>
      </c>
      <c r="M714" s="1063">
        <v>13.727560718056999</v>
      </c>
      <c r="N714" s="1062">
        <v>1</v>
      </c>
      <c r="O714" s="1062">
        <v>0</v>
      </c>
      <c r="P714" s="1059">
        <v>4690379101840</v>
      </c>
      <c r="Q714" s="1062"/>
      <c r="R714" s="1062">
        <v>0</v>
      </c>
      <c r="S714" s="1059" t="s">
        <v>4153</v>
      </c>
      <c r="T714" s="1065">
        <f t="shared" si="20"/>
        <v>7847.0400000000009</v>
      </c>
      <c r="U714" s="1066">
        <f t="shared" si="21"/>
        <v>8239.3920000000016</v>
      </c>
    </row>
    <row r="715" spans="1:21" hidden="1">
      <c r="A715" s="1059" t="s">
        <v>4731</v>
      </c>
      <c r="B715" s="1060">
        <v>620070002685</v>
      </c>
      <c r="C715" s="1059" t="s">
        <v>4860</v>
      </c>
      <c r="D715" s="1059" t="s">
        <v>4218</v>
      </c>
      <c r="E715" s="1059" t="s">
        <v>4181</v>
      </c>
      <c r="F715" s="1061">
        <v>11712</v>
      </c>
      <c r="G715" s="1059" t="s">
        <v>4152</v>
      </c>
      <c r="H715" s="1062">
        <v>2</v>
      </c>
      <c r="I715" s="1063">
        <v>0.527983104540655</v>
      </c>
      <c r="J715" s="1063">
        <v>0</v>
      </c>
      <c r="K715" s="1064">
        <v>26</v>
      </c>
      <c r="L715" s="1063">
        <v>22.9</v>
      </c>
      <c r="M715" s="1063">
        <v>13.727560718056999</v>
      </c>
      <c r="N715" s="1062">
        <v>1</v>
      </c>
      <c r="O715" s="1062">
        <v>0</v>
      </c>
      <c r="P715" s="1059">
        <v>4690379101888</v>
      </c>
      <c r="Q715" s="1062"/>
      <c r="R715" s="1062">
        <v>0</v>
      </c>
      <c r="S715" s="1059" t="s">
        <v>4153</v>
      </c>
      <c r="T715" s="1065">
        <f t="shared" si="20"/>
        <v>7847.0400000000009</v>
      </c>
      <c r="U715" s="1066">
        <f t="shared" si="21"/>
        <v>8239.3920000000016</v>
      </c>
    </row>
    <row r="716" spans="1:21" hidden="1">
      <c r="A716" s="1059" t="s">
        <v>4731</v>
      </c>
      <c r="B716" s="1060">
        <v>620070002686</v>
      </c>
      <c r="C716" s="1059" t="s">
        <v>4861</v>
      </c>
      <c r="D716" s="1059" t="s">
        <v>4218</v>
      </c>
      <c r="E716" s="1059" t="s">
        <v>4181</v>
      </c>
      <c r="F716" s="1061">
        <v>11712</v>
      </c>
      <c r="G716" s="1059" t="s">
        <v>4152</v>
      </c>
      <c r="H716" s="1062">
        <v>2</v>
      </c>
      <c r="I716" s="1063">
        <v>0.527983104540655</v>
      </c>
      <c r="J716" s="1063">
        <v>0</v>
      </c>
      <c r="K716" s="1064">
        <v>26</v>
      </c>
      <c r="L716" s="1063">
        <v>22.9</v>
      </c>
      <c r="M716" s="1063">
        <v>13.727560718056999</v>
      </c>
      <c r="N716" s="1062">
        <v>1</v>
      </c>
      <c r="O716" s="1062">
        <v>0</v>
      </c>
      <c r="P716" s="1059">
        <v>4690379101895</v>
      </c>
      <c r="Q716" s="1062"/>
      <c r="R716" s="1062">
        <v>0</v>
      </c>
      <c r="S716" s="1059" t="s">
        <v>4153</v>
      </c>
      <c r="T716" s="1065">
        <f t="shared" si="20"/>
        <v>7847.0400000000009</v>
      </c>
      <c r="U716" s="1066">
        <f t="shared" si="21"/>
        <v>8239.3920000000016</v>
      </c>
    </row>
    <row r="717" spans="1:21" hidden="1">
      <c r="A717" s="1059" t="s">
        <v>4731</v>
      </c>
      <c r="B717" s="1060">
        <v>620070002690</v>
      </c>
      <c r="C717" s="1059" t="s">
        <v>4862</v>
      </c>
      <c r="D717" s="1059" t="s">
        <v>4231</v>
      </c>
      <c r="E717" s="1059" t="s">
        <v>4181</v>
      </c>
      <c r="F717" s="1061">
        <v>8985.2999999999993</v>
      </c>
      <c r="G717" s="1059" t="s">
        <v>4152</v>
      </c>
      <c r="H717" s="1062">
        <v>2</v>
      </c>
      <c r="I717" s="1063">
        <v>0.79207920792079201</v>
      </c>
      <c r="J717" s="1063">
        <v>0</v>
      </c>
      <c r="K717" s="1064">
        <v>18</v>
      </c>
      <c r="L717" s="1063">
        <v>22.9</v>
      </c>
      <c r="M717" s="1063">
        <v>14.2574257425743</v>
      </c>
      <c r="N717" s="1062">
        <v>1</v>
      </c>
      <c r="O717" s="1062">
        <v>0</v>
      </c>
      <c r="P717" s="1059">
        <v>4690379101932</v>
      </c>
      <c r="Q717" s="1062"/>
      <c r="R717" s="1062">
        <v>0</v>
      </c>
      <c r="S717" s="1059" t="s">
        <v>4153</v>
      </c>
      <c r="T717" s="1065">
        <f t="shared" si="20"/>
        <v>6020.1509999999998</v>
      </c>
      <c r="U717" s="1066">
        <f t="shared" si="21"/>
        <v>6321.1585500000001</v>
      </c>
    </row>
    <row r="718" spans="1:21" hidden="1">
      <c r="A718" s="1059" t="s">
        <v>4731</v>
      </c>
      <c r="B718" s="1060">
        <v>620070002692</v>
      </c>
      <c r="C718" s="1059" t="s">
        <v>4863</v>
      </c>
      <c r="D718" s="1059" t="s">
        <v>4231</v>
      </c>
      <c r="E718" s="1059" t="s">
        <v>4181</v>
      </c>
      <c r="F718" s="1061">
        <v>8985.2999999999993</v>
      </c>
      <c r="G718" s="1059" t="s">
        <v>4152</v>
      </c>
      <c r="H718" s="1062">
        <v>2</v>
      </c>
      <c r="I718" s="1063">
        <v>0.79207920792079201</v>
      </c>
      <c r="J718" s="1063">
        <v>0</v>
      </c>
      <c r="K718" s="1064">
        <v>18</v>
      </c>
      <c r="L718" s="1063">
        <v>22.9</v>
      </c>
      <c r="M718" s="1063">
        <v>14.2574257425743</v>
      </c>
      <c r="N718" s="1062">
        <v>1</v>
      </c>
      <c r="O718" s="1062">
        <v>0</v>
      </c>
      <c r="P718" s="1059">
        <v>4690379101956</v>
      </c>
      <c r="Q718" s="1062"/>
      <c r="R718" s="1062">
        <v>0</v>
      </c>
      <c r="S718" s="1059" t="s">
        <v>4153</v>
      </c>
      <c r="T718" s="1065">
        <f t="shared" si="20"/>
        <v>6020.1509999999998</v>
      </c>
      <c r="U718" s="1066">
        <f t="shared" si="21"/>
        <v>6321.1585500000001</v>
      </c>
    </row>
    <row r="719" spans="1:21" hidden="1">
      <c r="A719" s="1059" t="s">
        <v>4731</v>
      </c>
      <c r="B719" s="1060">
        <v>620070002691</v>
      </c>
      <c r="C719" s="1059" t="s">
        <v>4864</v>
      </c>
      <c r="D719" s="1059" t="s">
        <v>4231</v>
      </c>
      <c r="E719" s="1059" t="s">
        <v>4181</v>
      </c>
      <c r="F719" s="1061">
        <v>8985.2999999999993</v>
      </c>
      <c r="G719" s="1059" t="s">
        <v>4152</v>
      </c>
      <c r="H719" s="1062">
        <v>2</v>
      </c>
      <c r="I719" s="1063">
        <v>0.79207920792079201</v>
      </c>
      <c r="J719" s="1063">
        <v>0</v>
      </c>
      <c r="K719" s="1064">
        <v>18</v>
      </c>
      <c r="L719" s="1063">
        <v>22.9</v>
      </c>
      <c r="M719" s="1063">
        <v>14.2574257425743</v>
      </c>
      <c r="N719" s="1062">
        <v>1</v>
      </c>
      <c r="O719" s="1062">
        <v>0</v>
      </c>
      <c r="P719" s="1059">
        <v>4690379101949</v>
      </c>
      <c r="Q719" s="1062"/>
      <c r="R719" s="1062">
        <v>0</v>
      </c>
      <c r="S719" s="1059" t="s">
        <v>4153</v>
      </c>
      <c r="T719" s="1065">
        <f t="shared" si="20"/>
        <v>6020.1509999999998</v>
      </c>
      <c r="U719" s="1066">
        <f t="shared" si="21"/>
        <v>6321.1585500000001</v>
      </c>
    </row>
    <row r="720" spans="1:21" hidden="1">
      <c r="A720" s="1059" t="s">
        <v>4731</v>
      </c>
      <c r="B720" s="1060">
        <v>620070002696</v>
      </c>
      <c r="C720" s="1059" t="s">
        <v>4865</v>
      </c>
      <c r="D720" s="1059" t="s">
        <v>4231</v>
      </c>
      <c r="E720" s="1059" t="s">
        <v>4181</v>
      </c>
      <c r="F720" s="1061">
        <v>12895.4</v>
      </c>
      <c r="G720" s="1059" t="s">
        <v>4152</v>
      </c>
      <c r="H720" s="1062">
        <v>1</v>
      </c>
      <c r="I720" s="1063">
        <v>0.396039603960396</v>
      </c>
      <c r="J720" s="1063">
        <v>0</v>
      </c>
      <c r="K720" s="1064">
        <v>30</v>
      </c>
      <c r="L720" s="1063">
        <v>11.45</v>
      </c>
      <c r="M720" s="1063">
        <v>11.881188118811901</v>
      </c>
      <c r="N720" s="1062">
        <v>1</v>
      </c>
      <c r="O720" s="1062">
        <v>0</v>
      </c>
      <c r="P720" s="1059">
        <v>4690379101994</v>
      </c>
      <c r="Q720" s="1062"/>
      <c r="R720" s="1062">
        <v>0</v>
      </c>
      <c r="S720" s="1059" t="s">
        <v>4153</v>
      </c>
      <c r="T720" s="1065">
        <f t="shared" si="20"/>
        <v>8639.9179999999997</v>
      </c>
      <c r="U720" s="1066">
        <f t="shared" si="21"/>
        <v>9071.9138999999996</v>
      </c>
    </row>
    <row r="721" spans="1:21" hidden="1">
      <c r="A721" s="1059" t="s">
        <v>4731</v>
      </c>
      <c r="B721" s="1060">
        <v>620070002698</v>
      </c>
      <c r="C721" s="1059" t="s">
        <v>4866</v>
      </c>
      <c r="D721" s="1059" t="s">
        <v>4231</v>
      </c>
      <c r="E721" s="1059" t="s">
        <v>4181</v>
      </c>
      <c r="F721" s="1061">
        <v>12895.4</v>
      </c>
      <c r="G721" s="1059" t="s">
        <v>4152</v>
      </c>
      <c r="H721" s="1062">
        <v>1</v>
      </c>
      <c r="I721" s="1063">
        <v>0.396039603960396</v>
      </c>
      <c r="J721" s="1063">
        <v>0</v>
      </c>
      <c r="K721" s="1064">
        <v>30</v>
      </c>
      <c r="L721" s="1063">
        <v>11.45</v>
      </c>
      <c r="M721" s="1063">
        <v>11.881188118811901</v>
      </c>
      <c r="N721" s="1062">
        <v>1</v>
      </c>
      <c r="O721" s="1062">
        <v>0</v>
      </c>
      <c r="P721" s="1059">
        <v>4690379102014</v>
      </c>
      <c r="Q721" s="1062"/>
      <c r="R721" s="1062">
        <v>0</v>
      </c>
      <c r="S721" s="1059" t="s">
        <v>4153</v>
      </c>
      <c r="T721" s="1065">
        <f t="shared" si="20"/>
        <v>8639.9179999999997</v>
      </c>
      <c r="U721" s="1066">
        <f t="shared" si="21"/>
        <v>9071.9138999999996</v>
      </c>
    </row>
    <row r="722" spans="1:21" hidden="1">
      <c r="A722" s="1059" t="s">
        <v>4731</v>
      </c>
      <c r="B722" s="1060">
        <v>620070002697</v>
      </c>
      <c r="C722" s="1059" t="s">
        <v>4867</v>
      </c>
      <c r="D722" s="1059" t="s">
        <v>4231</v>
      </c>
      <c r="E722" s="1059" t="s">
        <v>4181</v>
      </c>
      <c r="F722" s="1061">
        <v>12895.4</v>
      </c>
      <c r="G722" s="1059" t="s">
        <v>4152</v>
      </c>
      <c r="H722" s="1062">
        <v>1</v>
      </c>
      <c r="I722" s="1063">
        <v>0.396039603960396</v>
      </c>
      <c r="J722" s="1063">
        <v>0</v>
      </c>
      <c r="K722" s="1064">
        <v>30</v>
      </c>
      <c r="L722" s="1063">
        <v>11.45</v>
      </c>
      <c r="M722" s="1063">
        <v>11.881188118811901</v>
      </c>
      <c r="N722" s="1062">
        <v>1</v>
      </c>
      <c r="O722" s="1062">
        <v>0</v>
      </c>
      <c r="P722" s="1059">
        <v>4690379102007</v>
      </c>
      <c r="Q722" s="1062"/>
      <c r="R722" s="1062">
        <v>0</v>
      </c>
      <c r="S722" s="1059" t="s">
        <v>4153</v>
      </c>
      <c r="T722" s="1065">
        <f t="shared" si="20"/>
        <v>8639.9179999999997</v>
      </c>
      <c r="U722" s="1066">
        <f t="shared" si="21"/>
        <v>9071.9138999999996</v>
      </c>
    </row>
    <row r="723" spans="1:21" hidden="1">
      <c r="A723" s="1059" t="s">
        <v>4731</v>
      </c>
      <c r="B723" s="1060">
        <v>620070002702</v>
      </c>
      <c r="C723" s="1059" t="s">
        <v>4868</v>
      </c>
      <c r="D723" s="1059" t="s">
        <v>4231</v>
      </c>
      <c r="E723" s="1059" t="s">
        <v>4181</v>
      </c>
      <c r="F723" s="1061">
        <v>12895.4</v>
      </c>
      <c r="G723" s="1059" t="s">
        <v>4152</v>
      </c>
      <c r="H723" s="1062">
        <v>1</v>
      </c>
      <c r="I723" s="1063">
        <v>0.396039603960396</v>
      </c>
      <c r="J723" s="1063">
        <v>0</v>
      </c>
      <c r="K723" s="1064">
        <v>30</v>
      </c>
      <c r="L723" s="1063">
        <v>11.45</v>
      </c>
      <c r="M723" s="1063">
        <v>11.881188118811901</v>
      </c>
      <c r="N723" s="1062">
        <v>1</v>
      </c>
      <c r="O723" s="1062">
        <v>0</v>
      </c>
      <c r="P723" s="1059">
        <v>4690379102052</v>
      </c>
      <c r="Q723" s="1062"/>
      <c r="R723" s="1062">
        <v>0</v>
      </c>
      <c r="S723" s="1059" t="s">
        <v>4153</v>
      </c>
      <c r="T723" s="1065">
        <f t="shared" si="20"/>
        <v>8639.9179999999997</v>
      </c>
      <c r="U723" s="1066">
        <f t="shared" si="21"/>
        <v>9071.9138999999996</v>
      </c>
    </row>
    <row r="724" spans="1:21" hidden="1">
      <c r="A724" s="1059" t="s">
        <v>4731</v>
      </c>
      <c r="B724" s="1060">
        <v>620070002704</v>
      </c>
      <c r="C724" s="1059" t="s">
        <v>4869</v>
      </c>
      <c r="D724" s="1059" t="s">
        <v>4231</v>
      </c>
      <c r="E724" s="1059" t="s">
        <v>4181</v>
      </c>
      <c r="F724" s="1061">
        <v>12895.4</v>
      </c>
      <c r="G724" s="1059" t="s">
        <v>4152</v>
      </c>
      <c r="H724" s="1062">
        <v>1</v>
      </c>
      <c r="I724" s="1063">
        <v>0.396039603960396</v>
      </c>
      <c r="J724" s="1063">
        <v>0</v>
      </c>
      <c r="K724" s="1064">
        <v>30</v>
      </c>
      <c r="L724" s="1063">
        <v>11.45</v>
      </c>
      <c r="M724" s="1063">
        <v>11.881188118811901</v>
      </c>
      <c r="N724" s="1062">
        <v>1</v>
      </c>
      <c r="O724" s="1062">
        <v>0</v>
      </c>
      <c r="P724" s="1059">
        <v>4690379102076</v>
      </c>
      <c r="Q724" s="1062"/>
      <c r="R724" s="1062">
        <v>0</v>
      </c>
      <c r="S724" s="1059" t="s">
        <v>4153</v>
      </c>
      <c r="T724" s="1065">
        <f t="shared" si="20"/>
        <v>8639.9179999999997</v>
      </c>
      <c r="U724" s="1066">
        <f t="shared" si="21"/>
        <v>9071.9138999999996</v>
      </c>
    </row>
    <row r="725" spans="1:21" hidden="1">
      <c r="A725" s="1059" t="s">
        <v>4731</v>
      </c>
      <c r="B725" s="1060">
        <v>620070002703</v>
      </c>
      <c r="C725" s="1059" t="s">
        <v>4870</v>
      </c>
      <c r="D725" s="1059" t="s">
        <v>4231</v>
      </c>
      <c r="E725" s="1059" t="s">
        <v>4181</v>
      </c>
      <c r="F725" s="1061">
        <v>12895.4</v>
      </c>
      <c r="G725" s="1059" t="s">
        <v>4152</v>
      </c>
      <c r="H725" s="1062">
        <v>1</v>
      </c>
      <c r="I725" s="1063">
        <v>0.396039603960396</v>
      </c>
      <c r="J725" s="1063">
        <v>0</v>
      </c>
      <c r="K725" s="1064">
        <v>30</v>
      </c>
      <c r="L725" s="1063">
        <v>11.45</v>
      </c>
      <c r="M725" s="1063">
        <v>11.881188118811901</v>
      </c>
      <c r="N725" s="1062">
        <v>1</v>
      </c>
      <c r="O725" s="1062">
        <v>0</v>
      </c>
      <c r="P725" s="1059">
        <v>4690379102069</v>
      </c>
      <c r="Q725" s="1062"/>
      <c r="R725" s="1062">
        <v>0</v>
      </c>
      <c r="S725" s="1059" t="s">
        <v>4153</v>
      </c>
      <c r="T725" s="1065">
        <f t="shared" si="20"/>
        <v>8639.9179999999997</v>
      </c>
      <c r="U725" s="1066">
        <f t="shared" si="21"/>
        <v>9071.9138999999996</v>
      </c>
    </row>
    <row r="726" spans="1:21" hidden="1">
      <c r="A726" s="1059" t="s">
        <v>4731</v>
      </c>
      <c r="B726" s="1060">
        <v>620070002687</v>
      </c>
      <c r="C726" s="1059" t="s">
        <v>4871</v>
      </c>
      <c r="D726" s="1059" t="s">
        <v>4231</v>
      </c>
      <c r="E726" s="1059" t="s">
        <v>4181</v>
      </c>
      <c r="F726" s="1061">
        <v>8985.2999999999993</v>
      </c>
      <c r="G726" s="1059" t="s">
        <v>4152</v>
      </c>
      <c r="H726" s="1062">
        <v>2</v>
      </c>
      <c r="I726" s="1063">
        <v>0.79207920792079201</v>
      </c>
      <c r="J726" s="1063">
        <v>0</v>
      </c>
      <c r="K726" s="1064">
        <v>18</v>
      </c>
      <c r="L726" s="1063">
        <v>22.9</v>
      </c>
      <c r="M726" s="1063">
        <v>14.2574257425743</v>
      </c>
      <c r="N726" s="1062">
        <v>1</v>
      </c>
      <c r="O726" s="1062">
        <v>0</v>
      </c>
      <c r="P726" s="1059">
        <v>4690379101901</v>
      </c>
      <c r="Q726" s="1062"/>
      <c r="R726" s="1062">
        <v>0</v>
      </c>
      <c r="S726" s="1059" t="s">
        <v>4153</v>
      </c>
      <c r="T726" s="1065">
        <f t="shared" si="20"/>
        <v>6020.1509999999998</v>
      </c>
      <c r="U726" s="1066">
        <f t="shared" si="21"/>
        <v>6321.1585500000001</v>
      </c>
    </row>
    <row r="727" spans="1:21" hidden="1">
      <c r="A727" s="1059" t="s">
        <v>4731</v>
      </c>
      <c r="B727" s="1060">
        <v>620070002688</v>
      </c>
      <c r="C727" s="1059" t="s">
        <v>4872</v>
      </c>
      <c r="D727" s="1059" t="s">
        <v>4231</v>
      </c>
      <c r="E727" s="1059" t="s">
        <v>4181</v>
      </c>
      <c r="F727" s="1061">
        <v>8985.2999999999993</v>
      </c>
      <c r="G727" s="1059" t="s">
        <v>4152</v>
      </c>
      <c r="H727" s="1062">
        <v>2</v>
      </c>
      <c r="I727" s="1063">
        <v>0.79207920792079201</v>
      </c>
      <c r="J727" s="1063">
        <v>0</v>
      </c>
      <c r="K727" s="1064">
        <v>18</v>
      </c>
      <c r="L727" s="1063">
        <v>22.9</v>
      </c>
      <c r="M727" s="1063">
        <v>14.2574257425743</v>
      </c>
      <c r="N727" s="1062">
        <v>1</v>
      </c>
      <c r="O727" s="1062">
        <v>0</v>
      </c>
      <c r="P727" s="1059">
        <v>4690379101918</v>
      </c>
      <c r="Q727" s="1062"/>
      <c r="R727" s="1062">
        <v>0</v>
      </c>
      <c r="S727" s="1059" t="s">
        <v>4153</v>
      </c>
      <c r="T727" s="1065">
        <f t="shared" si="20"/>
        <v>6020.1509999999998</v>
      </c>
      <c r="U727" s="1066">
        <f t="shared" si="21"/>
        <v>6321.1585500000001</v>
      </c>
    </row>
    <row r="728" spans="1:21" hidden="1">
      <c r="A728" s="1059" t="s">
        <v>4731</v>
      </c>
      <c r="B728" s="1060">
        <v>620070002689</v>
      </c>
      <c r="C728" s="1059" t="s">
        <v>4873</v>
      </c>
      <c r="D728" s="1059" t="s">
        <v>4231</v>
      </c>
      <c r="E728" s="1059" t="s">
        <v>4181</v>
      </c>
      <c r="F728" s="1061">
        <v>8985.2999999999993</v>
      </c>
      <c r="G728" s="1059" t="s">
        <v>4152</v>
      </c>
      <c r="H728" s="1062">
        <v>2</v>
      </c>
      <c r="I728" s="1063">
        <v>0.79207920792079201</v>
      </c>
      <c r="J728" s="1063">
        <v>0</v>
      </c>
      <c r="K728" s="1064">
        <v>18</v>
      </c>
      <c r="L728" s="1063">
        <v>22.9</v>
      </c>
      <c r="M728" s="1063">
        <v>14.2574257425743</v>
      </c>
      <c r="N728" s="1062">
        <v>1</v>
      </c>
      <c r="O728" s="1062">
        <v>0</v>
      </c>
      <c r="P728" s="1059">
        <v>4690379101925</v>
      </c>
      <c r="Q728" s="1062"/>
      <c r="R728" s="1062">
        <v>0</v>
      </c>
      <c r="S728" s="1059" t="s">
        <v>4153</v>
      </c>
      <c r="T728" s="1065">
        <f t="shared" si="20"/>
        <v>6020.1509999999998</v>
      </c>
      <c r="U728" s="1066">
        <f t="shared" si="21"/>
        <v>6321.1585500000001</v>
      </c>
    </row>
    <row r="729" spans="1:21" hidden="1">
      <c r="A729" s="1059" t="s">
        <v>4731</v>
      </c>
      <c r="B729" s="1060">
        <v>620070002693</v>
      </c>
      <c r="C729" s="1059" t="s">
        <v>4874</v>
      </c>
      <c r="D729" s="1059" t="s">
        <v>4231</v>
      </c>
      <c r="E729" s="1059" t="s">
        <v>4181</v>
      </c>
      <c r="F729" s="1061">
        <v>12895.4</v>
      </c>
      <c r="G729" s="1059" t="s">
        <v>4152</v>
      </c>
      <c r="H729" s="1062">
        <v>1</v>
      </c>
      <c r="I729" s="1063">
        <v>0.396039603960396</v>
      </c>
      <c r="J729" s="1063">
        <v>0</v>
      </c>
      <c r="K729" s="1064">
        <v>30</v>
      </c>
      <c r="L729" s="1063">
        <v>11.45</v>
      </c>
      <c r="M729" s="1063">
        <v>11.881188118811901</v>
      </c>
      <c r="N729" s="1062">
        <v>1</v>
      </c>
      <c r="O729" s="1062">
        <v>0</v>
      </c>
      <c r="P729" s="1059">
        <v>4690379101963</v>
      </c>
      <c r="Q729" s="1062"/>
      <c r="R729" s="1062">
        <v>0</v>
      </c>
      <c r="S729" s="1059" t="s">
        <v>4153</v>
      </c>
      <c r="T729" s="1065">
        <f t="shared" si="20"/>
        <v>8639.9179999999997</v>
      </c>
      <c r="U729" s="1066">
        <f t="shared" si="21"/>
        <v>9071.9138999999996</v>
      </c>
    </row>
    <row r="730" spans="1:21" hidden="1">
      <c r="A730" s="1059" t="s">
        <v>4731</v>
      </c>
      <c r="B730" s="1060">
        <v>620070002694</v>
      </c>
      <c r="C730" s="1059" t="s">
        <v>4875</v>
      </c>
      <c r="D730" s="1059" t="s">
        <v>4231</v>
      </c>
      <c r="E730" s="1059" t="s">
        <v>4181</v>
      </c>
      <c r="F730" s="1061">
        <v>12895.4</v>
      </c>
      <c r="G730" s="1059" t="s">
        <v>4152</v>
      </c>
      <c r="H730" s="1062">
        <v>1</v>
      </c>
      <c r="I730" s="1063">
        <v>0.396039603960396</v>
      </c>
      <c r="J730" s="1063">
        <v>0</v>
      </c>
      <c r="K730" s="1064">
        <v>30</v>
      </c>
      <c r="L730" s="1063">
        <v>11.45</v>
      </c>
      <c r="M730" s="1063">
        <v>11.881188118811901</v>
      </c>
      <c r="N730" s="1062">
        <v>1</v>
      </c>
      <c r="O730" s="1062">
        <v>0</v>
      </c>
      <c r="P730" s="1059">
        <v>4690379101970</v>
      </c>
      <c r="Q730" s="1062"/>
      <c r="R730" s="1062">
        <v>0</v>
      </c>
      <c r="S730" s="1059" t="s">
        <v>4153</v>
      </c>
      <c r="T730" s="1065">
        <f t="shared" si="20"/>
        <v>8639.9179999999997</v>
      </c>
      <c r="U730" s="1066">
        <f t="shared" si="21"/>
        <v>9071.9138999999996</v>
      </c>
    </row>
    <row r="731" spans="1:21" hidden="1">
      <c r="A731" s="1059" t="s">
        <v>4731</v>
      </c>
      <c r="B731" s="1060">
        <v>620070002695</v>
      </c>
      <c r="C731" s="1059" t="s">
        <v>4876</v>
      </c>
      <c r="D731" s="1059" t="s">
        <v>4231</v>
      </c>
      <c r="E731" s="1059" t="s">
        <v>4181</v>
      </c>
      <c r="F731" s="1061">
        <v>12895.4</v>
      </c>
      <c r="G731" s="1059" t="s">
        <v>4152</v>
      </c>
      <c r="H731" s="1062">
        <v>1</v>
      </c>
      <c r="I731" s="1063">
        <v>0.396039603960396</v>
      </c>
      <c r="J731" s="1063">
        <v>0</v>
      </c>
      <c r="K731" s="1064">
        <v>30</v>
      </c>
      <c r="L731" s="1063">
        <v>11.45</v>
      </c>
      <c r="M731" s="1063">
        <v>11.881188118811901</v>
      </c>
      <c r="N731" s="1062">
        <v>1</v>
      </c>
      <c r="O731" s="1062">
        <v>0</v>
      </c>
      <c r="P731" s="1059">
        <v>4690379101987</v>
      </c>
      <c r="Q731" s="1062"/>
      <c r="R731" s="1062">
        <v>0</v>
      </c>
      <c r="S731" s="1059" t="s">
        <v>4153</v>
      </c>
      <c r="T731" s="1065">
        <f t="shared" si="20"/>
        <v>8639.9179999999997</v>
      </c>
      <c r="U731" s="1066">
        <f t="shared" si="21"/>
        <v>9071.9138999999996</v>
      </c>
    </row>
    <row r="732" spans="1:21" hidden="1">
      <c r="A732" s="1059" t="s">
        <v>4731</v>
      </c>
      <c r="B732" s="1060">
        <v>620070002699</v>
      </c>
      <c r="C732" s="1059" t="s">
        <v>4877</v>
      </c>
      <c r="D732" s="1059" t="s">
        <v>4231</v>
      </c>
      <c r="E732" s="1059" t="s">
        <v>4181</v>
      </c>
      <c r="F732" s="1061">
        <v>12895.4</v>
      </c>
      <c r="G732" s="1059" t="s">
        <v>4152</v>
      </c>
      <c r="H732" s="1062">
        <v>1</v>
      </c>
      <c r="I732" s="1063">
        <v>0.396039603960396</v>
      </c>
      <c r="J732" s="1063">
        <v>0</v>
      </c>
      <c r="K732" s="1064">
        <v>30</v>
      </c>
      <c r="L732" s="1063">
        <v>11.45</v>
      </c>
      <c r="M732" s="1063">
        <v>11.881188118811901</v>
      </c>
      <c r="N732" s="1062">
        <v>1</v>
      </c>
      <c r="O732" s="1062">
        <v>0</v>
      </c>
      <c r="P732" s="1059">
        <v>4690379102021</v>
      </c>
      <c r="Q732" s="1062"/>
      <c r="R732" s="1062">
        <v>0</v>
      </c>
      <c r="S732" s="1059" t="s">
        <v>4153</v>
      </c>
      <c r="T732" s="1065">
        <f t="shared" si="20"/>
        <v>8639.9179999999997</v>
      </c>
      <c r="U732" s="1066">
        <f t="shared" si="21"/>
        <v>9071.9138999999996</v>
      </c>
    </row>
    <row r="733" spans="1:21" hidden="1">
      <c r="A733" s="1059" t="s">
        <v>4731</v>
      </c>
      <c r="B733" s="1060">
        <v>620070002700</v>
      </c>
      <c r="C733" s="1059" t="s">
        <v>4878</v>
      </c>
      <c r="D733" s="1059" t="s">
        <v>4231</v>
      </c>
      <c r="E733" s="1059" t="s">
        <v>4181</v>
      </c>
      <c r="F733" s="1061">
        <v>12895.4</v>
      </c>
      <c r="G733" s="1059" t="s">
        <v>4152</v>
      </c>
      <c r="H733" s="1062">
        <v>1</v>
      </c>
      <c r="I733" s="1063">
        <v>0.396039603960396</v>
      </c>
      <c r="J733" s="1063">
        <v>0</v>
      </c>
      <c r="K733" s="1064">
        <v>30</v>
      </c>
      <c r="L733" s="1063">
        <v>11.45</v>
      </c>
      <c r="M733" s="1063">
        <v>11.881188118811901</v>
      </c>
      <c r="N733" s="1062">
        <v>1</v>
      </c>
      <c r="O733" s="1062">
        <v>0</v>
      </c>
      <c r="P733" s="1059">
        <v>4690379102038</v>
      </c>
      <c r="Q733" s="1062"/>
      <c r="R733" s="1062">
        <v>0</v>
      </c>
      <c r="S733" s="1059" t="s">
        <v>4153</v>
      </c>
      <c r="T733" s="1065">
        <f t="shared" si="20"/>
        <v>8639.9179999999997</v>
      </c>
      <c r="U733" s="1066">
        <f t="shared" si="21"/>
        <v>9071.9138999999996</v>
      </c>
    </row>
    <row r="734" spans="1:21" hidden="1">
      <c r="A734" s="1059" t="s">
        <v>4731</v>
      </c>
      <c r="B734" s="1060">
        <v>620070002701</v>
      </c>
      <c r="C734" s="1059" t="s">
        <v>4879</v>
      </c>
      <c r="D734" s="1059" t="s">
        <v>4231</v>
      </c>
      <c r="E734" s="1059" t="s">
        <v>4181</v>
      </c>
      <c r="F734" s="1061">
        <v>12895.4</v>
      </c>
      <c r="G734" s="1059" t="s">
        <v>4152</v>
      </c>
      <c r="H734" s="1062">
        <v>1</v>
      </c>
      <c r="I734" s="1063">
        <v>0.396039603960396</v>
      </c>
      <c r="J734" s="1063">
        <v>0</v>
      </c>
      <c r="K734" s="1064">
        <v>30</v>
      </c>
      <c r="L734" s="1063">
        <v>11.45</v>
      </c>
      <c r="M734" s="1063">
        <v>11.881188118811901</v>
      </c>
      <c r="N734" s="1062">
        <v>1</v>
      </c>
      <c r="O734" s="1062">
        <v>0</v>
      </c>
      <c r="P734" s="1059">
        <v>4690379102045</v>
      </c>
      <c r="Q734" s="1062"/>
      <c r="R734" s="1062">
        <v>0</v>
      </c>
      <c r="S734" s="1059" t="s">
        <v>4153</v>
      </c>
      <c r="T734" s="1065">
        <f t="shared" si="20"/>
        <v>8639.9179999999997</v>
      </c>
      <c r="U734" s="1066">
        <f t="shared" si="21"/>
        <v>9071.9138999999996</v>
      </c>
    </row>
    <row r="735" spans="1:21" hidden="1">
      <c r="A735" s="1059" t="s">
        <v>4880</v>
      </c>
      <c r="B735" s="1060">
        <v>600180000063</v>
      </c>
      <c r="C735" s="1059" t="s">
        <v>4881</v>
      </c>
      <c r="D735" s="1059" t="s">
        <v>4281</v>
      </c>
      <c r="E735" s="1059" t="s">
        <v>4151</v>
      </c>
      <c r="F735" s="1061">
        <v>8241.1</v>
      </c>
      <c r="G735" s="1059" t="s">
        <v>4152</v>
      </c>
      <c r="H735" s="1062">
        <v>1</v>
      </c>
      <c r="I735" s="1063">
        <v>3.3359999999999999</v>
      </c>
      <c r="J735" s="1063">
        <v>0</v>
      </c>
      <c r="K735" s="1064">
        <v>18</v>
      </c>
      <c r="L735" s="1063">
        <v>50.57376</v>
      </c>
      <c r="M735" s="1063">
        <v>60.048000000000002</v>
      </c>
      <c r="N735" s="1062">
        <v>1</v>
      </c>
      <c r="O735" s="1062">
        <v>0</v>
      </c>
      <c r="P735" s="1059">
        <v>4690379105817</v>
      </c>
      <c r="Q735" s="1062"/>
      <c r="R735" s="1062">
        <v>0</v>
      </c>
      <c r="S735" s="1059" t="s">
        <v>4153</v>
      </c>
      <c r="T735" s="1065">
        <f t="shared" si="20"/>
        <v>5521.5370000000003</v>
      </c>
      <c r="U735" s="1066">
        <f t="shared" si="21"/>
        <v>5797.6138500000006</v>
      </c>
    </row>
    <row r="736" spans="1:21" hidden="1">
      <c r="A736" s="1059" t="s">
        <v>4880</v>
      </c>
      <c r="B736" s="1060">
        <v>600180000066</v>
      </c>
      <c r="C736" s="1059" t="s">
        <v>4882</v>
      </c>
      <c r="D736" s="1059" t="s">
        <v>4281</v>
      </c>
      <c r="E736" s="1059" t="s">
        <v>4151</v>
      </c>
      <c r="F736" s="1061">
        <v>8241.1</v>
      </c>
      <c r="G736" s="1059" t="s">
        <v>4152</v>
      </c>
      <c r="H736" s="1062">
        <v>1</v>
      </c>
      <c r="I736" s="1063">
        <v>3.3359999999999999</v>
      </c>
      <c r="J736" s="1063">
        <v>0</v>
      </c>
      <c r="K736" s="1064">
        <v>18</v>
      </c>
      <c r="L736" s="1063">
        <v>50.57376</v>
      </c>
      <c r="M736" s="1063">
        <v>60.048000000000002</v>
      </c>
      <c r="N736" s="1062">
        <v>1</v>
      </c>
      <c r="O736" s="1062">
        <v>0</v>
      </c>
      <c r="P736" s="1059">
        <v>4690379105848</v>
      </c>
      <c r="Q736" s="1062"/>
      <c r="R736" s="1062">
        <v>0</v>
      </c>
      <c r="S736" s="1059" t="s">
        <v>4153</v>
      </c>
      <c r="T736" s="1065">
        <f t="shared" si="20"/>
        <v>5521.5370000000003</v>
      </c>
      <c r="U736" s="1066">
        <f t="shared" si="21"/>
        <v>5797.6138500000006</v>
      </c>
    </row>
    <row r="737" spans="1:21" hidden="1">
      <c r="A737" s="1059" t="s">
        <v>4880</v>
      </c>
      <c r="B737" s="1060">
        <v>600180000067</v>
      </c>
      <c r="C737" s="1059" t="s">
        <v>4883</v>
      </c>
      <c r="D737" s="1059" t="s">
        <v>4281</v>
      </c>
      <c r="E737" s="1059" t="s">
        <v>4151</v>
      </c>
      <c r="F737" s="1061">
        <v>8241.1</v>
      </c>
      <c r="G737" s="1059" t="s">
        <v>4152</v>
      </c>
      <c r="H737" s="1062">
        <v>1</v>
      </c>
      <c r="I737" s="1063">
        <v>3.3359999999999999</v>
      </c>
      <c r="J737" s="1063">
        <v>0</v>
      </c>
      <c r="K737" s="1064">
        <v>18</v>
      </c>
      <c r="L737" s="1063">
        <v>50.57376</v>
      </c>
      <c r="M737" s="1063">
        <v>60.048000000000002</v>
      </c>
      <c r="N737" s="1062">
        <v>1</v>
      </c>
      <c r="O737" s="1062">
        <v>0</v>
      </c>
      <c r="P737" s="1059">
        <v>4690379105855</v>
      </c>
      <c r="Q737" s="1062"/>
      <c r="R737" s="1062">
        <v>0</v>
      </c>
      <c r="S737" s="1059" t="s">
        <v>4153</v>
      </c>
      <c r="T737" s="1065">
        <f t="shared" ref="T737:T800" si="22">F737*67%</f>
        <v>5521.5370000000003</v>
      </c>
      <c r="U737" s="1066">
        <f t="shared" ref="U737:U800" si="23">T737*1.05</f>
        <v>5797.6138500000006</v>
      </c>
    </row>
    <row r="738" spans="1:21" hidden="1">
      <c r="A738" s="1059" t="s">
        <v>4880</v>
      </c>
      <c r="B738" s="1060">
        <v>600180000068</v>
      </c>
      <c r="C738" s="1059" t="s">
        <v>4884</v>
      </c>
      <c r="D738" s="1059" t="s">
        <v>4281</v>
      </c>
      <c r="E738" s="1059" t="s">
        <v>4151</v>
      </c>
      <c r="F738" s="1061">
        <v>8241.1</v>
      </c>
      <c r="G738" s="1059" t="s">
        <v>4152</v>
      </c>
      <c r="H738" s="1062">
        <v>1</v>
      </c>
      <c r="I738" s="1063">
        <v>3.3359999999999999</v>
      </c>
      <c r="J738" s="1063">
        <v>0</v>
      </c>
      <c r="K738" s="1064">
        <v>18</v>
      </c>
      <c r="L738" s="1063">
        <v>50.57376</v>
      </c>
      <c r="M738" s="1063">
        <v>60.048000000000002</v>
      </c>
      <c r="N738" s="1062">
        <v>1</v>
      </c>
      <c r="O738" s="1062">
        <v>0</v>
      </c>
      <c r="P738" s="1059">
        <v>4690379105862</v>
      </c>
      <c r="Q738" s="1062"/>
      <c r="R738" s="1062">
        <v>0</v>
      </c>
      <c r="S738" s="1059" t="s">
        <v>4153</v>
      </c>
      <c r="T738" s="1065">
        <f t="shared" si="22"/>
        <v>5521.5370000000003</v>
      </c>
      <c r="U738" s="1066">
        <f t="shared" si="23"/>
        <v>5797.6138500000006</v>
      </c>
    </row>
    <row r="739" spans="1:21" hidden="1">
      <c r="A739" s="1059" t="s">
        <v>4880</v>
      </c>
      <c r="B739" s="1060">
        <v>600180000064</v>
      </c>
      <c r="C739" s="1059" t="s">
        <v>4885</v>
      </c>
      <c r="D739" s="1059" t="s">
        <v>4281</v>
      </c>
      <c r="E739" s="1059" t="s">
        <v>4151</v>
      </c>
      <c r="F739" s="1061">
        <v>8820.6</v>
      </c>
      <c r="G739" s="1059" t="s">
        <v>4152</v>
      </c>
      <c r="H739" s="1062">
        <v>1</v>
      </c>
      <c r="I739" s="1063">
        <v>3.3359999999999999</v>
      </c>
      <c r="J739" s="1063">
        <v>0</v>
      </c>
      <c r="K739" s="1064">
        <v>18</v>
      </c>
      <c r="L739" s="1063">
        <v>50.57376</v>
      </c>
      <c r="M739" s="1063">
        <v>60.048000000000002</v>
      </c>
      <c r="N739" s="1062">
        <v>1</v>
      </c>
      <c r="O739" s="1062">
        <v>0</v>
      </c>
      <c r="P739" s="1059">
        <v>4690379105824</v>
      </c>
      <c r="Q739" s="1062"/>
      <c r="R739" s="1062">
        <v>0</v>
      </c>
      <c r="S739" s="1059" t="s">
        <v>4153</v>
      </c>
      <c r="T739" s="1065">
        <f t="shared" si="22"/>
        <v>5909.8020000000006</v>
      </c>
      <c r="U739" s="1066">
        <f t="shared" si="23"/>
        <v>6205.2921000000006</v>
      </c>
    </row>
    <row r="740" spans="1:21" hidden="1">
      <c r="A740" s="1059" t="s">
        <v>4880</v>
      </c>
      <c r="B740" s="1060">
        <v>600010002427</v>
      </c>
      <c r="C740" s="1059" t="s">
        <v>4886</v>
      </c>
      <c r="D740" s="1059" t="s">
        <v>4587</v>
      </c>
      <c r="E740" s="1059" t="s">
        <v>4151</v>
      </c>
      <c r="F740" s="1061">
        <v>6368.4</v>
      </c>
      <c r="G740" s="1059" t="s">
        <v>4152</v>
      </c>
      <c r="H740" s="1062">
        <v>2</v>
      </c>
      <c r="I740" s="1063">
        <v>2.88</v>
      </c>
      <c r="J740" s="1063">
        <v>0</v>
      </c>
      <c r="K740" s="1064">
        <v>20</v>
      </c>
      <c r="L740" s="1063">
        <v>56.16</v>
      </c>
      <c r="M740" s="1063">
        <v>57.6</v>
      </c>
      <c r="N740" s="1062">
        <v>1</v>
      </c>
      <c r="O740" s="1062">
        <v>0</v>
      </c>
      <c r="P740" s="1059">
        <v>4690379105886</v>
      </c>
      <c r="Q740" s="1062"/>
      <c r="R740" s="1062">
        <v>0</v>
      </c>
      <c r="S740" s="1059" t="s">
        <v>4153</v>
      </c>
      <c r="T740" s="1065">
        <f t="shared" si="22"/>
        <v>4266.8280000000004</v>
      </c>
      <c r="U740" s="1066">
        <f t="shared" si="23"/>
        <v>4480.1694000000007</v>
      </c>
    </row>
    <row r="741" spans="1:21" hidden="1">
      <c r="A741" s="1059" t="s">
        <v>4880</v>
      </c>
      <c r="B741" s="1060">
        <v>600010002428</v>
      </c>
      <c r="C741" s="1059" t="s">
        <v>4887</v>
      </c>
      <c r="D741" s="1059" t="s">
        <v>4587</v>
      </c>
      <c r="E741" s="1059" t="s">
        <v>4151</v>
      </c>
      <c r="F741" s="1061">
        <v>6368.4</v>
      </c>
      <c r="G741" s="1059" t="s">
        <v>4152</v>
      </c>
      <c r="H741" s="1062">
        <v>2</v>
      </c>
      <c r="I741" s="1063">
        <v>2.88</v>
      </c>
      <c r="J741" s="1063">
        <v>0</v>
      </c>
      <c r="K741" s="1064">
        <v>20</v>
      </c>
      <c r="L741" s="1063">
        <v>56.16</v>
      </c>
      <c r="M741" s="1063">
        <v>57.6</v>
      </c>
      <c r="N741" s="1062">
        <v>1</v>
      </c>
      <c r="O741" s="1062">
        <v>0</v>
      </c>
      <c r="P741" s="1059">
        <v>4690379105893</v>
      </c>
      <c r="Q741" s="1062"/>
      <c r="R741" s="1062">
        <v>0</v>
      </c>
      <c r="S741" s="1059" t="s">
        <v>4153</v>
      </c>
      <c r="T741" s="1065">
        <f t="shared" si="22"/>
        <v>4266.8280000000004</v>
      </c>
      <c r="U741" s="1066">
        <f t="shared" si="23"/>
        <v>4480.1694000000007</v>
      </c>
    </row>
    <row r="742" spans="1:21" hidden="1">
      <c r="A742" s="1067" t="s">
        <v>4880</v>
      </c>
      <c r="B742" s="1068">
        <v>600010002429</v>
      </c>
      <c r="C742" s="1067" t="s">
        <v>4888</v>
      </c>
      <c r="D742" s="1067" t="s">
        <v>4587</v>
      </c>
      <c r="E742" s="1067" t="s">
        <v>4151</v>
      </c>
      <c r="F742" s="1069">
        <v>6368.4</v>
      </c>
      <c r="G742" s="1067" t="s">
        <v>4152</v>
      </c>
      <c r="H742" s="1070">
        <v>2</v>
      </c>
      <c r="I742" s="1071">
        <v>2.88</v>
      </c>
      <c r="J742" s="1071">
        <v>0</v>
      </c>
      <c r="K742" s="1072">
        <v>20</v>
      </c>
      <c r="L742" s="1071">
        <v>56.16</v>
      </c>
      <c r="M742" s="1071">
        <v>57.6</v>
      </c>
      <c r="N742" s="1070">
        <v>1</v>
      </c>
      <c r="O742" s="1070">
        <v>0</v>
      </c>
      <c r="P742" s="1067">
        <v>4690379105909</v>
      </c>
      <c r="Q742" s="1070"/>
      <c r="R742" s="1070">
        <v>0</v>
      </c>
      <c r="S742" s="1067" t="s">
        <v>4153</v>
      </c>
      <c r="T742" s="1073">
        <f t="shared" si="22"/>
        <v>4266.8280000000004</v>
      </c>
      <c r="U742" s="1073">
        <f t="shared" si="23"/>
        <v>4480.1694000000007</v>
      </c>
    </row>
    <row r="743" spans="1:21" hidden="1">
      <c r="A743" s="1059" t="s">
        <v>4880</v>
      </c>
      <c r="B743" s="1060">
        <v>600010002430</v>
      </c>
      <c r="C743" s="1059" t="s">
        <v>4889</v>
      </c>
      <c r="D743" s="1059" t="s">
        <v>4587</v>
      </c>
      <c r="E743" s="1059" t="s">
        <v>4151</v>
      </c>
      <c r="F743" s="1061">
        <v>6368.4</v>
      </c>
      <c r="G743" s="1059" t="s">
        <v>4152</v>
      </c>
      <c r="H743" s="1062">
        <v>2</v>
      </c>
      <c r="I743" s="1063">
        <v>2.88</v>
      </c>
      <c r="J743" s="1063">
        <v>0</v>
      </c>
      <c r="K743" s="1064">
        <v>20</v>
      </c>
      <c r="L743" s="1063">
        <v>56.16</v>
      </c>
      <c r="M743" s="1063">
        <v>57.6</v>
      </c>
      <c r="N743" s="1062">
        <v>1</v>
      </c>
      <c r="O743" s="1062">
        <v>0</v>
      </c>
      <c r="P743" s="1059">
        <v>4690379105916</v>
      </c>
      <c r="Q743" s="1062"/>
      <c r="R743" s="1062">
        <v>0</v>
      </c>
      <c r="S743" s="1059" t="s">
        <v>4153</v>
      </c>
      <c r="T743" s="1065">
        <f t="shared" si="22"/>
        <v>4266.8280000000004</v>
      </c>
      <c r="U743" s="1066">
        <f t="shared" si="23"/>
        <v>4480.1694000000007</v>
      </c>
    </row>
    <row r="744" spans="1:21" hidden="1">
      <c r="A744" s="1059" t="s">
        <v>4880</v>
      </c>
      <c r="B744" s="1060">
        <v>600010002431</v>
      </c>
      <c r="C744" s="1059" t="s">
        <v>4890</v>
      </c>
      <c r="D744" s="1059" t="s">
        <v>4587</v>
      </c>
      <c r="E744" s="1059" t="s">
        <v>4151</v>
      </c>
      <c r="F744" s="1061">
        <v>6368.4</v>
      </c>
      <c r="G744" s="1059" t="s">
        <v>4152</v>
      </c>
      <c r="H744" s="1062">
        <v>2</v>
      </c>
      <c r="I744" s="1063">
        <v>2.88</v>
      </c>
      <c r="J744" s="1063">
        <v>0</v>
      </c>
      <c r="K744" s="1064">
        <v>20</v>
      </c>
      <c r="L744" s="1063">
        <v>56.16</v>
      </c>
      <c r="M744" s="1063">
        <v>57.6</v>
      </c>
      <c r="N744" s="1062">
        <v>1</v>
      </c>
      <c r="O744" s="1062">
        <v>0</v>
      </c>
      <c r="P744" s="1059">
        <v>4690379105923</v>
      </c>
      <c r="Q744" s="1062"/>
      <c r="R744" s="1062">
        <v>0</v>
      </c>
      <c r="S744" s="1059" t="s">
        <v>4153</v>
      </c>
      <c r="T744" s="1065">
        <f t="shared" si="22"/>
        <v>4266.8280000000004</v>
      </c>
      <c r="U744" s="1066">
        <f t="shared" si="23"/>
        <v>4480.1694000000007</v>
      </c>
    </row>
    <row r="745" spans="1:21" hidden="1">
      <c r="A745" s="1059" t="s">
        <v>4880</v>
      </c>
      <c r="B745" s="1060">
        <v>600010002432</v>
      </c>
      <c r="C745" s="1059" t="s">
        <v>4891</v>
      </c>
      <c r="D745" s="1059" t="s">
        <v>4587</v>
      </c>
      <c r="E745" s="1059" t="s">
        <v>4151</v>
      </c>
      <c r="F745" s="1061">
        <v>6527</v>
      </c>
      <c r="G745" s="1059" t="s">
        <v>4152</v>
      </c>
      <c r="H745" s="1062">
        <v>2</v>
      </c>
      <c r="I745" s="1063">
        <v>2.88</v>
      </c>
      <c r="J745" s="1063">
        <v>0</v>
      </c>
      <c r="K745" s="1064">
        <v>20</v>
      </c>
      <c r="L745" s="1063">
        <v>56.16</v>
      </c>
      <c r="M745" s="1063">
        <v>57.6</v>
      </c>
      <c r="N745" s="1062">
        <v>1</v>
      </c>
      <c r="O745" s="1062">
        <v>0</v>
      </c>
      <c r="P745" s="1059">
        <v>4690379105930</v>
      </c>
      <c r="Q745" s="1062"/>
      <c r="R745" s="1062">
        <v>0</v>
      </c>
      <c r="S745" s="1059" t="s">
        <v>4153</v>
      </c>
      <c r="T745" s="1065">
        <f t="shared" si="22"/>
        <v>4373.09</v>
      </c>
      <c r="U745" s="1066">
        <f t="shared" si="23"/>
        <v>4591.7445000000007</v>
      </c>
    </row>
    <row r="746" spans="1:21" hidden="1">
      <c r="A746" s="1059" t="s">
        <v>4880</v>
      </c>
      <c r="B746" s="1060">
        <v>600010002433</v>
      </c>
      <c r="C746" s="1059" t="s">
        <v>4892</v>
      </c>
      <c r="D746" s="1059" t="s">
        <v>4587</v>
      </c>
      <c r="E746" s="1059" t="s">
        <v>4151</v>
      </c>
      <c r="F746" s="1061">
        <v>6527</v>
      </c>
      <c r="G746" s="1059" t="s">
        <v>4152</v>
      </c>
      <c r="H746" s="1062">
        <v>2</v>
      </c>
      <c r="I746" s="1063">
        <v>2.88</v>
      </c>
      <c r="J746" s="1063">
        <v>0</v>
      </c>
      <c r="K746" s="1064">
        <v>20</v>
      </c>
      <c r="L746" s="1063">
        <v>56.16</v>
      </c>
      <c r="M746" s="1063">
        <v>57.6</v>
      </c>
      <c r="N746" s="1062">
        <v>1</v>
      </c>
      <c r="O746" s="1062">
        <v>0</v>
      </c>
      <c r="P746" s="1059">
        <v>4690379105947</v>
      </c>
      <c r="Q746" s="1062"/>
      <c r="R746" s="1062">
        <v>0</v>
      </c>
      <c r="S746" s="1059" t="s">
        <v>4153</v>
      </c>
      <c r="T746" s="1065">
        <f t="shared" si="22"/>
        <v>4373.09</v>
      </c>
      <c r="U746" s="1066">
        <f t="shared" si="23"/>
        <v>4591.7445000000007</v>
      </c>
    </row>
    <row r="747" spans="1:21" hidden="1">
      <c r="A747" s="1059" t="s">
        <v>4880</v>
      </c>
      <c r="B747" s="1060">
        <v>600010002434</v>
      </c>
      <c r="C747" s="1059" t="s">
        <v>4893</v>
      </c>
      <c r="D747" s="1059" t="s">
        <v>4587</v>
      </c>
      <c r="E747" s="1059" t="s">
        <v>4151</v>
      </c>
      <c r="F747" s="1061">
        <v>6527</v>
      </c>
      <c r="G747" s="1059" t="s">
        <v>4152</v>
      </c>
      <c r="H747" s="1062">
        <v>2</v>
      </c>
      <c r="I747" s="1063">
        <v>2.88</v>
      </c>
      <c r="J747" s="1063">
        <v>0</v>
      </c>
      <c r="K747" s="1064">
        <v>20</v>
      </c>
      <c r="L747" s="1063">
        <v>56.16</v>
      </c>
      <c r="M747" s="1063">
        <v>57.6</v>
      </c>
      <c r="N747" s="1062">
        <v>1</v>
      </c>
      <c r="O747" s="1062">
        <v>0</v>
      </c>
      <c r="P747" s="1059">
        <v>4690379105954</v>
      </c>
      <c r="Q747" s="1062"/>
      <c r="R747" s="1062">
        <v>0</v>
      </c>
      <c r="S747" s="1059" t="s">
        <v>4153</v>
      </c>
      <c r="T747" s="1065">
        <f t="shared" si="22"/>
        <v>4373.09</v>
      </c>
      <c r="U747" s="1066">
        <f t="shared" si="23"/>
        <v>4591.7445000000007</v>
      </c>
    </row>
    <row r="748" spans="1:21" hidden="1">
      <c r="A748" s="1059" t="s">
        <v>4880</v>
      </c>
      <c r="B748" s="1060">
        <v>610010005811</v>
      </c>
      <c r="C748" s="1059" t="s">
        <v>4894</v>
      </c>
      <c r="D748" s="1059" t="s">
        <v>4157</v>
      </c>
      <c r="E748" s="1059" t="s">
        <v>4151</v>
      </c>
      <c r="F748" s="1061">
        <v>5166.7</v>
      </c>
      <c r="G748" s="1059" t="s">
        <v>4152</v>
      </c>
      <c r="H748" s="1062">
        <v>2</v>
      </c>
      <c r="I748" s="1063">
        <v>2.56</v>
      </c>
      <c r="J748" s="1063">
        <v>0</v>
      </c>
      <c r="K748" s="1064">
        <v>21</v>
      </c>
      <c r="L748" s="1063">
        <v>51.712000000000003</v>
      </c>
      <c r="M748" s="1063">
        <v>53.76</v>
      </c>
      <c r="N748" s="1062">
        <v>1</v>
      </c>
      <c r="O748" s="1062">
        <v>0</v>
      </c>
      <c r="P748" s="1059">
        <v>4690379105961</v>
      </c>
      <c r="Q748" s="1062"/>
      <c r="R748" s="1062">
        <v>0</v>
      </c>
      <c r="S748" s="1059" t="s">
        <v>4153</v>
      </c>
      <c r="T748" s="1065">
        <f t="shared" si="22"/>
        <v>3461.6890000000003</v>
      </c>
      <c r="U748" s="1066">
        <f t="shared" si="23"/>
        <v>3634.7734500000006</v>
      </c>
    </row>
    <row r="749" spans="1:21" hidden="1">
      <c r="A749" s="1059" t="s">
        <v>4880</v>
      </c>
      <c r="B749" s="1060">
        <v>610010005812</v>
      </c>
      <c r="C749" s="1059" t="s">
        <v>4895</v>
      </c>
      <c r="D749" s="1059" t="s">
        <v>4157</v>
      </c>
      <c r="E749" s="1059" t="s">
        <v>4151</v>
      </c>
      <c r="F749" s="1061">
        <v>5166.7</v>
      </c>
      <c r="G749" s="1059" t="s">
        <v>4152</v>
      </c>
      <c r="H749" s="1062">
        <v>2</v>
      </c>
      <c r="I749" s="1063">
        <v>2.56</v>
      </c>
      <c r="J749" s="1063">
        <v>0</v>
      </c>
      <c r="K749" s="1064">
        <v>21</v>
      </c>
      <c r="L749" s="1063">
        <v>51.712000000000003</v>
      </c>
      <c r="M749" s="1063">
        <v>53.76</v>
      </c>
      <c r="N749" s="1062">
        <v>1</v>
      </c>
      <c r="O749" s="1062">
        <v>0</v>
      </c>
      <c r="P749" s="1059">
        <v>4690379105978</v>
      </c>
      <c r="Q749" s="1062"/>
      <c r="R749" s="1062">
        <v>0</v>
      </c>
      <c r="S749" s="1059" t="s">
        <v>4153</v>
      </c>
      <c r="T749" s="1065">
        <f t="shared" si="22"/>
        <v>3461.6890000000003</v>
      </c>
      <c r="U749" s="1066">
        <f t="shared" si="23"/>
        <v>3634.7734500000006</v>
      </c>
    </row>
    <row r="750" spans="1:21" hidden="1">
      <c r="A750" s="1059" t="s">
        <v>4880</v>
      </c>
      <c r="B750" s="1060">
        <v>610010005813</v>
      </c>
      <c r="C750" s="1059" t="s">
        <v>4896</v>
      </c>
      <c r="D750" s="1059" t="s">
        <v>4157</v>
      </c>
      <c r="E750" s="1059" t="s">
        <v>4151</v>
      </c>
      <c r="F750" s="1061">
        <v>5166.7</v>
      </c>
      <c r="G750" s="1059" t="s">
        <v>4152</v>
      </c>
      <c r="H750" s="1062">
        <v>2</v>
      </c>
      <c r="I750" s="1063">
        <v>2.56</v>
      </c>
      <c r="J750" s="1063">
        <v>0</v>
      </c>
      <c r="K750" s="1064">
        <v>21</v>
      </c>
      <c r="L750" s="1063">
        <v>51.712000000000003</v>
      </c>
      <c r="M750" s="1063">
        <v>53.76</v>
      </c>
      <c r="N750" s="1062">
        <v>1</v>
      </c>
      <c r="O750" s="1062">
        <v>0</v>
      </c>
      <c r="P750" s="1059">
        <v>4690379105985</v>
      </c>
      <c r="Q750" s="1062"/>
      <c r="R750" s="1062">
        <v>0</v>
      </c>
      <c r="S750" s="1059" t="s">
        <v>4153</v>
      </c>
      <c r="T750" s="1065">
        <f t="shared" si="22"/>
        <v>3461.6890000000003</v>
      </c>
      <c r="U750" s="1066">
        <f t="shared" si="23"/>
        <v>3634.7734500000006</v>
      </c>
    </row>
    <row r="751" spans="1:21" hidden="1">
      <c r="A751" s="1059" t="s">
        <v>4880</v>
      </c>
      <c r="B751" s="1060">
        <v>610010005814</v>
      </c>
      <c r="C751" s="1059" t="s">
        <v>4897</v>
      </c>
      <c r="D751" s="1059" t="s">
        <v>4157</v>
      </c>
      <c r="E751" s="1059" t="s">
        <v>4151</v>
      </c>
      <c r="F751" s="1061">
        <v>5166.7</v>
      </c>
      <c r="G751" s="1059" t="s">
        <v>4152</v>
      </c>
      <c r="H751" s="1062">
        <v>2</v>
      </c>
      <c r="I751" s="1063">
        <v>2.56</v>
      </c>
      <c r="J751" s="1063">
        <v>0</v>
      </c>
      <c r="K751" s="1064">
        <v>21</v>
      </c>
      <c r="L751" s="1063">
        <v>51.712000000000003</v>
      </c>
      <c r="M751" s="1063">
        <v>53.76</v>
      </c>
      <c r="N751" s="1062">
        <v>1</v>
      </c>
      <c r="O751" s="1062">
        <v>0</v>
      </c>
      <c r="P751" s="1059">
        <v>4690379105992</v>
      </c>
      <c r="Q751" s="1062"/>
      <c r="R751" s="1062">
        <v>0</v>
      </c>
      <c r="S751" s="1059" t="s">
        <v>4153</v>
      </c>
      <c r="T751" s="1065">
        <f t="shared" si="22"/>
        <v>3461.6890000000003</v>
      </c>
      <c r="U751" s="1066">
        <f t="shared" si="23"/>
        <v>3634.7734500000006</v>
      </c>
    </row>
    <row r="752" spans="1:21" hidden="1">
      <c r="A752" s="1076" t="s">
        <v>4880</v>
      </c>
      <c r="B752" s="1077">
        <v>610010005815</v>
      </c>
      <c r="C752" s="1076" t="s">
        <v>4898</v>
      </c>
      <c r="D752" s="1076" t="s">
        <v>4157</v>
      </c>
      <c r="E752" s="1076" t="s">
        <v>4151</v>
      </c>
      <c r="F752" s="1078">
        <v>5166.7</v>
      </c>
      <c r="G752" s="1076" t="s">
        <v>4152</v>
      </c>
      <c r="H752" s="1079">
        <v>2</v>
      </c>
      <c r="I752" s="1080">
        <v>2.56</v>
      </c>
      <c r="J752" s="1080">
        <v>0</v>
      </c>
      <c r="K752" s="1081">
        <v>21</v>
      </c>
      <c r="L752" s="1080">
        <v>51.712000000000003</v>
      </c>
      <c r="M752" s="1080">
        <v>53.76</v>
      </c>
      <c r="N752" s="1079">
        <v>1</v>
      </c>
      <c r="O752" s="1079">
        <v>0</v>
      </c>
      <c r="P752" s="1076">
        <v>4690379106005</v>
      </c>
      <c r="Q752" s="1079"/>
      <c r="R752" s="1079">
        <v>0</v>
      </c>
      <c r="S752" s="1076" t="s">
        <v>4153</v>
      </c>
      <c r="T752" s="1082">
        <f t="shared" si="22"/>
        <v>3461.6890000000003</v>
      </c>
      <c r="U752" s="1082">
        <f t="shared" si="23"/>
        <v>3634.7734500000006</v>
      </c>
    </row>
    <row r="753" spans="1:21" hidden="1">
      <c r="A753" s="1059" t="s">
        <v>4880</v>
      </c>
      <c r="B753" s="1060">
        <v>610010005816</v>
      </c>
      <c r="C753" s="1059" t="s">
        <v>4899</v>
      </c>
      <c r="D753" s="1059" t="s">
        <v>4157</v>
      </c>
      <c r="E753" s="1059" t="s">
        <v>4151</v>
      </c>
      <c r="F753" s="1061">
        <v>6893</v>
      </c>
      <c r="G753" s="1059" t="s">
        <v>4152</v>
      </c>
      <c r="H753" s="1062">
        <v>2</v>
      </c>
      <c r="I753" s="1063">
        <v>2.56</v>
      </c>
      <c r="J753" s="1063">
        <v>0</v>
      </c>
      <c r="K753" s="1064">
        <v>21</v>
      </c>
      <c r="L753" s="1063">
        <v>51.712000000000003</v>
      </c>
      <c r="M753" s="1063">
        <v>53.76</v>
      </c>
      <c r="N753" s="1062">
        <v>1</v>
      </c>
      <c r="O753" s="1062">
        <v>0</v>
      </c>
      <c r="P753" s="1059">
        <v>4690379106012</v>
      </c>
      <c r="Q753" s="1062"/>
      <c r="R753" s="1062">
        <v>0</v>
      </c>
      <c r="S753" s="1059" t="s">
        <v>4153</v>
      </c>
      <c r="T753" s="1065">
        <f t="shared" si="22"/>
        <v>4618.3100000000004</v>
      </c>
      <c r="U753" s="1066">
        <f t="shared" si="23"/>
        <v>4849.2255000000005</v>
      </c>
    </row>
    <row r="754" spans="1:21" hidden="1">
      <c r="A754" s="1059" t="s">
        <v>4880</v>
      </c>
      <c r="B754" s="1060">
        <v>610010005817</v>
      </c>
      <c r="C754" s="1059" t="s">
        <v>4900</v>
      </c>
      <c r="D754" s="1059" t="s">
        <v>4157</v>
      </c>
      <c r="E754" s="1059" t="s">
        <v>4151</v>
      </c>
      <c r="F754" s="1061">
        <v>6893</v>
      </c>
      <c r="G754" s="1059" t="s">
        <v>4152</v>
      </c>
      <c r="H754" s="1062">
        <v>2</v>
      </c>
      <c r="I754" s="1063">
        <v>2.56</v>
      </c>
      <c r="J754" s="1063">
        <v>0</v>
      </c>
      <c r="K754" s="1064">
        <v>21</v>
      </c>
      <c r="L754" s="1063">
        <v>51.712000000000003</v>
      </c>
      <c r="M754" s="1063">
        <v>53.76</v>
      </c>
      <c r="N754" s="1062">
        <v>1</v>
      </c>
      <c r="O754" s="1062">
        <v>0</v>
      </c>
      <c r="P754" s="1059">
        <v>4690379106029</v>
      </c>
      <c r="Q754" s="1062"/>
      <c r="R754" s="1062">
        <v>0</v>
      </c>
      <c r="S754" s="1059" t="s">
        <v>4153</v>
      </c>
      <c r="T754" s="1065">
        <f t="shared" si="22"/>
        <v>4618.3100000000004</v>
      </c>
      <c r="U754" s="1066">
        <f t="shared" si="23"/>
        <v>4849.2255000000005</v>
      </c>
    </row>
    <row r="755" spans="1:21" hidden="1">
      <c r="A755" s="1059" t="s">
        <v>4880</v>
      </c>
      <c r="B755" s="1060">
        <v>610010005818</v>
      </c>
      <c r="C755" s="1059" t="s">
        <v>4901</v>
      </c>
      <c r="D755" s="1059" t="s">
        <v>4157</v>
      </c>
      <c r="E755" s="1059" t="s">
        <v>4151</v>
      </c>
      <c r="F755" s="1061">
        <v>6893</v>
      </c>
      <c r="G755" s="1059" t="s">
        <v>4152</v>
      </c>
      <c r="H755" s="1062">
        <v>2</v>
      </c>
      <c r="I755" s="1063">
        <v>2.56</v>
      </c>
      <c r="J755" s="1063">
        <v>0</v>
      </c>
      <c r="K755" s="1064">
        <v>21</v>
      </c>
      <c r="L755" s="1063">
        <v>51.712000000000003</v>
      </c>
      <c r="M755" s="1063">
        <v>53.76</v>
      </c>
      <c r="N755" s="1062">
        <v>1</v>
      </c>
      <c r="O755" s="1062">
        <v>0</v>
      </c>
      <c r="P755" s="1059">
        <v>4690379106036</v>
      </c>
      <c r="Q755" s="1062"/>
      <c r="R755" s="1062">
        <v>0</v>
      </c>
      <c r="S755" s="1059" t="s">
        <v>4153</v>
      </c>
      <c r="T755" s="1065">
        <f t="shared" si="22"/>
        <v>4618.3100000000004</v>
      </c>
      <c r="U755" s="1066">
        <f t="shared" si="23"/>
        <v>4849.2255000000005</v>
      </c>
    </row>
    <row r="756" spans="1:21" hidden="1">
      <c r="A756" s="1059" t="s">
        <v>4880</v>
      </c>
      <c r="B756" s="1060">
        <v>610010005819</v>
      </c>
      <c r="C756" s="1059" t="s">
        <v>4902</v>
      </c>
      <c r="D756" s="1059" t="s">
        <v>4162</v>
      </c>
      <c r="E756" s="1059" t="s">
        <v>4151</v>
      </c>
      <c r="F756" s="1061">
        <v>4123.6000000000004</v>
      </c>
      <c r="G756" s="1059" t="s">
        <v>4152</v>
      </c>
      <c r="H756" s="1062">
        <v>2</v>
      </c>
      <c r="I756" s="1063">
        <v>1.44</v>
      </c>
      <c r="J756" s="1063">
        <v>0</v>
      </c>
      <c r="K756" s="1064">
        <v>35</v>
      </c>
      <c r="L756" s="1063">
        <v>29.088000000000001</v>
      </c>
      <c r="M756" s="1063">
        <v>50.4</v>
      </c>
      <c r="N756" s="1062">
        <v>1</v>
      </c>
      <c r="O756" s="1062">
        <v>0</v>
      </c>
      <c r="P756" s="1059">
        <v>4690379106043</v>
      </c>
      <c r="Q756" s="1062"/>
      <c r="R756" s="1062">
        <v>0</v>
      </c>
      <c r="S756" s="1059" t="s">
        <v>4153</v>
      </c>
      <c r="T756" s="1065">
        <f t="shared" si="22"/>
        <v>2762.8120000000004</v>
      </c>
      <c r="U756" s="1066">
        <f t="shared" si="23"/>
        <v>2900.9526000000005</v>
      </c>
    </row>
    <row r="757" spans="1:21" hidden="1">
      <c r="A757" s="1059" t="s">
        <v>4880</v>
      </c>
      <c r="B757" s="1060">
        <v>610010005820</v>
      </c>
      <c r="C757" s="1059" t="s">
        <v>4903</v>
      </c>
      <c r="D757" s="1059" t="s">
        <v>4162</v>
      </c>
      <c r="E757" s="1059" t="s">
        <v>4151</v>
      </c>
      <c r="F757" s="1061">
        <v>4123.6000000000004</v>
      </c>
      <c r="G757" s="1059" t="s">
        <v>4152</v>
      </c>
      <c r="H757" s="1062">
        <v>2</v>
      </c>
      <c r="I757" s="1063">
        <v>1.44</v>
      </c>
      <c r="J757" s="1063">
        <v>0</v>
      </c>
      <c r="K757" s="1064">
        <v>35</v>
      </c>
      <c r="L757" s="1063">
        <v>29.088000000000001</v>
      </c>
      <c r="M757" s="1063">
        <v>50.4</v>
      </c>
      <c r="N757" s="1062">
        <v>1</v>
      </c>
      <c r="O757" s="1062">
        <v>0</v>
      </c>
      <c r="P757" s="1059">
        <v>4690379106050</v>
      </c>
      <c r="Q757" s="1062"/>
      <c r="R757" s="1062">
        <v>0</v>
      </c>
      <c r="S757" s="1059" t="s">
        <v>4153</v>
      </c>
      <c r="T757" s="1065">
        <f t="shared" si="22"/>
        <v>2762.8120000000004</v>
      </c>
      <c r="U757" s="1066">
        <f t="shared" si="23"/>
        <v>2900.9526000000005</v>
      </c>
    </row>
    <row r="758" spans="1:21" hidden="1">
      <c r="A758" s="1059" t="s">
        <v>4880</v>
      </c>
      <c r="B758" s="1060">
        <v>610010005821</v>
      </c>
      <c r="C758" s="1059" t="s">
        <v>4904</v>
      </c>
      <c r="D758" s="1059" t="s">
        <v>4162</v>
      </c>
      <c r="E758" s="1059" t="s">
        <v>4151</v>
      </c>
      <c r="F758" s="1061">
        <v>4123.6000000000004</v>
      </c>
      <c r="G758" s="1059" t="s">
        <v>4152</v>
      </c>
      <c r="H758" s="1062">
        <v>2</v>
      </c>
      <c r="I758" s="1063">
        <v>1.44</v>
      </c>
      <c r="J758" s="1063">
        <v>0</v>
      </c>
      <c r="K758" s="1064">
        <v>35</v>
      </c>
      <c r="L758" s="1063">
        <v>29.088000000000001</v>
      </c>
      <c r="M758" s="1063">
        <v>50.4</v>
      </c>
      <c r="N758" s="1062">
        <v>1</v>
      </c>
      <c r="O758" s="1062">
        <v>0</v>
      </c>
      <c r="P758" s="1059">
        <v>4690379106067</v>
      </c>
      <c r="Q758" s="1062"/>
      <c r="R758" s="1062">
        <v>0</v>
      </c>
      <c r="S758" s="1059" t="s">
        <v>4153</v>
      </c>
      <c r="T758" s="1065">
        <f t="shared" si="22"/>
        <v>2762.8120000000004</v>
      </c>
      <c r="U758" s="1066">
        <f t="shared" si="23"/>
        <v>2900.9526000000005</v>
      </c>
    </row>
    <row r="759" spans="1:21" hidden="1">
      <c r="A759" s="1059" t="s">
        <v>4880</v>
      </c>
      <c r="B759" s="1060">
        <v>610010005822</v>
      </c>
      <c r="C759" s="1059" t="s">
        <v>4905</v>
      </c>
      <c r="D759" s="1059" t="s">
        <v>4162</v>
      </c>
      <c r="E759" s="1059" t="s">
        <v>4151</v>
      </c>
      <c r="F759" s="1061">
        <v>4123.6000000000004</v>
      </c>
      <c r="G759" s="1059" t="s">
        <v>4152</v>
      </c>
      <c r="H759" s="1062">
        <v>2</v>
      </c>
      <c r="I759" s="1063">
        <v>1.44</v>
      </c>
      <c r="J759" s="1063">
        <v>0</v>
      </c>
      <c r="K759" s="1064">
        <v>35</v>
      </c>
      <c r="L759" s="1063">
        <v>29.088000000000001</v>
      </c>
      <c r="M759" s="1063">
        <v>50.4</v>
      </c>
      <c r="N759" s="1062">
        <v>1</v>
      </c>
      <c r="O759" s="1062">
        <v>0</v>
      </c>
      <c r="P759" s="1059">
        <v>4690379106074</v>
      </c>
      <c r="Q759" s="1062"/>
      <c r="R759" s="1062">
        <v>0</v>
      </c>
      <c r="S759" s="1059" t="s">
        <v>4153</v>
      </c>
      <c r="T759" s="1065">
        <f t="shared" si="22"/>
        <v>2762.8120000000004</v>
      </c>
      <c r="U759" s="1066">
        <f t="shared" si="23"/>
        <v>2900.9526000000005</v>
      </c>
    </row>
    <row r="760" spans="1:21" hidden="1">
      <c r="A760" s="1076" t="s">
        <v>4880</v>
      </c>
      <c r="B760" s="1077">
        <v>610010005823</v>
      </c>
      <c r="C760" s="1076" t="s">
        <v>4906</v>
      </c>
      <c r="D760" s="1076" t="s">
        <v>4162</v>
      </c>
      <c r="E760" s="1076" t="s">
        <v>4151</v>
      </c>
      <c r="F760" s="1078">
        <v>4123.6000000000004</v>
      </c>
      <c r="G760" s="1076" t="s">
        <v>4152</v>
      </c>
      <c r="H760" s="1079">
        <v>2</v>
      </c>
      <c r="I760" s="1080">
        <v>1.44</v>
      </c>
      <c r="J760" s="1080">
        <v>0</v>
      </c>
      <c r="K760" s="1081">
        <v>35</v>
      </c>
      <c r="L760" s="1080">
        <v>29.088000000000001</v>
      </c>
      <c r="M760" s="1080">
        <v>50.4</v>
      </c>
      <c r="N760" s="1079">
        <v>1</v>
      </c>
      <c r="O760" s="1079">
        <v>0</v>
      </c>
      <c r="P760" s="1076">
        <v>4690379106081</v>
      </c>
      <c r="Q760" s="1079"/>
      <c r="R760" s="1079">
        <v>0</v>
      </c>
      <c r="S760" s="1076" t="s">
        <v>4153</v>
      </c>
      <c r="T760" s="1082">
        <f t="shared" si="22"/>
        <v>2762.8120000000004</v>
      </c>
      <c r="U760" s="1082">
        <f t="shared" si="23"/>
        <v>2900.9526000000005</v>
      </c>
    </row>
    <row r="761" spans="1:21" hidden="1">
      <c r="A761" s="1059" t="s">
        <v>4880</v>
      </c>
      <c r="B761" s="1060">
        <v>610010005824</v>
      </c>
      <c r="C761" s="1059" t="s">
        <v>4907</v>
      </c>
      <c r="D761" s="1059" t="s">
        <v>4162</v>
      </c>
      <c r="E761" s="1059" t="s">
        <v>4151</v>
      </c>
      <c r="F761" s="1061">
        <v>4849.5</v>
      </c>
      <c r="G761" s="1059" t="s">
        <v>4152</v>
      </c>
      <c r="H761" s="1062">
        <v>2</v>
      </c>
      <c r="I761" s="1063">
        <v>1.44</v>
      </c>
      <c r="J761" s="1063">
        <v>0</v>
      </c>
      <c r="K761" s="1064">
        <v>35</v>
      </c>
      <c r="L761" s="1063">
        <v>29.088000000000001</v>
      </c>
      <c r="M761" s="1063">
        <v>50.4</v>
      </c>
      <c r="N761" s="1062">
        <v>1</v>
      </c>
      <c r="O761" s="1062">
        <v>0</v>
      </c>
      <c r="P761" s="1059">
        <v>4690379106098</v>
      </c>
      <c r="Q761" s="1062"/>
      <c r="R761" s="1062">
        <v>0</v>
      </c>
      <c r="S761" s="1059" t="s">
        <v>4153</v>
      </c>
      <c r="T761" s="1065">
        <f t="shared" si="22"/>
        <v>3249.1650000000004</v>
      </c>
      <c r="U761" s="1066">
        <f t="shared" si="23"/>
        <v>3411.6232500000006</v>
      </c>
    </row>
    <row r="762" spans="1:21" hidden="1">
      <c r="A762" s="1059" t="s">
        <v>4880</v>
      </c>
      <c r="B762" s="1060">
        <v>610010005825</v>
      </c>
      <c r="C762" s="1059" t="s">
        <v>4908</v>
      </c>
      <c r="D762" s="1059" t="s">
        <v>4162</v>
      </c>
      <c r="E762" s="1059" t="s">
        <v>4151</v>
      </c>
      <c r="F762" s="1061">
        <v>4849.5</v>
      </c>
      <c r="G762" s="1059" t="s">
        <v>4152</v>
      </c>
      <c r="H762" s="1062">
        <v>2</v>
      </c>
      <c r="I762" s="1063">
        <v>1.44</v>
      </c>
      <c r="J762" s="1063">
        <v>0</v>
      </c>
      <c r="K762" s="1064">
        <v>35</v>
      </c>
      <c r="L762" s="1063">
        <v>29.088000000000001</v>
      </c>
      <c r="M762" s="1063">
        <v>50.4</v>
      </c>
      <c r="N762" s="1062">
        <v>1</v>
      </c>
      <c r="O762" s="1062">
        <v>0</v>
      </c>
      <c r="P762" s="1059">
        <v>4690379106104</v>
      </c>
      <c r="Q762" s="1062"/>
      <c r="R762" s="1062">
        <v>0</v>
      </c>
      <c r="S762" s="1059" t="s">
        <v>4153</v>
      </c>
      <c r="T762" s="1065">
        <f t="shared" si="22"/>
        <v>3249.1650000000004</v>
      </c>
      <c r="U762" s="1066">
        <f t="shared" si="23"/>
        <v>3411.6232500000006</v>
      </c>
    </row>
    <row r="763" spans="1:21" hidden="1">
      <c r="A763" s="1059" t="s">
        <v>4880</v>
      </c>
      <c r="B763" s="1060">
        <v>610010005826</v>
      </c>
      <c r="C763" s="1059" t="s">
        <v>4909</v>
      </c>
      <c r="D763" s="1059" t="s">
        <v>4162</v>
      </c>
      <c r="E763" s="1059" t="s">
        <v>4151</v>
      </c>
      <c r="F763" s="1061">
        <v>4849.5</v>
      </c>
      <c r="G763" s="1059" t="s">
        <v>4152</v>
      </c>
      <c r="H763" s="1062">
        <v>2</v>
      </c>
      <c r="I763" s="1063">
        <v>1.44</v>
      </c>
      <c r="J763" s="1063">
        <v>0</v>
      </c>
      <c r="K763" s="1064">
        <v>35</v>
      </c>
      <c r="L763" s="1063">
        <v>29.088000000000001</v>
      </c>
      <c r="M763" s="1063">
        <v>50.4</v>
      </c>
      <c r="N763" s="1062">
        <v>1</v>
      </c>
      <c r="O763" s="1062">
        <v>0</v>
      </c>
      <c r="P763" s="1059">
        <v>4690379106111</v>
      </c>
      <c r="Q763" s="1062"/>
      <c r="R763" s="1062">
        <v>0</v>
      </c>
      <c r="S763" s="1059" t="s">
        <v>4153</v>
      </c>
      <c r="T763" s="1065">
        <f t="shared" si="22"/>
        <v>3249.1650000000004</v>
      </c>
      <c r="U763" s="1066">
        <f t="shared" si="23"/>
        <v>3411.6232500000006</v>
      </c>
    </row>
    <row r="764" spans="1:21" hidden="1">
      <c r="A764" s="1059" t="s">
        <v>4880</v>
      </c>
      <c r="B764" s="1060">
        <v>610010005827</v>
      </c>
      <c r="C764" s="1059" t="s">
        <v>4910</v>
      </c>
      <c r="D764" s="1059" t="s">
        <v>4162</v>
      </c>
      <c r="E764" s="1059" t="s">
        <v>4151</v>
      </c>
      <c r="F764" s="1061">
        <v>4202.8999999999996</v>
      </c>
      <c r="G764" s="1059" t="s">
        <v>4152</v>
      </c>
      <c r="H764" s="1062">
        <v>2</v>
      </c>
      <c r="I764" s="1063">
        <v>1.44</v>
      </c>
      <c r="J764" s="1063">
        <v>0</v>
      </c>
      <c r="K764" s="1064">
        <v>35</v>
      </c>
      <c r="L764" s="1063">
        <v>29.088000000000001</v>
      </c>
      <c r="M764" s="1063">
        <v>50.4</v>
      </c>
      <c r="N764" s="1062">
        <v>1</v>
      </c>
      <c r="O764" s="1062">
        <v>0</v>
      </c>
      <c r="P764" s="1059">
        <v>4690379106128</v>
      </c>
      <c r="Q764" s="1062"/>
      <c r="R764" s="1062">
        <v>0</v>
      </c>
      <c r="S764" s="1059" t="s">
        <v>4153</v>
      </c>
      <c r="T764" s="1065">
        <f t="shared" si="22"/>
        <v>2815.9429999999998</v>
      </c>
      <c r="U764" s="1066">
        <f t="shared" si="23"/>
        <v>2956.7401500000001</v>
      </c>
    </row>
    <row r="765" spans="1:21" hidden="1">
      <c r="A765" s="1059" t="s">
        <v>4880</v>
      </c>
      <c r="B765" s="1060">
        <v>610010005828</v>
      </c>
      <c r="C765" s="1059" t="s">
        <v>4911</v>
      </c>
      <c r="D765" s="1059" t="s">
        <v>4162</v>
      </c>
      <c r="E765" s="1059" t="s">
        <v>4151</v>
      </c>
      <c r="F765" s="1061">
        <v>4202.8999999999996</v>
      </c>
      <c r="G765" s="1059" t="s">
        <v>4152</v>
      </c>
      <c r="H765" s="1062">
        <v>2</v>
      </c>
      <c r="I765" s="1063">
        <v>1.44</v>
      </c>
      <c r="J765" s="1063">
        <v>0</v>
      </c>
      <c r="K765" s="1064">
        <v>35</v>
      </c>
      <c r="L765" s="1063">
        <v>29.088000000000001</v>
      </c>
      <c r="M765" s="1063">
        <v>50.4</v>
      </c>
      <c r="N765" s="1062">
        <v>1</v>
      </c>
      <c r="O765" s="1062">
        <v>0</v>
      </c>
      <c r="P765" s="1059">
        <v>4690379106135</v>
      </c>
      <c r="Q765" s="1062"/>
      <c r="R765" s="1062">
        <v>0</v>
      </c>
      <c r="S765" s="1059" t="s">
        <v>4153</v>
      </c>
      <c r="T765" s="1065">
        <f t="shared" si="22"/>
        <v>2815.9429999999998</v>
      </c>
      <c r="U765" s="1066">
        <f t="shared" si="23"/>
        <v>2956.7401500000001</v>
      </c>
    </row>
    <row r="766" spans="1:21" hidden="1">
      <c r="A766" s="1059" t="s">
        <v>4880</v>
      </c>
      <c r="B766" s="1060">
        <v>610010005829</v>
      </c>
      <c r="C766" s="1059" t="s">
        <v>4912</v>
      </c>
      <c r="D766" s="1059" t="s">
        <v>4162</v>
      </c>
      <c r="E766" s="1059" t="s">
        <v>4151</v>
      </c>
      <c r="F766" s="1061">
        <v>4202.8999999999996</v>
      </c>
      <c r="G766" s="1059" t="s">
        <v>4152</v>
      </c>
      <c r="H766" s="1062">
        <v>2</v>
      </c>
      <c r="I766" s="1063">
        <v>1.44</v>
      </c>
      <c r="J766" s="1063">
        <v>0</v>
      </c>
      <c r="K766" s="1064">
        <v>35</v>
      </c>
      <c r="L766" s="1063">
        <v>29.088000000000001</v>
      </c>
      <c r="M766" s="1063">
        <v>50.4</v>
      </c>
      <c r="N766" s="1062">
        <v>1</v>
      </c>
      <c r="O766" s="1062">
        <v>0</v>
      </c>
      <c r="P766" s="1059">
        <v>4690379106142</v>
      </c>
      <c r="Q766" s="1062"/>
      <c r="R766" s="1062">
        <v>0</v>
      </c>
      <c r="S766" s="1059" t="s">
        <v>4153</v>
      </c>
      <c r="T766" s="1065">
        <f t="shared" si="22"/>
        <v>2815.9429999999998</v>
      </c>
      <c r="U766" s="1066">
        <f t="shared" si="23"/>
        <v>2956.7401500000001</v>
      </c>
    </row>
    <row r="767" spans="1:21" hidden="1">
      <c r="A767" s="1059" t="s">
        <v>4880</v>
      </c>
      <c r="B767" s="1060">
        <v>610010005830</v>
      </c>
      <c r="C767" s="1059" t="s">
        <v>4913</v>
      </c>
      <c r="D767" s="1059" t="s">
        <v>4162</v>
      </c>
      <c r="E767" s="1059" t="s">
        <v>4151</v>
      </c>
      <c r="F767" s="1061">
        <v>4202.8999999999996</v>
      </c>
      <c r="G767" s="1059" t="s">
        <v>4152</v>
      </c>
      <c r="H767" s="1062">
        <v>2</v>
      </c>
      <c r="I767" s="1063">
        <v>1.44</v>
      </c>
      <c r="J767" s="1063">
        <v>0</v>
      </c>
      <c r="K767" s="1064">
        <v>35</v>
      </c>
      <c r="L767" s="1063">
        <v>29.088000000000001</v>
      </c>
      <c r="M767" s="1063">
        <v>50.4</v>
      </c>
      <c r="N767" s="1062">
        <v>1</v>
      </c>
      <c r="O767" s="1062">
        <v>0</v>
      </c>
      <c r="P767" s="1059">
        <v>4690379106159</v>
      </c>
      <c r="Q767" s="1062"/>
      <c r="R767" s="1062">
        <v>0</v>
      </c>
      <c r="S767" s="1059" t="s">
        <v>4153</v>
      </c>
      <c r="T767" s="1065">
        <f t="shared" si="22"/>
        <v>2815.9429999999998</v>
      </c>
      <c r="U767" s="1066">
        <f t="shared" si="23"/>
        <v>2956.7401500000001</v>
      </c>
    </row>
    <row r="768" spans="1:21" hidden="1">
      <c r="A768" s="1059" t="s">
        <v>4880</v>
      </c>
      <c r="B768" s="1060">
        <v>610010005831</v>
      </c>
      <c r="C768" s="1059" t="s">
        <v>4914</v>
      </c>
      <c r="D768" s="1059" t="s">
        <v>4162</v>
      </c>
      <c r="E768" s="1059" t="s">
        <v>4151</v>
      </c>
      <c r="F768" s="1061">
        <v>4202.8999999999996</v>
      </c>
      <c r="G768" s="1059" t="s">
        <v>4152</v>
      </c>
      <c r="H768" s="1062">
        <v>2</v>
      </c>
      <c r="I768" s="1063">
        <v>1.44</v>
      </c>
      <c r="J768" s="1063">
        <v>0</v>
      </c>
      <c r="K768" s="1064">
        <v>35</v>
      </c>
      <c r="L768" s="1063">
        <v>29.088000000000001</v>
      </c>
      <c r="M768" s="1063">
        <v>50.4</v>
      </c>
      <c r="N768" s="1062">
        <v>1</v>
      </c>
      <c r="O768" s="1062">
        <v>0</v>
      </c>
      <c r="P768" s="1059">
        <v>4690379106166</v>
      </c>
      <c r="Q768" s="1062"/>
      <c r="R768" s="1062">
        <v>0</v>
      </c>
      <c r="S768" s="1059" t="s">
        <v>4153</v>
      </c>
      <c r="T768" s="1065">
        <f t="shared" si="22"/>
        <v>2815.9429999999998</v>
      </c>
      <c r="U768" s="1066">
        <f t="shared" si="23"/>
        <v>2956.7401500000001</v>
      </c>
    </row>
    <row r="769" spans="1:21" hidden="1">
      <c r="A769" s="1059" t="s">
        <v>4880</v>
      </c>
      <c r="B769" s="1060">
        <v>610010005832</v>
      </c>
      <c r="C769" s="1059" t="s">
        <v>4915</v>
      </c>
      <c r="D769" s="1059" t="s">
        <v>4162</v>
      </c>
      <c r="E769" s="1059" t="s">
        <v>4151</v>
      </c>
      <c r="F769" s="1061">
        <v>4959.3</v>
      </c>
      <c r="G769" s="1059" t="s">
        <v>4152</v>
      </c>
      <c r="H769" s="1062">
        <v>2</v>
      </c>
      <c r="I769" s="1063">
        <v>1.44</v>
      </c>
      <c r="J769" s="1063">
        <v>0</v>
      </c>
      <c r="K769" s="1064">
        <v>35</v>
      </c>
      <c r="L769" s="1063">
        <v>29.088000000000001</v>
      </c>
      <c r="M769" s="1063">
        <v>50.4</v>
      </c>
      <c r="N769" s="1062">
        <v>1</v>
      </c>
      <c r="O769" s="1062">
        <v>0</v>
      </c>
      <c r="P769" s="1059">
        <v>4690379106173</v>
      </c>
      <c r="Q769" s="1062"/>
      <c r="R769" s="1062">
        <v>0</v>
      </c>
      <c r="S769" s="1059" t="s">
        <v>4153</v>
      </c>
      <c r="T769" s="1065">
        <f t="shared" si="22"/>
        <v>3322.7310000000002</v>
      </c>
      <c r="U769" s="1066">
        <f t="shared" si="23"/>
        <v>3488.8675500000004</v>
      </c>
    </row>
    <row r="770" spans="1:21" hidden="1">
      <c r="A770" s="1059" t="s">
        <v>4880</v>
      </c>
      <c r="B770" s="1060">
        <v>610010005833</v>
      </c>
      <c r="C770" s="1059" t="s">
        <v>4916</v>
      </c>
      <c r="D770" s="1059" t="s">
        <v>4162</v>
      </c>
      <c r="E770" s="1059" t="s">
        <v>4151</v>
      </c>
      <c r="F770" s="1061">
        <v>4959.3</v>
      </c>
      <c r="G770" s="1059" t="s">
        <v>4152</v>
      </c>
      <c r="H770" s="1062">
        <v>2</v>
      </c>
      <c r="I770" s="1063">
        <v>1.44</v>
      </c>
      <c r="J770" s="1063">
        <v>0</v>
      </c>
      <c r="K770" s="1064">
        <v>35</v>
      </c>
      <c r="L770" s="1063">
        <v>29.088000000000001</v>
      </c>
      <c r="M770" s="1063">
        <v>50.4</v>
      </c>
      <c r="N770" s="1062">
        <v>1</v>
      </c>
      <c r="O770" s="1062">
        <v>0</v>
      </c>
      <c r="P770" s="1059">
        <v>4690379106180</v>
      </c>
      <c r="Q770" s="1062"/>
      <c r="R770" s="1062">
        <v>0</v>
      </c>
      <c r="S770" s="1059" t="s">
        <v>4153</v>
      </c>
      <c r="T770" s="1065">
        <f t="shared" si="22"/>
        <v>3322.7310000000002</v>
      </c>
      <c r="U770" s="1066">
        <f t="shared" si="23"/>
        <v>3488.8675500000004</v>
      </c>
    </row>
    <row r="771" spans="1:21" hidden="1">
      <c r="A771" s="1059" t="s">
        <v>4880</v>
      </c>
      <c r="B771" s="1060">
        <v>610010005834</v>
      </c>
      <c r="C771" s="1059" t="s">
        <v>4917</v>
      </c>
      <c r="D771" s="1059" t="s">
        <v>4162</v>
      </c>
      <c r="E771" s="1059" t="s">
        <v>4151</v>
      </c>
      <c r="F771" s="1061">
        <v>4959.3</v>
      </c>
      <c r="G771" s="1059" t="s">
        <v>4152</v>
      </c>
      <c r="H771" s="1062">
        <v>2</v>
      </c>
      <c r="I771" s="1063">
        <v>1.44</v>
      </c>
      <c r="J771" s="1063">
        <v>0</v>
      </c>
      <c r="K771" s="1064">
        <v>35</v>
      </c>
      <c r="L771" s="1063">
        <v>29.088000000000001</v>
      </c>
      <c r="M771" s="1063">
        <v>50.4</v>
      </c>
      <c r="N771" s="1062">
        <v>1</v>
      </c>
      <c r="O771" s="1062">
        <v>0</v>
      </c>
      <c r="P771" s="1059">
        <v>4690379106197</v>
      </c>
      <c r="Q771" s="1062"/>
      <c r="R771" s="1062">
        <v>0</v>
      </c>
      <c r="S771" s="1059" t="s">
        <v>4153</v>
      </c>
      <c r="T771" s="1065">
        <f t="shared" si="22"/>
        <v>3322.7310000000002</v>
      </c>
      <c r="U771" s="1066">
        <f t="shared" si="23"/>
        <v>3488.8675500000004</v>
      </c>
    </row>
    <row r="772" spans="1:21" hidden="1">
      <c r="A772" s="1059" t="s">
        <v>4880</v>
      </c>
      <c r="B772" s="1060">
        <v>600010002435</v>
      </c>
      <c r="C772" s="1059" t="s">
        <v>4918</v>
      </c>
      <c r="D772" s="1059" t="s">
        <v>4919</v>
      </c>
      <c r="E772" s="1059" t="s">
        <v>4151</v>
      </c>
      <c r="F772" s="1061">
        <v>7472.5</v>
      </c>
      <c r="G772" s="1059" t="s">
        <v>4152</v>
      </c>
      <c r="H772" s="1062">
        <v>1</v>
      </c>
      <c r="I772" s="1063">
        <v>0.72</v>
      </c>
      <c r="J772" s="1063">
        <v>0</v>
      </c>
      <c r="K772" s="1064">
        <v>35</v>
      </c>
      <c r="L772" s="1063">
        <v>31.68</v>
      </c>
      <c r="M772" s="1063">
        <v>25.2</v>
      </c>
      <c r="N772" s="1062">
        <v>1</v>
      </c>
      <c r="O772" s="1062">
        <v>0</v>
      </c>
      <c r="P772" s="1059">
        <v>4690379106272</v>
      </c>
      <c r="Q772" s="1062"/>
      <c r="R772" s="1062">
        <v>0</v>
      </c>
      <c r="S772" s="1059" t="s">
        <v>4153</v>
      </c>
      <c r="T772" s="1065">
        <f t="shared" si="22"/>
        <v>5006.5750000000007</v>
      </c>
      <c r="U772" s="1066">
        <f t="shared" si="23"/>
        <v>5256.9037500000013</v>
      </c>
    </row>
    <row r="773" spans="1:21" hidden="1">
      <c r="A773" s="1059" t="s">
        <v>4880</v>
      </c>
      <c r="B773" s="1060">
        <v>600010002436</v>
      </c>
      <c r="C773" s="1059" t="s">
        <v>4920</v>
      </c>
      <c r="D773" s="1059" t="s">
        <v>4919</v>
      </c>
      <c r="E773" s="1059" t="s">
        <v>4151</v>
      </c>
      <c r="F773" s="1061">
        <v>7472.5</v>
      </c>
      <c r="G773" s="1059" t="s">
        <v>4152</v>
      </c>
      <c r="H773" s="1062">
        <v>1</v>
      </c>
      <c r="I773" s="1063">
        <v>0.72</v>
      </c>
      <c r="J773" s="1063">
        <v>0</v>
      </c>
      <c r="K773" s="1064">
        <v>35</v>
      </c>
      <c r="L773" s="1063">
        <v>31.68</v>
      </c>
      <c r="M773" s="1063">
        <v>25.2</v>
      </c>
      <c r="N773" s="1062">
        <v>1</v>
      </c>
      <c r="O773" s="1062">
        <v>0</v>
      </c>
      <c r="P773" s="1059">
        <v>4690379106289</v>
      </c>
      <c r="Q773" s="1062"/>
      <c r="R773" s="1062">
        <v>0</v>
      </c>
      <c r="S773" s="1059" t="s">
        <v>4153</v>
      </c>
      <c r="T773" s="1065">
        <f t="shared" si="22"/>
        <v>5006.5750000000007</v>
      </c>
      <c r="U773" s="1066">
        <f t="shared" si="23"/>
        <v>5256.9037500000013</v>
      </c>
    </row>
    <row r="774" spans="1:21" hidden="1">
      <c r="A774" s="1059" t="s">
        <v>4880</v>
      </c>
      <c r="B774" s="1060">
        <v>600010002437</v>
      </c>
      <c r="C774" s="1059" t="s">
        <v>4921</v>
      </c>
      <c r="D774" s="1059" t="s">
        <v>4919</v>
      </c>
      <c r="E774" s="1059" t="s">
        <v>4151</v>
      </c>
      <c r="F774" s="1061">
        <v>7472.5</v>
      </c>
      <c r="G774" s="1059" t="s">
        <v>4152</v>
      </c>
      <c r="H774" s="1062">
        <v>1</v>
      </c>
      <c r="I774" s="1063">
        <v>0.72</v>
      </c>
      <c r="J774" s="1063">
        <v>0</v>
      </c>
      <c r="K774" s="1064">
        <v>35</v>
      </c>
      <c r="L774" s="1063">
        <v>31.68</v>
      </c>
      <c r="M774" s="1063">
        <v>25.2</v>
      </c>
      <c r="N774" s="1062">
        <v>1</v>
      </c>
      <c r="O774" s="1062">
        <v>0</v>
      </c>
      <c r="P774" s="1059">
        <v>4690379106296</v>
      </c>
      <c r="Q774" s="1062"/>
      <c r="R774" s="1062">
        <v>0</v>
      </c>
      <c r="S774" s="1059" t="s">
        <v>4153</v>
      </c>
      <c r="T774" s="1065">
        <f t="shared" si="22"/>
        <v>5006.5750000000007</v>
      </c>
      <c r="U774" s="1066">
        <f t="shared" si="23"/>
        <v>5256.9037500000013</v>
      </c>
    </row>
    <row r="775" spans="1:21" hidden="1">
      <c r="A775" s="1059" t="s">
        <v>4880</v>
      </c>
      <c r="B775" s="1060">
        <v>600010002438</v>
      </c>
      <c r="C775" s="1059" t="s">
        <v>4922</v>
      </c>
      <c r="D775" s="1059" t="s">
        <v>4919</v>
      </c>
      <c r="E775" s="1059" t="s">
        <v>4151</v>
      </c>
      <c r="F775" s="1061">
        <v>7472.5</v>
      </c>
      <c r="G775" s="1059" t="s">
        <v>4152</v>
      </c>
      <c r="H775" s="1062">
        <v>1</v>
      </c>
      <c r="I775" s="1063">
        <v>0.72</v>
      </c>
      <c r="J775" s="1063">
        <v>0</v>
      </c>
      <c r="K775" s="1064">
        <v>35</v>
      </c>
      <c r="L775" s="1063">
        <v>31.68</v>
      </c>
      <c r="M775" s="1063">
        <v>25.2</v>
      </c>
      <c r="N775" s="1062">
        <v>1</v>
      </c>
      <c r="O775" s="1062">
        <v>0</v>
      </c>
      <c r="P775" s="1059">
        <v>4690379106302</v>
      </c>
      <c r="Q775" s="1062"/>
      <c r="R775" s="1062">
        <v>0</v>
      </c>
      <c r="S775" s="1059" t="s">
        <v>4153</v>
      </c>
      <c r="T775" s="1065">
        <f t="shared" si="22"/>
        <v>5006.5750000000007</v>
      </c>
      <c r="U775" s="1066">
        <f t="shared" si="23"/>
        <v>5256.9037500000013</v>
      </c>
    </row>
    <row r="776" spans="1:21" hidden="1">
      <c r="A776" s="1059" t="s">
        <v>4880</v>
      </c>
      <c r="B776" s="1060">
        <v>600010002439</v>
      </c>
      <c r="C776" s="1059" t="s">
        <v>4923</v>
      </c>
      <c r="D776" s="1059" t="s">
        <v>4919</v>
      </c>
      <c r="E776" s="1059" t="s">
        <v>4151</v>
      </c>
      <c r="F776" s="1061">
        <v>8216.7000000000007</v>
      </c>
      <c r="G776" s="1059" t="s">
        <v>4152</v>
      </c>
      <c r="H776" s="1062">
        <v>1</v>
      </c>
      <c r="I776" s="1063">
        <v>0.72</v>
      </c>
      <c r="J776" s="1063">
        <v>0</v>
      </c>
      <c r="K776" s="1064">
        <v>35</v>
      </c>
      <c r="L776" s="1063">
        <v>31.68</v>
      </c>
      <c r="M776" s="1063">
        <v>25.2</v>
      </c>
      <c r="N776" s="1062">
        <v>1</v>
      </c>
      <c r="O776" s="1062">
        <v>0</v>
      </c>
      <c r="P776" s="1059">
        <v>4690379106319</v>
      </c>
      <c r="Q776" s="1062"/>
      <c r="R776" s="1062">
        <v>0</v>
      </c>
      <c r="S776" s="1059" t="s">
        <v>4153</v>
      </c>
      <c r="T776" s="1065">
        <f t="shared" si="22"/>
        <v>5505.1890000000012</v>
      </c>
      <c r="U776" s="1066">
        <f t="shared" si="23"/>
        <v>5780.4484500000017</v>
      </c>
    </row>
    <row r="777" spans="1:21" hidden="1">
      <c r="A777" s="1059" t="s">
        <v>4880</v>
      </c>
      <c r="B777" s="1060">
        <v>600010002440</v>
      </c>
      <c r="C777" s="1059" t="s">
        <v>4924</v>
      </c>
      <c r="D777" s="1059" t="s">
        <v>4919</v>
      </c>
      <c r="E777" s="1059" t="s">
        <v>4151</v>
      </c>
      <c r="F777" s="1061">
        <v>8216.7000000000007</v>
      </c>
      <c r="G777" s="1059" t="s">
        <v>4152</v>
      </c>
      <c r="H777" s="1062">
        <v>1</v>
      </c>
      <c r="I777" s="1063">
        <v>0.72</v>
      </c>
      <c r="J777" s="1063">
        <v>0</v>
      </c>
      <c r="K777" s="1064">
        <v>35</v>
      </c>
      <c r="L777" s="1063">
        <v>31.68</v>
      </c>
      <c r="M777" s="1063">
        <v>25.2</v>
      </c>
      <c r="N777" s="1062">
        <v>1</v>
      </c>
      <c r="O777" s="1062">
        <v>0</v>
      </c>
      <c r="P777" s="1059">
        <v>4690379106326</v>
      </c>
      <c r="Q777" s="1062"/>
      <c r="R777" s="1062">
        <v>0</v>
      </c>
      <c r="S777" s="1059" t="s">
        <v>4153</v>
      </c>
      <c r="T777" s="1065">
        <f t="shared" si="22"/>
        <v>5505.1890000000012</v>
      </c>
      <c r="U777" s="1066">
        <f t="shared" si="23"/>
        <v>5780.4484500000017</v>
      </c>
    </row>
    <row r="778" spans="1:21">
      <c r="A778" s="1059" t="s">
        <v>4880</v>
      </c>
      <c r="B778" s="1060">
        <v>610010005835</v>
      </c>
      <c r="C778" s="1059" t="s">
        <v>4925</v>
      </c>
      <c r="D778" s="1059" t="s">
        <v>4150</v>
      </c>
      <c r="E778" s="1059" t="s">
        <v>4151</v>
      </c>
      <c r="F778" s="1061">
        <v>6496.5</v>
      </c>
      <c r="G778" s="1059" t="s">
        <v>4152</v>
      </c>
      <c r="H778" s="1062">
        <v>2</v>
      </c>
      <c r="I778" s="1063">
        <v>0.72</v>
      </c>
      <c r="J778" s="1063">
        <v>0</v>
      </c>
      <c r="K778" s="1064">
        <v>30</v>
      </c>
      <c r="L778" s="1063">
        <v>31.32</v>
      </c>
      <c r="M778" s="1063">
        <v>21.6</v>
      </c>
      <c r="N778" s="1062">
        <v>1</v>
      </c>
      <c r="O778" s="1062">
        <v>0</v>
      </c>
      <c r="P778" s="1059">
        <v>4690379106241</v>
      </c>
      <c r="Q778" s="1062"/>
      <c r="R778" s="1062">
        <v>0</v>
      </c>
      <c r="S778" s="1059" t="s">
        <v>4153</v>
      </c>
      <c r="T778" s="1065">
        <f t="shared" si="22"/>
        <v>4352.6550000000007</v>
      </c>
      <c r="U778" s="1066">
        <f t="shared" si="23"/>
        <v>4570.2877500000013</v>
      </c>
    </row>
    <row r="779" spans="1:21">
      <c r="A779" s="1059" t="s">
        <v>4880</v>
      </c>
      <c r="B779" s="1060">
        <v>610010005836</v>
      </c>
      <c r="C779" s="1059" t="s">
        <v>4926</v>
      </c>
      <c r="D779" s="1059" t="s">
        <v>4150</v>
      </c>
      <c r="E779" s="1059" t="s">
        <v>4151</v>
      </c>
      <c r="F779" s="1061">
        <v>6496.5</v>
      </c>
      <c r="G779" s="1059" t="s">
        <v>4152</v>
      </c>
      <c r="H779" s="1062">
        <v>2</v>
      </c>
      <c r="I779" s="1063">
        <v>0.72</v>
      </c>
      <c r="J779" s="1063">
        <v>0</v>
      </c>
      <c r="K779" s="1064">
        <v>30</v>
      </c>
      <c r="L779" s="1063">
        <v>31.32</v>
      </c>
      <c r="M779" s="1063">
        <v>21.6</v>
      </c>
      <c r="N779" s="1062">
        <v>1</v>
      </c>
      <c r="O779" s="1062">
        <v>0</v>
      </c>
      <c r="P779" s="1059">
        <v>4690379106258</v>
      </c>
      <c r="Q779" s="1062"/>
      <c r="R779" s="1062">
        <v>0</v>
      </c>
      <c r="S779" s="1059" t="s">
        <v>4153</v>
      </c>
      <c r="T779" s="1065">
        <f t="shared" si="22"/>
        <v>4352.6550000000007</v>
      </c>
      <c r="U779" s="1066">
        <f t="shared" si="23"/>
        <v>4570.2877500000013</v>
      </c>
    </row>
    <row r="780" spans="1:21">
      <c r="A780" s="1059" t="s">
        <v>4880</v>
      </c>
      <c r="B780" s="1060">
        <v>610010005837</v>
      </c>
      <c r="C780" s="1059" t="s">
        <v>4927</v>
      </c>
      <c r="D780" s="1059" t="s">
        <v>4150</v>
      </c>
      <c r="E780" s="1059" t="s">
        <v>4151</v>
      </c>
      <c r="F780" s="1061">
        <v>6496.5</v>
      </c>
      <c r="G780" s="1059" t="s">
        <v>4152</v>
      </c>
      <c r="H780" s="1062">
        <v>2</v>
      </c>
      <c r="I780" s="1063">
        <v>0.72</v>
      </c>
      <c r="J780" s="1063">
        <v>0</v>
      </c>
      <c r="K780" s="1064">
        <v>30</v>
      </c>
      <c r="L780" s="1063">
        <v>31.32</v>
      </c>
      <c r="M780" s="1063">
        <v>21.6</v>
      </c>
      <c r="N780" s="1062">
        <v>1</v>
      </c>
      <c r="O780" s="1062">
        <v>0</v>
      </c>
      <c r="P780" s="1059">
        <v>4690379106265</v>
      </c>
      <c r="Q780" s="1062"/>
      <c r="R780" s="1062">
        <v>0</v>
      </c>
      <c r="S780" s="1059" t="s">
        <v>4153</v>
      </c>
      <c r="T780" s="1065">
        <f t="shared" si="22"/>
        <v>4352.6550000000007</v>
      </c>
      <c r="U780" s="1066">
        <f t="shared" si="23"/>
        <v>4570.2877500000013</v>
      </c>
    </row>
    <row r="781" spans="1:21" hidden="1">
      <c r="A781" s="1059" t="s">
        <v>4880</v>
      </c>
      <c r="B781" s="1060">
        <v>600010001809</v>
      </c>
      <c r="C781" s="1059" t="s">
        <v>4928</v>
      </c>
      <c r="D781" s="1059" t="s">
        <v>4929</v>
      </c>
      <c r="E781" s="1059" t="s">
        <v>4151</v>
      </c>
      <c r="F781" s="1061">
        <v>5612</v>
      </c>
      <c r="G781" s="1059" t="s">
        <v>4152</v>
      </c>
      <c r="H781" s="1062">
        <v>47</v>
      </c>
      <c r="I781" s="1063">
        <v>1.08</v>
      </c>
      <c r="J781" s="1063">
        <v>0</v>
      </c>
      <c r="K781" s="1064">
        <v>48</v>
      </c>
      <c r="L781" s="1063">
        <v>20.303999999999998</v>
      </c>
      <c r="M781" s="1063">
        <v>51.84</v>
      </c>
      <c r="N781" s="1062">
        <v>1</v>
      </c>
      <c r="O781" s="1062">
        <v>0</v>
      </c>
      <c r="P781" s="1059">
        <v>4690379106203</v>
      </c>
      <c r="Q781" s="1062"/>
      <c r="R781" s="1062">
        <v>0</v>
      </c>
      <c r="S781" s="1059" t="s">
        <v>4153</v>
      </c>
      <c r="T781" s="1065">
        <f t="shared" si="22"/>
        <v>3760.0400000000004</v>
      </c>
      <c r="U781" s="1066">
        <f t="shared" si="23"/>
        <v>3948.0420000000008</v>
      </c>
    </row>
    <row r="782" spans="1:21" hidden="1">
      <c r="A782" s="1059" t="s">
        <v>4880</v>
      </c>
      <c r="B782" s="1060">
        <v>600010001810</v>
      </c>
      <c r="C782" s="1059" t="s">
        <v>4930</v>
      </c>
      <c r="D782" s="1059" t="s">
        <v>4929</v>
      </c>
      <c r="E782" s="1059" t="s">
        <v>4151</v>
      </c>
      <c r="F782" s="1061">
        <v>5612</v>
      </c>
      <c r="G782" s="1059" t="s">
        <v>4152</v>
      </c>
      <c r="H782" s="1062">
        <v>47</v>
      </c>
      <c r="I782" s="1063">
        <v>1.08</v>
      </c>
      <c r="J782" s="1063">
        <v>0</v>
      </c>
      <c r="K782" s="1064">
        <v>48</v>
      </c>
      <c r="L782" s="1063">
        <v>20.303999999999998</v>
      </c>
      <c r="M782" s="1063">
        <v>51.84</v>
      </c>
      <c r="N782" s="1062">
        <v>1</v>
      </c>
      <c r="O782" s="1062">
        <v>0</v>
      </c>
      <c r="P782" s="1059">
        <v>4690379106210</v>
      </c>
      <c r="Q782" s="1062"/>
      <c r="R782" s="1062">
        <v>0</v>
      </c>
      <c r="S782" s="1059" t="s">
        <v>4153</v>
      </c>
      <c r="T782" s="1065">
        <f t="shared" si="22"/>
        <v>3760.0400000000004</v>
      </c>
      <c r="U782" s="1066">
        <f t="shared" si="23"/>
        <v>3948.0420000000008</v>
      </c>
    </row>
    <row r="783" spans="1:21" hidden="1">
      <c r="A783" s="1059" t="s">
        <v>4880</v>
      </c>
      <c r="B783" s="1060">
        <v>600010001811</v>
      </c>
      <c r="C783" s="1059" t="s">
        <v>4931</v>
      </c>
      <c r="D783" s="1059" t="s">
        <v>4929</v>
      </c>
      <c r="E783" s="1059" t="s">
        <v>4151</v>
      </c>
      <c r="F783" s="1061">
        <v>5612</v>
      </c>
      <c r="G783" s="1059" t="s">
        <v>4152</v>
      </c>
      <c r="H783" s="1062">
        <v>47</v>
      </c>
      <c r="I783" s="1063">
        <v>1.08</v>
      </c>
      <c r="J783" s="1063">
        <v>0</v>
      </c>
      <c r="K783" s="1064">
        <v>48</v>
      </c>
      <c r="L783" s="1063">
        <v>20.303999999999998</v>
      </c>
      <c r="M783" s="1063">
        <v>51.84</v>
      </c>
      <c r="N783" s="1062">
        <v>1</v>
      </c>
      <c r="O783" s="1062">
        <v>0</v>
      </c>
      <c r="P783" s="1059">
        <v>4690379106227</v>
      </c>
      <c r="Q783" s="1062"/>
      <c r="R783" s="1062">
        <v>0</v>
      </c>
      <c r="S783" s="1059" t="s">
        <v>4153</v>
      </c>
      <c r="T783" s="1065">
        <f t="shared" si="22"/>
        <v>3760.0400000000004</v>
      </c>
      <c r="U783" s="1066">
        <f t="shared" si="23"/>
        <v>3948.0420000000008</v>
      </c>
    </row>
    <row r="784" spans="1:21" hidden="1">
      <c r="A784" s="1059" t="s">
        <v>4880</v>
      </c>
      <c r="B784" s="1060">
        <v>600010001812</v>
      </c>
      <c r="C784" s="1059" t="s">
        <v>4932</v>
      </c>
      <c r="D784" s="1059" t="s">
        <v>4929</v>
      </c>
      <c r="E784" s="1059" t="s">
        <v>4151</v>
      </c>
      <c r="F784" s="1061">
        <v>5612</v>
      </c>
      <c r="G784" s="1059" t="s">
        <v>4152</v>
      </c>
      <c r="H784" s="1062">
        <v>47</v>
      </c>
      <c r="I784" s="1063">
        <v>1.08</v>
      </c>
      <c r="J784" s="1063">
        <v>0</v>
      </c>
      <c r="K784" s="1064">
        <v>48</v>
      </c>
      <c r="L784" s="1063">
        <v>20.303999999999998</v>
      </c>
      <c r="M784" s="1063">
        <v>51.84</v>
      </c>
      <c r="N784" s="1062">
        <v>1</v>
      </c>
      <c r="O784" s="1062">
        <v>0</v>
      </c>
      <c r="P784" s="1059">
        <v>4690379106234</v>
      </c>
      <c r="Q784" s="1062"/>
      <c r="R784" s="1062">
        <v>0</v>
      </c>
      <c r="S784" s="1059" t="s">
        <v>4153</v>
      </c>
      <c r="T784" s="1065">
        <f t="shared" si="22"/>
        <v>3760.0400000000004</v>
      </c>
      <c r="U784" s="1066">
        <f t="shared" si="23"/>
        <v>3948.0420000000008</v>
      </c>
    </row>
    <row r="785" spans="1:21" hidden="1">
      <c r="A785" s="1059" t="s">
        <v>4880</v>
      </c>
      <c r="B785" s="1060">
        <v>610110001303</v>
      </c>
      <c r="C785" s="1059" t="s">
        <v>4933</v>
      </c>
      <c r="D785" s="1059" t="s">
        <v>4175</v>
      </c>
      <c r="E785" s="1059" t="s">
        <v>4151</v>
      </c>
      <c r="F785" s="1061">
        <v>14640</v>
      </c>
      <c r="G785" s="1059" t="s">
        <v>4152</v>
      </c>
      <c r="H785" s="1062">
        <v>11</v>
      </c>
      <c r="I785" s="1063">
        <v>0.99</v>
      </c>
      <c r="J785" s="1063">
        <v>0</v>
      </c>
      <c r="K785" s="1064">
        <v>36</v>
      </c>
      <c r="L785" s="1063">
        <v>20.354399999999998</v>
      </c>
      <c r="M785" s="1063">
        <v>35.64</v>
      </c>
      <c r="N785" s="1062">
        <v>1</v>
      </c>
      <c r="O785" s="1062">
        <v>0</v>
      </c>
      <c r="P785" s="1059">
        <v>4690379107255</v>
      </c>
      <c r="Q785" s="1062"/>
      <c r="R785" s="1062">
        <v>0</v>
      </c>
      <c r="S785" s="1059" t="s">
        <v>4153</v>
      </c>
      <c r="T785" s="1065">
        <f t="shared" si="22"/>
        <v>9808.8000000000011</v>
      </c>
      <c r="U785" s="1066">
        <f t="shared" si="23"/>
        <v>10299.240000000002</v>
      </c>
    </row>
    <row r="786" spans="1:21" hidden="1">
      <c r="A786" s="1059" t="s">
        <v>4880</v>
      </c>
      <c r="B786" s="1060">
        <v>610110001304</v>
      </c>
      <c r="C786" s="1059" t="s">
        <v>4934</v>
      </c>
      <c r="D786" s="1059" t="s">
        <v>4175</v>
      </c>
      <c r="E786" s="1059" t="s">
        <v>4151</v>
      </c>
      <c r="F786" s="1061">
        <v>14640</v>
      </c>
      <c r="G786" s="1059" t="s">
        <v>4152</v>
      </c>
      <c r="H786" s="1062">
        <v>11</v>
      </c>
      <c r="I786" s="1063">
        <v>0.99</v>
      </c>
      <c r="J786" s="1063">
        <v>0</v>
      </c>
      <c r="K786" s="1064">
        <v>36</v>
      </c>
      <c r="L786" s="1063">
        <v>20.354399999999998</v>
      </c>
      <c r="M786" s="1063">
        <v>35.64</v>
      </c>
      <c r="N786" s="1062">
        <v>1</v>
      </c>
      <c r="O786" s="1062">
        <v>0</v>
      </c>
      <c r="P786" s="1059">
        <v>4690379107262</v>
      </c>
      <c r="Q786" s="1062"/>
      <c r="R786" s="1062">
        <v>0</v>
      </c>
      <c r="S786" s="1059" t="s">
        <v>4153</v>
      </c>
      <c r="T786" s="1065">
        <f t="shared" si="22"/>
        <v>9808.8000000000011</v>
      </c>
      <c r="U786" s="1066">
        <f t="shared" si="23"/>
        <v>10299.240000000002</v>
      </c>
    </row>
    <row r="787" spans="1:21" hidden="1">
      <c r="A787" s="1059" t="s">
        <v>4880</v>
      </c>
      <c r="B787" s="1060">
        <v>610110001305</v>
      </c>
      <c r="C787" s="1059" t="s">
        <v>4935</v>
      </c>
      <c r="D787" s="1059" t="s">
        <v>4175</v>
      </c>
      <c r="E787" s="1059" t="s">
        <v>4151</v>
      </c>
      <c r="F787" s="1061">
        <v>14640</v>
      </c>
      <c r="G787" s="1059" t="s">
        <v>4152</v>
      </c>
      <c r="H787" s="1062">
        <v>11</v>
      </c>
      <c r="I787" s="1063">
        <v>0.99</v>
      </c>
      <c r="J787" s="1063">
        <v>0</v>
      </c>
      <c r="K787" s="1064">
        <v>36</v>
      </c>
      <c r="L787" s="1063">
        <v>20.354399999999998</v>
      </c>
      <c r="M787" s="1063">
        <v>35.64</v>
      </c>
      <c r="N787" s="1062">
        <v>1</v>
      </c>
      <c r="O787" s="1062">
        <v>0</v>
      </c>
      <c r="P787" s="1059">
        <v>4690379107279</v>
      </c>
      <c r="Q787" s="1062"/>
      <c r="R787" s="1062">
        <v>0</v>
      </c>
      <c r="S787" s="1059" t="s">
        <v>4153</v>
      </c>
      <c r="T787" s="1065">
        <f t="shared" si="22"/>
        <v>9808.8000000000011</v>
      </c>
      <c r="U787" s="1066">
        <f t="shared" si="23"/>
        <v>10299.240000000002</v>
      </c>
    </row>
    <row r="788" spans="1:21" hidden="1">
      <c r="A788" s="1059" t="s">
        <v>4880</v>
      </c>
      <c r="B788" s="1060">
        <v>610110001306</v>
      </c>
      <c r="C788" s="1059" t="s">
        <v>4936</v>
      </c>
      <c r="D788" s="1059" t="s">
        <v>4175</v>
      </c>
      <c r="E788" s="1059" t="s">
        <v>4151</v>
      </c>
      <c r="F788" s="1061">
        <v>14640</v>
      </c>
      <c r="G788" s="1059" t="s">
        <v>4152</v>
      </c>
      <c r="H788" s="1062">
        <v>11</v>
      </c>
      <c r="I788" s="1063">
        <v>0.99</v>
      </c>
      <c r="J788" s="1063">
        <v>0</v>
      </c>
      <c r="K788" s="1064">
        <v>36</v>
      </c>
      <c r="L788" s="1063">
        <v>20.354399999999998</v>
      </c>
      <c r="M788" s="1063">
        <v>35.64</v>
      </c>
      <c r="N788" s="1062">
        <v>1</v>
      </c>
      <c r="O788" s="1062">
        <v>0</v>
      </c>
      <c r="P788" s="1059">
        <v>4690379107286</v>
      </c>
      <c r="Q788" s="1062"/>
      <c r="R788" s="1062">
        <v>0</v>
      </c>
      <c r="S788" s="1059" t="s">
        <v>4153</v>
      </c>
      <c r="T788" s="1065">
        <f t="shared" si="22"/>
        <v>9808.8000000000011</v>
      </c>
      <c r="U788" s="1066">
        <f t="shared" si="23"/>
        <v>10299.240000000002</v>
      </c>
    </row>
    <row r="789" spans="1:21" hidden="1">
      <c r="A789" s="1059" t="s">
        <v>4880</v>
      </c>
      <c r="B789" s="1060">
        <v>610110001307</v>
      </c>
      <c r="C789" s="1059" t="s">
        <v>4937</v>
      </c>
      <c r="D789" s="1059" t="s">
        <v>4175</v>
      </c>
      <c r="E789" s="1059" t="s">
        <v>4151</v>
      </c>
      <c r="F789" s="1061">
        <v>14640</v>
      </c>
      <c r="G789" s="1059" t="s">
        <v>4152</v>
      </c>
      <c r="H789" s="1062">
        <v>11</v>
      </c>
      <c r="I789" s="1063">
        <v>0.99</v>
      </c>
      <c r="J789" s="1063">
        <v>0</v>
      </c>
      <c r="K789" s="1064">
        <v>36</v>
      </c>
      <c r="L789" s="1063">
        <v>20.354399999999998</v>
      </c>
      <c r="M789" s="1063">
        <v>35.64</v>
      </c>
      <c r="N789" s="1062">
        <v>1</v>
      </c>
      <c r="O789" s="1062">
        <v>0</v>
      </c>
      <c r="P789" s="1059">
        <v>4690379107293</v>
      </c>
      <c r="Q789" s="1062"/>
      <c r="R789" s="1062">
        <v>0</v>
      </c>
      <c r="S789" s="1059" t="s">
        <v>4153</v>
      </c>
      <c r="T789" s="1065">
        <f t="shared" si="22"/>
        <v>9808.8000000000011</v>
      </c>
      <c r="U789" s="1066">
        <f t="shared" si="23"/>
        <v>10299.240000000002</v>
      </c>
    </row>
    <row r="790" spans="1:21" hidden="1">
      <c r="A790" s="1059" t="s">
        <v>4880</v>
      </c>
      <c r="B790" s="1060">
        <v>610110001308</v>
      </c>
      <c r="C790" s="1059" t="s">
        <v>4938</v>
      </c>
      <c r="D790" s="1059" t="s">
        <v>4175</v>
      </c>
      <c r="E790" s="1059" t="s">
        <v>4151</v>
      </c>
      <c r="F790" s="1061">
        <v>14640</v>
      </c>
      <c r="G790" s="1059" t="s">
        <v>4152</v>
      </c>
      <c r="H790" s="1062">
        <v>11</v>
      </c>
      <c r="I790" s="1063">
        <v>0.99</v>
      </c>
      <c r="J790" s="1063">
        <v>0</v>
      </c>
      <c r="K790" s="1064">
        <v>36</v>
      </c>
      <c r="L790" s="1063">
        <v>20.354399999999998</v>
      </c>
      <c r="M790" s="1063">
        <v>35.64</v>
      </c>
      <c r="N790" s="1062">
        <v>1</v>
      </c>
      <c r="O790" s="1062">
        <v>0</v>
      </c>
      <c r="P790" s="1059">
        <v>4690379107309</v>
      </c>
      <c r="Q790" s="1062"/>
      <c r="R790" s="1062">
        <v>0</v>
      </c>
      <c r="S790" s="1059" t="s">
        <v>4153</v>
      </c>
      <c r="T790" s="1065">
        <f t="shared" si="22"/>
        <v>9808.8000000000011</v>
      </c>
      <c r="U790" s="1066">
        <f t="shared" si="23"/>
        <v>10299.240000000002</v>
      </c>
    </row>
    <row r="791" spans="1:21" hidden="1">
      <c r="A791" s="1059" t="s">
        <v>4880</v>
      </c>
      <c r="B791" s="1060">
        <v>610110001309</v>
      </c>
      <c r="C791" s="1059" t="s">
        <v>4939</v>
      </c>
      <c r="D791" s="1059" t="s">
        <v>4175</v>
      </c>
      <c r="E791" s="1059" t="s">
        <v>4151</v>
      </c>
      <c r="F791" s="1061">
        <v>14640</v>
      </c>
      <c r="G791" s="1059" t="s">
        <v>4152</v>
      </c>
      <c r="H791" s="1062">
        <v>11</v>
      </c>
      <c r="I791" s="1063">
        <v>0.99</v>
      </c>
      <c r="J791" s="1063">
        <v>0</v>
      </c>
      <c r="K791" s="1064">
        <v>36</v>
      </c>
      <c r="L791" s="1063">
        <v>20.354399999999998</v>
      </c>
      <c r="M791" s="1063">
        <v>35.64</v>
      </c>
      <c r="N791" s="1062">
        <v>1</v>
      </c>
      <c r="O791" s="1062">
        <v>0</v>
      </c>
      <c r="P791" s="1059">
        <v>4690379107316</v>
      </c>
      <c r="Q791" s="1062"/>
      <c r="R791" s="1062">
        <v>0</v>
      </c>
      <c r="S791" s="1059" t="s">
        <v>4153</v>
      </c>
      <c r="T791" s="1065">
        <f t="shared" si="22"/>
        <v>9808.8000000000011</v>
      </c>
      <c r="U791" s="1066">
        <f t="shared" si="23"/>
        <v>10299.240000000002</v>
      </c>
    </row>
    <row r="792" spans="1:21" hidden="1">
      <c r="A792" s="1059" t="s">
        <v>4880</v>
      </c>
      <c r="B792" s="1060">
        <v>610110001310</v>
      </c>
      <c r="C792" s="1059" t="s">
        <v>4940</v>
      </c>
      <c r="D792" s="1059" t="s">
        <v>4175</v>
      </c>
      <c r="E792" s="1059" t="s">
        <v>4151</v>
      </c>
      <c r="F792" s="1061">
        <v>14640</v>
      </c>
      <c r="G792" s="1059" t="s">
        <v>4152</v>
      </c>
      <c r="H792" s="1062">
        <v>11</v>
      </c>
      <c r="I792" s="1063">
        <v>0.99</v>
      </c>
      <c r="J792" s="1063">
        <v>0</v>
      </c>
      <c r="K792" s="1064">
        <v>36</v>
      </c>
      <c r="L792" s="1063">
        <v>20.354399999999998</v>
      </c>
      <c r="M792" s="1063">
        <v>35.64</v>
      </c>
      <c r="N792" s="1062">
        <v>1</v>
      </c>
      <c r="O792" s="1062">
        <v>0</v>
      </c>
      <c r="P792" s="1059">
        <v>4690379107323</v>
      </c>
      <c r="Q792" s="1062"/>
      <c r="R792" s="1062">
        <v>0</v>
      </c>
      <c r="S792" s="1059" t="s">
        <v>4153</v>
      </c>
      <c r="T792" s="1065">
        <f t="shared" si="22"/>
        <v>9808.8000000000011</v>
      </c>
      <c r="U792" s="1066">
        <f t="shared" si="23"/>
        <v>10299.240000000002</v>
      </c>
    </row>
    <row r="793" spans="1:21" hidden="1">
      <c r="A793" s="1059" t="s">
        <v>4880</v>
      </c>
      <c r="B793" s="1060">
        <v>610130008137</v>
      </c>
      <c r="C793" s="1059" t="s">
        <v>4941</v>
      </c>
      <c r="D793" s="1059" t="s">
        <v>4180</v>
      </c>
      <c r="E793" s="1059" t="s">
        <v>4196</v>
      </c>
      <c r="F793" s="1061">
        <v>1256.5999999999999</v>
      </c>
      <c r="G793" s="1059" t="s">
        <v>4152</v>
      </c>
      <c r="H793" s="1062">
        <v>10</v>
      </c>
      <c r="I793" s="1063">
        <v>0.57599539203686401</v>
      </c>
      <c r="J793" s="1063">
        <v>8</v>
      </c>
      <c r="K793" s="1064">
        <v>60</v>
      </c>
      <c r="L793" s="1063">
        <v>17.600000000000001</v>
      </c>
      <c r="M793" s="1063">
        <v>34.559723522211797</v>
      </c>
      <c r="N793" s="1062">
        <v>1</v>
      </c>
      <c r="O793" s="1062">
        <v>0</v>
      </c>
      <c r="P793" s="1059">
        <v>4690379106616</v>
      </c>
      <c r="Q793" s="1062"/>
      <c r="R793" s="1062">
        <v>0</v>
      </c>
      <c r="S793" s="1059" t="s">
        <v>4153</v>
      </c>
      <c r="T793" s="1065">
        <f t="shared" si="22"/>
        <v>841.92200000000003</v>
      </c>
      <c r="U793" s="1066">
        <f t="shared" si="23"/>
        <v>884.01810000000012</v>
      </c>
    </row>
    <row r="794" spans="1:21" hidden="1">
      <c r="A794" s="1059" t="s">
        <v>4880</v>
      </c>
      <c r="B794" s="1060">
        <v>610130008138</v>
      </c>
      <c r="C794" s="1059" t="s">
        <v>4942</v>
      </c>
      <c r="D794" s="1059" t="s">
        <v>4180</v>
      </c>
      <c r="E794" s="1059" t="s">
        <v>4196</v>
      </c>
      <c r="F794" s="1061">
        <v>1256.5999999999999</v>
      </c>
      <c r="G794" s="1059" t="s">
        <v>4152</v>
      </c>
      <c r="H794" s="1062">
        <v>10</v>
      </c>
      <c r="I794" s="1063">
        <v>0.57599539203686401</v>
      </c>
      <c r="J794" s="1063">
        <v>8</v>
      </c>
      <c r="K794" s="1064">
        <v>60</v>
      </c>
      <c r="L794" s="1063">
        <v>17.600000000000001</v>
      </c>
      <c r="M794" s="1063">
        <v>34.559723522211797</v>
      </c>
      <c r="N794" s="1062">
        <v>1</v>
      </c>
      <c r="O794" s="1062">
        <v>0</v>
      </c>
      <c r="P794" s="1059">
        <v>4690379106623</v>
      </c>
      <c r="Q794" s="1062"/>
      <c r="R794" s="1062">
        <v>0</v>
      </c>
      <c r="S794" s="1059" t="s">
        <v>4153</v>
      </c>
      <c r="T794" s="1065">
        <f t="shared" si="22"/>
        <v>841.92200000000003</v>
      </c>
      <c r="U794" s="1066">
        <f t="shared" si="23"/>
        <v>884.01810000000012</v>
      </c>
    </row>
    <row r="795" spans="1:21" hidden="1">
      <c r="A795" s="1059" t="s">
        <v>4880</v>
      </c>
      <c r="B795" s="1060">
        <v>610130008139</v>
      </c>
      <c r="C795" s="1059" t="s">
        <v>4943</v>
      </c>
      <c r="D795" s="1059" t="s">
        <v>4180</v>
      </c>
      <c r="E795" s="1059" t="s">
        <v>4196</v>
      </c>
      <c r="F795" s="1061">
        <v>1256.5999999999999</v>
      </c>
      <c r="G795" s="1059" t="s">
        <v>4152</v>
      </c>
      <c r="H795" s="1062">
        <v>10</v>
      </c>
      <c r="I795" s="1063">
        <v>0.57599539203686401</v>
      </c>
      <c r="J795" s="1063">
        <v>8</v>
      </c>
      <c r="K795" s="1064">
        <v>60</v>
      </c>
      <c r="L795" s="1063">
        <v>17.600000000000001</v>
      </c>
      <c r="M795" s="1063">
        <v>34.559723522211797</v>
      </c>
      <c r="N795" s="1062">
        <v>1</v>
      </c>
      <c r="O795" s="1062">
        <v>0</v>
      </c>
      <c r="P795" s="1059">
        <v>4690379106630</v>
      </c>
      <c r="Q795" s="1062"/>
      <c r="R795" s="1062">
        <v>0</v>
      </c>
      <c r="S795" s="1059" t="s">
        <v>4153</v>
      </c>
      <c r="T795" s="1065">
        <f t="shared" si="22"/>
        <v>841.92200000000003</v>
      </c>
      <c r="U795" s="1066">
        <f t="shared" si="23"/>
        <v>884.01810000000012</v>
      </c>
    </row>
    <row r="796" spans="1:21" hidden="1">
      <c r="A796" s="1059" t="s">
        <v>4880</v>
      </c>
      <c r="B796" s="1060">
        <v>610130008140</v>
      </c>
      <c r="C796" s="1059" t="s">
        <v>4944</v>
      </c>
      <c r="D796" s="1059" t="s">
        <v>4180</v>
      </c>
      <c r="E796" s="1059" t="s">
        <v>4196</v>
      </c>
      <c r="F796" s="1061">
        <v>1256.5999999999999</v>
      </c>
      <c r="G796" s="1059" t="s">
        <v>4152</v>
      </c>
      <c r="H796" s="1062">
        <v>10</v>
      </c>
      <c r="I796" s="1063">
        <v>0.57599539203686401</v>
      </c>
      <c r="J796" s="1063">
        <v>8</v>
      </c>
      <c r="K796" s="1064">
        <v>60</v>
      </c>
      <c r="L796" s="1063">
        <v>17.600000000000001</v>
      </c>
      <c r="M796" s="1063">
        <v>34.559723522211797</v>
      </c>
      <c r="N796" s="1062">
        <v>1</v>
      </c>
      <c r="O796" s="1062">
        <v>0</v>
      </c>
      <c r="P796" s="1059">
        <v>4690379106647</v>
      </c>
      <c r="Q796" s="1062"/>
      <c r="R796" s="1062">
        <v>0</v>
      </c>
      <c r="S796" s="1059" t="s">
        <v>4153</v>
      </c>
      <c r="T796" s="1065">
        <f t="shared" si="22"/>
        <v>841.92200000000003</v>
      </c>
      <c r="U796" s="1066">
        <f t="shared" si="23"/>
        <v>884.01810000000012</v>
      </c>
    </row>
    <row r="797" spans="1:21" hidden="1">
      <c r="A797" s="1059" t="s">
        <v>4880</v>
      </c>
      <c r="B797" s="1060">
        <v>610130008141</v>
      </c>
      <c r="C797" s="1059" t="s">
        <v>4945</v>
      </c>
      <c r="D797" s="1059" t="s">
        <v>4180</v>
      </c>
      <c r="E797" s="1059" t="s">
        <v>4196</v>
      </c>
      <c r="F797" s="1061">
        <v>1256.5999999999999</v>
      </c>
      <c r="G797" s="1059" t="s">
        <v>4152</v>
      </c>
      <c r="H797" s="1062">
        <v>10</v>
      </c>
      <c r="I797" s="1063">
        <v>0.57599539203686401</v>
      </c>
      <c r="J797" s="1063">
        <v>8</v>
      </c>
      <c r="K797" s="1064">
        <v>60</v>
      </c>
      <c r="L797" s="1063">
        <v>17.600000000000001</v>
      </c>
      <c r="M797" s="1063">
        <v>34.559723522211797</v>
      </c>
      <c r="N797" s="1062">
        <v>1</v>
      </c>
      <c r="O797" s="1062">
        <v>0</v>
      </c>
      <c r="P797" s="1059">
        <v>4690379106654</v>
      </c>
      <c r="Q797" s="1062"/>
      <c r="R797" s="1062">
        <v>0</v>
      </c>
      <c r="S797" s="1059" t="s">
        <v>4153</v>
      </c>
      <c r="T797" s="1065">
        <f t="shared" si="22"/>
        <v>841.92200000000003</v>
      </c>
      <c r="U797" s="1066">
        <f t="shared" si="23"/>
        <v>884.01810000000012</v>
      </c>
    </row>
    <row r="798" spans="1:21" hidden="1">
      <c r="A798" s="1059" t="s">
        <v>4880</v>
      </c>
      <c r="B798" s="1060">
        <v>610130008142</v>
      </c>
      <c r="C798" s="1059" t="s">
        <v>4946</v>
      </c>
      <c r="D798" s="1059" t="s">
        <v>4180</v>
      </c>
      <c r="E798" s="1059" t="s">
        <v>4196</v>
      </c>
      <c r="F798" s="1061">
        <v>1256.5999999999999</v>
      </c>
      <c r="G798" s="1059" t="s">
        <v>4152</v>
      </c>
      <c r="H798" s="1062">
        <v>10</v>
      </c>
      <c r="I798" s="1063">
        <v>0.57599539203686401</v>
      </c>
      <c r="J798" s="1063">
        <v>8</v>
      </c>
      <c r="K798" s="1064">
        <v>60</v>
      </c>
      <c r="L798" s="1063">
        <v>17.600000000000001</v>
      </c>
      <c r="M798" s="1063">
        <v>34.559723522211797</v>
      </c>
      <c r="N798" s="1062">
        <v>1</v>
      </c>
      <c r="O798" s="1062">
        <v>0</v>
      </c>
      <c r="P798" s="1059">
        <v>4690379106661</v>
      </c>
      <c r="Q798" s="1062"/>
      <c r="R798" s="1062">
        <v>0</v>
      </c>
      <c r="S798" s="1059" t="s">
        <v>4153</v>
      </c>
      <c r="T798" s="1065">
        <f t="shared" si="22"/>
        <v>841.92200000000003</v>
      </c>
      <c r="U798" s="1066">
        <f t="shared" si="23"/>
        <v>884.01810000000012</v>
      </c>
    </row>
    <row r="799" spans="1:21" hidden="1">
      <c r="A799" s="1059" t="s">
        <v>4880</v>
      </c>
      <c r="B799" s="1060">
        <v>610130008143</v>
      </c>
      <c r="C799" s="1059" t="s">
        <v>4947</v>
      </c>
      <c r="D799" s="1059" t="s">
        <v>4180</v>
      </c>
      <c r="E799" s="1059" t="s">
        <v>4196</v>
      </c>
      <c r="F799" s="1061">
        <v>1256.5999999999999</v>
      </c>
      <c r="G799" s="1059" t="s">
        <v>4152</v>
      </c>
      <c r="H799" s="1062">
        <v>10</v>
      </c>
      <c r="I799" s="1063">
        <v>0.57599539203686401</v>
      </c>
      <c r="J799" s="1063">
        <v>8</v>
      </c>
      <c r="K799" s="1064">
        <v>60</v>
      </c>
      <c r="L799" s="1063">
        <v>17.600000000000001</v>
      </c>
      <c r="M799" s="1063">
        <v>34.559723522211797</v>
      </c>
      <c r="N799" s="1062">
        <v>1</v>
      </c>
      <c r="O799" s="1062">
        <v>0</v>
      </c>
      <c r="P799" s="1059">
        <v>4690379106678</v>
      </c>
      <c r="Q799" s="1062"/>
      <c r="R799" s="1062">
        <v>0</v>
      </c>
      <c r="S799" s="1059" t="s">
        <v>4153</v>
      </c>
      <c r="T799" s="1065">
        <f t="shared" si="22"/>
        <v>841.92200000000003</v>
      </c>
      <c r="U799" s="1066">
        <f t="shared" si="23"/>
        <v>884.01810000000012</v>
      </c>
    </row>
    <row r="800" spans="1:21" hidden="1">
      <c r="A800" s="1059" t="s">
        <v>4880</v>
      </c>
      <c r="B800" s="1060">
        <v>610130008144</v>
      </c>
      <c r="C800" s="1059" t="s">
        <v>4948</v>
      </c>
      <c r="D800" s="1059" t="s">
        <v>4180</v>
      </c>
      <c r="E800" s="1059" t="s">
        <v>4196</v>
      </c>
      <c r="F800" s="1061">
        <v>1256.5999999999999</v>
      </c>
      <c r="G800" s="1059" t="s">
        <v>4152</v>
      </c>
      <c r="H800" s="1062">
        <v>10</v>
      </c>
      <c r="I800" s="1063">
        <v>0.57599539203686401</v>
      </c>
      <c r="J800" s="1063">
        <v>8</v>
      </c>
      <c r="K800" s="1064">
        <v>60</v>
      </c>
      <c r="L800" s="1063">
        <v>17.600000000000001</v>
      </c>
      <c r="M800" s="1063">
        <v>34.559723522211797</v>
      </c>
      <c r="N800" s="1062">
        <v>1</v>
      </c>
      <c r="O800" s="1062">
        <v>0</v>
      </c>
      <c r="P800" s="1059">
        <v>4690379106685</v>
      </c>
      <c r="Q800" s="1062"/>
      <c r="R800" s="1062">
        <v>0</v>
      </c>
      <c r="S800" s="1059" t="s">
        <v>4153</v>
      </c>
      <c r="T800" s="1065">
        <f t="shared" si="22"/>
        <v>841.92200000000003</v>
      </c>
      <c r="U800" s="1066">
        <f t="shared" si="23"/>
        <v>884.01810000000012</v>
      </c>
    </row>
    <row r="801" spans="1:21" hidden="1">
      <c r="A801" s="1059" t="s">
        <v>4880</v>
      </c>
      <c r="B801" s="1060">
        <v>610130008145</v>
      </c>
      <c r="C801" s="1059" t="s">
        <v>4949</v>
      </c>
      <c r="D801" s="1059" t="s">
        <v>4186</v>
      </c>
      <c r="E801" s="1059" t="s">
        <v>4196</v>
      </c>
      <c r="F801" s="1061">
        <v>1116.3</v>
      </c>
      <c r="G801" s="1059" t="s">
        <v>4152</v>
      </c>
      <c r="H801" s="1062">
        <v>10</v>
      </c>
      <c r="I801" s="1063">
        <v>0.43199654402764798</v>
      </c>
      <c r="J801" s="1063">
        <v>6</v>
      </c>
      <c r="K801" s="1064">
        <v>72</v>
      </c>
      <c r="L801" s="1063">
        <v>9.33</v>
      </c>
      <c r="M801" s="1063">
        <v>31.103751169990598</v>
      </c>
      <c r="N801" s="1062">
        <v>1</v>
      </c>
      <c r="O801" s="1062">
        <v>0</v>
      </c>
      <c r="P801" s="1059">
        <v>4690379106692</v>
      </c>
      <c r="Q801" s="1062"/>
      <c r="R801" s="1062">
        <v>0</v>
      </c>
      <c r="S801" s="1059" t="s">
        <v>4153</v>
      </c>
      <c r="T801" s="1065">
        <f t="shared" ref="T801:T864" si="24">F801*67%</f>
        <v>747.92100000000005</v>
      </c>
      <c r="U801" s="1066">
        <f t="shared" ref="U801:U864" si="25">T801*1.05</f>
        <v>785.31705000000011</v>
      </c>
    </row>
    <row r="802" spans="1:21" hidden="1">
      <c r="A802" s="1059" t="s">
        <v>4880</v>
      </c>
      <c r="B802" s="1060">
        <v>610130008146</v>
      </c>
      <c r="C802" s="1059" t="s">
        <v>4950</v>
      </c>
      <c r="D802" s="1059" t="s">
        <v>4186</v>
      </c>
      <c r="E802" s="1059" t="s">
        <v>4196</v>
      </c>
      <c r="F802" s="1061">
        <v>1116.3</v>
      </c>
      <c r="G802" s="1059" t="s">
        <v>4152</v>
      </c>
      <c r="H802" s="1062">
        <v>10</v>
      </c>
      <c r="I802" s="1063">
        <v>0.43199654402764798</v>
      </c>
      <c r="J802" s="1063">
        <v>6</v>
      </c>
      <c r="K802" s="1064">
        <v>72</v>
      </c>
      <c r="L802" s="1063">
        <v>9.33</v>
      </c>
      <c r="M802" s="1063">
        <v>31.103751169990598</v>
      </c>
      <c r="N802" s="1062">
        <v>1</v>
      </c>
      <c r="O802" s="1062">
        <v>0</v>
      </c>
      <c r="P802" s="1059">
        <v>4690379106708</v>
      </c>
      <c r="Q802" s="1062"/>
      <c r="R802" s="1062">
        <v>0</v>
      </c>
      <c r="S802" s="1059" t="s">
        <v>4153</v>
      </c>
      <c r="T802" s="1065">
        <f t="shared" si="24"/>
        <v>747.92100000000005</v>
      </c>
      <c r="U802" s="1066">
        <f t="shared" si="25"/>
        <v>785.31705000000011</v>
      </c>
    </row>
    <row r="803" spans="1:21" hidden="1">
      <c r="A803" s="1059" t="s">
        <v>4880</v>
      </c>
      <c r="B803" s="1060">
        <v>610130008147</v>
      </c>
      <c r="C803" s="1059" t="s">
        <v>4951</v>
      </c>
      <c r="D803" s="1059" t="s">
        <v>4186</v>
      </c>
      <c r="E803" s="1059" t="s">
        <v>4196</v>
      </c>
      <c r="F803" s="1061">
        <v>1116.3</v>
      </c>
      <c r="G803" s="1059" t="s">
        <v>4152</v>
      </c>
      <c r="H803" s="1062">
        <v>10</v>
      </c>
      <c r="I803" s="1063">
        <v>0.43199654402764798</v>
      </c>
      <c r="J803" s="1063">
        <v>6</v>
      </c>
      <c r="K803" s="1064">
        <v>72</v>
      </c>
      <c r="L803" s="1063">
        <v>9.33</v>
      </c>
      <c r="M803" s="1063">
        <v>31.103751169990598</v>
      </c>
      <c r="N803" s="1062">
        <v>1</v>
      </c>
      <c r="O803" s="1062">
        <v>0</v>
      </c>
      <c r="P803" s="1059">
        <v>4690379106715</v>
      </c>
      <c r="Q803" s="1062"/>
      <c r="R803" s="1062">
        <v>0</v>
      </c>
      <c r="S803" s="1059" t="s">
        <v>4153</v>
      </c>
      <c r="T803" s="1065">
        <f t="shared" si="24"/>
        <v>747.92100000000005</v>
      </c>
      <c r="U803" s="1066">
        <f t="shared" si="25"/>
        <v>785.31705000000011</v>
      </c>
    </row>
    <row r="804" spans="1:21" hidden="1">
      <c r="A804" s="1059" t="s">
        <v>4880</v>
      </c>
      <c r="B804" s="1060">
        <v>610130008148</v>
      </c>
      <c r="C804" s="1059" t="s">
        <v>4952</v>
      </c>
      <c r="D804" s="1059" t="s">
        <v>4186</v>
      </c>
      <c r="E804" s="1059" t="s">
        <v>4196</v>
      </c>
      <c r="F804" s="1061">
        <v>1116.3</v>
      </c>
      <c r="G804" s="1059" t="s">
        <v>4152</v>
      </c>
      <c r="H804" s="1062">
        <v>10</v>
      </c>
      <c r="I804" s="1063">
        <v>0.43199654402764798</v>
      </c>
      <c r="J804" s="1063">
        <v>6</v>
      </c>
      <c r="K804" s="1064">
        <v>72</v>
      </c>
      <c r="L804" s="1063">
        <v>9.33</v>
      </c>
      <c r="M804" s="1063">
        <v>31.103751169990598</v>
      </c>
      <c r="N804" s="1062">
        <v>1</v>
      </c>
      <c r="O804" s="1062">
        <v>0</v>
      </c>
      <c r="P804" s="1059">
        <v>4690379106722</v>
      </c>
      <c r="Q804" s="1062"/>
      <c r="R804" s="1062">
        <v>0</v>
      </c>
      <c r="S804" s="1059" t="s">
        <v>4153</v>
      </c>
      <c r="T804" s="1065">
        <f t="shared" si="24"/>
        <v>747.92100000000005</v>
      </c>
      <c r="U804" s="1066">
        <f t="shared" si="25"/>
        <v>785.31705000000011</v>
      </c>
    </row>
    <row r="805" spans="1:21" hidden="1">
      <c r="A805" s="1059" t="s">
        <v>4880</v>
      </c>
      <c r="B805" s="1060">
        <v>610130008149</v>
      </c>
      <c r="C805" s="1059" t="s">
        <v>4953</v>
      </c>
      <c r="D805" s="1059" t="s">
        <v>4186</v>
      </c>
      <c r="E805" s="1059" t="s">
        <v>4196</v>
      </c>
      <c r="F805" s="1061">
        <v>1116.3</v>
      </c>
      <c r="G805" s="1059" t="s">
        <v>4152</v>
      </c>
      <c r="H805" s="1062">
        <v>10</v>
      </c>
      <c r="I805" s="1063">
        <v>0.43199654402764798</v>
      </c>
      <c r="J805" s="1063">
        <v>6</v>
      </c>
      <c r="K805" s="1064">
        <v>72</v>
      </c>
      <c r="L805" s="1063">
        <v>9.33</v>
      </c>
      <c r="M805" s="1063">
        <v>31.103751169990598</v>
      </c>
      <c r="N805" s="1062">
        <v>1</v>
      </c>
      <c r="O805" s="1062">
        <v>0</v>
      </c>
      <c r="P805" s="1059">
        <v>4690379106739</v>
      </c>
      <c r="Q805" s="1062"/>
      <c r="R805" s="1062">
        <v>0</v>
      </c>
      <c r="S805" s="1059" t="s">
        <v>4153</v>
      </c>
      <c r="T805" s="1065">
        <f t="shared" si="24"/>
        <v>747.92100000000005</v>
      </c>
      <c r="U805" s="1066">
        <f t="shared" si="25"/>
        <v>785.31705000000011</v>
      </c>
    </row>
    <row r="806" spans="1:21" hidden="1">
      <c r="A806" s="1059" t="s">
        <v>4880</v>
      </c>
      <c r="B806" s="1060">
        <v>610130008150</v>
      </c>
      <c r="C806" s="1059" t="s">
        <v>4954</v>
      </c>
      <c r="D806" s="1059" t="s">
        <v>4186</v>
      </c>
      <c r="E806" s="1059" t="s">
        <v>4196</v>
      </c>
      <c r="F806" s="1061">
        <v>1116.3</v>
      </c>
      <c r="G806" s="1059" t="s">
        <v>4152</v>
      </c>
      <c r="H806" s="1062">
        <v>10</v>
      </c>
      <c r="I806" s="1063">
        <v>0.43199654402764798</v>
      </c>
      <c r="J806" s="1063">
        <v>6</v>
      </c>
      <c r="K806" s="1064">
        <v>72</v>
      </c>
      <c r="L806" s="1063">
        <v>9.33</v>
      </c>
      <c r="M806" s="1063">
        <v>31.103751169990598</v>
      </c>
      <c r="N806" s="1062">
        <v>1</v>
      </c>
      <c r="O806" s="1062">
        <v>0</v>
      </c>
      <c r="P806" s="1059">
        <v>4690379106746</v>
      </c>
      <c r="Q806" s="1062"/>
      <c r="R806" s="1062">
        <v>0</v>
      </c>
      <c r="S806" s="1059" t="s">
        <v>4153</v>
      </c>
      <c r="T806" s="1065">
        <f t="shared" si="24"/>
        <v>747.92100000000005</v>
      </c>
      <c r="U806" s="1066">
        <f t="shared" si="25"/>
        <v>785.31705000000011</v>
      </c>
    </row>
    <row r="807" spans="1:21" hidden="1">
      <c r="A807" s="1059" t="s">
        <v>4880</v>
      </c>
      <c r="B807" s="1060">
        <v>610130008151</v>
      </c>
      <c r="C807" s="1059" t="s">
        <v>4955</v>
      </c>
      <c r="D807" s="1059" t="s">
        <v>4186</v>
      </c>
      <c r="E807" s="1059" t="s">
        <v>4196</v>
      </c>
      <c r="F807" s="1061">
        <v>1116.3</v>
      </c>
      <c r="G807" s="1059" t="s">
        <v>4152</v>
      </c>
      <c r="H807" s="1062">
        <v>10</v>
      </c>
      <c r="I807" s="1063">
        <v>0.43199654402764798</v>
      </c>
      <c r="J807" s="1063">
        <v>6</v>
      </c>
      <c r="K807" s="1064">
        <v>72</v>
      </c>
      <c r="L807" s="1063">
        <v>9.33</v>
      </c>
      <c r="M807" s="1063">
        <v>31.103751169990598</v>
      </c>
      <c r="N807" s="1062">
        <v>1</v>
      </c>
      <c r="O807" s="1062">
        <v>0</v>
      </c>
      <c r="P807" s="1059">
        <v>4690379106753</v>
      </c>
      <c r="Q807" s="1062"/>
      <c r="R807" s="1062">
        <v>0</v>
      </c>
      <c r="S807" s="1059" t="s">
        <v>4153</v>
      </c>
      <c r="T807" s="1065">
        <f t="shared" si="24"/>
        <v>747.92100000000005</v>
      </c>
      <c r="U807" s="1066">
        <f t="shared" si="25"/>
        <v>785.31705000000011</v>
      </c>
    </row>
    <row r="808" spans="1:21" hidden="1">
      <c r="A808" s="1059" t="s">
        <v>4880</v>
      </c>
      <c r="B808" s="1060">
        <v>610130008152</v>
      </c>
      <c r="C808" s="1059" t="s">
        <v>4956</v>
      </c>
      <c r="D808" s="1059" t="s">
        <v>4186</v>
      </c>
      <c r="E808" s="1059" t="s">
        <v>4196</v>
      </c>
      <c r="F808" s="1061">
        <v>1116.3</v>
      </c>
      <c r="G808" s="1059" t="s">
        <v>4152</v>
      </c>
      <c r="H808" s="1062">
        <v>10</v>
      </c>
      <c r="I808" s="1063">
        <v>0.43199654402764798</v>
      </c>
      <c r="J808" s="1063">
        <v>6</v>
      </c>
      <c r="K808" s="1064">
        <v>72</v>
      </c>
      <c r="L808" s="1063">
        <v>9.33</v>
      </c>
      <c r="M808" s="1063">
        <v>31.103751169990598</v>
      </c>
      <c r="N808" s="1062">
        <v>1</v>
      </c>
      <c r="O808" s="1062">
        <v>0</v>
      </c>
      <c r="P808" s="1059">
        <v>4690379106760</v>
      </c>
      <c r="Q808" s="1062"/>
      <c r="R808" s="1062">
        <v>0</v>
      </c>
      <c r="S808" s="1059" t="s">
        <v>4153</v>
      </c>
      <c r="T808" s="1065">
        <f t="shared" si="24"/>
        <v>747.92100000000005</v>
      </c>
      <c r="U808" s="1066">
        <f t="shared" si="25"/>
        <v>785.31705000000011</v>
      </c>
    </row>
    <row r="809" spans="1:21" hidden="1">
      <c r="A809" s="1059" t="s">
        <v>4880</v>
      </c>
      <c r="B809" s="1060">
        <v>620070002861</v>
      </c>
      <c r="C809" s="1059" t="s">
        <v>4957</v>
      </c>
      <c r="D809" s="1059" t="s">
        <v>4205</v>
      </c>
      <c r="E809" s="1059" t="s">
        <v>4181</v>
      </c>
      <c r="F809" s="1061">
        <v>12157.3</v>
      </c>
      <c r="G809" s="1059" t="s">
        <v>4152</v>
      </c>
      <c r="H809" s="1062">
        <v>2</v>
      </c>
      <c r="I809" s="1063">
        <v>1.05596620908131</v>
      </c>
      <c r="J809" s="1063">
        <v>0</v>
      </c>
      <c r="K809" s="1064">
        <v>18</v>
      </c>
      <c r="L809" s="1063">
        <v>22.9</v>
      </c>
      <c r="M809" s="1063">
        <v>19.007391763463598</v>
      </c>
      <c r="N809" s="1062">
        <v>1</v>
      </c>
      <c r="O809" s="1062">
        <v>0</v>
      </c>
      <c r="P809" s="1059">
        <v>4690379106777</v>
      </c>
      <c r="Q809" s="1062"/>
      <c r="R809" s="1062">
        <v>0</v>
      </c>
      <c r="S809" s="1059" t="s">
        <v>4153</v>
      </c>
      <c r="T809" s="1065">
        <f t="shared" si="24"/>
        <v>8145.3909999999996</v>
      </c>
      <c r="U809" s="1066">
        <f t="shared" si="25"/>
        <v>8552.6605500000005</v>
      </c>
    </row>
    <row r="810" spans="1:21" hidden="1">
      <c r="A810" s="1059" t="s">
        <v>4880</v>
      </c>
      <c r="B810" s="1060">
        <v>620070002862</v>
      </c>
      <c r="C810" s="1059" t="s">
        <v>4958</v>
      </c>
      <c r="D810" s="1059" t="s">
        <v>4205</v>
      </c>
      <c r="E810" s="1059" t="s">
        <v>4181</v>
      </c>
      <c r="F810" s="1061">
        <v>12157.3</v>
      </c>
      <c r="G810" s="1059" t="s">
        <v>4152</v>
      </c>
      <c r="H810" s="1062">
        <v>2</v>
      </c>
      <c r="I810" s="1063">
        <v>1.05596620908131</v>
      </c>
      <c r="J810" s="1063">
        <v>0</v>
      </c>
      <c r="K810" s="1064">
        <v>18</v>
      </c>
      <c r="L810" s="1063">
        <v>22.9</v>
      </c>
      <c r="M810" s="1063">
        <v>19.007391763463598</v>
      </c>
      <c r="N810" s="1062">
        <v>1</v>
      </c>
      <c r="O810" s="1062">
        <v>0</v>
      </c>
      <c r="P810" s="1059">
        <v>4690379106784</v>
      </c>
      <c r="Q810" s="1062"/>
      <c r="R810" s="1062">
        <v>0</v>
      </c>
      <c r="S810" s="1059" t="s">
        <v>4153</v>
      </c>
      <c r="T810" s="1065">
        <f t="shared" si="24"/>
        <v>8145.3909999999996</v>
      </c>
      <c r="U810" s="1066">
        <f t="shared" si="25"/>
        <v>8552.6605500000005</v>
      </c>
    </row>
    <row r="811" spans="1:21" hidden="1">
      <c r="A811" s="1059" t="s">
        <v>4880</v>
      </c>
      <c r="B811" s="1060">
        <v>620070002863</v>
      </c>
      <c r="C811" s="1059" t="s">
        <v>4959</v>
      </c>
      <c r="D811" s="1059" t="s">
        <v>4205</v>
      </c>
      <c r="E811" s="1059" t="s">
        <v>4181</v>
      </c>
      <c r="F811" s="1061">
        <v>12157.3</v>
      </c>
      <c r="G811" s="1059" t="s">
        <v>4152</v>
      </c>
      <c r="H811" s="1062">
        <v>2</v>
      </c>
      <c r="I811" s="1063">
        <v>1.05596620908131</v>
      </c>
      <c r="J811" s="1063">
        <v>0</v>
      </c>
      <c r="K811" s="1064">
        <v>18</v>
      </c>
      <c r="L811" s="1063">
        <v>22.9</v>
      </c>
      <c r="M811" s="1063">
        <v>19.007391763463598</v>
      </c>
      <c r="N811" s="1062">
        <v>1</v>
      </c>
      <c r="O811" s="1062">
        <v>0</v>
      </c>
      <c r="P811" s="1059">
        <v>4690379106791</v>
      </c>
      <c r="Q811" s="1062"/>
      <c r="R811" s="1062">
        <v>0</v>
      </c>
      <c r="S811" s="1059" t="s">
        <v>4153</v>
      </c>
      <c r="T811" s="1065">
        <f t="shared" si="24"/>
        <v>8145.3909999999996</v>
      </c>
      <c r="U811" s="1066">
        <f t="shared" si="25"/>
        <v>8552.6605500000005</v>
      </c>
    </row>
    <row r="812" spans="1:21" hidden="1">
      <c r="A812" s="1059" t="s">
        <v>4880</v>
      </c>
      <c r="B812" s="1060">
        <v>620070002864</v>
      </c>
      <c r="C812" s="1059" t="s">
        <v>4960</v>
      </c>
      <c r="D812" s="1059" t="s">
        <v>4205</v>
      </c>
      <c r="E812" s="1059" t="s">
        <v>4181</v>
      </c>
      <c r="F812" s="1061">
        <v>12157.3</v>
      </c>
      <c r="G812" s="1059" t="s">
        <v>4152</v>
      </c>
      <c r="H812" s="1062">
        <v>2</v>
      </c>
      <c r="I812" s="1063">
        <v>1.05596620908131</v>
      </c>
      <c r="J812" s="1063">
        <v>0</v>
      </c>
      <c r="K812" s="1064">
        <v>18</v>
      </c>
      <c r="L812" s="1063">
        <v>22.9</v>
      </c>
      <c r="M812" s="1063">
        <v>19.007391763463598</v>
      </c>
      <c r="N812" s="1062">
        <v>1</v>
      </c>
      <c r="O812" s="1062">
        <v>0</v>
      </c>
      <c r="P812" s="1059">
        <v>4690379106807</v>
      </c>
      <c r="Q812" s="1062"/>
      <c r="R812" s="1062">
        <v>0</v>
      </c>
      <c r="S812" s="1059" t="s">
        <v>4153</v>
      </c>
      <c r="T812" s="1065">
        <f t="shared" si="24"/>
        <v>8145.3909999999996</v>
      </c>
      <c r="U812" s="1066">
        <f t="shared" si="25"/>
        <v>8552.6605500000005</v>
      </c>
    </row>
    <row r="813" spans="1:21" hidden="1">
      <c r="A813" s="1059" t="s">
        <v>4880</v>
      </c>
      <c r="B813" s="1060">
        <v>620070002865</v>
      </c>
      <c r="C813" s="1059" t="s">
        <v>4961</v>
      </c>
      <c r="D813" s="1059" t="s">
        <v>4205</v>
      </c>
      <c r="E813" s="1059" t="s">
        <v>4181</v>
      </c>
      <c r="F813" s="1061">
        <v>12157.3</v>
      </c>
      <c r="G813" s="1059" t="s">
        <v>4152</v>
      </c>
      <c r="H813" s="1062">
        <v>2</v>
      </c>
      <c r="I813" s="1063">
        <v>1.05596620908131</v>
      </c>
      <c r="J813" s="1063">
        <v>0</v>
      </c>
      <c r="K813" s="1064">
        <v>18</v>
      </c>
      <c r="L813" s="1063">
        <v>22.9</v>
      </c>
      <c r="M813" s="1063">
        <v>19.007391763463598</v>
      </c>
      <c r="N813" s="1062">
        <v>1</v>
      </c>
      <c r="O813" s="1062">
        <v>0</v>
      </c>
      <c r="P813" s="1059">
        <v>4690379106814</v>
      </c>
      <c r="Q813" s="1062"/>
      <c r="R813" s="1062">
        <v>0</v>
      </c>
      <c r="S813" s="1059" t="s">
        <v>4153</v>
      </c>
      <c r="T813" s="1065">
        <f t="shared" si="24"/>
        <v>8145.3909999999996</v>
      </c>
      <c r="U813" s="1066">
        <f t="shared" si="25"/>
        <v>8552.6605500000005</v>
      </c>
    </row>
    <row r="814" spans="1:21" hidden="1">
      <c r="A814" s="1059" t="s">
        <v>4880</v>
      </c>
      <c r="B814" s="1060">
        <v>620070002866</v>
      </c>
      <c r="C814" s="1059" t="s">
        <v>4962</v>
      </c>
      <c r="D814" s="1059" t="s">
        <v>4205</v>
      </c>
      <c r="E814" s="1059" t="s">
        <v>4181</v>
      </c>
      <c r="F814" s="1061">
        <v>12157.3</v>
      </c>
      <c r="G814" s="1059" t="s">
        <v>4152</v>
      </c>
      <c r="H814" s="1062">
        <v>2</v>
      </c>
      <c r="I814" s="1063">
        <v>1.05596620908131</v>
      </c>
      <c r="J814" s="1063">
        <v>0</v>
      </c>
      <c r="K814" s="1064">
        <v>18</v>
      </c>
      <c r="L814" s="1063">
        <v>22.9</v>
      </c>
      <c r="M814" s="1063">
        <v>19.007391763463598</v>
      </c>
      <c r="N814" s="1062">
        <v>1</v>
      </c>
      <c r="O814" s="1062">
        <v>0</v>
      </c>
      <c r="P814" s="1059">
        <v>4690379106821</v>
      </c>
      <c r="Q814" s="1062"/>
      <c r="R814" s="1062">
        <v>0</v>
      </c>
      <c r="S814" s="1059" t="s">
        <v>4153</v>
      </c>
      <c r="T814" s="1065">
        <f t="shared" si="24"/>
        <v>8145.3909999999996</v>
      </c>
      <c r="U814" s="1066">
        <f t="shared" si="25"/>
        <v>8552.6605500000005</v>
      </c>
    </row>
    <row r="815" spans="1:21" hidden="1">
      <c r="A815" s="1059" t="s">
        <v>4880</v>
      </c>
      <c r="B815" s="1060">
        <v>620070002867</v>
      </c>
      <c r="C815" s="1059" t="s">
        <v>4963</v>
      </c>
      <c r="D815" s="1059" t="s">
        <v>4205</v>
      </c>
      <c r="E815" s="1059" t="s">
        <v>4181</v>
      </c>
      <c r="F815" s="1061">
        <v>12157.3</v>
      </c>
      <c r="G815" s="1059" t="s">
        <v>4152</v>
      </c>
      <c r="H815" s="1062">
        <v>2</v>
      </c>
      <c r="I815" s="1063">
        <v>1.05596620908131</v>
      </c>
      <c r="J815" s="1063">
        <v>0</v>
      </c>
      <c r="K815" s="1064">
        <v>18</v>
      </c>
      <c r="L815" s="1063">
        <v>22.9</v>
      </c>
      <c r="M815" s="1063">
        <v>19.007391763463598</v>
      </c>
      <c r="N815" s="1062">
        <v>1</v>
      </c>
      <c r="O815" s="1062">
        <v>0</v>
      </c>
      <c r="P815" s="1059">
        <v>4690379106838</v>
      </c>
      <c r="Q815" s="1062"/>
      <c r="R815" s="1062">
        <v>0</v>
      </c>
      <c r="S815" s="1059" t="s">
        <v>4153</v>
      </c>
      <c r="T815" s="1065">
        <f t="shared" si="24"/>
        <v>8145.3909999999996</v>
      </c>
      <c r="U815" s="1066">
        <f t="shared" si="25"/>
        <v>8552.6605500000005</v>
      </c>
    </row>
    <row r="816" spans="1:21" hidden="1">
      <c r="A816" s="1059" t="s">
        <v>4880</v>
      </c>
      <c r="B816" s="1060">
        <v>620070002868</v>
      </c>
      <c r="C816" s="1059" t="s">
        <v>4964</v>
      </c>
      <c r="D816" s="1059" t="s">
        <v>4205</v>
      </c>
      <c r="E816" s="1059" t="s">
        <v>4181</v>
      </c>
      <c r="F816" s="1061">
        <v>12157.3</v>
      </c>
      <c r="G816" s="1059" t="s">
        <v>4152</v>
      </c>
      <c r="H816" s="1062">
        <v>2</v>
      </c>
      <c r="I816" s="1063">
        <v>1.05596620908131</v>
      </c>
      <c r="J816" s="1063">
        <v>0</v>
      </c>
      <c r="K816" s="1064">
        <v>18</v>
      </c>
      <c r="L816" s="1063">
        <v>22.9</v>
      </c>
      <c r="M816" s="1063">
        <v>19.007391763463598</v>
      </c>
      <c r="N816" s="1062">
        <v>1</v>
      </c>
      <c r="O816" s="1062">
        <v>0</v>
      </c>
      <c r="P816" s="1059">
        <v>4690379106845</v>
      </c>
      <c r="Q816" s="1062"/>
      <c r="R816" s="1062">
        <v>0</v>
      </c>
      <c r="S816" s="1059" t="s">
        <v>4153</v>
      </c>
      <c r="T816" s="1065">
        <f t="shared" si="24"/>
        <v>8145.3909999999996</v>
      </c>
      <c r="U816" s="1066">
        <f t="shared" si="25"/>
        <v>8552.6605500000005</v>
      </c>
    </row>
    <row r="817" spans="1:21" hidden="1">
      <c r="A817" s="1059" t="s">
        <v>4880</v>
      </c>
      <c r="B817" s="1060">
        <v>620070002869</v>
      </c>
      <c r="C817" s="1059" t="s">
        <v>4965</v>
      </c>
      <c r="D817" s="1059" t="s">
        <v>4205</v>
      </c>
      <c r="E817" s="1059" t="s">
        <v>4181</v>
      </c>
      <c r="F817" s="1061">
        <v>16427.3</v>
      </c>
      <c r="G817" s="1059" t="s">
        <v>4152</v>
      </c>
      <c r="H817" s="1062">
        <v>1</v>
      </c>
      <c r="I817" s="1063">
        <v>0.527983104540655</v>
      </c>
      <c r="J817" s="1063">
        <v>0</v>
      </c>
      <c r="K817" s="1064">
        <v>30</v>
      </c>
      <c r="L817" s="1063">
        <v>11.45</v>
      </c>
      <c r="M817" s="1063">
        <v>15.8394931362196</v>
      </c>
      <c r="N817" s="1062">
        <v>1</v>
      </c>
      <c r="O817" s="1062">
        <v>0</v>
      </c>
      <c r="P817" s="1059">
        <v>4690379106852</v>
      </c>
      <c r="Q817" s="1062"/>
      <c r="R817" s="1062">
        <v>0</v>
      </c>
      <c r="S817" s="1059" t="s">
        <v>4153</v>
      </c>
      <c r="T817" s="1065">
        <f t="shared" si="24"/>
        <v>11006.291000000001</v>
      </c>
      <c r="U817" s="1066">
        <f t="shared" si="25"/>
        <v>11556.605550000002</v>
      </c>
    </row>
    <row r="818" spans="1:21" hidden="1">
      <c r="A818" s="1059" t="s">
        <v>4880</v>
      </c>
      <c r="B818" s="1060">
        <v>620070002870</v>
      </c>
      <c r="C818" s="1059" t="s">
        <v>4966</v>
      </c>
      <c r="D818" s="1059" t="s">
        <v>4205</v>
      </c>
      <c r="E818" s="1059" t="s">
        <v>4181</v>
      </c>
      <c r="F818" s="1061">
        <v>16427.3</v>
      </c>
      <c r="G818" s="1059" t="s">
        <v>4152</v>
      </c>
      <c r="H818" s="1062">
        <v>1</v>
      </c>
      <c r="I818" s="1063">
        <v>0.527983104540655</v>
      </c>
      <c r="J818" s="1063">
        <v>0</v>
      </c>
      <c r="K818" s="1064">
        <v>30</v>
      </c>
      <c r="L818" s="1063">
        <v>11.45</v>
      </c>
      <c r="M818" s="1063">
        <v>15.8394931362196</v>
      </c>
      <c r="N818" s="1062">
        <v>1</v>
      </c>
      <c r="O818" s="1062">
        <v>0</v>
      </c>
      <c r="P818" s="1059">
        <v>4690379106869</v>
      </c>
      <c r="Q818" s="1062"/>
      <c r="R818" s="1062">
        <v>0</v>
      </c>
      <c r="S818" s="1059" t="s">
        <v>4153</v>
      </c>
      <c r="T818" s="1065">
        <f t="shared" si="24"/>
        <v>11006.291000000001</v>
      </c>
      <c r="U818" s="1066">
        <f t="shared" si="25"/>
        <v>11556.605550000002</v>
      </c>
    </row>
    <row r="819" spans="1:21" hidden="1">
      <c r="A819" s="1059" t="s">
        <v>4880</v>
      </c>
      <c r="B819" s="1060">
        <v>620070002871</v>
      </c>
      <c r="C819" s="1059" t="s">
        <v>4967</v>
      </c>
      <c r="D819" s="1059" t="s">
        <v>4205</v>
      </c>
      <c r="E819" s="1059" t="s">
        <v>4181</v>
      </c>
      <c r="F819" s="1061">
        <v>16427.3</v>
      </c>
      <c r="G819" s="1059" t="s">
        <v>4152</v>
      </c>
      <c r="H819" s="1062">
        <v>1</v>
      </c>
      <c r="I819" s="1063">
        <v>0.527983104540655</v>
      </c>
      <c r="J819" s="1063">
        <v>0</v>
      </c>
      <c r="K819" s="1064">
        <v>30</v>
      </c>
      <c r="L819" s="1063">
        <v>11.45</v>
      </c>
      <c r="M819" s="1063">
        <v>15.8394931362196</v>
      </c>
      <c r="N819" s="1062">
        <v>1</v>
      </c>
      <c r="O819" s="1062">
        <v>0</v>
      </c>
      <c r="P819" s="1059">
        <v>4690379106876</v>
      </c>
      <c r="Q819" s="1062"/>
      <c r="R819" s="1062">
        <v>0</v>
      </c>
      <c r="S819" s="1059" t="s">
        <v>4153</v>
      </c>
      <c r="T819" s="1065">
        <f t="shared" si="24"/>
        <v>11006.291000000001</v>
      </c>
      <c r="U819" s="1066">
        <f t="shared" si="25"/>
        <v>11556.605550000002</v>
      </c>
    </row>
    <row r="820" spans="1:21" hidden="1">
      <c r="A820" s="1059" t="s">
        <v>4880</v>
      </c>
      <c r="B820" s="1060">
        <v>620070002872</v>
      </c>
      <c r="C820" s="1059" t="s">
        <v>4968</v>
      </c>
      <c r="D820" s="1059" t="s">
        <v>4205</v>
      </c>
      <c r="E820" s="1059" t="s">
        <v>4181</v>
      </c>
      <c r="F820" s="1061">
        <v>16427.3</v>
      </c>
      <c r="G820" s="1059" t="s">
        <v>4152</v>
      </c>
      <c r="H820" s="1062">
        <v>1</v>
      </c>
      <c r="I820" s="1063">
        <v>0.527983104540655</v>
      </c>
      <c r="J820" s="1063">
        <v>0</v>
      </c>
      <c r="K820" s="1064">
        <v>30</v>
      </c>
      <c r="L820" s="1063">
        <v>11.45</v>
      </c>
      <c r="M820" s="1063">
        <v>15.8394931362196</v>
      </c>
      <c r="N820" s="1062">
        <v>1</v>
      </c>
      <c r="O820" s="1062">
        <v>0</v>
      </c>
      <c r="P820" s="1059">
        <v>4690379106883</v>
      </c>
      <c r="Q820" s="1062"/>
      <c r="R820" s="1062">
        <v>0</v>
      </c>
      <c r="S820" s="1059" t="s">
        <v>4153</v>
      </c>
      <c r="T820" s="1065">
        <f t="shared" si="24"/>
        <v>11006.291000000001</v>
      </c>
      <c r="U820" s="1066">
        <f t="shared" si="25"/>
        <v>11556.605550000002</v>
      </c>
    </row>
    <row r="821" spans="1:21" hidden="1">
      <c r="A821" s="1059" t="s">
        <v>4880</v>
      </c>
      <c r="B821" s="1060">
        <v>620070002873</v>
      </c>
      <c r="C821" s="1059" t="s">
        <v>4969</v>
      </c>
      <c r="D821" s="1059" t="s">
        <v>4205</v>
      </c>
      <c r="E821" s="1059" t="s">
        <v>4181</v>
      </c>
      <c r="F821" s="1061">
        <v>16427.3</v>
      </c>
      <c r="G821" s="1059" t="s">
        <v>4152</v>
      </c>
      <c r="H821" s="1062">
        <v>1</v>
      </c>
      <c r="I821" s="1063">
        <v>0.527983104540655</v>
      </c>
      <c r="J821" s="1063">
        <v>0</v>
      </c>
      <c r="K821" s="1064">
        <v>30</v>
      </c>
      <c r="L821" s="1063">
        <v>11.45</v>
      </c>
      <c r="M821" s="1063">
        <v>15.8394931362196</v>
      </c>
      <c r="N821" s="1062">
        <v>1</v>
      </c>
      <c r="O821" s="1062">
        <v>0</v>
      </c>
      <c r="P821" s="1059">
        <v>4690379106890</v>
      </c>
      <c r="Q821" s="1062"/>
      <c r="R821" s="1062">
        <v>0</v>
      </c>
      <c r="S821" s="1059" t="s">
        <v>4153</v>
      </c>
      <c r="T821" s="1065">
        <f t="shared" si="24"/>
        <v>11006.291000000001</v>
      </c>
      <c r="U821" s="1066">
        <f t="shared" si="25"/>
        <v>11556.605550000002</v>
      </c>
    </row>
    <row r="822" spans="1:21" hidden="1">
      <c r="A822" s="1059" t="s">
        <v>4880</v>
      </c>
      <c r="B822" s="1060">
        <v>620070002874</v>
      </c>
      <c r="C822" s="1059" t="s">
        <v>4970</v>
      </c>
      <c r="D822" s="1059" t="s">
        <v>4205</v>
      </c>
      <c r="E822" s="1059" t="s">
        <v>4181</v>
      </c>
      <c r="F822" s="1061">
        <v>16427.3</v>
      </c>
      <c r="G822" s="1059" t="s">
        <v>4152</v>
      </c>
      <c r="H822" s="1062">
        <v>1</v>
      </c>
      <c r="I822" s="1063">
        <v>0.527983104540655</v>
      </c>
      <c r="J822" s="1063">
        <v>0</v>
      </c>
      <c r="K822" s="1064">
        <v>30</v>
      </c>
      <c r="L822" s="1063">
        <v>11.45</v>
      </c>
      <c r="M822" s="1063">
        <v>15.8394931362196</v>
      </c>
      <c r="N822" s="1062">
        <v>1</v>
      </c>
      <c r="O822" s="1062">
        <v>0</v>
      </c>
      <c r="P822" s="1059">
        <v>4690379106906</v>
      </c>
      <c r="Q822" s="1062"/>
      <c r="R822" s="1062">
        <v>0</v>
      </c>
      <c r="S822" s="1059" t="s">
        <v>4153</v>
      </c>
      <c r="T822" s="1065">
        <f t="shared" si="24"/>
        <v>11006.291000000001</v>
      </c>
      <c r="U822" s="1066">
        <f t="shared" si="25"/>
        <v>11556.605550000002</v>
      </c>
    </row>
    <row r="823" spans="1:21" hidden="1">
      <c r="A823" s="1059" t="s">
        <v>4880</v>
      </c>
      <c r="B823" s="1060">
        <v>620070002875</v>
      </c>
      <c r="C823" s="1059" t="s">
        <v>4971</v>
      </c>
      <c r="D823" s="1059" t="s">
        <v>4205</v>
      </c>
      <c r="E823" s="1059" t="s">
        <v>4181</v>
      </c>
      <c r="F823" s="1061">
        <v>16427.3</v>
      </c>
      <c r="G823" s="1059" t="s">
        <v>4152</v>
      </c>
      <c r="H823" s="1062">
        <v>1</v>
      </c>
      <c r="I823" s="1063">
        <v>0.527983104540655</v>
      </c>
      <c r="J823" s="1063">
        <v>0</v>
      </c>
      <c r="K823" s="1064">
        <v>30</v>
      </c>
      <c r="L823" s="1063">
        <v>11.45</v>
      </c>
      <c r="M823" s="1063">
        <v>15.8394931362196</v>
      </c>
      <c r="N823" s="1062">
        <v>1</v>
      </c>
      <c r="O823" s="1062">
        <v>0</v>
      </c>
      <c r="P823" s="1059">
        <v>4690379106913</v>
      </c>
      <c r="Q823" s="1062"/>
      <c r="R823" s="1062">
        <v>0</v>
      </c>
      <c r="S823" s="1059" t="s">
        <v>4153</v>
      </c>
      <c r="T823" s="1065">
        <f t="shared" si="24"/>
        <v>11006.291000000001</v>
      </c>
      <c r="U823" s="1066">
        <f t="shared" si="25"/>
        <v>11556.605550000002</v>
      </c>
    </row>
    <row r="824" spans="1:21" hidden="1">
      <c r="A824" s="1059" t="s">
        <v>4880</v>
      </c>
      <c r="B824" s="1060">
        <v>620070002876</v>
      </c>
      <c r="C824" s="1059" t="s">
        <v>4972</v>
      </c>
      <c r="D824" s="1059" t="s">
        <v>4205</v>
      </c>
      <c r="E824" s="1059" t="s">
        <v>4181</v>
      </c>
      <c r="F824" s="1061">
        <v>16427.3</v>
      </c>
      <c r="G824" s="1059" t="s">
        <v>4152</v>
      </c>
      <c r="H824" s="1062">
        <v>1</v>
      </c>
      <c r="I824" s="1063">
        <v>0.527983104540655</v>
      </c>
      <c r="J824" s="1063">
        <v>0</v>
      </c>
      <c r="K824" s="1064">
        <v>30</v>
      </c>
      <c r="L824" s="1063">
        <v>11.45</v>
      </c>
      <c r="M824" s="1063">
        <v>15.8394931362196</v>
      </c>
      <c r="N824" s="1062">
        <v>1</v>
      </c>
      <c r="O824" s="1062">
        <v>0</v>
      </c>
      <c r="P824" s="1059">
        <v>4690379106920</v>
      </c>
      <c r="Q824" s="1062"/>
      <c r="R824" s="1062">
        <v>0</v>
      </c>
      <c r="S824" s="1059" t="s">
        <v>4153</v>
      </c>
      <c r="T824" s="1065">
        <f t="shared" si="24"/>
        <v>11006.291000000001</v>
      </c>
      <c r="U824" s="1066">
        <f t="shared" si="25"/>
        <v>11556.605550000002</v>
      </c>
    </row>
    <row r="825" spans="1:21" hidden="1">
      <c r="A825" s="1059" t="s">
        <v>4880</v>
      </c>
      <c r="B825" s="1060">
        <v>620070002877</v>
      </c>
      <c r="C825" s="1059" t="s">
        <v>4973</v>
      </c>
      <c r="D825" s="1059" t="s">
        <v>4205</v>
      </c>
      <c r="E825" s="1059" t="s">
        <v>4181</v>
      </c>
      <c r="F825" s="1061">
        <v>16427.3</v>
      </c>
      <c r="G825" s="1059" t="s">
        <v>4152</v>
      </c>
      <c r="H825" s="1062">
        <v>1</v>
      </c>
      <c r="I825" s="1063">
        <v>0.527983104540655</v>
      </c>
      <c r="J825" s="1063">
        <v>0</v>
      </c>
      <c r="K825" s="1064">
        <v>30</v>
      </c>
      <c r="L825" s="1063">
        <v>11.45</v>
      </c>
      <c r="M825" s="1063">
        <v>15.8394931362196</v>
      </c>
      <c r="N825" s="1062">
        <v>1</v>
      </c>
      <c r="O825" s="1062">
        <v>0</v>
      </c>
      <c r="P825" s="1059">
        <v>4690379106937</v>
      </c>
      <c r="Q825" s="1062"/>
      <c r="R825" s="1062">
        <v>0</v>
      </c>
      <c r="S825" s="1059" t="s">
        <v>4153</v>
      </c>
      <c r="T825" s="1065">
        <f t="shared" si="24"/>
        <v>11006.291000000001</v>
      </c>
      <c r="U825" s="1066">
        <f t="shared" si="25"/>
        <v>11556.605550000002</v>
      </c>
    </row>
    <row r="826" spans="1:21" hidden="1">
      <c r="A826" s="1059" t="s">
        <v>4880</v>
      </c>
      <c r="B826" s="1060">
        <v>620070002878</v>
      </c>
      <c r="C826" s="1059" t="s">
        <v>4974</v>
      </c>
      <c r="D826" s="1059" t="s">
        <v>4205</v>
      </c>
      <c r="E826" s="1059" t="s">
        <v>4181</v>
      </c>
      <c r="F826" s="1061">
        <v>16427.3</v>
      </c>
      <c r="G826" s="1059" t="s">
        <v>4152</v>
      </c>
      <c r="H826" s="1062">
        <v>1</v>
      </c>
      <c r="I826" s="1063">
        <v>0.527983104540655</v>
      </c>
      <c r="J826" s="1063">
        <v>0</v>
      </c>
      <c r="K826" s="1064">
        <v>30</v>
      </c>
      <c r="L826" s="1063">
        <v>11.45</v>
      </c>
      <c r="M826" s="1063">
        <v>15.8394931362196</v>
      </c>
      <c r="N826" s="1062">
        <v>1</v>
      </c>
      <c r="O826" s="1062">
        <v>0</v>
      </c>
      <c r="P826" s="1059">
        <v>4690379106944</v>
      </c>
      <c r="Q826" s="1062"/>
      <c r="R826" s="1062">
        <v>0</v>
      </c>
      <c r="S826" s="1059" t="s">
        <v>4153</v>
      </c>
      <c r="T826" s="1065">
        <f t="shared" si="24"/>
        <v>11006.291000000001</v>
      </c>
      <c r="U826" s="1066">
        <f t="shared" si="25"/>
        <v>11556.605550000002</v>
      </c>
    </row>
    <row r="827" spans="1:21" hidden="1">
      <c r="A827" s="1059" t="s">
        <v>4880</v>
      </c>
      <c r="B827" s="1060">
        <v>620070002879</v>
      </c>
      <c r="C827" s="1059" t="s">
        <v>4975</v>
      </c>
      <c r="D827" s="1059" t="s">
        <v>4205</v>
      </c>
      <c r="E827" s="1059" t="s">
        <v>4181</v>
      </c>
      <c r="F827" s="1061">
        <v>16427.3</v>
      </c>
      <c r="G827" s="1059" t="s">
        <v>4152</v>
      </c>
      <c r="H827" s="1062">
        <v>1</v>
      </c>
      <c r="I827" s="1063">
        <v>0.527983104540655</v>
      </c>
      <c r="J827" s="1063">
        <v>0</v>
      </c>
      <c r="K827" s="1064">
        <v>30</v>
      </c>
      <c r="L827" s="1063">
        <v>11.45</v>
      </c>
      <c r="M827" s="1063">
        <v>15.8394931362196</v>
      </c>
      <c r="N827" s="1062">
        <v>1</v>
      </c>
      <c r="O827" s="1062">
        <v>0</v>
      </c>
      <c r="P827" s="1059">
        <v>4690379106951</v>
      </c>
      <c r="Q827" s="1062"/>
      <c r="R827" s="1062">
        <v>0</v>
      </c>
      <c r="S827" s="1059" t="s">
        <v>4153</v>
      </c>
      <c r="T827" s="1065">
        <f t="shared" si="24"/>
        <v>11006.291000000001</v>
      </c>
      <c r="U827" s="1066">
        <f t="shared" si="25"/>
        <v>11556.605550000002</v>
      </c>
    </row>
    <row r="828" spans="1:21" hidden="1">
      <c r="A828" s="1059" t="s">
        <v>4880</v>
      </c>
      <c r="B828" s="1060">
        <v>620070002880</v>
      </c>
      <c r="C828" s="1059" t="s">
        <v>4976</v>
      </c>
      <c r="D828" s="1059" t="s">
        <v>4205</v>
      </c>
      <c r="E828" s="1059" t="s">
        <v>4181</v>
      </c>
      <c r="F828" s="1061">
        <v>16427.3</v>
      </c>
      <c r="G828" s="1059" t="s">
        <v>4152</v>
      </c>
      <c r="H828" s="1062">
        <v>1</v>
      </c>
      <c r="I828" s="1063">
        <v>0.527983104540655</v>
      </c>
      <c r="J828" s="1063">
        <v>0</v>
      </c>
      <c r="K828" s="1064">
        <v>30</v>
      </c>
      <c r="L828" s="1063">
        <v>11.45</v>
      </c>
      <c r="M828" s="1063">
        <v>15.8394931362196</v>
      </c>
      <c r="N828" s="1062">
        <v>1</v>
      </c>
      <c r="O828" s="1062">
        <v>0</v>
      </c>
      <c r="P828" s="1059">
        <v>4690379106968</v>
      </c>
      <c r="Q828" s="1062"/>
      <c r="R828" s="1062">
        <v>0</v>
      </c>
      <c r="S828" s="1059" t="s">
        <v>4153</v>
      </c>
      <c r="T828" s="1065">
        <f t="shared" si="24"/>
        <v>11006.291000000001</v>
      </c>
      <c r="U828" s="1066">
        <f t="shared" si="25"/>
        <v>11556.605550000002</v>
      </c>
    </row>
    <row r="829" spans="1:21" hidden="1">
      <c r="A829" s="1059" t="s">
        <v>4880</v>
      </c>
      <c r="B829" s="1060">
        <v>620070002881</v>
      </c>
      <c r="C829" s="1059" t="s">
        <v>4977</v>
      </c>
      <c r="D829" s="1059" t="s">
        <v>4205</v>
      </c>
      <c r="E829" s="1059" t="s">
        <v>4181</v>
      </c>
      <c r="F829" s="1061">
        <v>16427.3</v>
      </c>
      <c r="G829" s="1059" t="s">
        <v>4152</v>
      </c>
      <c r="H829" s="1062">
        <v>1</v>
      </c>
      <c r="I829" s="1063">
        <v>0.527983104540655</v>
      </c>
      <c r="J829" s="1063">
        <v>0</v>
      </c>
      <c r="K829" s="1064">
        <v>30</v>
      </c>
      <c r="L829" s="1063">
        <v>11.45</v>
      </c>
      <c r="M829" s="1063">
        <v>15.8394931362196</v>
      </c>
      <c r="N829" s="1062">
        <v>1</v>
      </c>
      <c r="O829" s="1062">
        <v>0</v>
      </c>
      <c r="P829" s="1059">
        <v>4690379106975</v>
      </c>
      <c r="Q829" s="1062"/>
      <c r="R829" s="1062">
        <v>0</v>
      </c>
      <c r="S829" s="1059" t="s">
        <v>4153</v>
      </c>
      <c r="T829" s="1065">
        <f t="shared" si="24"/>
        <v>11006.291000000001</v>
      </c>
      <c r="U829" s="1066">
        <f t="shared" si="25"/>
        <v>11556.605550000002</v>
      </c>
    </row>
    <row r="830" spans="1:21" hidden="1">
      <c r="A830" s="1059" t="s">
        <v>4880</v>
      </c>
      <c r="B830" s="1060">
        <v>620070002882</v>
      </c>
      <c r="C830" s="1059" t="s">
        <v>4978</v>
      </c>
      <c r="D830" s="1059" t="s">
        <v>4205</v>
      </c>
      <c r="E830" s="1059" t="s">
        <v>4181</v>
      </c>
      <c r="F830" s="1061">
        <v>16427.3</v>
      </c>
      <c r="G830" s="1059" t="s">
        <v>4152</v>
      </c>
      <c r="H830" s="1062">
        <v>1</v>
      </c>
      <c r="I830" s="1063">
        <v>0.527983104540655</v>
      </c>
      <c r="J830" s="1063">
        <v>0</v>
      </c>
      <c r="K830" s="1064">
        <v>30</v>
      </c>
      <c r="L830" s="1063">
        <v>11.45</v>
      </c>
      <c r="M830" s="1063">
        <v>15.8394931362196</v>
      </c>
      <c r="N830" s="1062">
        <v>1</v>
      </c>
      <c r="O830" s="1062">
        <v>0</v>
      </c>
      <c r="P830" s="1059">
        <v>4690379106982</v>
      </c>
      <c r="Q830" s="1062"/>
      <c r="R830" s="1062">
        <v>0</v>
      </c>
      <c r="S830" s="1059" t="s">
        <v>4153</v>
      </c>
      <c r="T830" s="1065">
        <f t="shared" si="24"/>
        <v>11006.291000000001</v>
      </c>
      <c r="U830" s="1066">
        <f t="shared" si="25"/>
        <v>11556.605550000002</v>
      </c>
    </row>
    <row r="831" spans="1:21" hidden="1">
      <c r="A831" s="1059" t="s">
        <v>4880</v>
      </c>
      <c r="B831" s="1060">
        <v>620070002883</v>
      </c>
      <c r="C831" s="1059" t="s">
        <v>4979</v>
      </c>
      <c r="D831" s="1059" t="s">
        <v>4205</v>
      </c>
      <c r="E831" s="1059" t="s">
        <v>4181</v>
      </c>
      <c r="F831" s="1061">
        <v>16427.3</v>
      </c>
      <c r="G831" s="1059" t="s">
        <v>4152</v>
      </c>
      <c r="H831" s="1062">
        <v>1</v>
      </c>
      <c r="I831" s="1063">
        <v>0.527983104540655</v>
      </c>
      <c r="J831" s="1063">
        <v>0</v>
      </c>
      <c r="K831" s="1064">
        <v>30</v>
      </c>
      <c r="L831" s="1063">
        <v>11.45</v>
      </c>
      <c r="M831" s="1063">
        <v>15.8394931362196</v>
      </c>
      <c r="N831" s="1062">
        <v>1</v>
      </c>
      <c r="O831" s="1062">
        <v>0</v>
      </c>
      <c r="P831" s="1059">
        <v>4690379106999</v>
      </c>
      <c r="Q831" s="1062"/>
      <c r="R831" s="1062">
        <v>0</v>
      </c>
      <c r="S831" s="1059" t="s">
        <v>4153</v>
      </c>
      <c r="T831" s="1065">
        <f t="shared" si="24"/>
        <v>11006.291000000001</v>
      </c>
      <c r="U831" s="1066">
        <f t="shared" si="25"/>
        <v>11556.605550000002</v>
      </c>
    </row>
    <row r="832" spans="1:21" hidden="1">
      <c r="A832" s="1059" t="s">
        <v>4880</v>
      </c>
      <c r="B832" s="1060">
        <v>620070002884</v>
      </c>
      <c r="C832" s="1059" t="s">
        <v>4980</v>
      </c>
      <c r="D832" s="1059" t="s">
        <v>4205</v>
      </c>
      <c r="E832" s="1059" t="s">
        <v>4181</v>
      </c>
      <c r="F832" s="1061">
        <v>16427.3</v>
      </c>
      <c r="G832" s="1059" t="s">
        <v>4152</v>
      </c>
      <c r="H832" s="1062">
        <v>1</v>
      </c>
      <c r="I832" s="1063">
        <v>0.527983104540655</v>
      </c>
      <c r="J832" s="1063">
        <v>0</v>
      </c>
      <c r="K832" s="1064">
        <v>30</v>
      </c>
      <c r="L832" s="1063">
        <v>11.45</v>
      </c>
      <c r="M832" s="1063">
        <v>15.8394931362196</v>
      </c>
      <c r="N832" s="1062">
        <v>1</v>
      </c>
      <c r="O832" s="1062">
        <v>0</v>
      </c>
      <c r="P832" s="1059">
        <v>4690379107002</v>
      </c>
      <c r="Q832" s="1062"/>
      <c r="R832" s="1062">
        <v>0</v>
      </c>
      <c r="S832" s="1059" t="s">
        <v>4153</v>
      </c>
      <c r="T832" s="1065">
        <f t="shared" si="24"/>
        <v>11006.291000000001</v>
      </c>
      <c r="U832" s="1066">
        <f t="shared" si="25"/>
        <v>11556.605550000002</v>
      </c>
    </row>
    <row r="833" spans="1:21" hidden="1">
      <c r="A833" s="1059" t="s">
        <v>4880</v>
      </c>
      <c r="B833" s="1060">
        <v>620070002885</v>
      </c>
      <c r="C833" s="1059" t="s">
        <v>4981</v>
      </c>
      <c r="D833" s="1059" t="s">
        <v>4231</v>
      </c>
      <c r="E833" s="1059" t="s">
        <v>4181</v>
      </c>
      <c r="F833" s="1061">
        <v>8985.2999999999993</v>
      </c>
      <c r="G833" s="1059" t="s">
        <v>4152</v>
      </c>
      <c r="H833" s="1062">
        <v>2</v>
      </c>
      <c r="I833" s="1063">
        <v>0.79207920792079201</v>
      </c>
      <c r="J833" s="1063">
        <v>0</v>
      </c>
      <c r="K833" s="1064">
        <v>18</v>
      </c>
      <c r="L833" s="1063">
        <v>22.9</v>
      </c>
      <c r="M833" s="1063">
        <v>14.2574257425743</v>
      </c>
      <c r="N833" s="1062">
        <v>1</v>
      </c>
      <c r="O833" s="1062">
        <v>0</v>
      </c>
      <c r="P833" s="1059">
        <v>4690379107019</v>
      </c>
      <c r="Q833" s="1062"/>
      <c r="R833" s="1062">
        <v>0</v>
      </c>
      <c r="S833" s="1059" t="s">
        <v>4153</v>
      </c>
      <c r="T833" s="1065">
        <f t="shared" si="24"/>
        <v>6020.1509999999998</v>
      </c>
      <c r="U833" s="1066">
        <f t="shared" si="25"/>
        <v>6321.1585500000001</v>
      </c>
    </row>
    <row r="834" spans="1:21" hidden="1">
      <c r="A834" s="1059" t="s">
        <v>4880</v>
      </c>
      <c r="B834" s="1060">
        <v>620070002886</v>
      </c>
      <c r="C834" s="1059" t="s">
        <v>4982</v>
      </c>
      <c r="D834" s="1059" t="s">
        <v>4231</v>
      </c>
      <c r="E834" s="1059" t="s">
        <v>4181</v>
      </c>
      <c r="F834" s="1061">
        <v>8985.2999999999993</v>
      </c>
      <c r="G834" s="1059" t="s">
        <v>4152</v>
      </c>
      <c r="H834" s="1062">
        <v>2</v>
      </c>
      <c r="I834" s="1063">
        <v>0.79207920792079201</v>
      </c>
      <c r="J834" s="1063">
        <v>0</v>
      </c>
      <c r="K834" s="1064">
        <v>18</v>
      </c>
      <c r="L834" s="1063">
        <v>22.9</v>
      </c>
      <c r="M834" s="1063">
        <v>14.2574257425743</v>
      </c>
      <c r="N834" s="1062">
        <v>1</v>
      </c>
      <c r="O834" s="1062">
        <v>0</v>
      </c>
      <c r="P834" s="1059">
        <v>4690379107026</v>
      </c>
      <c r="Q834" s="1062"/>
      <c r="R834" s="1062">
        <v>0</v>
      </c>
      <c r="S834" s="1059" t="s">
        <v>4153</v>
      </c>
      <c r="T834" s="1065">
        <f t="shared" si="24"/>
        <v>6020.1509999999998</v>
      </c>
      <c r="U834" s="1066">
        <f t="shared" si="25"/>
        <v>6321.1585500000001</v>
      </c>
    </row>
    <row r="835" spans="1:21" hidden="1">
      <c r="A835" s="1059" t="s">
        <v>4880</v>
      </c>
      <c r="B835" s="1060">
        <v>620070002887</v>
      </c>
      <c r="C835" s="1059" t="s">
        <v>4983</v>
      </c>
      <c r="D835" s="1059" t="s">
        <v>4231</v>
      </c>
      <c r="E835" s="1059" t="s">
        <v>4181</v>
      </c>
      <c r="F835" s="1061">
        <v>8985.2999999999993</v>
      </c>
      <c r="G835" s="1059" t="s">
        <v>4152</v>
      </c>
      <c r="H835" s="1062">
        <v>2</v>
      </c>
      <c r="I835" s="1063">
        <v>0.79207920792079201</v>
      </c>
      <c r="J835" s="1063">
        <v>0</v>
      </c>
      <c r="K835" s="1064">
        <v>18</v>
      </c>
      <c r="L835" s="1063">
        <v>22.9</v>
      </c>
      <c r="M835" s="1063">
        <v>14.2574257425743</v>
      </c>
      <c r="N835" s="1062">
        <v>1</v>
      </c>
      <c r="O835" s="1062">
        <v>0</v>
      </c>
      <c r="P835" s="1059">
        <v>4690379107033</v>
      </c>
      <c r="Q835" s="1062"/>
      <c r="R835" s="1062">
        <v>0</v>
      </c>
      <c r="S835" s="1059" t="s">
        <v>4153</v>
      </c>
      <c r="T835" s="1065">
        <f t="shared" si="24"/>
        <v>6020.1509999999998</v>
      </c>
      <c r="U835" s="1066">
        <f t="shared" si="25"/>
        <v>6321.1585500000001</v>
      </c>
    </row>
    <row r="836" spans="1:21" hidden="1">
      <c r="A836" s="1059" t="s">
        <v>4880</v>
      </c>
      <c r="B836" s="1060">
        <v>620070002888</v>
      </c>
      <c r="C836" s="1059" t="s">
        <v>4984</v>
      </c>
      <c r="D836" s="1059" t="s">
        <v>4231</v>
      </c>
      <c r="E836" s="1059" t="s">
        <v>4181</v>
      </c>
      <c r="F836" s="1061">
        <v>8985.2999999999993</v>
      </c>
      <c r="G836" s="1059" t="s">
        <v>4152</v>
      </c>
      <c r="H836" s="1062">
        <v>2</v>
      </c>
      <c r="I836" s="1063">
        <v>0.79207920792079201</v>
      </c>
      <c r="J836" s="1063">
        <v>0</v>
      </c>
      <c r="K836" s="1064">
        <v>18</v>
      </c>
      <c r="L836" s="1063">
        <v>22.9</v>
      </c>
      <c r="M836" s="1063">
        <v>14.2574257425743</v>
      </c>
      <c r="N836" s="1062">
        <v>1</v>
      </c>
      <c r="O836" s="1062">
        <v>0</v>
      </c>
      <c r="P836" s="1059">
        <v>4690379107040</v>
      </c>
      <c r="Q836" s="1062"/>
      <c r="R836" s="1062">
        <v>0</v>
      </c>
      <c r="S836" s="1059" t="s">
        <v>4153</v>
      </c>
      <c r="T836" s="1065">
        <f t="shared" si="24"/>
        <v>6020.1509999999998</v>
      </c>
      <c r="U836" s="1066">
        <f t="shared" si="25"/>
        <v>6321.1585500000001</v>
      </c>
    </row>
    <row r="837" spans="1:21" hidden="1">
      <c r="A837" s="1059" t="s">
        <v>4880</v>
      </c>
      <c r="B837" s="1060">
        <v>620070002889</v>
      </c>
      <c r="C837" s="1059" t="s">
        <v>4985</v>
      </c>
      <c r="D837" s="1059" t="s">
        <v>4231</v>
      </c>
      <c r="E837" s="1059" t="s">
        <v>4181</v>
      </c>
      <c r="F837" s="1061">
        <v>8985.2999999999993</v>
      </c>
      <c r="G837" s="1059" t="s">
        <v>4152</v>
      </c>
      <c r="H837" s="1062">
        <v>2</v>
      </c>
      <c r="I837" s="1063">
        <v>0.79207920792079201</v>
      </c>
      <c r="J837" s="1063">
        <v>0</v>
      </c>
      <c r="K837" s="1064">
        <v>18</v>
      </c>
      <c r="L837" s="1063">
        <v>22.9</v>
      </c>
      <c r="M837" s="1063">
        <v>14.2574257425743</v>
      </c>
      <c r="N837" s="1062">
        <v>1</v>
      </c>
      <c r="O837" s="1062">
        <v>0</v>
      </c>
      <c r="P837" s="1059">
        <v>4690379107057</v>
      </c>
      <c r="Q837" s="1062"/>
      <c r="R837" s="1062">
        <v>0</v>
      </c>
      <c r="S837" s="1059" t="s">
        <v>4153</v>
      </c>
      <c r="T837" s="1065">
        <f t="shared" si="24"/>
        <v>6020.1509999999998</v>
      </c>
      <c r="U837" s="1066">
        <f t="shared" si="25"/>
        <v>6321.1585500000001</v>
      </c>
    </row>
    <row r="838" spans="1:21" hidden="1">
      <c r="A838" s="1059" t="s">
        <v>4880</v>
      </c>
      <c r="B838" s="1060">
        <v>620070002890</v>
      </c>
      <c r="C838" s="1059" t="s">
        <v>4986</v>
      </c>
      <c r="D838" s="1059" t="s">
        <v>4231</v>
      </c>
      <c r="E838" s="1059" t="s">
        <v>4181</v>
      </c>
      <c r="F838" s="1061">
        <v>8985.2999999999993</v>
      </c>
      <c r="G838" s="1059" t="s">
        <v>4152</v>
      </c>
      <c r="H838" s="1062">
        <v>2</v>
      </c>
      <c r="I838" s="1063">
        <v>0.79207920792079201</v>
      </c>
      <c r="J838" s="1063">
        <v>0</v>
      </c>
      <c r="K838" s="1064">
        <v>18</v>
      </c>
      <c r="L838" s="1063">
        <v>22.9</v>
      </c>
      <c r="M838" s="1063">
        <v>14.2574257425743</v>
      </c>
      <c r="N838" s="1062">
        <v>1</v>
      </c>
      <c r="O838" s="1062">
        <v>0</v>
      </c>
      <c r="P838" s="1059">
        <v>4690379107064</v>
      </c>
      <c r="Q838" s="1062"/>
      <c r="R838" s="1062">
        <v>0</v>
      </c>
      <c r="S838" s="1059" t="s">
        <v>4153</v>
      </c>
      <c r="T838" s="1065">
        <f t="shared" si="24"/>
        <v>6020.1509999999998</v>
      </c>
      <c r="U838" s="1066">
        <f t="shared" si="25"/>
        <v>6321.1585500000001</v>
      </c>
    </row>
    <row r="839" spans="1:21" hidden="1">
      <c r="A839" s="1059" t="s">
        <v>4880</v>
      </c>
      <c r="B839" s="1060">
        <v>620070002891</v>
      </c>
      <c r="C839" s="1059" t="s">
        <v>4987</v>
      </c>
      <c r="D839" s="1059" t="s">
        <v>4231</v>
      </c>
      <c r="E839" s="1059" t="s">
        <v>4181</v>
      </c>
      <c r="F839" s="1061">
        <v>8985.2999999999993</v>
      </c>
      <c r="G839" s="1059" t="s">
        <v>4152</v>
      </c>
      <c r="H839" s="1062">
        <v>2</v>
      </c>
      <c r="I839" s="1063">
        <v>0.79207920792079201</v>
      </c>
      <c r="J839" s="1063">
        <v>0</v>
      </c>
      <c r="K839" s="1064">
        <v>18</v>
      </c>
      <c r="L839" s="1063">
        <v>22.9</v>
      </c>
      <c r="M839" s="1063">
        <v>14.2574257425743</v>
      </c>
      <c r="N839" s="1062">
        <v>1</v>
      </c>
      <c r="O839" s="1062">
        <v>0</v>
      </c>
      <c r="P839" s="1059">
        <v>4690379107071</v>
      </c>
      <c r="Q839" s="1062"/>
      <c r="R839" s="1062">
        <v>0</v>
      </c>
      <c r="S839" s="1059" t="s">
        <v>4153</v>
      </c>
      <c r="T839" s="1065">
        <f t="shared" si="24"/>
        <v>6020.1509999999998</v>
      </c>
      <c r="U839" s="1066">
        <f t="shared" si="25"/>
        <v>6321.1585500000001</v>
      </c>
    </row>
    <row r="840" spans="1:21" hidden="1">
      <c r="A840" s="1059" t="s">
        <v>4880</v>
      </c>
      <c r="B840" s="1060">
        <v>620070002892</v>
      </c>
      <c r="C840" s="1059" t="s">
        <v>4988</v>
      </c>
      <c r="D840" s="1059" t="s">
        <v>4231</v>
      </c>
      <c r="E840" s="1059" t="s">
        <v>4181</v>
      </c>
      <c r="F840" s="1061">
        <v>8985.2999999999993</v>
      </c>
      <c r="G840" s="1059" t="s">
        <v>4152</v>
      </c>
      <c r="H840" s="1062">
        <v>2</v>
      </c>
      <c r="I840" s="1063">
        <v>0.79207920792079201</v>
      </c>
      <c r="J840" s="1063">
        <v>0</v>
      </c>
      <c r="K840" s="1064">
        <v>18</v>
      </c>
      <c r="L840" s="1063">
        <v>22.9</v>
      </c>
      <c r="M840" s="1063">
        <v>14.2574257425743</v>
      </c>
      <c r="N840" s="1062">
        <v>1</v>
      </c>
      <c r="O840" s="1062">
        <v>0</v>
      </c>
      <c r="P840" s="1059">
        <v>4690379107088</v>
      </c>
      <c r="Q840" s="1062"/>
      <c r="R840" s="1062">
        <v>0</v>
      </c>
      <c r="S840" s="1059" t="s">
        <v>4153</v>
      </c>
      <c r="T840" s="1065">
        <f t="shared" si="24"/>
        <v>6020.1509999999998</v>
      </c>
      <c r="U840" s="1066">
        <f t="shared" si="25"/>
        <v>6321.1585500000001</v>
      </c>
    </row>
    <row r="841" spans="1:21" hidden="1">
      <c r="A841" s="1059" t="s">
        <v>4880</v>
      </c>
      <c r="B841" s="1060">
        <v>620070002893</v>
      </c>
      <c r="C841" s="1059" t="s">
        <v>4989</v>
      </c>
      <c r="D841" s="1059" t="s">
        <v>4231</v>
      </c>
      <c r="E841" s="1059" t="s">
        <v>4181</v>
      </c>
      <c r="F841" s="1061">
        <v>12895.4</v>
      </c>
      <c r="G841" s="1059" t="s">
        <v>4152</v>
      </c>
      <c r="H841" s="1062">
        <v>1</v>
      </c>
      <c r="I841" s="1063">
        <v>0.396039603960396</v>
      </c>
      <c r="J841" s="1063">
        <v>0</v>
      </c>
      <c r="K841" s="1064">
        <v>30</v>
      </c>
      <c r="L841" s="1063">
        <v>5.2850000000000001</v>
      </c>
      <c r="M841" s="1063">
        <v>11.881188118811901</v>
      </c>
      <c r="N841" s="1062">
        <v>1</v>
      </c>
      <c r="O841" s="1062">
        <v>0</v>
      </c>
      <c r="P841" s="1059">
        <v>4690379107095</v>
      </c>
      <c r="Q841" s="1062"/>
      <c r="R841" s="1062">
        <v>0</v>
      </c>
      <c r="S841" s="1059" t="s">
        <v>4153</v>
      </c>
      <c r="T841" s="1065">
        <f t="shared" si="24"/>
        <v>8639.9179999999997</v>
      </c>
      <c r="U841" s="1066">
        <f t="shared" si="25"/>
        <v>9071.9138999999996</v>
      </c>
    </row>
    <row r="842" spans="1:21" hidden="1">
      <c r="A842" s="1059" t="s">
        <v>4880</v>
      </c>
      <c r="B842" s="1060">
        <v>620070002894</v>
      </c>
      <c r="C842" s="1059" t="s">
        <v>4990</v>
      </c>
      <c r="D842" s="1059" t="s">
        <v>4231</v>
      </c>
      <c r="E842" s="1059" t="s">
        <v>4181</v>
      </c>
      <c r="F842" s="1061">
        <v>12895.4</v>
      </c>
      <c r="G842" s="1059" t="s">
        <v>4152</v>
      </c>
      <c r="H842" s="1062">
        <v>1</v>
      </c>
      <c r="I842" s="1063">
        <v>0.396039603960396</v>
      </c>
      <c r="J842" s="1063">
        <v>0</v>
      </c>
      <c r="K842" s="1064">
        <v>30</v>
      </c>
      <c r="L842" s="1063">
        <v>5.2850000000000001</v>
      </c>
      <c r="M842" s="1063">
        <v>11.881188118811901</v>
      </c>
      <c r="N842" s="1062">
        <v>1</v>
      </c>
      <c r="O842" s="1062">
        <v>0</v>
      </c>
      <c r="P842" s="1059">
        <v>4690379107101</v>
      </c>
      <c r="Q842" s="1062"/>
      <c r="R842" s="1062">
        <v>0</v>
      </c>
      <c r="S842" s="1059" t="s">
        <v>4153</v>
      </c>
      <c r="T842" s="1065">
        <f t="shared" si="24"/>
        <v>8639.9179999999997</v>
      </c>
      <c r="U842" s="1066">
        <f t="shared" si="25"/>
        <v>9071.9138999999996</v>
      </c>
    </row>
    <row r="843" spans="1:21" hidden="1">
      <c r="A843" s="1059" t="s">
        <v>4880</v>
      </c>
      <c r="B843" s="1060">
        <v>620070002895</v>
      </c>
      <c r="C843" s="1059" t="s">
        <v>4991</v>
      </c>
      <c r="D843" s="1059" t="s">
        <v>4231</v>
      </c>
      <c r="E843" s="1059" t="s">
        <v>4181</v>
      </c>
      <c r="F843" s="1061">
        <v>12895.4</v>
      </c>
      <c r="G843" s="1059" t="s">
        <v>4152</v>
      </c>
      <c r="H843" s="1062">
        <v>1</v>
      </c>
      <c r="I843" s="1063">
        <v>0.396039603960396</v>
      </c>
      <c r="J843" s="1063">
        <v>0</v>
      </c>
      <c r="K843" s="1064">
        <v>30</v>
      </c>
      <c r="L843" s="1063">
        <v>5.2850000000000001</v>
      </c>
      <c r="M843" s="1063">
        <v>11.881188118811901</v>
      </c>
      <c r="N843" s="1062">
        <v>1</v>
      </c>
      <c r="O843" s="1062">
        <v>0</v>
      </c>
      <c r="P843" s="1059">
        <v>4690379107118</v>
      </c>
      <c r="Q843" s="1062"/>
      <c r="R843" s="1062">
        <v>0</v>
      </c>
      <c r="S843" s="1059" t="s">
        <v>4153</v>
      </c>
      <c r="T843" s="1065">
        <f t="shared" si="24"/>
        <v>8639.9179999999997</v>
      </c>
      <c r="U843" s="1066">
        <f t="shared" si="25"/>
        <v>9071.9138999999996</v>
      </c>
    </row>
    <row r="844" spans="1:21" hidden="1">
      <c r="A844" s="1059" t="s">
        <v>4880</v>
      </c>
      <c r="B844" s="1060">
        <v>620070002896</v>
      </c>
      <c r="C844" s="1059" t="s">
        <v>4992</v>
      </c>
      <c r="D844" s="1059" t="s">
        <v>4231</v>
      </c>
      <c r="E844" s="1059" t="s">
        <v>4181</v>
      </c>
      <c r="F844" s="1061">
        <v>12895.4</v>
      </c>
      <c r="G844" s="1059" t="s">
        <v>4152</v>
      </c>
      <c r="H844" s="1062">
        <v>1</v>
      </c>
      <c r="I844" s="1063">
        <v>0.396039603960396</v>
      </c>
      <c r="J844" s="1063">
        <v>0</v>
      </c>
      <c r="K844" s="1064">
        <v>30</v>
      </c>
      <c r="L844" s="1063">
        <v>5.2850000000000001</v>
      </c>
      <c r="M844" s="1063">
        <v>11.881188118811901</v>
      </c>
      <c r="N844" s="1062">
        <v>1</v>
      </c>
      <c r="O844" s="1062">
        <v>0</v>
      </c>
      <c r="P844" s="1059">
        <v>4690379107125</v>
      </c>
      <c r="Q844" s="1062"/>
      <c r="R844" s="1062">
        <v>0</v>
      </c>
      <c r="S844" s="1059" t="s">
        <v>4153</v>
      </c>
      <c r="T844" s="1065">
        <f t="shared" si="24"/>
        <v>8639.9179999999997</v>
      </c>
      <c r="U844" s="1066">
        <f t="shared" si="25"/>
        <v>9071.9138999999996</v>
      </c>
    </row>
    <row r="845" spans="1:21" hidden="1">
      <c r="A845" s="1059" t="s">
        <v>4880</v>
      </c>
      <c r="B845" s="1060">
        <v>620070002897</v>
      </c>
      <c r="C845" s="1059" t="s">
        <v>4993</v>
      </c>
      <c r="D845" s="1059" t="s">
        <v>4231</v>
      </c>
      <c r="E845" s="1059" t="s">
        <v>4181</v>
      </c>
      <c r="F845" s="1061">
        <v>12895.4</v>
      </c>
      <c r="G845" s="1059" t="s">
        <v>4152</v>
      </c>
      <c r="H845" s="1062">
        <v>1</v>
      </c>
      <c r="I845" s="1063">
        <v>0.396039603960396</v>
      </c>
      <c r="J845" s="1063">
        <v>0</v>
      </c>
      <c r="K845" s="1064">
        <v>30</v>
      </c>
      <c r="L845" s="1063">
        <v>5.2850000000000001</v>
      </c>
      <c r="M845" s="1063">
        <v>11.881188118811901</v>
      </c>
      <c r="N845" s="1062">
        <v>1</v>
      </c>
      <c r="O845" s="1062">
        <v>0</v>
      </c>
      <c r="P845" s="1059">
        <v>4690379107132</v>
      </c>
      <c r="Q845" s="1062"/>
      <c r="R845" s="1062">
        <v>0</v>
      </c>
      <c r="S845" s="1059" t="s">
        <v>4153</v>
      </c>
      <c r="T845" s="1065">
        <f t="shared" si="24"/>
        <v>8639.9179999999997</v>
      </c>
      <c r="U845" s="1066">
        <f t="shared" si="25"/>
        <v>9071.9138999999996</v>
      </c>
    </row>
    <row r="846" spans="1:21" hidden="1">
      <c r="A846" s="1059" t="s">
        <v>4880</v>
      </c>
      <c r="B846" s="1060">
        <v>620070002898</v>
      </c>
      <c r="C846" s="1059" t="s">
        <v>4994</v>
      </c>
      <c r="D846" s="1059" t="s">
        <v>4231</v>
      </c>
      <c r="E846" s="1059" t="s">
        <v>4181</v>
      </c>
      <c r="F846" s="1061">
        <v>12895.4</v>
      </c>
      <c r="G846" s="1059" t="s">
        <v>4152</v>
      </c>
      <c r="H846" s="1062">
        <v>1</v>
      </c>
      <c r="I846" s="1063">
        <v>0.396039603960396</v>
      </c>
      <c r="J846" s="1063">
        <v>0</v>
      </c>
      <c r="K846" s="1064">
        <v>30</v>
      </c>
      <c r="L846" s="1063">
        <v>5.2850000000000001</v>
      </c>
      <c r="M846" s="1063">
        <v>11.881188118811901</v>
      </c>
      <c r="N846" s="1062">
        <v>1</v>
      </c>
      <c r="O846" s="1062">
        <v>0</v>
      </c>
      <c r="P846" s="1059">
        <v>4690379107149</v>
      </c>
      <c r="Q846" s="1062"/>
      <c r="R846" s="1062">
        <v>0</v>
      </c>
      <c r="S846" s="1059" t="s">
        <v>4153</v>
      </c>
      <c r="T846" s="1065">
        <f t="shared" si="24"/>
        <v>8639.9179999999997</v>
      </c>
      <c r="U846" s="1066">
        <f t="shared" si="25"/>
        <v>9071.9138999999996</v>
      </c>
    </row>
    <row r="847" spans="1:21" hidden="1">
      <c r="A847" s="1059" t="s">
        <v>4880</v>
      </c>
      <c r="B847" s="1060">
        <v>620070002899</v>
      </c>
      <c r="C847" s="1059" t="s">
        <v>4995</v>
      </c>
      <c r="D847" s="1059" t="s">
        <v>4231</v>
      </c>
      <c r="E847" s="1059" t="s">
        <v>4181</v>
      </c>
      <c r="F847" s="1061">
        <v>12895.4</v>
      </c>
      <c r="G847" s="1059" t="s">
        <v>4152</v>
      </c>
      <c r="H847" s="1062">
        <v>1</v>
      </c>
      <c r="I847" s="1063">
        <v>0.396039603960396</v>
      </c>
      <c r="J847" s="1063">
        <v>0</v>
      </c>
      <c r="K847" s="1064">
        <v>30</v>
      </c>
      <c r="L847" s="1063">
        <v>5.2850000000000001</v>
      </c>
      <c r="M847" s="1063">
        <v>11.881188118811901</v>
      </c>
      <c r="N847" s="1062">
        <v>1</v>
      </c>
      <c r="O847" s="1062">
        <v>0</v>
      </c>
      <c r="P847" s="1059">
        <v>4690379107156</v>
      </c>
      <c r="Q847" s="1062"/>
      <c r="R847" s="1062">
        <v>0</v>
      </c>
      <c r="S847" s="1059" t="s">
        <v>4153</v>
      </c>
      <c r="T847" s="1065">
        <f t="shared" si="24"/>
        <v>8639.9179999999997</v>
      </c>
      <c r="U847" s="1066">
        <f t="shared" si="25"/>
        <v>9071.9138999999996</v>
      </c>
    </row>
    <row r="848" spans="1:21" hidden="1">
      <c r="A848" s="1059" t="s">
        <v>4880</v>
      </c>
      <c r="B848" s="1060">
        <v>620070002900</v>
      </c>
      <c r="C848" s="1059" t="s">
        <v>4996</v>
      </c>
      <c r="D848" s="1059" t="s">
        <v>4231</v>
      </c>
      <c r="E848" s="1059" t="s">
        <v>4181</v>
      </c>
      <c r="F848" s="1061">
        <v>12895.4</v>
      </c>
      <c r="G848" s="1059" t="s">
        <v>4152</v>
      </c>
      <c r="H848" s="1062">
        <v>1</v>
      </c>
      <c r="I848" s="1063">
        <v>0.396039603960396</v>
      </c>
      <c r="J848" s="1063">
        <v>0</v>
      </c>
      <c r="K848" s="1064">
        <v>30</v>
      </c>
      <c r="L848" s="1063">
        <v>5.2850000000000001</v>
      </c>
      <c r="M848" s="1063">
        <v>11.881188118811901</v>
      </c>
      <c r="N848" s="1062">
        <v>1</v>
      </c>
      <c r="O848" s="1062">
        <v>0</v>
      </c>
      <c r="P848" s="1059">
        <v>4690379107163</v>
      </c>
      <c r="Q848" s="1062"/>
      <c r="R848" s="1062">
        <v>0</v>
      </c>
      <c r="S848" s="1059" t="s">
        <v>4153</v>
      </c>
      <c r="T848" s="1065">
        <f t="shared" si="24"/>
        <v>8639.9179999999997</v>
      </c>
      <c r="U848" s="1066">
        <f t="shared" si="25"/>
        <v>9071.9138999999996</v>
      </c>
    </row>
    <row r="849" spans="1:21" hidden="1">
      <c r="A849" s="1059" t="s">
        <v>4880</v>
      </c>
      <c r="B849" s="1060">
        <v>620070002901</v>
      </c>
      <c r="C849" s="1059" t="s">
        <v>4997</v>
      </c>
      <c r="D849" s="1059" t="s">
        <v>4231</v>
      </c>
      <c r="E849" s="1059" t="s">
        <v>4181</v>
      </c>
      <c r="F849" s="1061">
        <v>12895.4</v>
      </c>
      <c r="G849" s="1059" t="s">
        <v>4152</v>
      </c>
      <c r="H849" s="1062">
        <v>1</v>
      </c>
      <c r="I849" s="1063">
        <v>0.396039603960396</v>
      </c>
      <c r="J849" s="1063">
        <v>0</v>
      </c>
      <c r="K849" s="1064">
        <v>30</v>
      </c>
      <c r="L849" s="1063">
        <v>5.2850000000000001</v>
      </c>
      <c r="M849" s="1063">
        <v>11.881188118811901</v>
      </c>
      <c r="N849" s="1062">
        <v>1</v>
      </c>
      <c r="O849" s="1062">
        <v>0</v>
      </c>
      <c r="P849" s="1059">
        <v>4690379107170</v>
      </c>
      <c r="Q849" s="1062"/>
      <c r="R849" s="1062">
        <v>0</v>
      </c>
      <c r="S849" s="1059" t="s">
        <v>4153</v>
      </c>
      <c r="T849" s="1065">
        <f t="shared" si="24"/>
        <v>8639.9179999999997</v>
      </c>
      <c r="U849" s="1066">
        <f t="shared" si="25"/>
        <v>9071.9138999999996</v>
      </c>
    </row>
    <row r="850" spans="1:21" hidden="1">
      <c r="A850" s="1059" t="s">
        <v>4880</v>
      </c>
      <c r="B850" s="1060">
        <v>620070002902</v>
      </c>
      <c r="C850" s="1059" t="s">
        <v>4998</v>
      </c>
      <c r="D850" s="1059" t="s">
        <v>4231</v>
      </c>
      <c r="E850" s="1059" t="s">
        <v>4181</v>
      </c>
      <c r="F850" s="1061">
        <v>12895.4</v>
      </c>
      <c r="G850" s="1059" t="s">
        <v>4152</v>
      </c>
      <c r="H850" s="1062">
        <v>1</v>
      </c>
      <c r="I850" s="1063">
        <v>0.396039603960396</v>
      </c>
      <c r="J850" s="1063">
        <v>0</v>
      </c>
      <c r="K850" s="1064">
        <v>30</v>
      </c>
      <c r="L850" s="1063">
        <v>5.2850000000000001</v>
      </c>
      <c r="M850" s="1063">
        <v>11.881188118811901</v>
      </c>
      <c r="N850" s="1062">
        <v>1</v>
      </c>
      <c r="O850" s="1062">
        <v>0</v>
      </c>
      <c r="P850" s="1059">
        <v>4690379107187</v>
      </c>
      <c r="Q850" s="1062"/>
      <c r="R850" s="1062">
        <v>0</v>
      </c>
      <c r="S850" s="1059" t="s">
        <v>4153</v>
      </c>
      <c r="T850" s="1065">
        <f t="shared" si="24"/>
        <v>8639.9179999999997</v>
      </c>
      <c r="U850" s="1066">
        <f t="shared" si="25"/>
        <v>9071.9138999999996</v>
      </c>
    </row>
    <row r="851" spans="1:21" hidden="1">
      <c r="A851" s="1059" t="s">
        <v>4880</v>
      </c>
      <c r="B851" s="1060">
        <v>620070002903</v>
      </c>
      <c r="C851" s="1059" t="s">
        <v>4999</v>
      </c>
      <c r="D851" s="1059" t="s">
        <v>4231</v>
      </c>
      <c r="E851" s="1059" t="s">
        <v>4181</v>
      </c>
      <c r="F851" s="1061">
        <v>12895.4</v>
      </c>
      <c r="G851" s="1059" t="s">
        <v>4152</v>
      </c>
      <c r="H851" s="1062">
        <v>1</v>
      </c>
      <c r="I851" s="1063">
        <v>0.396039603960396</v>
      </c>
      <c r="J851" s="1063">
        <v>0</v>
      </c>
      <c r="K851" s="1064">
        <v>30</v>
      </c>
      <c r="L851" s="1063">
        <v>5.2850000000000001</v>
      </c>
      <c r="M851" s="1063">
        <v>11.881188118811901</v>
      </c>
      <c r="N851" s="1062">
        <v>1</v>
      </c>
      <c r="O851" s="1062">
        <v>0</v>
      </c>
      <c r="P851" s="1059">
        <v>4690379107194</v>
      </c>
      <c r="Q851" s="1062"/>
      <c r="R851" s="1062">
        <v>0</v>
      </c>
      <c r="S851" s="1059" t="s">
        <v>4153</v>
      </c>
      <c r="T851" s="1065">
        <f t="shared" si="24"/>
        <v>8639.9179999999997</v>
      </c>
      <c r="U851" s="1066">
        <f t="shared" si="25"/>
        <v>9071.9138999999996</v>
      </c>
    </row>
    <row r="852" spans="1:21" hidden="1">
      <c r="A852" s="1059" t="s">
        <v>4880</v>
      </c>
      <c r="B852" s="1060">
        <v>620070002904</v>
      </c>
      <c r="C852" s="1059" t="s">
        <v>5000</v>
      </c>
      <c r="D852" s="1059" t="s">
        <v>4231</v>
      </c>
      <c r="E852" s="1059" t="s">
        <v>4181</v>
      </c>
      <c r="F852" s="1061">
        <v>12895.4</v>
      </c>
      <c r="G852" s="1059" t="s">
        <v>4152</v>
      </c>
      <c r="H852" s="1062">
        <v>1</v>
      </c>
      <c r="I852" s="1063">
        <v>0.396039603960396</v>
      </c>
      <c r="J852" s="1063">
        <v>0</v>
      </c>
      <c r="K852" s="1064">
        <v>30</v>
      </c>
      <c r="L852" s="1063">
        <v>5.2850000000000001</v>
      </c>
      <c r="M852" s="1063">
        <v>11.881188118811901</v>
      </c>
      <c r="N852" s="1062">
        <v>1</v>
      </c>
      <c r="O852" s="1062">
        <v>0</v>
      </c>
      <c r="P852" s="1059">
        <v>4690379107200</v>
      </c>
      <c r="Q852" s="1062"/>
      <c r="R852" s="1062">
        <v>0</v>
      </c>
      <c r="S852" s="1059" t="s">
        <v>4153</v>
      </c>
      <c r="T852" s="1065">
        <f t="shared" si="24"/>
        <v>8639.9179999999997</v>
      </c>
      <c r="U852" s="1066">
        <f t="shared" si="25"/>
        <v>9071.9138999999996</v>
      </c>
    </row>
    <row r="853" spans="1:21" hidden="1">
      <c r="A853" s="1059" t="s">
        <v>4880</v>
      </c>
      <c r="B853" s="1060">
        <v>620070002905</v>
      </c>
      <c r="C853" s="1059" t="s">
        <v>5001</v>
      </c>
      <c r="D853" s="1059" t="s">
        <v>4231</v>
      </c>
      <c r="E853" s="1059" t="s">
        <v>4181</v>
      </c>
      <c r="F853" s="1061">
        <v>12895.4</v>
      </c>
      <c r="G853" s="1059" t="s">
        <v>4152</v>
      </c>
      <c r="H853" s="1062">
        <v>1</v>
      </c>
      <c r="I853" s="1063">
        <v>0.396039603960396</v>
      </c>
      <c r="J853" s="1063">
        <v>0</v>
      </c>
      <c r="K853" s="1064">
        <v>30</v>
      </c>
      <c r="L853" s="1063">
        <v>5.2850000000000001</v>
      </c>
      <c r="M853" s="1063">
        <v>11.881188118811901</v>
      </c>
      <c r="N853" s="1062">
        <v>1</v>
      </c>
      <c r="O853" s="1062">
        <v>0</v>
      </c>
      <c r="P853" s="1059">
        <v>4690379107217</v>
      </c>
      <c r="Q853" s="1062"/>
      <c r="R853" s="1062">
        <v>0</v>
      </c>
      <c r="S853" s="1059" t="s">
        <v>4153</v>
      </c>
      <c r="T853" s="1065">
        <f t="shared" si="24"/>
        <v>8639.9179999999997</v>
      </c>
      <c r="U853" s="1066">
        <f t="shared" si="25"/>
        <v>9071.9138999999996</v>
      </c>
    </row>
    <row r="854" spans="1:21" hidden="1">
      <c r="A854" s="1059" t="s">
        <v>4880</v>
      </c>
      <c r="B854" s="1060">
        <v>620070002906</v>
      </c>
      <c r="C854" s="1059" t="s">
        <v>5002</v>
      </c>
      <c r="D854" s="1059" t="s">
        <v>4231</v>
      </c>
      <c r="E854" s="1059" t="s">
        <v>4181</v>
      </c>
      <c r="F854" s="1061">
        <v>12895.4</v>
      </c>
      <c r="G854" s="1059" t="s">
        <v>4152</v>
      </c>
      <c r="H854" s="1062">
        <v>1</v>
      </c>
      <c r="I854" s="1063">
        <v>0.396039603960396</v>
      </c>
      <c r="J854" s="1063">
        <v>0</v>
      </c>
      <c r="K854" s="1064">
        <v>30</v>
      </c>
      <c r="L854" s="1063">
        <v>5.2850000000000001</v>
      </c>
      <c r="M854" s="1063">
        <v>11.881188118811901</v>
      </c>
      <c r="N854" s="1062">
        <v>1</v>
      </c>
      <c r="O854" s="1062">
        <v>0</v>
      </c>
      <c r="P854" s="1059">
        <v>4690379107224</v>
      </c>
      <c r="Q854" s="1062"/>
      <c r="R854" s="1062">
        <v>0</v>
      </c>
      <c r="S854" s="1059" t="s">
        <v>4153</v>
      </c>
      <c r="T854" s="1065">
        <f t="shared" si="24"/>
        <v>8639.9179999999997</v>
      </c>
      <c r="U854" s="1066">
        <f t="shared" si="25"/>
        <v>9071.9138999999996</v>
      </c>
    </row>
    <row r="855" spans="1:21" hidden="1">
      <c r="A855" s="1059" t="s">
        <v>4880</v>
      </c>
      <c r="B855" s="1060">
        <v>620070002907</v>
      </c>
      <c r="C855" s="1059" t="s">
        <v>5003</v>
      </c>
      <c r="D855" s="1059" t="s">
        <v>4231</v>
      </c>
      <c r="E855" s="1059" t="s">
        <v>4181</v>
      </c>
      <c r="F855" s="1061">
        <v>12895.4</v>
      </c>
      <c r="G855" s="1059" t="s">
        <v>4152</v>
      </c>
      <c r="H855" s="1062">
        <v>1</v>
      </c>
      <c r="I855" s="1063">
        <v>0.396039603960396</v>
      </c>
      <c r="J855" s="1063">
        <v>0</v>
      </c>
      <c r="K855" s="1064">
        <v>30</v>
      </c>
      <c r="L855" s="1063">
        <v>5.2850000000000001</v>
      </c>
      <c r="M855" s="1063">
        <v>11.881188118811901</v>
      </c>
      <c r="N855" s="1062">
        <v>1</v>
      </c>
      <c r="O855" s="1062">
        <v>0</v>
      </c>
      <c r="P855" s="1059">
        <v>4690379107231</v>
      </c>
      <c r="Q855" s="1062"/>
      <c r="R855" s="1062">
        <v>0</v>
      </c>
      <c r="S855" s="1059" t="s">
        <v>4153</v>
      </c>
      <c r="T855" s="1065">
        <f t="shared" si="24"/>
        <v>8639.9179999999997</v>
      </c>
      <c r="U855" s="1066">
        <f t="shared" si="25"/>
        <v>9071.9138999999996</v>
      </c>
    </row>
    <row r="856" spans="1:21" hidden="1">
      <c r="A856" s="1059" t="s">
        <v>4880</v>
      </c>
      <c r="B856" s="1060">
        <v>620070002908</v>
      </c>
      <c r="C856" s="1059" t="s">
        <v>5004</v>
      </c>
      <c r="D856" s="1059" t="s">
        <v>4231</v>
      </c>
      <c r="E856" s="1059" t="s">
        <v>4181</v>
      </c>
      <c r="F856" s="1061">
        <v>12895.4</v>
      </c>
      <c r="G856" s="1059" t="s">
        <v>4152</v>
      </c>
      <c r="H856" s="1062">
        <v>1</v>
      </c>
      <c r="I856" s="1063">
        <v>0.396039603960396</v>
      </c>
      <c r="J856" s="1063">
        <v>0</v>
      </c>
      <c r="K856" s="1064">
        <v>30</v>
      </c>
      <c r="L856" s="1063">
        <v>5.2850000000000001</v>
      </c>
      <c r="M856" s="1063">
        <v>11.881188118811901</v>
      </c>
      <c r="N856" s="1062">
        <v>1</v>
      </c>
      <c r="O856" s="1062">
        <v>0</v>
      </c>
      <c r="P856" s="1059">
        <v>4690379107248</v>
      </c>
      <c r="Q856" s="1062"/>
      <c r="R856" s="1062">
        <v>0</v>
      </c>
      <c r="S856" s="1059" t="s">
        <v>4153</v>
      </c>
      <c r="T856" s="1065">
        <f t="shared" si="24"/>
        <v>8639.9179999999997</v>
      </c>
      <c r="U856" s="1066">
        <f t="shared" si="25"/>
        <v>9071.9138999999996</v>
      </c>
    </row>
    <row r="857" spans="1:21" hidden="1">
      <c r="A857" s="1059" t="s">
        <v>5005</v>
      </c>
      <c r="B857" s="1060">
        <v>610010001959</v>
      </c>
      <c r="C857" s="1059" t="s">
        <v>5006</v>
      </c>
      <c r="D857" s="1059" t="s">
        <v>4150</v>
      </c>
      <c r="E857" s="1059" t="s">
        <v>4151</v>
      </c>
      <c r="F857" s="1061">
        <v>6496.5</v>
      </c>
      <c r="G857" s="1059" t="s">
        <v>4152</v>
      </c>
      <c r="H857" s="1062">
        <v>2</v>
      </c>
      <c r="I857" s="1063">
        <v>0.72</v>
      </c>
      <c r="J857" s="1063">
        <v>0</v>
      </c>
      <c r="K857" s="1064">
        <v>30</v>
      </c>
      <c r="L857" s="1063">
        <v>31.32</v>
      </c>
      <c r="M857" s="1063">
        <v>21.6</v>
      </c>
      <c r="N857" s="1062">
        <v>1</v>
      </c>
      <c r="O857" s="1062">
        <v>0</v>
      </c>
      <c r="P857" s="1059">
        <v>4690379072768</v>
      </c>
      <c r="Q857" s="1062"/>
      <c r="R857" s="1062">
        <v>0</v>
      </c>
      <c r="S857" s="1059" t="s">
        <v>4153</v>
      </c>
      <c r="T857" s="1065">
        <f t="shared" si="24"/>
        <v>4352.6550000000007</v>
      </c>
      <c r="U857" s="1066">
        <f t="shared" si="25"/>
        <v>4570.2877500000013</v>
      </c>
    </row>
    <row r="858" spans="1:21" hidden="1">
      <c r="A858" s="1059" t="s">
        <v>5007</v>
      </c>
      <c r="B858" s="1060">
        <v>610010001167</v>
      </c>
      <c r="C858" s="1059" t="s">
        <v>5008</v>
      </c>
      <c r="D858" s="1059" t="s">
        <v>4150</v>
      </c>
      <c r="E858" s="1059" t="s">
        <v>4151</v>
      </c>
      <c r="F858" s="1061">
        <v>6496.5</v>
      </c>
      <c r="G858" s="1059" t="s">
        <v>4152</v>
      </c>
      <c r="H858" s="1062">
        <v>2</v>
      </c>
      <c r="I858" s="1063">
        <v>0.72</v>
      </c>
      <c r="J858" s="1063">
        <v>0</v>
      </c>
      <c r="K858" s="1064">
        <v>30</v>
      </c>
      <c r="L858" s="1063">
        <v>31.32</v>
      </c>
      <c r="M858" s="1063">
        <v>21.6</v>
      </c>
      <c r="N858" s="1062">
        <v>1</v>
      </c>
      <c r="O858" s="1062">
        <v>0</v>
      </c>
      <c r="P858" s="1059">
        <v>4690379047841</v>
      </c>
      <c r="Q858" s="1062"/>
      <c r="R858" s="1062">
        <v>0</v>
      </c>
      <c r="S858" s="1059" t="s">
        <v>4153</v>
      </c>
      <c r="T858" s="1065">
        <f t="shared" si="24"/>
        <v>4352.6550000000007</v>
      </c>
      <c r="U858" s="1066">
        <f t="shared" si="25"/>
        <v>4570.2877500000013</v>
      </c>
    </row>
    <row r="859" spans="1:21" hidden="1">
      <c r="A859" s="1059" t="s">
        <v>5007</v>
      </c>
      <c r="B859" s="1060">
        <v>610010001426</v>
      </c>
      <c r="C859" s="1059" t="s">
        <v>5009</v>
      </c>
      <c r="D859" s="1059" t="s">
        <v>4150</v>
      </c>
      <c r="E859" s="1059" t="s">
        <v>4151</v>
      </c>
      <c r="F859" s="1061">
        <v>6496.5</v>
      </c>
      <c r="G859" s="1059" t="s">
        <v>4152</v>
      </c>
      <c r="H859" s="1062">
        <v>2</v>
      </c>
      <c r="I859" s="1063">
        <v>0.72</v>
      </c>
      <c r="J859" s="1063">
        <v>0</v>
      </c>
      <c r="K859" s="1064">
        <v>30</v>
      </c>
      <c r="L859" s="1063">
        <v>31.32</v>
      </c>
      <c r="M859" s="1063">
        <v>21.6</v>
      </c>
      <c r="N859" s="1062">
        <v>1</v>
      </c>
      <c r="O859" s="1062">
        <v>0</v>
      </c>
      <c r="P859" s="1059">
        <v>4690379057277</v>
      </c>
      <c r="Q859" s="1062"/>
      <c r="R859" s="1062">
        <v>0</v>
      </c>
      <c r="S859" s="1059" t="s">
        <v>4153</v>
      </c>
      <c r="T859" s="1065">
        <f t="shared" si="24"/>
        <v>4352.6550000000007</v>
      </c>
      <c r="U859" s="1066">
        <f t="shared" si="25"/>
        <v>4570.2877500000013</v>
      </c>
    </row>
    <row r="860" spans="1:21" hidden="1">
      <c r="A860" s="1059" t="s">
        <v>5010</v>
      </c>
      <c r="B860" s="1060">
        <v>610010002637</v>
      </c>
      <c r="C860" s="1059" t="s">
        <v>5011</v>
      </c>
      <c r="D860" s="1059" t="s">
        <v>4157</v>
      </c>
      <c r="E860" s="1059" t="s">
        <v>4151</v>
      </c>
      <c r="F860" s="1061">
        <v>6075.5999999999995</v>
      </c>
      <c r="G860" s="1059" t="s">
        <v>4152</v>
      </c>
      <c r="H860" s="1062">
        <v>2</v>
      </c>
      <c r="I860" s="1063">
        <v>2.56</v>
      </c>
      <c r="J860" s="1063">
        <v>0</v>
      </c>
      <c r="K860" s="1064">
        <v>21</v>
      </c>
      <c r="L860" s="1063">
        <v>51.712000000000003</v>
      </c>
      <c r="M860" s="1063">
        <v>53.76</v>
      </c>
      <c r="N860" s="1062">
        <v>1</v>
      </c>
      <c r="O860" s="1062">
        <v>0</v>
      </c>
      <c r="P860" s="1059">
        <v>4690379086826</v>
      </c>
      <c r="Q860" s="1062"/>
      <c r="R860" s="1062">
        <v>0</v>
      </c>
      <c r="S860" s="1059" t="s">
        <v>4153</v>
      </c>
      <c r="T860" s="1065">
        <f t="shared" si="24"/>
        <v>4070.652</v>
      </c>
      <c r="U860" s="1066">
        <f t="shared" si="25"/>
        <v>4274.1846000000005</v>
      </c>
    </row>
    <row r="861" spans="1:21" hidden="1">
      <c r="A861" s="1059" t="s">
        <v>5010</v>
      </c>
      <c r="B861" s="1060">
        <v>610010002640</v>
      </c>
      <c r="C861" s="1059" t="s">
        <v>5012</v>
      </c>
      <c r="D861" s="1059" t="s">
        <v>4157</v>
      </c>
      <c r="E861" s="1059" t="s">
        <v>4151</v>
      </c>
      <c r="F861" s="1061">
        <v>6075.5999999999995</v>
      </c>
      <c r="G861" s="1059" t="s">
        <v>4152</v>
      </c>
      <c r="H861" s="1062">
        <v>2</v>
      </c>
      <c r="I861" s="1063">
        <v>2.56</v>
      </c>
      <c r="J861" s="1063">
        <v>0</v>
      </c>
      <c r="K861" s="1064">
        <v>21</v>
      </c>
      <c r="L861" s="1063">
        <v>51.712000000000003</v>
      </c>
      <c r="M861" s="1063">
        <v>53.76</v>
      </c>
      <c r="N861" s="1062">
        <v>1</v>
      </c>
      <c r="O861" s="1062">
        <v>0</v>
      </c>
      <c r="P861" s="1059">
        <v>4690379086857</v>
      </c>
      <c r="Q861" s="1062"/>
      <c r="R861" s="1062">
        <v>0</v>
      </c>
      <c r="S861" s="1059" t="s">
        <v>4153</v>
      </c>
      <c r="T861" s="1065">
        <f t="shared" si="24"/>
        <v>4070.652</v>
      </c>
      <c r="U861" s="1066">
        <f t="shared" si="25"/>
        <v>4274.1846000000005</v>
      </c>
    </row>
    <row r="862" spans="1:21" hidden="1">
      <c r="A862" s="1059" t="s">
        <v>5010</v>
      </c>
      <c r="B862" s="1060">
        <v>610010002641</v>
      </c>
      <c r="C862" s="1059" t="s">
        <v>5013</v>
      </c>
      <c r="D862" s="1059" t="s">
        <v>4157</v>
      </c>
      <c r="E862" s="1059" t="s">
        <v>4151</v>
      </c>
      <c r="F862" s="1061">
        <v>6075.5999999999995</v>
      </c>
      <c r="G862" s="1059" t="s">
        <v>4152</v>
      </c>
      <c r="H862" s="1062">
        <v>2</v>
      </c>
      <c r="I862" s="1063">
        <v>2.56</v>
      </c>
      <c r="J862" s="1063">
        <v>0</v>
      </c>
      <c r="K862" s="1064">
        <v>21</v>
      </c>
      <c r="L862" s="1063">
        <v>51.712000000000003</v>
      </c>
      <c r="M862" s="1063">
        <v>53.76</v>
      </c>
      <c r="N862" s="1062">
        <v>1</v>
      </c>
      <c r="O862" s="1062">
        <v>0</v>
      </c>
      <c r="P862" s="1059">
        <v>4690379086864</v>
      </c>
      <c r="Q862" s="1062"/>
      <c r="R862" s="1062">
        <v>0</v>
      </c>
      <c r="S862" s="1059" t="s">
        <v>4153</v>
      </c>
      <c r="T862" s="1065">
        <f t="shared" si="24"/>
        <v>4070.652</v>
      </c>
      <c r="U862" s="1066">
        <f t="shared" si="25"/>
        <v>4274.1846000000005</v>
      </c>
    </row>
    <row r="863" spans="1:21" hidden="1">
      <c r="A863" s="1059" t="s">
        <v>5010</v>
      </c>
      <c r="B863" s="1060">
        <v>610010002638</v>
      </c>
      <c r="C863" s="1059" t="s">
        <v>5014</v>
      </c>
      <c r="D863" s="1059" t="s">
        <v>4157</v>
      </c>
      <c r="E863" s="1059" t="s">
        <v>4151</v>
      </c>
      <c r="F863" s="1061">
        <v>6636.8</v>
      </c>
      <c r="G863" s="1059" t="s">
        <v>4152</v>
      </c>
      <c r="H863" s="1062">
        <v>2</v>
      </c>
      <c r="I863" s="1063">
        <v>2.56</v>
      </c>
      <c r="J863" s="1063">
        <v>0</v>
      </c>
      <c r="K863" s="1064">
        <v>21</v>
      </c>
      <c r="L863" s="1063">
        <v>51.712000000000003</v>
      </c>
      <c r="M863" s="1063">
        <v>53.76</v>
      </c>
      <c r="N863" s="1062">
        <v>1</v>
      </c>
      <c r="O863" s="1062">
        <v>0</v>
      </c>
      <c r="P863" s="1059">
        <v>4690379086833</v>
      </c>
      <c r="Q863" s="1062"/>
      <c r="R863" s="1062">
        <v>0</v>
      </c>
      <c r="S863" s="1059" t="s">
        <v>4153</v>
      </c>
      <c r="T863" s="1065">
        <f t="shared" si="24"/>
        <v>4446.6559999999999</v>
      </c>
      <c r="U863" s="1066">
        <f t="shared" si="25"/>
        <v>4668.9888000000001</v>
      </c>
    </row>
    <row r="864" spans="1:21" hidden="1">
      <c r="A864" s="1059" t="s">
        <v>5010</v>
      </c>
      <c r="B864" s="1060">
        <v>610010002639</v>
      </c>
      <c r="C864" s="1059" t="s">
        <v>5015</v>
      </c>
      <c r="D864" s="1059" t="s">
        <v>4157</v>
      </c>
      <c r="E864" s="1059" t="s">
        <v>4151</v>
      </c>
      <c r="F864" s="1061">
        <v>6636.8</v>
      </c>
      <c r="G864" s="1059" t="s">
        <v>4152</v>
      </c>
      <c r="H864" s="1062">
        <v>2</v>
      </c>
      <c r="I864" s="1063">
        <v>2.56</v>
      </c>
      <c r="J864" s="1063">
        <v>0</v>
      </c>
      <c r="K864" s="1064">
        <v>21</v>
      </c>
      <c r="L864" s="1063">
        <v>51.712000000000003</v>
      </c>
      <c r="M864" s="1063">
        <v>53.76</v>
      </c>
      <c r="N864" s="1062">
        <v>1</v>
      </c>
      <c r="O864" s="1062">
        <v>0</v>
      </c>
      <c r="P864" s="1059">
        <v>4690379086840</v>
      </c>
      <c r="Q864" s="1062"/>
      <c r="R864" s="1062">
        <v>0</v>
      </c>
      <c r="S864" s="1059" t="s">
        <v>4153</v>
      </c>
      <c r="T864" s="1065">
        <f t="shared" si="24"/>
        <v>4446.6559999999999</v>
      </c>
      <c r="U864" s="1066">
        <f t="shared" si="25"/>
        <v>4668.9888000000001</v>
      </c>
    </row>
    <row r="865" spans="1:21" hidden="1">
      <c r="A865" s="1059" t="s">
        <v>5010</v>
      </c>
      <c r="B865" s="1060">
        <v>610010002642</v>
      </c>
      <c r="C865" s="1059" t="s">
        <v>5016</v>
      </c>
      <c r="D865" s="1059" t="s">
        <v>4578</v>
      </c>
      <c r="E865" s="1059" t="s">
        <v>4151</v>
      </c>
      <c r="F865" s="1061">
        <v>4794.5999999999995</v>
      </c>
      <c r="G865" s="1059" t="s">
        <v>4152</v>
      </c>
      <c r="H865" s="1062">
        <v>2</v>
      </c>
      <c r="I865" s="1063">
        <v>1.28</v>
      </c>
      <c r="J865" s="1063">
        <v>0</v>
      </c>
      <c r="K865" s="1064">
        <v>42</v>
      </c>
      <c r="L865" s="1063">
        <v>25.856000000000002</v>
      </c>
      <c r="M865" s="1063">
        <v>53.76</v>
      </c>
      <c r="N865" s="1062">
        <v>1</v>
      </c>
      <c r="O865" s="1062">
        <v>0</v>
      </c>
      <c r="P865" s="1059">
        <v>4690379086871</v>
      </c>
      <c r="Q865" s="1062"/>
      <c r="R865" s="1062">
        <v>0</v>
      </c>
      <c r="S865" s="1059" t="s">
        <v>4153</v>
      </c>
      <c r="T865" s="1065">
        <f t="shared" ref="T865:T928" si="26">F865*67%</f>
        <v>3212.3819999999996</v>
      </c>
      <c r="U865" s="1066">
        <f t="shared" ref="U865:U928" si="27">T865*1.05</f>
        <v>3373.0011</v>
      </c>
    </row>
    <row r="866" spans="1:21" hidden="1">
      <c r="A866" s="1059" t="s">
        <v>5010</v>
      </c>
      <c r="B866" s="1060">
        <v>610010002645</v>
      </c>
      <c r="C866" s="1059" t="s">
        <v>5017</v>
      </c>
      <c r="D866" s="1059" t="s">
        <v>4578</v>
      </c>
      <c r="E866" s="1059" t="s">
        <v>4151</v>
      </c>
      <c r="F866" s="1061">
        <v>4794.5999999999995</v>
      </c>
      <c r="G866" s="1059" t="s">
        <v>4152</v>
      </c>
      <c r="H866" s="1062">
        <v>2</v>
      </c>
      <c r="I866" s="1063">
        <v>1.28</v>
      </c>
      <c r="J866" s="1063">
        <v>0</v>
      </c>
      <c r="K866" s="1064">
        <v>42</v>
      </c>
      <c r="L866" s="1063">
        <v>25.856000000000002</v>
      </c>
      <c r="M866" s="1063">
        <v>53.76</v>
      </c>
      <c r="N866" s="1062">
        <v>1</v>
      </c>
      <c r="O866" s="1062">
        <v>0</v>
      </c>
      <c r="P866" s="1059">
        <v>4690379086901</v>
      </c>
      <c r="Q866" s="1062"/>
      <c r="R866" s="1062">
        <v>0</v>
      </c>
      <c r="S866" s="1059" t="s">
        <v>4153</v>
      </c>
      <c r="T866" s="1065">
        <f t="shared" si="26"/>
        <v>3212.3819999999996</v>
      </c>
      <c r="U866" s="1066">
        <f t="shared" si="27"/>
        <v>3373.0011</v>
      </c>
    </row>
    <row r="867" spans="1:21" hidden="1">
      <c r="A867" s="1059" t="s">
        <v>5010</v>
      </c>
      <c r="B867" s="1060">
        <v>610010002646</v>
      </c>
      <c r="C867" s="1059" t="s">
        <v>5018</v>
      </c>
      <c r="D867" s="1059" t="s">
        <v>4578</v>
      </c>
      <c r="E867" s="1059" t="s">
        <v>4151</v>
      </c>
      <c r="F867" s="1061">
        <v>4794.5999999999995</v>
      </c>
      <c r="G867" s="1059" t="s">
        <v>4152</v>
      </c>
      <c r="H867" s="1062">
        <v>2</v>
      </c>
      <c r="I867" s="1063">
        <v>1.28</v>
      </c>
      <c r="J867" s="1063">
        <v>0</v>
      </c>
      <c r="K867" s="1064">
        <v>42</v>
      </c>
      <c r="L867" s="1063">
        <v>25.856000000000002</v>
      </c>
      <c r="M867" s="1063">
        <v>53.76</v>
      </c>
      <c r="N867" s="1062">
        <v>1</v>
      </c>
      <c r="O867" s="1062">
        <v>0</v>
      </c>
      <c r="P867" s="1059">
        <v>4690379086918</v>
      </c>
      <c r="Q867" s="1062"/>
      <c r="R867" s="1062">
        <v>0</v>
      </c>
      <c r="S867" s="1059" t="s">
        <v>4153</v>
      </c>
      <c r="T867" s="1065">
        <f t="shared" si="26"/>
        <v>3212.3819999999996</v>
      </c>
      <c r="U867" s="1066">
        <f t="shared" si="27"/>
        <v>3373.0011</v>
      </c>
    </row>
    <row r="868" spans="1:21" hidden="1">
      <c r="A868" s="1059" t="s">
        <v>5010</v>
      </c>
      <c r="B868" s="1060">
        <v>610010002643</v>
      </c>
      <c r="C868" s="1059" t="s">
        <v>5019</v>
      </c>
      <c r="D868" s="1059" t="s">
        <v>4578</v>
      </c>
      <c r="E868" s="1059" t="s">
        <v>4151</v>
      </c>
      <c r="F868" s="1061">
        <v>5325.3</v>
      </c>
      <c r="G868" s="1059" t="s">
        <v>4152</v>
      </c>
      <c r="H868" s="1062">
        <v>2</v>
      </c>
      <c r="I868" s="1063">
        <v>1.28</v>
      </c>
      <c r="J868" s="1063">
        <v>0</v>
      </c>
      <c r="K868" s="1064">
        <v>42</v>
      </c>
      <c r="L868" s="1063">
        <v>25.856000000000002</v>
      </c>
      <c r="M868" s="1063">
        <v>53.76</v>
      </c>
      <c r="N868" s="1062">
        <v>1</v>
      </c>
      <c r="O868" s="1062">
        <v>0</v>
      </c>
      <c r="P868" s="1059">
        <v>4690379086888</v>
      </c>
      <c r="Q868" s="1062"/>
      <c r="R868" s="1062">
        <v>0</v>
      </c>
      <c r="S868" s="1059" t="s">
        <v>4153</v>
      </c>
      <c r="T868" s="1065">
        <f t="shared" si="26"/>
        <v>3567.9510000000005</v>
      </c>
      <c r="U868" s="1066">
        <f t="shared" si="27"/>
        <v>3746.3485500000006</v>
      </c>
    </row>
    <row r="869" spans="1:21" hidden="1">
      <c r="A869" s="1076" t="s">
        <v>5010</v>
      </c>
      <c r="B869" s="1077">
        <v>610010002644</v>
      </c>
      <c r="C869" s="1084" t="s">
        <v>5020</v>
      </c>
      <c r="D869" s="1076" t="s">
        <v>4578</v>
      </c>
      <c r="E869" s="1076" t="s">
        <v>4151</v>
      </c>
      <c r="F869" s="1078">
        <v>5325.3</v>
      </c>
      <c r="G869" s="1076" t="s">
        <v>4152</v>
      </c>
      <c r="H869" s="1079">
        <v>2</v>
      </c>
      <c r="I869" s="1080">
        <v>1.28</v>
      </c>
      <c r="J869" s="1080">
        <v>0</v>
      </c>
      <c r="K869" s="1081">
        <v>42</v>
      </c>
      <c r="L869" s="1080">
        <v>25.856000000000002</v>
      </c>
      <c r="M869" s="1080">
        <v>53.76</v>
      </c>
      <c r="N869" s="1079">
        <v>1</v>
      </c>
      <c r="O869" s="1079">
        <v>0</v>
      </c>
      <c r="P869" s="1076">
        <v>4690379086895</v>
      </c>
      <c r="Q869" s="1079"/>
      <c r="R869" s="1079">
        <v>0</v>
      </c>
      <c r="S869" s="1076" t="s">
        <v>4153</v>
      </c>
      <c r="T869" s="1082">
        <f t="shared" si="26"/>
        <v>3567.9510000000005</v>
      </c>
      <c r="U869" s="1082">
        <f t="shared" si="27"/>
        <v>3746.3485500000006</v>
      </c>
    </row>
    <row r="870" spans="1:21" hidden="1">
      <c r="A870" s="1076" t="s">
        <v>5010</v>
      </c>
      <c r="B870" s="1077">
        <v>610010002647</v>
      </c>
      <c r="C870" s="1076" t="s">
        <v>5021</v>
      </c>
      <c r="D870" s="1076" t="s">
        <v>4162</v>
      </c>
      <c r="E870" s="1076" t="s">
        <v>4151</v>
      </c>
      <c r="F870" s="1078">
        <v>4495.7</v>
      </c>
      <c r="G870" s="1076" t="s">
        <v>4152</v>
      </c>
      <c r="H870" s="1079">
        <v>2</v>
      </c>
      <c r="I870" s="1080">
        <v>1.44</v>
      </c>
      <c r="J870" s="1080">
        <v>0</v>
      </c>
      <c r="K870" s="1081">
        <v>35</v>
      </c>
      <c r="L870" s="1080">
        <v>29.088000000000001</v>
      </c>
      <c r="M870" s="1080">
        <v>50.4</v>
      </c>
      <c r="N870" s="1079">
        <v>1</v>
      </c>
      <c r="O870" s="1079">
        <v>0</v>
      </c>
      <c r="P870" s="1076">
        <v>4690379086925</v>
      </c>
      <c r="Q870" s="1079"/>
      <c r="R870" s="1079">
        <v>0</v>
      </c>
      <c r="S870" s="1076" t="s">
        <v>4153</v>
      </c>
      <c r="T870" s="1082">
        <f t="shared" si="26"/>
        <v>3012.1190000000001</v>
      </c>
      <c r="U870" s="1082">
        <f t="shared" si="27"/>
        <v>3162.7249500000003</v>
      </c>
    </row>
    <row r="871" spans="1:21" hidden="1">
      <c r="A871" s="1059" t="s">
        <v>5010</v>
      </c>
      <c r="B871" s="1060">
        <v>610010002650</v>
      </c>
      <c r="C871" s="1059" t="s">
        <v>5022</v>
      </c>
      <c r="D871" s="1059" t="s">
        <v>4162</v>
      </c>
      <c r="E871" s="1059" t="s">
        <v>4151</v>
      </c>
      <c r="F871" s="1061">
        <v>4495.7</v>
      </c>
      <c r="G871" s="1059" t="s">
        <v>4152</v>
      </c>
      <c r="H871" s="1062">
        <v>2</v>
      </c>
      <c r="I871" s="1063">
        <v>1.44</v>
      </c>
      <c r="J871" s="1063">
        <v>0</v>
      </c>
      <c r="K871" s="1064">
        <v>35</v>
      </c>
      <c r="L871" s="1063">
        <v>29.088000000000001</v>
      </c>
      <c r="M871" s="1063">
        <v>50.4</v>
      </c>
      <c r="N871" s="1062">
        <v>1</v>
      </c>
      <c r="O871" s="1062">
        <v>0</v>
      </c>
      <c r="P871" s="1059">
        <v>4690379086956</v>
      </c>
      <c r="Q871" s="1062"/>
      <c r="R871" s="1062">
        <v>0</v>
      </c>
      <c r="S871" s="1059" t="s">
        <v>4153</v>
      </c>
      <c r="T871" s="1065">
        <f t="shared" si="26"/>
        <v>3012.1190000000001</v>
      </c>
      <c r="U871" s="1066">
        <f t="shared" si="27"/>
        <v>3162.7249500000003</v>
      </c>
    </row>
    <row r="872" spans="1:21" hidden="1">
      <c r="A872" s="1076" t="s">
        <v>5010</v>
      </c>
      <c r="B872" s="1077">
        <v>610010002651</v>
      </c>
      <c r="C872" s="1076" t="s">
        <v>5023</v>
      </c>
      <c r="D872" s="1076" t="s">
        <v>4162</v>
      </c>
      <c r="E872" s="1076" t="s">
        <v>4151</v>
      </c>
      <c r="F872" s="1078">
        <v>4495.7</v>
      </c>
      <c r="G872" s="1076" t="s">
        <v>4152</v>
      </c>
      <c r="H872" s="1079">
        <v>2</v>
      </c>
      <c r="I872" s="1080">
        <v>1.44</v>
      </c>
      <c r="J872" s="1080">
        <v>0</v>
      </c>
      <c r="K872" s="1081">
        <v>35</v>
      </c>
      <c r="L872" s="1080">
        <v>29.088000000000001</v>
      </c>
      <c r="M872" s="1080">
        <v>50.4</v>
      </c>
      <c r="N872" s="1079">
        <v>1</v>
      </c>
      <c r="O872" s="1079">
        <v>0</v>
      </c>
      <c r="P872" s="1076">
        <v>4690379086963</v>
      </c>
      <c r="Q872" s="1079"/>
      <c r="R872" s="1079">
        <v>0</v>
      </c>
      <c r="S872" s="1076" t="s">
        <v>4153</v>
      </c>
      <c r="T872" s="1082">
        <f t="shared" si="26"/>
        <v>3012.1190000000001</v>
      </c>
      <c r="U872" s="1082">
        <f t="shared" si="27"/>
        <v>3162.7249500000003</v>
      </c>
    </row>
    <row r="873" spans="1:21" hidden="1">
      <c r="A873" s="1076" t="s">
        <v>5010</v>
      </c>
      <c r="B873" s="1077">
        <v>610010002648</v>
      </c>
      <c r="C873" s="1076" t="s">
        <v>5024</v>
      </c>
      <c r="D873" s="1076" t="s">
        <v>4162</v>
      </c>
      <c r="E873" s="1076" t="s">
        <v>4151</v>
      </c>
      <c r="F873" s="1078">
        <v>4922.7</v>
      </c>
      <c r="G873" s="1076" t="s">
        <v>4152</v>
      </c>
      <c r="H873" s="1079">
        <v>2</v>
      </c>
      <c r="I873" s="1080">
        <v>1.44</v>
      </c>
      <c r="J873" s="1080">
        <v>0</v>
      </c>
      <c r="K873" s="1081">
        <v>35</v>
      </c>
      <c r="L873" s="1080">
        <v>29.088000000000001</v>
      </c>
      <c r="M873" s="1080">
        <v>50.4</v>
      </c>
      <c r="N873" s="1079">
        <v>1</v>
      </c>
      <c r="O873" s="1079">
        <v>0</v>
      </c>
      <c r="P873" s="1076">
        <v>4690379086932</v>
      </c>
      <c r="Q873" s="1079"/>
      <c r="R873" s="1079">
        <v>0</v>
      </c>
      <c r="S873" s="1076" t="s">
        <v>4153</v>
      </c>
      <c r="T873" s="1082">
        <f t="shared" si="26"/>
        <v>3298.2090000000003</v>
      </c>
      <c r="U873" s="1082">
        <f t="shared" si="27"/>
        <v>3463.1194500000006</v>
      </c>
    </row>
    <row r="874" spans="1:21" hidden="1">
      <c r="A874" s="1076" t="s">
        <v>5010</v>
      </c>
      <c r="B874" s="1077">
        <v>610010002649</v>
      </c>
      <c r="C874" s="1076" t="s">
        <v>5025</v>
      </c>
      <c r="D874" s="1076" t="s">
        <v>4162</v>
      </c>
      <c r="E874" s="1076" t="s">
        <v>4151</v>
      </c>
      <c r="F874" s="1078">
        <v>4922.7</v>
      </c>
      <c r="G874" s="1076" t="s">
        <v>4152</v>
      </c>
      <c r="H874" s="1079">
        <v>2</v>
      </c>
      <c r="I874" s="1080">
        <v>1.44</v>
      </c>
      <c r="J874" s="1080">
        <v>0</v>
      </c>
      <c r="K874" s="1081">
        <v>35</v>
      </c>
      <c r="L874" s="1080">
        <v>29.088000000000001</v>
      </c>
      <c r="M874" s="1080">
        <v>50.4</v>
      </c>
      <c r="N874" s="1079">
        <v>1</v>
      </c>
      <c r="O874" s="1079">
        <v>0</v>
      </c>
      <c r="P874" s="1076">
        <v>4690379086949</v>
      </c>
      <c r="Q874" s="1079"/>
      <c r="R874" s="1079">
        <v>0</v>
      </c>
      <c r="S874" s="1076" t="s">
        <v>4153</v>
      </c>
      <c r="T874" s="1082">
        <f t="shared" si="26"/>
        <v>3298.2090000000003</v>
      </c>
      <c r="U874" s="1082">
        <f t="shared" si="27"/>
        <v>3463.1194500000006</v>
      </c>
    </row>
    <row r="875" spans="1:21" hidden="1">
      <c r="A875" s="1059" t="s">
        <v>5010</v>
      </c>
      <c r="B875" s="1060">
        <v>610080000233</v>
      </c>
      <c r="C875" s="1059" t="s">
        <v>5026</v>
      </c>
      <c r="D875" s="1059" t="s">
        <v>4162</v>
      </c>
      <c r="E875" s="1059" t="s">
        <v>4151</v>
      </c>
      <c r="F875" s="1061">
        <v>5307</v>
      </c>
      <c r="G875" s="1059" t="s">
        <v>4152</v>
      </c>
      <c r="H875" s="1062">
        <v>2</v>
      </c>
      <c r="I875" s="1063">
        <v>1.44</v>
      </c>
      <c r="J875" s="1063">
        <v>0</v>
      </c>
      <c r="K875" s="1064">
        <v>35</v>
      </c>
      <c r="L875" s="1063">
        <v>29.088000000000001</v>
      </c>
      <c r="M875" s="1063">
        <v>50.4</v>
      </c>
      <c r="N875" s="1062">
        <v>1</v>
      </c>
      <c r="O875" s="1062">
        <v>0</v>
      </c>
      <c r="P875" s="1059">
        <v>4690379086970</v>
      </c>
      <c r="Q875" s="1062"/>
      <c r="R875" s="1062">
        <v>0</v>
      </c>
      <c r="S875" s="1059" t="s">
        <v>4153</v>
      </c>
      <c r="T875" s="1065">
        <f t="shared" si="26"/>
        <v>3555.69</v>
      </c>
      <c r="U875" s="1066">
        <f t="shared" si="27"/>
        <v>3733.4745000000003</v>
      </c>
    </row>
    <row r="876" spans="1:21" hidden="1">
      <c r="A876" s="1059" t="s">
        <v>5010</v>
      </c>
      <c r="B876" s="1060">
        <v>610080000234</v>
      </c>
      <c r="C876" s="1059" t="s">
        <v>5027</v>
      </c>
      <c r="D876" s="1059" t="s">
        <v>4162</v>
      </c>
      <c r="E876" s="1059" t="s">
        <v>4151</v>
      </c>
      <c r="F876" s="1061">
        <v>5307</v>
      </c>
      <c r="G876" s="1059" t="s">
        <v>4152</v>
      </c>
      <c r="H876" s="1062">
        <v>2</v>
      </c>
      <c r="I876" s="1063">
        <v>1.44</v>
      </c>
      <c r="J876" s="1063">
        <v>0</v>
      </c>
      <c r="K876" s="1064">
        <v>35</v>
      </c>
      <c r="L876" s="1063">
        <v>29.088000000000001</v>
      </c>
      <c r="M876" s="1063">
        <v>50.4</v>
      </c>
      <c r="N876" s="1062">
        <v>1</v>
      </c>
      <c r="O876" s="1062">
        <v>0</v>
      </c>
      <c r="P876" s="1059">
        <v>4690379086987</v>
      </c>
      <c r="Q876" s="1062"/>
      <c r="R876" s="1062">
        <v>0</v>
      </c>
      <c r="S876" s="1059" t="s">
        <v>4153</v>
      </c>
      <c r="T876" s="1065">
        <f t="shared" si="26"/>
        <v>3555.69</v>
      </c>
      <c r="U876" s="1066">
        <f t="shared" si="27"/>
        <v>3733.4745000000003</v>
      </c>
    </row>
    <row r="877" spans="1:21" hidden="1">
      <c r="A877" s="1059" t="s">
        <v>5010</v>
      </c>
      <c r="B877" s="1060">
        <v>610010002652</v>
      </c>
      <c r="C877" s="1059" t="s">
        <v>5028</v>
      </c>
      <c r="D877" s="1059" t="s">
        <v>4167</v>
      </c>
      <c r="E877" s="1059" t="s">
        <v>4151</v>
      </c>
      <c r="F877" s="1061">
        <v>3812.5</v>
      </c>
      <c r="G877" s="1059" t="s">
        <v>4152</v>
      </c>
      <c r="H877" s="1062">
        <v>3</v>
      </c>
      <c r="I877" s="1063">
        <v>1.08</v>
      </c>
      <c r="J877" s="1063">
        <v>0</v>
      </c>
      <c r="K877" s="1064">
        <v>40</v>
      </c>
      <c r="L877" s="1063">
        <v>21.06</v>
      </c>
      <c r="M877" s="1063">
        <v>43.2</v>
      </c>
      <c r="N877" s="1062">
        <v>1</v>
      </c>
      <c r="O877" s="1062">
        <v>0</v>
      </c>
      <c r="P877" s="1059">
        <v>4690379086994</v>
      </c>
      <c r="Q877" s="1062"/>
      <c r="R877" s="1062">
        <v>0</v>
      </c>
      <c r="S877" s="1059" t="s">
        <v>4153</v>
      </c>
      <c r="T877" s="1065">
        <f t="shared" si="26"/>
        <v>2554.375</v>
      </c>
      <c r="U877" s="1066">
        <f t="shared" si="27"/>
        <v>2682.09375</v>
      </c>
    </row>
    <row r="878" spans="1:21" hidden="1">
      <c r="A878" s="1059" t="s">
        <v>5010</v>
      </c>
      <c r="B878" s="1060">
        <v>610010002655</v>
      </c>
      <c r="C878" s="1059" t="s">
        <v>5029</v>
      </c>
      <c r="D878" s="1059" t="s">
        <v>4167</v>
      </c>
      <c r="E878" s="1059" t="s">
        <v>4151</v>
      </c>
      <c r="F878" s="1061">
        <v>3812.5</v>
      </c>
      <c r="G878" s="1059" t="s">
        <v>4152</v>
      </c>
      <c r="H878" s="1062">
        <v>3</v>
      </c>
      <c r="I878" s="1063">
        <v>1.08</v>
      </c>
      <c r="J878" s="1063">
        <v>0</v>
      </c>
      <c r="K878" s="1064">
        <v>40</v>
      </c>
      <c r="L878" s="1063">
        <v>21.06</v>
      </c>
      <c r="M878" s="1063">
        <v>43.2</v>
      </c>
      <c r="N878" s="1062">
        <v>1</v>
      </c>
      <c r="O878" s="1062">
        <v>0</v>
      </c>
      <c r="P878" s="1059">
        <v>4690379087021</v>
      </c>
      <c r="Q878" s="1062"/>
      <c r="R878" s="1062">
        <v>0</v>
      </c>
      <c r="S878" s="1059" t="s">
        <v>4153</v>
      </c>
      <c r="T878" s="1065">
        <f t="shared" si="26"/>
        <v>2554.375</v>
      </c>
      <c r="U878" s="1066">
        <f t="shared" si="27"/>
        <v>2682.09375</v>
      </c>
    </row>
    <row r="879" spans="1:21" hidden="1">
      <c r="A879" s="1059" t="s">
        <v>5010</v>
      </c>
      <c r="B879" s="1060">
        <v>610010002656</v>
      </c>
      <c r="C879" s="1059" t="s">
        <v>5030</v>
      </c>
      <c r="D879" s="1059" t="s">
        <v>4167</v>
      </c>
      <c r="E879" s="1059" t="s">
        <v>4151</v>
      </c>
      <c r="F879" s="1061">
        <v>3812.5</v>
      </c>
      <c r="G879" s="1059" t="s">
        <v>4152</v>
      </c>
      <c r="H879" s="1062">
        <v>3</v>
      </c>
      <c r="I879" s="1063">
        <v>1.08</v>
      </c>
      <c r="J879" s="1063">
        <v>0</v>
      </c>
      <c r="K879" s="1064">
        <v>40</v>
      </c>
      <c r="L879" s="1063">
        <v>21.06</v>
      </c>
      <c r="M879" s="1063">
        <v>43.2</v>
      </c>
      <c r="N879" s="1062">
        <v>1</v>
      </c>
      <c r="O879" s="1062">
        <v>0</v>
      </c>
      <c r="P879" s="1059">
        <v>4690379087038</v>
      </c>
      <c r="Q879" s="1062"/>
      <c r="R879" s="1062">
        <v>0</v>
      </c>
      <c r="S879" s="1059" t="s">
        <v>4153</v>
      </c>
      <c r="T879" s="1065">
        <f t="shared" si="26"/>
        <v>2554.375</v>
      </c>
      <c r="U879" s="1066">
        <f t="shared" si="27"/>
        <v>2682.09375</v>
      </c>
    </row>
    <row r="880" spans="1:21" hidden="1">
      <c r="A880" s="1059" t="s">
        <v>5010</v>
      </c>
      <c r="B880" s="1060">
        <v>610010002653</v>
      </c>
      <c r="C880" s="1059" t="s">
        <v>5031</v>
      </c>
      <c r="D880" s="1059" t="s">
        <v>4167</v>
      </c>
      <c r="E880" s="1059" t="s">
        <v>4151</v>
      </c>
      <c r="F880" s="1061">
        <v>4227.3</v>
      </c>
      <c r="G880" s="1059" t="s">
        <v>4152</v>
      </c>
      <c r="H880" s="1062">
        <v>3</v>
      </c>
      <c r="I880" s="1063">
        <v>1.08</v>
      </c>
      <c r="J880" s="1063">
        <v>0</v>
      </c>
      <c r="K880" s="1064">
        <v>40</v>
      </c>
      <c r="L880" s="1063">
        <v>21.06</v>
      </c>
      <c r="M880" s="1063">
        <v>43.2</v>
      </c>
      <c r="N880" s="1062">
        <v>1</v>
      </c>
      <c r="O880" s="1062">
        <v>0</v>
      </c>
      <c r="P880" s="1059">
        <v>4690379087007</v>
      </c>
      <c r="Q880" s="1062"/>
      <c r="R880" s="1062">
        <v>0</v>
      </c>
      <c r="S880" s="1059" t="s">
        <v>4153</v>
      </c>
      <c r="T880" s="1065">
        <f t="shared" si="26"/>
        <v>2832.2910000000002</v>
      </c>
      <c r="U880" s="1066">
        <f t="shared" si="27"/>
        <v>2973.9055500000004</v>
      </c>
    </row>
    <row r="881" spans="1:21" hidden="1">
      <c r="A881" s="1067" t="s">
        <v>5010</v>
      </c>
      <c r="B881" s="1068">
        <v>610010002654</v>
      </c>
      <c r="C881" s="1067" t="s">
        <v>5032</v>
      </c>
      <c r="D881" s="1067" t="s">
        <v>4167</v>
      </c>
      <c r="E881" s="1067" t="s">
        <v>4151</v>
      </c>
      <c r="F881" s="1069">
        <v>4227.3</v>
      </c>
      <c r="G881" s="1067" t="s">
        <v>4152</v>
      </c>
      <c r="H881" s="1070">
        <v>3</v>
      </c>
      <c r="I881" s="1071">
        <v>1.08</v>
      </c>
      <c r="J881" s="1071">
        <v>0</v>
      </c>
      <c r="K881" s="1072">
        <v>40</v>
      </c>
      <c r="L881" s="1071">
        <v>21.06</v>
      </c>
      <c r="M881" s="1071">
        <v>43.2</v>
      </c>
      <c r="N881" s="1070">
        <v>1</v>
      </c>
      <c r="O881" s="1070">
        <v>0</v>
      </c>
      <c r="P881" s="1067">
        <v>4690379087014</v>
      </c>
      <c r="Q881" s="1070"/>
      <c r="R881" s="1070">
        <v>0</v>
      </c>
      <c r="S881" s="1067" t="s">
        <v>4153</v>
      </c>
      <c r="T881" s="1073">
        <f t="shared" si="26"/>
        <v>2832.2910000000002</v>
      </c>
      <c r="U881" s="1073">
        <f t="shared" si="27"/>
        <v>2973.9055500000004</v>
      </c>
    </row>
    <row r="882" spans="1:21" hidden="1">
      <c r="A882" s="1059" t="s">
        <v>5010</v>
      </c>
      <c r="B882" s="1060">
        <v>610010002657</v>
      </c>
      <c r="C882" s="1059" t="s">
        <v>5033</v>
      </c>
      <c r="D882" s="1059" t="s">
        <v>4150</v>
      </c>
      <c r="E882" s="1059" t="s">
        <v>4151</v>
      </c>
      <c r="F882" s="1061">
        <v>6496.5</v>
      </c>
      <c r="G882" s="1059" t="s">
        <v>4152</v>
      </c>
      <c r="H882" s="1062">
        <v>2</v>
      </c>
      <c r="I882" s="1063">
        <v>0.72</v>
      </c>
      <c r="J882" s="1063">
        <v>0</v>
      </c>
      <c r="K882" s="1064">
        <v>30</v>
      </c>
      <c r="L882" s="1063">
        <v>32.688000000000002</v>
      </c>
      <c r="M882" s="1063">
        <v>21.6</v>
      </c>
      <c r="N882" s="1062">
        <v>1</v>
      </c>
      <c r="O882" s="1062">
        <v>0</v>
      </c>
      <c r="P882" s="1059">
        <v>4690379088394</v>
      </c>
      <c r="Q882" s="1062"/>
      <c r="R882" s="1062">
        <v>0</v>
      </c>
      <c r="S882" s="1059" t="s">
        <v>4153</v>
      </c>
      <c r="T882" s="1065">
        <f t="shared" si="26"/>
        <v>4352.6550000000007</v>
      </c>
      <c r="U882" s="1066">
        <f t="shared" si="27"/>
        <v>4570.2877500000013</v>
      </c>
    </row>
    <row r="883" spans="1:21" hidden="1">
      <c r="A883" s="1059" t="s">
        <v>5010</v>
      </c>
      <c r="B883" s="1060">
        <v>610010002658</v>
      </c>
      <c r="C883" s="1059" t="s">
        <v>5034</v>
      </c>
      <c r="D883" s="1059" t="s">
        <v>4150</v>
      </c>
      <c r="E883" s="1059" t="s">
        <v>4151</v>
      </c>
      <c r="F883" s="1061">
        <v>6496.5</v>
      </c>
      <c r="G883" s="1059" t="s">
        <v>4152</v>
      </c>
      <c r="H883" s="1062">
        <v>2</v>
      </c>
      <c r="I883" s="1063">
        <v>0.72</v>
      </c>
      <c r="J883" s="1063">
        <v>0</v>
      </c>
      <c r="K883" s="1064">
        <v>30</v>
      </c>
      <c r="L883" s="1063">
        <v>32.688000000000002</v>
      </c>
      <c r="M883" s="1063">
        <v>21.6</v>
      </c>
      <c r="N883" s="1062">
        <v>1</v>
      </c>
      <c r="O883" s="1062">
        <v>0</v>
      </c>
      <c r="P883" s="1059">
        <v>4690379088400</v>
      </c>
      <c r="Q883" s="1062"/>
      <c r="R883" s="1062">
        <v>0</v>
      </c>
      <c r="S883" s="1059" t="s">
        <v>4153</v>
      </c>
      <c r="T883" s="1065">
        <f t="shared" si="26"/>
        <v>4352.6550000000007</v>
      </c>
      <c r="U883" s="1066">
        <f t="shared" si="27"/>
        <v>4570.2877500000013</v>
      </c>
    </row>
    <row r="884" spans="1:21" hidden="1">
      <c r="A884" s="1059" t="s">
        <v>5010</v>
      </c>
      <c r="B884" s="1060">
        <v>610110000952</v>
      </c>
      <c r="C884" s="1059" t="s">
        <v>5035</v>
      </c>
      <c r="D884" s="1059" t="s">
        <v>4175</v>
      </c>
      <c r="E884" s="1059" t="s">
        <v>4151</v>
      </c>
      <c r="F884" s="1061">
        <v>14640</v>
      </c>
      <c r="G884" s="1059" t="s">
        <v>4152</v>
      </c>
      <c r="H884" s="1062">
        <v>11</v>
      </c>
      <c r="I884" s="1063">
        <v>0.99</v>
      </c>
      <c r="J884" s="1063">
        <v>0</v>
      </c>
      <c r="K884" s="1064">
        <v>36</v>
      </c>
      <c r="L884" s="1063">
        <v>20.354399999999998</v>
      </c>
      <c r="M884" s="1063">
        <v>35.64</v>
      </c>
      <c r="N884" s="1062">
        <v>1</v>
      </c>
      <c r="O884" s="1062">
        <v>0</v>
      </c>
      <c r="P884" s="1059">
        <v>4690379088035</v>
      </c>
      <c r="Q884" s="1062"/>
      <c r="R884" s="1062">
        <v>0</v>
      </c>
      <c r="S884" s="1059" t="s">
        <v>4153</v>
      </c>
      <c r="T884" s="1065">
        <f t="shared" si="26"/>
        <v>9808.8000000000011</v>
      </c>
      <c r="U884" s="1066">
        <f t="shared" si="27"/>
        <v>10299.240000000002</v>
      </c>
    </row>
    <row r="885" spans="1:21" hidden="1">
      <c r="A885" s="1059" t="s">
        <v>5010</v>
      </c>
      <c r="B885" s="1060">
        <v>610110000955</v>
      </c>
      <c r="C885" s="1059" t="s">
        <v>5036</v>
      </c>
      <c r="D885" s="1059" t="s">
        <v>4175</v>
      </c>
      <c r="E885" s="1059" t="s">
        <v>4151</v>
      </c>
      <c r="F885" s="1061">
        <v>14640</v>
      </c>
      <c r="G885" s="1059" t="s">
        <v>4152</v>
      </c>
      <c r="H885" s="1062">
        <v>11</v>
      </c>
      <c r="I885" s="1063">
        <v>0.99</v>
      </c>
      <c r="J885" s="1063">
        <v>0</v>
      </c>
      <c r="K885" s="1064">
        <v>36</v>
      </c>
      <c r="L885" s="1063">
        <v>20.354399999999998</v>
      </c>
      <c r="M885" s="1063">
        <v>35.64</v>
      </c>
      <c r="N885" s="1062">
        <v>1</v>
      </c>
      <c r="O885" s="1062">
        <v>0</v>
      </c>
      <c r="P885" s="1059">
        <v>4690379088066</v>
      </c>
      <c r="Q885" s="1062"/>
      <c r="R885" s="1062">
        <v>0</v>
      </c>
      <c r="S885" s="1059" t="s">
        <v>4153</v>
      </c>
      <c r="T885" s="1065">
        <f t="shared" si="26"/>
        <v>9808.8000000000011</v>
      </c>
      <c r="U885" s="1066">
        <f t="shared" si="27"/>
        <v>10299.240000000002</v>
      </c>
    </row>
    <row r="886" spans="1:21" hidden="1">
      <c r="A886" s="1059" t="s">
        <v>5010</v>
      </c>
      <c r="B886" s="1060">
        <v>610110000956</v>
      </c>
      <c r="C886" s="1059" t="s">
        <v>5037</v>
      </c>
      <c r="D886" s="1059" t="s">
        <v>4175</v>
      </c>
      <c r="E886" s="1059" t="s">
        <v>4151</v>
      </c>
      <c r="F886" s="1061">
        <v>14640</v>
      </c>
      <c r="G886" s="1059" t="s">
        <v>4152</v>
      </c>
      <c r="H886" s="1062">
        <v>11</v>
      </c>
      <c r="I886" s="1063">
        <v>0.99</v>
      </c>
      <c r="J886" s="1063">
        <v>0</v>
      </c>
      <c r="K886" s="1064">
        <v>36</v>
      </c>
      <c r="L886" s="1063">
        <v>20.354399999999998</v>
      </c>
      <c r="M886" s="1063">
        <v>35.64</v>
      </c>
      <c r="N886" s="1062">
        <v>1</v>
      </c>
      <c r="O886" s="1062">
        <v>0</v>
      </c>
      <c r="P886" s="1059">
        <v>4690379088073</v>
      </c>
      <c r="Q886" s="1062"/>
      <c r="R886" s="1062">
        <v>0</v>
      </c>
      <c r="S886" s="1059" t="s">
        <v>4153</v>
      </c>
      <c r="T886" s="1065">
        <f t="shared" si="26"/>
        <v>9808.8000000000011</v>
      </c>
      <c r="U886" s="1066">
        <f t="shared" si="27"/>
        <v>10299.240000000002</v>
      </c>
    </row>
    <row r="887" spans="1:21" hidden="1">
      <c r="A887" s="1059" t="s">
        <v>5010</v>
      </c>
      <c r="B887" s="1060">
        <v>610110000953</v>
      </c>
      <c r="C887" s="1059" t="s">
        <v>5038</v>
      </c>
      <c r="D887" s="1059" t="s">
        <v>4175</v>
      </c>
      <c r="E887" s="1059" t="s">
        <v>4151</v>
      </c>
      <c r="F887" s="1061">
        <v>14640</v>
      </c>
      <c r="G887" s="1059" t="s">
        <v>4152</v>
      </c>
      <c r="H887" s="1062">
        <v>11</v>
      </c>
      <c r="I887" s="1063">
        <v>0.99</v>
      </c>
      <c r="J887" s="1063">
        <v>0</v>
      </c>
      <c r="K887" s="1064">
        <v>36</v>
      </c>
      <c r="L887" s="1063">
        <v>20.354399999999998</v>
      </c>
      <c r="M887" s="1063">
        <v>35.64</v>
      </c>
      <c r="N887" s="1062">
        <v>1</v>
      </c>
      <c r="O887" s="1062">
        <v>0</v>
      </c>
      <c r="P887" s="1059">
        <v>4690379088042</v>
      </c>
      <c r="Q887" s="1062"/>
      <c r="R887" s="1062">
        <v>0</v>
      </c>
      <c r="S887" s="1059" t="s">
        <v>4153</v>
      </c>
      <c r="T887" s="1065">
        <f t="shared" si="26"/>
        <v>9808.8000000000011</v>
      </c>
      <c r="U887" s="1066">
        <f t="shared" si="27"/>
        <v>10299.240000000002</v>
      </c>
    </row>
    <row r="888" spans="1:21" hidden="1">
      <c r="A888" s="1059" t="s">
        <v>5010</v>
      </c>
      <c r="B888" s="1060">
        <v>610110000954</v>
      </c>
      <c r="C888" s="1059" t="s">
        <v>5039</v>
      </c>
      <c r="D888" s="1059" t="s">
        <v>4175</v>
      </c>
      <c r="E888" s="1059" t="s">
        <v>4151</v>
      </c>
      <c r="F888" s="1061">
        <v>14640</v>
      </c>
      <c r="G888" s="1059" t="s">
        <v>4152</v>
      </c>
      <c r="H888" s="1062">
        <v>11</v>
      </c>
      <c r="I888" s="1063">
        <v>0.99</v>
      </c>
      <c r="J888" s="1063">
        <v>0</v>
      </c>
      <c r="K888" s="1064">
        <v>36</v>
      </c>
      <c r="L888" s="1063">
        <v>20.354399999999998</v>
      </c>
      <c r="M888" s="1063">
        <v>35.64</v>
      </c>
      <c r="N888" s="1062">
        <v>1</v>
      </c>
      <c r="O888" s="1062">
        <v>0</v>
      </c>
      <c r="P888" s="1059">
        <v>4690379088059</v>
      </c>
      <c r="Q888" s="1062"/>
      <c r="R888" s="1062">
        <v>0</v>
      </c>
      <c r="S888" s="1059" t="s">
        <v>4153</v>
      </c>
      <c r="T888" s="1065">
        <f t="shared" si="26"/>
        <v>9808.8000000000011</v>
      </c>
      <c r="U888" s="1066">
        <f t="shared" si="27"/>
        <v>10299.240000000002</v>
      </c>
    </row>
    <row r="889" spans="1:21" hidden="1">
      <c r="A889" s="1059" t="s">
        <v>5010</v>
      </c>
      <c r="B889" s="1060">
        <v>610090002492</v>
      </c>
      <c r="C889" s="1059" t="s">
        <v>5040</v>
      </c>
      <c r="D889" s="1059" t="s">
        <v>4180</v>
      </c>
      <c r="E889" s="1059" t="s">
        <v>4181</v>
      </c>
      <c r="F889" s="1061">
        <v>707.6</v>
      </c>
      <c r="G889" s="1059" t="s">
        <v>4152</v>
      </c>
      <c r="H889" s="1062">
        <v>10</v>
      </c>
      <c r="I889" s="1063">
        <v>0.57600368642359301</v>
      </c>
      <c r="J889" s="1063">
        <v>0</v>
      </c>
      <c r="K889" s="1064">
        <v>60</v>
      </c>
      <c r="L889" s="1063">
        <v>9.5</v>
      </c>
      <c r="M889" s="1063">
        <v>34.5602211854156</v>
      </c>
      <c r="N889" s="1062">
        <v>1</v>
      </c>
      <c r="O889" s="1062">
        <v>0</v>
      </c>
      <c r="P889" s="1059">
        <v>4690379087182</v>
      </c>
      <c r="Q889" s="1062"/>
      <c r="R889" s="1062">
        <v>0</v>
      </c>
      <c r="S889" s="1059" t="s">
        <v>4153</v>
      </c>
      <c r="T889" s="1065">
        <f t="shared" si="26"/>
        <v>474.09200000000004</v>
      </c>
      <c r="U889" s="1066">
        <f t="shared" si="27"/>
        <v>497.79660000000007</v>
      </c>
    </row>
    <row r="890" spans="1:21" hidden="1">
      <c r="A890" s="1059" t="s">
        <v>5010</v>
      </c>
      <c r="B890" s="1060">
        <v>610090002495</v>
      </c>
      <c r="C890" s="1059" t="s">
        <v>5041</v>
      </c>
      <c r="D890" s="1059" t="s">
        <v>4180</v>
      </c>
      <c r="E890" s="1059" t="s">
        <v>4181</v>
      </c>
      <c r="F890" s="1061">
        <v>707.6</v>
      </c>
      <c r="G890" s="1059" t="s">
        <v>4152</v>
      </c>
      <c r="H890" s="1062">
        <v>10</v>
      </c>
      <c r="I890" s="1063">
        <v>0.57600368642359301</v>
      </c>
      <c r="J890" s="1063">
        <v>0</v>
      </c>
      <c r="K890" s="1064">
        <v>60</v>
      </c>
      <c r="L890" s="1063">
        <v>9.5</v>
      </c>
      <c r="M890" s="1063">
        <v>34.5602211854156</v>
      </c>
      <c r="N890" s="1062">
        <v>1</v>
      </c>
      <c r="O890" s="1062">
        <v>0</v>
      </c>
      <c r="P890" s="1059">
        <v>4690379087212</v>
      </c>
      <c r="Q890" s="1062"/>
      <c r="R890" s="1062">
        <v>0</v>
      </c>
      <c r="S890" s="1059" t="s">
        <v>4153</v>
      </c>
      <c r="T890" s="1065">
        <f t="shared" si="26"/>
        <v>474.09200000000004</v>
      </c>
      <c r="U890" s="1066">
        <f t="shared" si="27"/>
        <v>497.79660000000007</v>
      </c>
    </row>
    <row r="891" spans="1:21" hidden="1">
      <c r="A891" s="1059" t="s">
        <v>5010</v>
      </c>
      <c r="B891" s="1060">
        <v>610090002496</v>
      </c>
      <c r="C891" s="1059" t="s">
        <v>5042</v>
      </c>
      <c r="D891" s="1059" t="s">
        <v>4180</v>
      </c>
      <c r="E891" s="1059" t="s">
        <v>4181</v>
      </c>
      <c r="F891" s="1061">
        <v>707.6</v>
      </c>
      <c r="G891" s="1059" t="s">
        <v>4152</v>
      </c>
      <c r="H891" s="1062">
        <v>10</v>
      </c>
      <c r="I891" s="1063">
        <v>0.57600368642359301</v>
      </c>
      <c r="J891" s="1063">
        <v>0</v>
      </c>
      <c r="K891" s="1064">
        <v>60</v>
      </c>
      <c r="L891" s="1063">
        <v>9.5</v>
      </c>
      <c r="M891" s="1063">
        <v>34.5602211854156</v>
      </c>
      <c r="N891" s="1062">
        <v>1</v>
      </c>
      <c r="O891" s="1062">
        <v>0</v>
      </c>
      <c r="P891" s="1059">
        <v>4690379087229</v>
      </c>
      <c r="Q891" s="1062"/>
      <c r="R891" s="1062">
        <v>0</v>
      </c>
      <c r="S891" s="1059" t="s">
        <v>4153</v>
      </c>
      <c r="T891" s="1065">
        <f t="shared" si="26"/>
        <v>474.09200000000004</v>
      </c>
      <c r="U891" s="1066">
        <f t="shared" si="27"/>
        <v>497.79660000000007</v>
      </c>
    </row>
    <row r="892" spans="1:21" hidden="1">
      <c r="A892" s="1059" t="s">
        <v>5010</v>
      </c>
      <c r="B892" s="1060">
        <v>610090002493</v>
      </c>
      <c r="C892" s="1059" t="s">
        <v>5043</v>
      </c>
      <c r="D892" s="1059" t="s">
        <v>4180</v>
      </c>
      <c r="E892" s="1059" t="s">
        <v>4181</v>
      </c>
      <c r="F892" s="1061">
        <v>707.6</v>
      </c>
      <c r="G892" s="1059" t="s">
        <v>4152</v>
      </c>
      <c r="H892" s="1062">
        <v>10</v>
      </c>
      <c r="I892" s="1063">
        <v>0.57600368642359301</v>
      </c>
      <c r="J892" s="1063">
        <v>0</v>
      </c>
      <c r="K892" s="1064">
        <v>60</v>
      </c>
      <c r="L892" s="1063">
        <v>9.5</v>
      </c>
      <c r="M892" s="1063">
        <v>34.5602211854156</v>
      </c>
      <c r="N892" s="1062">
        <v>1</v>
      </c>
      <c r="O892" s="1062">
        <v>0</v>
      </c>
      <c r="P892" s="1059">
        <v>4690379087199</v>
      </c>
      <c r="Q892" s="1062"/>
      <c r="R892" s="1062">
        <v>0</v>
      </c>
      <c r="S892" s="1059" t="s">
        <v>4153</v>
      </c>
      <c r="T892" s="1065">
        <f t="shared" si="26"/>
        <v>474.09200000000004</v>
      </c>
      <c r="U892" s="1066">
        <f t="shared" si="27"/>
        <v>497.79660000000007</v>
      </c>
    </row>
    <row r="893" spans="1:21" hidden="1">
      <c r="A893" s="1059" t="s">
        <v>5010</v>
      </c>
      <c r="B893" s="1060">
        <v>610090002494</v>
      </c>
      <c r="C893" s="1059" t="s">
        <v>5044</v>
      </c>
      <c r="D893" s="1059" t="s">
        <v>4180</v>
      </c>
      <c r="E893" s="1059" t="s">
        <v>4181</v>
      </c>
      <c r="F893" s="1061">
        <v>707.6</v>
      </c>
      <c r="G893" s="1059" t="s">
        <v>4152</v>
      </c>
      <c r="H893" s="1062">
        <v>10</v>
      </c>
      <c r="I893" s="1063">
        <v>0.57600368642359301</v>
      </c>
      <c r="J893" s="1063">
        <v>0</v>
      </c>
      <c r="K893" s="1064">
        <v>60</v>
      </c>
      <c r="L893" s="1063">
        <v>9.5</v>
      </c>
      <c r="M893" s="1063">
        <v>34.5602211854156</v>
      </c>
      <c r="N893" s="1062">
        <v>1</v>
      </c>
      <c r="O893" s="1062">
        <v>0</v>
      </c>
      <c r="P893" s="1059">
        <v>4690379087205</v>
      </c>
      <c r="Q893" s="1062"/>
      <c r="R893" s="1062">
        <v>0</v>
      </c>
      <c r="S893" s="1059" t="s">
        <v>4153</v>
      </c>
      <c r="T893" s="1065">
        <f t="shared" si="26"/>
        <v>474.09200000000004</v>
      </c>
      <c r="U893" s="1066">
        <f t="shared" si="27"/>
        <v>497.79660000000007</v>
      </c>
    </row>
    <row r="894" spans="1:21" hidden="1">
      <c r="A894" s="1059" t="s">
        <v>5010</v>
      </c>
      <c r="B894" s="1060">
        <v>610090002497</v>
      </c>
      <c r="C894" s="1059" t="s">
        <v>5045</v>
      </c>
      <c r="D894" s="1059" t="s">
        <v>4186</v>
      </c>
      <c r="E894" s="1059" t="s">
        <v>4181</v>
      </c>
      <c r="F894" s="1061">
        <v>237.9</v>
      </c>
      <c r="G894" s="1059" t="s">
        <v>4152</v>
      </c>
      <c r="H894" s="1062">
        <v>10</v>
      </c>
      <c r="I894" s="1063">
        <v>0.43200276481769501</v>
      </c>
      <c r="J894" s="1063">
        <v>0</v>
      </c>
      <c r="K894" s="1064">
        <v>72</v>
      </c>
      <c r="L894" s="1063">
        <v>9.0299999999999994</v>
      </c>
      <c r="M894" s="1063">
        <v>31.104199066873999</v>
      </c>
      <c r="N894" s="1062">
        <v>1</v>
      </c>
      <c r="O894" s="1062">
        <v>0</v>
      </c>
      <c r="P894" s="1059">
        <v>4690379087236</v>
      </c>
      <c r="Q894" s="1062"/>
      <c r="R894" s="1062">
        <v>0</v>
      </c>
      <c r="S894" s="1059" t="s">
        <v>4153</v>
      </c>
      <c r="T894" s="1065">
        <f t="shared" si="26"/>
        <v>159.393</v>
      </c>
      <c r="U894" s="1066">
        <f t="shared" si="27"/>
        <v>167.36265</v>
      </c>
    </row>
    <row r="895" spans="1:21" hidden="1">
      <c r="A895" s="1059" t="s">
        <v>5010</v>
      </c>
      <c r="B895" s="1060">
        <v>610090002500</v>
      </c>
      <c r="C895" s="1059" t="s">
        <v>5046</v>
      </c>
      <c r="D895" s="1059" t="s">
        <v>4186</v>
      </c>
      <c r="E895" s="1059" t="s">
        <v>4181</v>
      </c>
      <c r="F895" s="1061">
        <v>237.9</v>
      </c>
      <c r="G895" s="1059" t="s">
        <v>4152</v>
      </c>
      <c r="H895" s="1062">
        <v>10</v>
      </c>
      <c r="I895" s="1063">
        <v>0.43200276481769501</v>
      </c>
      <c r="J895" s="1063">
        <v>0</v>
      </c>
      <c r="K895" s="1064">
        <v>72</v>
      </c>
      <c r="L895" s="1063">
        <v>9.0299999999999994</v>
      </c>
      <c r="M895" s="1063">
        <v>31.104199066873999</v>
      </c>
      <c r="N895" s="1062">
        <v>1</v>
      </c>
      <c r="O895" s="1062">
        <v>0</v>
      </c>
      <c r="P895" s="1059">
        <v>4690379087267</v>
      </c>
      <c r="Q895" s="1062"/>
      <c r="R895" s="1062">
        <v>0</v>
      </c>
      <c r="S895" s="1059" t="s">
        <v>4153</v>
      </c>
      <c r="T895" s="1065">
        <f t="shared" si="26"/>
        <v>159.393</v>
      </c>
      <c r="U895" s="1066">
        <f t="shared" si="27"/>
        <v>167.36265</v>
      </c>
    </row>
    <row r="896" spans="1:21" hidden="1">
      <c r="A896" s="1059" t="s">
        <v>5010</v>
      </c>
      <c r="B896" s="1060">
        <v>610090002501</v>
      </c>
      <c r="C896" s="1059" t="s">
        <v>5047</v>
      </c>
      <c r="D896" s="1059" t="s">
        <v>4186</v>
      </c>
      <c r="E896" s="1059" t="s">
        <v>4181</v>
      </c>
      <c r="F896" s="1061">
        <v>237.9</v>
      </c>
      <c r="G896" s="1059" t="s">
        <v>4152</v>
      </c>
      <c r="H896" s="1062">
        <v>10</v>
      </c>
      <c r="I896" s="1063">
        <v>0.43200276481769501</v>
      </c>
      <c r="J896" s="1063">
        <v>0</v>
      </c>
      <c r="K896" s="1064">
        <v>72</v>
      </c>
      <c r="L896" s="1063">
        <v>9.0299999999999994</v>
      </c>
      <c r="M896" s="1063">
        <v>31.104199066873999</v>
      </c>
      <c r="N896" s="1062">
        <v>1</v>
      </c>
      <c r="O896" s="1062">
        <v>0</v>
      </c>
      <c r="P896" s="1059">
        <v>4690379087274</v>
      </c>
      <c r="Q896" s="1062"/>
      <c r="R896" s="1062">
        <v>0</v>
      </c>
      <c r="S896" s="1059" t="s">
        <v>4153</v>
      </c>
      <c r="T896" s="1065">
        <f t="shared" si="26"/>
        <v>159.393</v>
      </c>
      <c r="U896" s="1066">
        <f t="shared" si="27"/>
        <v>167.36265</v>
      </c>
    </row>
    <row r="897" spans="1:21" hidden="1">
      <c r="A897" s="1059" t="s">
        <v>5010</v>
      </c>
      <c r="B897" s="1060">
        <v>610090002498</v>
      </c>
      <c r="C897" s="1059" t="s">
        <v>5048</v>
      </c>
      <c r="D897" s="1059" t="s">
        <v>4186</v>
      </c>
      <c r="E897" s="1059" t="s">
        <v>4181</v>
      </c>
      <c r="F897" s="1061">
        <v>237.9</v>
      </c>
      <c r="G897" s="1059" t="s">
        <v>4152</v>
      </c>
      <c r="H897" s="1062">
        <v>10</v>
      </c>
      <c r="I897" s="1063">
        <v>0.43200276481769501</v>
      </c>
      <c r="J897" s="1063">
        <v>0</v>
      </c>
      <c r="K897" s="1064">
        <v>72</v>
      </c>
      <c r="L897" s="1063">
        <v>9.0299999999999994</v>
      </c>
      <c r="M897" s="1063">
        <v>31.104199066873999</v>
      </c>
      <c r="N897" s="1062">
        <v>1</v>
      </c>
      <c r="O897" s="1062">
        <v>0</v>
      </c>
      <c r="P897" s="1059">
        <v>4690379087243</v>
      </c>
      <c r="Q897" s="1062"/>
      <c r="R897" s="1062">
        <v>0</v>
      </c>
      <c r="S897" s="1059" t="s">
        <v>4153</v>
      </c>
      <c r="T897" s="1065">
        <f t="shared" si="26"/>
        <v>159.393</v>
      </c>
      <c r="U897" s="1066">
        <f t="shared" si="27"/>
        <v>167.36265</v>
      </c>
    </row>
    <row r="898" spans="1:21" hidden="1">
      <c r="A898" s="1059" t="s">
        <v>5010</v>
      </c>
      <c r="B898" s="1060">
        <v>610090002499</v>
      </c>
      <c r="C898" s="1059" t="s">
        <v>5049</v>
      </c>
      <c r="D898" s="1059" t="s">
        <v>4186</v>
      </c>
      <c r="E898" s="1059" t="s">
        <v>4181</v>
      </c>
      <c r="F898" s="1061">
        <v>237.9</v>
      </c>
      <c r="G898" s="1059" t="s">
        <v>4152</v>
      </c>
      <c r="H898" s="1062">
        <v>10</v>
      </c>
      <c r="I898" s="1063">
        <v>0.43200276481769501</v>
      </c>
      <c r="J898" s="1063">
        <v>0</v>
      </c>
      <c r="K898" s="1064">
        <v>72</v>
      </c>
      <c r="L898" s="1063">
        <v>9.0299999999999994</v>
      </c>
      <c r="M898" s="1063">
        <v>31.104199066873999</v>
      </c>
      <c r="N898" s="1062">
        <v>1</v>
      </c>
      <c r="O898" s="1062">
        <v>0</v>
      </c>
      <c r="P898" s="1059">
        <v>4690379087250</v>
      </c>
      <c r="Q898" s="1062"/>
      <c r="R898" s="1062">
        <v>0</v>
      </c>
      <c r="S898" s="1059" t="s">
        <v>4153</v>
      </c>
      <c r="T898" s="1065">
        <f t="shared" si="26"/>
        <v>159.393</v>
      </c>
      <c r="U898" s="1066">
        <f t="shared" si="27"/>
        <v>167.36265</v>
      </c>
    </row>
    <row r="899" spans="1:21" hidden="1">
      <c r="A899" s="1059" t="s">
        <v>5010</v>
      </c>
      <c r="B899" s="1060">
        <v>610090002502</v>
      </c>
      <c r="C899" s="1059" t="s">
        <v>5050</v>
      </c>
      <c r="D899" s="1059" t="s">
        <v>4191</v>
      </c>
      <c r="E899" s="1059" t="s">
        <v>4181</v>
      </c>
      <c r="F899" s="1061">
        <v>103.7</v>
      </c>
      <c r="G899" s="1059" t="s">
        <v>4152</v>
      </c>
      <c r="H899" s="1062">
        <v>19</v>
      </c>
      <c r="I899" s="1063">
        <v>9.8496630378434397E-2</v>
      </c>
      <c r="J899" s="1063">
        <v>0</v>
      </c>
      <c r="K899" s="1064">
        <v>416</v>
      </c>
      <c r="L899" s="1063">
        <v>2.1659999999999999</v>
      </c>
      <c r="M899" s="1063">
        <v>40.974598237428701</v>
      </c>
      <c r="N899" s="1062">
        <v>1</v>
      </c>
      <c r="O899" s="1062">
        <v>0</v>
      </c>
      <c r="P899" s="1059">
        <v>4690379087281</v>
      </c>
      <c r="Q899" s="1062"/>
      <c r="R899" s="1062">
        <v>0</v>
      </c>
      <c r="S899" s="1059" t="s">
        <v>4153</v>
      </c>
      <c r="T899" s="1065">
        <f t="shared" si="26"/>
        <v>69.478999999999999</v>
      </c>
      <c r="U899" s="1066">
        <f t="shared" si="27"/>
        <v>72.952950000000001</v>
      </c>
    </row>
    <row r="900" spans="1:21" hidden="1">
      <c r="A900" s="1059" t="s">
        <v>5010</v>
      </c>
      <c r="B900" s="1060">
        <v>610090002505</v>
      </c>
      <c r="C900" s="1059" t="s">
        <v>5051</v>
      </c>
      <c r="D900" s="1059" t="s">
        <v>4191</v>
      </c>
      <c r="E900" s="1059" t="s">
        <v>4181</v>
      </c>
      <c r="F900" s="1061">
        <v>103.7</v>
      </c>
      <c r="G900" s="1059" t="s">
        <v>4152</v>
      </c>
      <c r="H900" s="1062">
        <v>19</v>
      </c>
      <c r="I900" s="1063">
        <v>9.8496630378434397E-2</v>
      </c>
      <c r="J900" s="1063">
        <v>0</v>
      </c>
      <c r="K900" s="1064">
        <v>416</v>
      </c>
      <c r="L900" s="1063">
        <v>2.1659999999999999</v>
      </c>
      <c r="M900" s="1063">
        <v>40.974598237428701</v>
      </c>
      <c r="N900" s="1062">
        <v>1</v>
      </c>
      <c r="O900" s="1062">
        <v>0</v>
      </c>
      <c r="P900" s="1059">
        <v>4690379087311</v>
      </c>
      <c r="Q900" s="1062"/>
      <c r="R900" s="1062">
        <v>0</v>
      </c>
      <c r="S900" s="1059" t="s">
        <v>4153</v>
      </c>
      <c r="T900" s="1065">
        <f t="shared" si="26"/>
        <v>69.478999999999999</v>
      </c>
      <c r="U900" s="1066">
        <f t="shared" si="27"/>
        <v>72.952950000000001</v>
      </c>
    </row>
    <row r="901" spans="1:21" hidden="1">
      <c r="A901" s="1059" t="s">
        <v>5010</v>
      </c>
      <c r="B901" s="1060">
        <v>610090002506</v>
      </c>
      <c r="C901" s="1059" t="s">
        <v>5052</v>
      </c>
      <c r="D901" s="1059" t="s">
        <v>4191</v>
      </c>
      <c r="E901" s="1059" t="s">
        <v>4181</v>
      </c>
      <c r="F901" s="1061">
        <v>103.7</v>
      </c>
      <c r="G901" s="1059" t="s">
        <v>4152</v>
      </c>
      <c r="H901" s="1062">
        <v>19</v>
      </c>
      <c r="I901" s="1063">
        <v>9.8496630378434397E-2</v>
      </c>
      <c r="J901" s="1063">
        <v>0</v>
      </c>
      <c r="K901" s="1064">
        <v>416</v>
      </c>
      <c r="L901" s="1063">
        <v>2.1659999999999999</v>
      </c>
      <c r="M901" s="1063">
        <v>40.974598237428701</v>
      </c>
      <c r="N901" s="1062">
        <v>1</v>
      </c>
      <c r="O901" s="1062">
        <v>0</v>
      </c>
      <c r="P901" s="1059">
        <v>4690379087328</v>
      </c>
      <c r="Q901" s="1062"/>
      <c r="R901" s="1062">
        <v>0</v>
      </c>
      <c r="S901" s="1059" t="s">
        <v>4153</v>
      </c>
      <c r="T901" s="1065">
        <f t="shared" si="26"/>
        <v>69.478999999999999</v>
      </c>
      <c r="U901" s="1066">
        <f t="shared" si="27"/>
        <v>72.952950000000001</v>
      </c>
    </row>
    <row r="902" spans="1:21" hidden="1">
      <c r="A902" s="1059" t="s">
        <v>5010</v>
      </c>
      <c r="B902" s="1060">
        <v>610090002503</v>
      </c>
      <c r="C902" s="1059" t="s">
        <v>5053</v>
      </c>
      <c r="D902" s="1059" t="s">
        <v>4191</v>
      </c>
      <c r="E902" s="1059" t="s">
        <v>4181</v>
      </c>
      <c r="F902" s="1061">
        <v>103.7</v>
      </c>
      <c r="G902" s="1059" t="s">
        <v>4152</v>
      </c>
      <c r="H902" s="1062">
        <v>19</v>
      </c>
      <c r="I902" s="1063">
        <v>9.8496630378434397E-2</v>
      </c>
      <c r="J902" s="1063">
        <v>0</v>
      </c>
      <c r="K902" s="1064">
        <v>416</v>
      </c>
      <c r="L902" s="1063">
        <v>2.1659999999999999</v>
      </c>
      <c r="M902" s="1063">
        <v>40.974598237428701</v>
      </c>
      <c r="N902" s="1062">
        <v>1</v>
      </c>
      <c r="O902" s="1062">
        <v>0</v>
      </c>
      <c r="P902" s="1059">
        <v>4690379087298</v>
      </c>
      <c r="Q902" s="1062"/>
      <c r="R902" s="1062">
        <v>0</v>
      </c>
      <c r="S902" s="1059" t="s">
        <v>4153</v>
      </c>
      <c r="T902" s="1065">
        <f t="shared" si="26"/>
        <v>69.478999999999999</v>
      </c>
      <c r="U902" s="1066">
        <f t="shared" si="27"/>
        <v>72.952950000000001</v>
      </c>
    </row>
    <row r="903" spans="1:21" hidden="1">
      <c r="A903" s="1059" t="s">
        <v>5010</v>
      </c>
      <c r="B903" s="1060">
        <v>610090002504</v>
      </c>
      <c r="C903" s="1059" t="s">
        <v>5054</v>
      </c>
      <c r="D903" s="1059" t="s">
        <v>4191</v>
      </c>
      <c r="E903" s="1059" t="s">
        <v>4181</v>
      </c>
      <c r="F903" s="1061">
        <v>103.7</v>
      </c>
      <c r="G903" s="1059" t="s">
        <v>4152</v>
      </c>
      <c r="H903" s="1062">
        <v>19</v>
      </c>
      <c r="I903" s="1063">
        <v>9.8496630378434397E-2</v>
      </c>
      <c r="J903" s="1063">
        <v>0</v>
      </c>
      <c r="K903" s="1064">
        <v>416</v>
      </c>
      <c r="L903" s="1063">
        <v>2.1659999999999999</v>
      </c>
      <c r="M903" s="1063">
        <v>40.974598237428701</v>
      </c>
      <c r="N903" s="1062">
        <v>1</v>
      </c>
      <c r="O903" s="1062">
        <v>0</v>
      </c>
      <c r="P903" s="1059">
        <v>4690379087304</v>
      </c>
      <c r="Q903" s="1062"/>
      <c r="R903" s="1062">
        <v>0</v>
      </c>
      <c r="S903" s="1059" t="s">
        <v>4153</v>
      </c>
      <c r="T903" s="1065">
        <f t="shared" si="26"/>
        <v>69.478999999999999</v>
      </c>
      <c r="U903" s="1066">
        <f t="shared" si="27"/>
        <v>72.952950000000001</v>
      </c>
    </row>
    <row r="904" spans="1:21" hidden="1">
      <c r="A904" s="1059" t="s">
        <v>5010</v>
      </c>
      <c r="B904" s="1060">
        <v>610130005283</v>
      </c>
      <c r="C904" s="1059" t="s">
        <v>5055</v>
      </c>
      <c r="D904" s="1059" t="s">
        <v>4180</v>
      </c>
      <c r="E904" s="1059" t="s">
        <v>4196</v>
      </c>
      <c r="F904" s="1061">
        <v>1256.5999999999999</v>
      </c>
      <c r="G904" s="1059" t="s">
        <v>4152</v>
      </c>
      <c r="H904" s="1062">
        <v>10</v>
      </c>
      <c r="I904" s="1063">
        <v>0.57599539203686401</v>
      </c>
      <c r="J904" s="1063">
        <v>8</v>
      </c>
      <c r="K904" s="1064">
        <v>60</v>
      </c>
      <c r="L904" s="1063">
        <v>12.44</v>
      </c>
      <c r="M904" s="1063">
        <v>34.559723522211797</v>
      </c>
      <c r="N904" s="1062">
        <v>1</v>
      </c>
      <c r="O904" s="1062">
        <v>0</v>
      </c>
      <c r="P904" s="1059">
        <v>4690379087335</v>
      </c>
      <c r="Q904" s="1062"/>
      <c r="R904" s="1062">
        <v>0</v>
      </c>
      <c r="S904" s="1059" t="s">
        <v>4153</v>
      </c>
      <c r="T904" s="1065">
        <f t="shared" si="26"/>
        <v>841.92200000000003</v>
      </c>
      <c r="U904" s="1066">
        <f t="shared" si="27"/>
        <v>884.01810000000012</v>
      </c>
    </row>
    <row r="905" spans="1:21" hidden="1">
      <c r="A905" s="1059" t="s">
        <v>5010</v>
      </c>
      <c r="B905" s="1060">
        <v>610130005286</v>
      </c>
      <c r="C905" s="1059" t="s">
        <v>5056</v>
      </c>
      <c r="D905" s="1059" t="s">
        <v>4180</v>
      </c>
      <c r="E905" s="1059" t="s">
        <v>4196</v>
      </c>
      <c r="F905" s="1061">
        <v>1256.5999999999999</v>
      </c>
      <c r="G905" s="1059" t="s">
        <v>4152</v>
      </c>
      <c r="H905" s="1062">
        <v>10</v>
      </c>
      <c r="I905" s="1063">
        <v>0.57599539203686401</v>
      </c>
      <c r="J905" s="1063">
        <v>8</v>
      </c>
      <c r="K905" s="1064">
        <v>60</v>
      </c>
      <c r="L905" s="1063">
        <v>12.44</v>
      </c>
      <c r="M905" s="1063">
        <v>34.559723522211797</v>
      </c>
      <c r="N905" s="1062">
        <v>1</v>
      </c>
      <c r="O905" s="1062">
        <v>0</v>
      </c>
      <c r="P905" s="1059">
        <v>4690379087366</v>
      </c>
      <c r="Q905" s="1062"/>
      <c r="R905" s="1062">
        <v>0</v>
      </c>
      <c r="S905" s="1059" t="s">
        <v>4153</v>
      </c>
      <c r="T905" s="1065">
        <f t="shared" si="26"/>
        <v>841.92200000000003</v>
      </c>
      <c r="U905" s="1066">
        <f t="shared" si="27"/>
        <v>884.01810000000012</v>
      </c>
    </row>
    <row r="906" spans="1:21" hidden="1">
      <c r="A906" s="1059" t="s">
        <v>5010</v>
      </c>
      <c r="B906" s="1060">
        <v>610130005287</v>
      </c>
      <c r="C906" s="1059" t="s">
        <v>5057</v>
      </c>
      <c r="D906" s="1059" t="s">
        <v>4180</v>
      </c>
      <c r="E906" s="1059" t="s">
        <v>4196</v>
      </c>
      <c r="F906" s="1061">
        <v>1256.5999999999999</v>
      </c>
      <c r="G906" s="1059" t="s">
        <v>4152</v>
      </c>
      <c r="H906" s="1062">
        <v>10</v>
      </c>
      <c r="I906" s="1063">
        <v>0.57599539203686401</v>
      </c>
      <c r="J906" s="1063">
        <v>8</v>
      </c>
      <c r="K906" s="1064">
        <v>60</v>
      </c>
      <c r="L906" s="1063">
        <v>12.44</v>
      </c>
      <c r="M906" s="1063">
        <v>34.559723522211797</v>
      </c>
      <c r="N906" s="1062">
        <v>1</v>
      </c>
      <c r="O906" s="1062">
        <v>0</v>
      </c>
      <c r="P906" s="1059">
        <v>4690379087373</v>
      </c>
      <c r="Q906" s="1062"/>
      <c r="R906" s="1062">
        <v>0</v>
      </c>
      <c r="S906" s="1059" t="s">
        <v>4153</v>
      </c>
      <c r="T906" s="1065">
        <f t="shared" si="26"/>
        <v>841.92200000000003</v>
      </c>
      <c r="U906" s="1066">
        <f t="shared" si="27"/>
        <v>884.01810000000012</v>
      </c>
    </row>
    <row r="907" spans="1:21" hidden="1">
      <c r="A907" s="1059" t="s">
        <v>5010</v>
      </c>
      <c r="B907" s="1060">
        <v>610130005284</v>
      </c>
      <c r="C907" s="1059" t="s">
        <v>5058</v>
      </c>
      <c r="D907" s="1059" t="s">
        <v>4180</v>
      </c>
      <c r="E907" s="1059" t="s">
        <v>4196</v>
      </c>
      <c r="F907" s="1061">
        <v>1256.5999999999999</v>
      </c>
      <c r="G907" s="1059" t="s">
        <v>4152</v>
      </c>
      <c r="H907" s="1062">
        <v>10</v>
      </c>
      <c r="I907" s="1063">
        <v>0.57599539203686401</v>
      </c>
      <c r="J907" s="1063">
        <v>8</v>
      </c>
      <c r="K907" s="1064">
        <v>60</v>
      </c>
      <c r="L907" s="1063">
        <v>12.44</v>
      </c>
      <c r="M907" s="1063">
        <v>34.559723522211797</v>
      </c>
      <c r="N907" s="1062">
        <v>1</v>
      </c>
      <c r="O907" s="1062">
        <v>0</v>
      </c>
      <c r="P907" s="1059">
        <v>4690379087342</v>
      </c>
      <c r="Q907" s="1062"/>
      <c r="R907" s="1062">
        <v>0</v>
      </c>
      <c r="S907" s="1059" t="s">
        <v>4153</v>
      </c>
      <c r="T907" s="1065">
        <f t="shared" si="26"/>
        <v>841.92200000000003</v>
      </c>
      <c r="U907" s="1066">
        <f t="shared" si="27"/>
        <v>884.01810000000012</v>
      </c>
    </row>
    <row r="908" spans="1:21" hidden="1">
      <c r="A908" s="1059" t="s">
        <v>5010</v>
      </c>
      <c r="B908" s="1060">
        <v>610130005285</v>
      </c>
      <c r="C908" s="1059" t="s">
        <v>5059</v>
      </c>
      <c r="D908" s="1059" t="s">
        <v>4180</v>
      </c>
      <c r="E908" s="1059" t="s">
        <v>4196</v>
      </c>
      <c r="F908" s="1061">
        <v>1256.5999999999999</v>
      </c>
      <c r="G908" s="1059" t="s">
        <v>4152</v>
      </c>
      <c r="H908" s="1062">
        <v>10</v>
      </c>
      <c r="I908" s="1063">
        <v>0.57599539203686401</v>
      </c>
      <c r="J908" s="1063">
        <v>8</v>
      </c>
      <c r="K908" s="1064">
        <v>60</v>
      </c>
      <c r="L908" s="1063">
        <v>12.44</v>
      </c>
      <c r="M908" s="1063">
        <v>34.559723522211797</v>
      </c>
      <c r="N908" s="1062">
        <v>1</v>
      </c>
      <c r="O908" s="1062">
        <v>0</v>
      </c>
      <c r="P908" s="1059">
        <v>4690379087359</v>
      </c>
      <c r="Q908" s="1062"/>
      <c r="R908" s="1062">
        <v>0</v>
      </c>
      <c r="S908" s="1059" t="s">
        <v>4153</v>
      </c>
      <c r="T908" s="1065">
        <f t="shared" si="26"/>
        <v>841.92200000000003</v>
      </c>
      <c r="U908" s="1066">
        <f t="shared" si="27"/>
        <v>884.01810000000012</v>
      </c>
    </row>
    <row r="909" spans="1:21" hidden="1">
      <c r="A909" s="1059" t="s">
        <v>5010</v>
      </c>
      <c r="B909" s="1060">
        <v>610130005278</v>
      </c>
      <c r="C909" s="1059" t="s">
        <v>5060</v>
      </c>
      <c r="D909" s="1059" t="s">
        <v>4186</v>
      </c>
      <c r="E909" s="1059" t="s">
        <v>4196</v>
      </c>
      <c r="F909" s="1061">
        <v>1116.3</v>
      </c>
      <c r="G909" s="1059" t="s">
        <v>4152</v>
      </c>
      <c r="H909" s="1062">
        <v>10</v>
      </c>
      <c r="I909" s="1063">
        <v>0.43199654402764798</v>
      </c>
      <c r="J909" s="1063">
        <v>6</v>
      </c>
      <c r="K909" s="1064">
        <v>72</v>
      </c>
      <c r="L909" s="1063">
        <v>9.33</v>
      </c>
      <c r="M909" s="1063">
        <v>31.103751169990598</v>
      </c>
      <c r="N909" s="1062">
        <v>1</v>
      </c>
      <c r="O909" s="1062">
        <v>0</v>
      </c>
      <c r="P909" s="1059">
        <v>4690379087380</v>
      </c>
      <c r="Q909" s="1062"/>
      <c r="R909" s="1062">
        <v>0</v>
      </c>
      <c r="S909" s="1059" t="s">
        <v>4153</v>
      </c>
      <c r="T909" s="1065">
        <f t="shared" si="26"/>
        <v>747.92100000000005</v>
      </c>
      <c r="U909" s="1066">
        <f t="shared" si="27"/>
        <v>785.31705000000011</v>
      </c>
    </row>
    <row r="910" spans="1:21" hidden="1">
      <c r="A910" s="1059" t="s">
        <v>5010</v>
      </c>
      <c r="B910" s="1060">
        <v>610130005281</v>
      </c>
      <c r="C910" s="1059" t="s">
        <v>5061</v>
      </c>
      <c r="D910" s="1059" t="s">
        <v>4186</v>
      </c>
      <c r="E910" s="1059" t="s">
        <v>4196</v>
      </c>
      <c r="F910" s="1061">
        <v>1116.3</v>
      </c>
      <c r="G910" s="1059" t="s">
        <v>4152</v>
      </c>
      <c r="H910" s="1062">
        <v>10</v>
      </c>
      <c r="I910" s="1063">
        <v>0.43199654402764798</v>
      </c>
      <c r="J910" s="1063">
        <v>6</v>
      </c>
      <c r="K910" s="1064">
        <v>72</v>
      </c>
      <c r="L910" s="1063">
        <v>9.33</v>
      </c>
      <c r="M910" s="1063">
        <v>31.103751169990598</v>
      </c>
      <c r="N910" s="1062">
        <v>1</v>
      </c>
      <c r="O910" s="1062">
        <v>0</v>
      </c>
      <c r="P910" s="1059">
        <v>4690379087410</v>
      </c>
      <c r="Q910" s="1062"/>
      <c r="R910" s="1062">
        <v>0</v>
      </c>
      <c r="S910" s="1059" t="s">
        <v>4153</v>
      </c>
      <c r="T910" s="1065">
        <f t="shared" si="26"/>
        <v>747.92100000000005</v>
      </c>
      <c r="U910" s="1066">
        <f t="shared" si="27"/>
        <v>785.31705000000011</v>
      </c>
    </row>
    <row r="911" spans="1:21" hidden="1">
      <c r="A911" s="1059" t="s">
        <v>5010</v>
      </c>
      <c r="B911" s="1060">
        <v>610130005282</v>
      </c>
      <c r="C911" s="1059" t="s">
        <v>5062</v>
      </c>
      <c r="D911" s="1059" t="s">
        <v>4186</v>
      </c>
      <c r="E911" s="1059" t="s">
        <v>4196</v>
      </c>
      <c r="F911" s="1061">
        <v>1116.3</v>
      </c>
      <c r="G911" s="1059" t="s">
        <v>4152</v>
      </c>
      <c r="H911" s="1062">
        <v>10</v>
      </c>
      <c r="I911" s="1063">
        <v>0.43199654402764798</v>
      </c>
      <c r="J911" s="1063">
        <v>6</v>
      </c>
      <c r="K911" s="1064">
        <v>72</v>
      </c>
      <c r="L911" s="1063">
        <v>9.33</v>
      </c>
      <c r="M911" s="1063">
        <v>31.103751169990598</v>
      </c>
      <c r="N911" s="1062">
        <v>1</v>
      </c>
      <c r="O911" s="1062">
        <v>0</v>
      </c>
      <c r="P911" s="1059">
        <v>4690379087427</v>
      </c>
      <c r="Q911" s="1062"/>
      <c r="R911" s="1062">
        <v>0</v>
      </c>
      <c r="S911" s="1059" t="s">
        <v>4153</v>
      </c>
      <c r="T911" s="1065">
        <f t="shared" si="26"/>
        <v>747.92100000000005</v>
      </c>
      <c r="U911" s="1066">
        <f t="shared" si="27"/>
        <v>785.31705000000011</v>
      </c>
    </row>
    <row r="912" spans="1:21" hidden="1">
      <c r="A912" s="1059" t="s">
        <v>5010</v>
      </c>
      <c r="B912" s="1060">
        <v>610130005279</v>
      </c>
      <c r="C912" s="1059" t="s">
        <v>5063</v>
      </c>
      <c r="D912" s="1059" t="s">
        <v>4186</v>
      </c>
      <c r="E912" s="1059" t="s">
        <v>4196</v>
      </c>
      <c r="F912" s="1061">
        <v>1116.3</v>
      </c>
      <c r="G912" s="1059" t="s">
        <v>4152</v>
      </c>
      <c r="H912" s="1062">
        <v>10</v>
      </c>
      <c r="I912" s="1063">
        <v>0.43199654402764798</v>
      </c>
      <c r="J912" s="1063">
        <v>6</v>
      </c>
      <c r="K912" s="1064">
        <v>72</v>
      </c>
      <c r="L912" s="1063">
        <v>9.33</v>
      </c>
      <c r="M912" s="1063">
        <v>31.103751169990598</v>
      </c>
      <c r="N912" s="1062">
        <v>1</v>
      </c>
      <c r="O912" s="1062">
        <v>0</v>
      </c>
      <c r="P912" s="1059">
        <v>4690379087397</v>
      </c>
      <c r="Q912" s="1062"/>
      <c r="R912" s="1062">
        <v>0</v>
      </c>
      <c r="S912" s="1059" t="s">
        <v>4153</v>
      </c>
      <c r="T912" s="1065">
        <f t="shared" si="26"/>
        <v>747.92100000000005</v>
      </c>
      <c r="U912" s="1066">
        <f t="shared" si="27"/>
        <v>785.31705000000011</v>
      </c>
    </row>
    <row r="913" spans="1:21" hidden="1">
      <c r="A913" s="1059" t="s">
        <v>5010</v>
      </c>
      <c r="B913" s="1060">
        <v>610130005280</v>
      </c>
      <c r="C913" s="1059" t="s">
        <v>5064</v>
      </c>
      <c r="D913" s="1059" t="s">
        <v>4186</v>
      </c>
      <c r="E913" s="1059" t="s">
        <v>4196</v>
      </c>
      <c r="F913" s="1061">
        <v>1116.3</v>
      </c>
      <c r="G913" s="1059" t="s">
        <v>4152</v>
      </c>
      <c r="H913" s="1062">
        <v>10</v>
      </c>
      <c r="I913" s="1063">
        <v>0.43199654402764798</v>
      </c>
      <c r="J913" s="1063">
        <v>6</v>
      </c>
      <c r="K913" s="1064">
        <v>72</v>
      </c>
      <c r="L913" s="1063">
        <v>9.33</v>
      </c>
      <c r="M913" s="1063">
        <v>31.103751169990598</v>
      </c>
      <c r="N913" s="1062">
        <v>1</v>
      </c>
      <c r="O913" s="1062">
        <v>0</v>
      </c>
      <c r="P913" s="1059">
        <v>4690379087403</v>
      </c>
      <c r="Q913" s="1062"/>
      <c r="R913" s="1062">
        <v>0</v>
      </c>
      <c r="S913" s="1059" t="s">
        <v>4153</v>
      </c>
      <c r="T913" s="1065">
        <f t="shared" si="26"/>
        <v>747.92100000000005</v>
      </c>
      <c r="U913" s="1066">
        <f t="shared" si="27"/>
        <v>785.31705000000011</v>
      </c>
    </row>
    <row r="914" spans="1:21" hidden="1">
      <c r="A914" s="1059" t="s">
        <v>5010</v>
      </c>
      <c r="B914" s="1060">
        <v>620070002215</v>
      </c>
      <c r="C914" s="1059" t="s">
        <v>5065</v>
      </c>
      <c r="D914" s="1059" t="s">
        <v>4205</v>
      </c>
      <c r="E914" s="1059" t="s">
        <v>4181</v>
      </c>
      <c r="F914" s="1061">
        <v>12157.3</v>
      </c>
      <c r="G914" s="1059" t="s">
        <v>4152</v>
      </c>
      <c r="H914" s="1062">
        <v>2</v>
      </c>
      <c r="I914" s="1063">
        <v>1.05596620908131</v>
      </c>
      <c r="J914" s="1063">
        <v>0</v>
      </c>
      <c r="K914" s="1064">
        <v>18</v>
      </c>
      <c r="L914" s="1063">
        <v>22.9</v>
      </c>
      <c r="M914" s="1063">
        <v>19.007391763463598</v>
      </c>
      <c r="N914" s="1062">
        <v>1</v>
      </c>
      <c r="O914" s="1062">
        <v>0</v>
      </c>
      <c r="P914" s="1059">
        <v>4690379087434</v>
      </c>
      <c r="Q914" s="1062"/>
      <c r="R914" s="1062">
        <v>0</v>
      </c>
      <c r="S914" s="1059" t="s">
        <v>4153</v>
      </c>
      <c r="T914" s="1065">
        <f t="shared" si="26"/>
        <v>8145.3909999999996</v>
      </c>
      <c r="U914" s="1066">
        <f t="shared" si="27"/>
        <v>8552.6605500000005</v>
      </c>
    </row>
    <row r="915" spans="1:21" hidden="1">
      <c r="A915" s="1059" t="s">
        <v>5010</v>
      </c>
      <c r="B915" s="1060">
        <v>620070802218</v>
      </c>
      <c r="C915" s="1059" t="s">
        <v>5066</v>
      </c>
      <c r="D915" s="1059" t="s">
        <v>4205</v>
      </c>
      <c r="E915" s="1059" t="s">
        <v>4181</v>
      </c>
      <c r="F915" s="1061">
        <v>12157.3</v>
      </c>
      <c r="G915" s="1059" t="s">
        <v>4152</v>
      </c>
      <c r="H915" s="1062">
        <v>2</v>
      </c>
      <c r="I915" s="1063">
        <v>1.05596620908131</v>
      </c>
      <c r="J915" s="1063">
        <v>0</v>
      </c>
      <c r="K915" s="1064">
        <v>18</v>
      </c>
      <c r="L915" s="1063">
        <v>22.9</v>
      </c>
      <c r="M915" s="1063">
        <v>19.007391763463598</v>
      </c>
      <c r="N915" s="1062">
        <v>1</v>
      </c>
      <c r="O915" s="1062">
        <v>0</v>
      </c>
      <c r="P915" s="1059">
        <v>4690379087465</v>
      </c>
      <c r="Q915" s="1062"/>
      <c r="R915" s="1062">
        <v>0</v>
      </c>
      <c r="S915" s="1059" t="s">
        <v>4153</v>
      </c>
      <c r="T915" s="1065">
        <f t="shared" si="26"/>
        <v>8145.3909999999996</v>
      </c>
      <c r="U915" s="1066">
        <f t="shared" si="27"/>
        <v>8552.6605500000005</v>
      </c>
    </row>
    <row r="916" spans="1:21" hidden="1">
      <c r="A916" s="1059" t="s">
        <v>5010</v>
      </c>
      <c r="B916" s="1060">
        <v>620070802219</v>
      </c>
      <c r="C916" s="1059" t="s">
        <v>5067</v>
      </c>
      <c r="D916" s="1059" t="s">
        <v>4205</v>
      </c>
      <c r="E916" s="1059" t="s">
        <v>4181</v>
      </c>
      <c r="F916" s="1061">
        <v>12157.3</v>
      </c>
      <c r="G916" s="1059" t="s">
        <v>4152</v>
      </c>
      <c r="H916" s="1062">
        <v>2</v>
      </c>
      <c r="I916" s="1063">
        <v>1.05596620908131</v>
      </c>
      <c r="J916" s="1063">
        <v>0</v>
      </c>
      <c r="K916" s="1064">
        <v>18</v>
      </c>
      <c r="L916" s="1063">
        <v>22.9</v>
      </c>
      <c r="M916" s="1063">
        <v>19.007391763463598</v>
      </c>
      <c r="N916" s="1062">
        <v>1</v>
      </c>
      <c r="O916" s="1062">
        <v>0</v>
      </c>
      <c r="P916" s="1059">
        <v>4690379087472</v>
      </c>
      <c r="Q916" s="1062"/>
      <c r="R916" s="1062">
        <v>0</v>
      </c>
      <c r="S916" s="1059" t="s">
        <v>4153</v>
      </c>
      <c r="T916" s="1065">
        <f t="shared" si="26"/>
        <v>8145.3909999999996</v>
      </c>
      <c r="U916" s="1066">
        <f t="shared" si="27"/>
        <v>8552.6605500000005</v>
      </c>
    </row>
    <row r="917" spans="1:21" hidden="1">
      <c r="A917" s="1059" t="s">
        <v>5010</v>
      </c>
      <c r="B917" s="1060">
        <v>620070002216</v>
      </c>
      <c r="C917" s="1059" t="s">
        <v>5068</v>
      </c>
      <c r="D917" s="1059" t="s">
        <v>4205</v>
      </c>
      <c r="E917" s="1059" t="s">
        <v>4181</v>
      </c>
      <c r="F917" s="1061">
        <v>12157.3</v>
      </c>
      <c r="G917" s="1059" t="s">
        <v>4152</v>
      </c>
      <c r="H917" s="1062">
        <v>2</v>
      </c>
      <c r="I917" s="1063">
        <v>1.05596620908131</v>
      </c>
      <c r="J917" s="1063">
        <v>0</v>
      </c>
      <c r="K917" s="1064">
        <v>18</v>
      </c>
      <c r="L917" s="1063">
        <v>22.9</v>
      </c>
      <c r="M917" s="1063">
        <v>19.007391763463598</v>
      </c>
      <c r="N917" s="1062">
        <v>1</v>
      </c>
      <c r="O917" s="1062">
        <v>0</v>
      </c>
      <c r="P917" s="1059">
        <v>4690379087441</v>
      </c>
      <c r="Q917" s="1062"/>
      <c r="R917" s="1062">
        <v>0</v>
      </c>
      <c r="S917" s="1059" t="s">
        <v>4153</v>
      </c>
      <c r="T917" s="1065">
        <f t="shared" si="26"/>
        <v>8145.3909999999996</v>
      </c>
      <c r="U917" s="1066">
        <f t="shared" si="27"/>
        <v>8552.6605500000005</v>
      </c>
    </row>
    <row r="918" spans="1:21" hidden="1">
      <c r="A918" s="1059" t="s">
        <v>5010</v>
      </c>
      <c r="B918" s="1060">
        <v>620070002217</v>
      </c>
      <c r="C918" s="1059" t="s">
        <v>5069</v>
      </c>
      <c r="D918" s="1059" t="s">
        <v>4205</v>
      </c>
      <c r="E918" s="1059" t="s">
        <v>4181</v>
      </c>
      <c r="F918" s="1061">
        <v>12157.3</v>
      </c>
      <c r="G918" s="1059" t="s">
        <v>4152</v>
      </c>
      <c r="H918" s="1062">
        <v>2</v>
      </c>
      <c r="I918" s="1063">
        <v>1.05596620908131</v>
      </c>
      <c r="J918" s="1063">
        <v>0</v>
      </c>
      <c r="K918" s="1064">
        <v>18</v>
      </c>
      <c r="L918" s="1063">
        <v>22.9</v>
      </c>
      <c r="M918" s="1063">
        <v>19.007391763463598</v>
      </c>
      <c r="N918" s="1062">
        <v>1</v>
      </c>
      <c r="O918" s="1062">
        <v>0</v>
      </c>
      <c r="P918" s="1059">
        <v>4690379087458</v>
      </c>
      <c r="Q918" s="1062"/>
      <c r="R918" s="1062">
        <v>0</v>
      </c>
      <c r="S918" s="1059" t="s">
        <v>4153</v>
      </c>
      <c r="T918" s="1065">
        <f t="shared" si="26"/>
        <v>8145.3909999999996</v>
      </c>
      <c r="U918" s="1066">
        <f t="shared" si="27"/>
        <v>8552.6605500000005</v>
      </c>
    </row>
    <row r="919" spans="1:21" hidden="1">
      <c r="A919" s="1059" t="s">
        <v>5010</v>
      </c>
      <c r="B919" s="1060">
        <v>620070802220</v>
      </c>
      <c r="C919" s="1059" t="s">
        <v>5070</v>
      </c>
      <c r="D919" s="1059" t="s">
        <v>4205</v>
      </c>
      <c r="E919" s="1059" t="s">
        <v>4181</v>
      </c>
      <c r="F919" s="1061">
        <v>16427.3</v>
      </c>
      <c r="G919" s="1059" t="s">
        <v>4152</v>
      </c>
      <c r="H919" s="1062">
        <v>1</v>
      </c>
      <c r="I919" s="1063">
        <v>0.527983104540655</v>
      </c>
      <c r="J919" s="1063">
        <v>0</v>
      </c>
      <c r="K919" s="1064">
        <v>30</v>
      </c>
      <c r="L919" s="1063">
        <v>11.45</v>
      </c>
      <c r="M919" s="1063">
        <v>15.8394931362196</v>
      </c>
      <c r="N919" s="1062">
        <v>1</v>
      </c>
      <c r="O919" s="1062">
        <v>0</v>
      </c>
      <c r="P919" s="1059">
        <v>4690379087489</v>
      </c>
      <c r="Q919" s="1062"/>
      <c r="R919" s="1062">
        <v>0</v>
      </c>
      <c r="S919" s="1059" t="s">
        <v>4153</v>
      </c>
      <c r="T919" s="1065">
        <f t="shared" si="26"/>
        <v>11006.291000000001</v>
      </c>
      <c r="U919" s="1066">
        <f t="shared" si="27"/>
        <v>11556.605550000002</v>
      </c>
    </row>
    <row r="920" spans="1:21" hidden="1">
      <c r="A920" s="1059" t="s">
        <v>5010</v>
      </c>
      <c r="B920" s="1060">
        <v>620070802223</v>
      </c>
      <c r="C920" s="1059" t="s">
        <v>5071</v>
      </c>
      <c r="D920" s="1059" t="s">
        <v>4205</v>
      </c>
      <c r="E920" s="1059" t="s">
        <v>4181</v>
      </c>
      <c r="F920" s="1061">
        <v>16427.3</v>
      </c>
      <c r="G920" s="1059" t="s">
        <v>4152</v>
      </c>
      <c r="H920" s="1062">
        <v>1</v>
      </c>
      <c r="I920" s="1063">
        <v>0.527983104540655</v>
      </c>
      <c r="J920" s="1063">
        <v>0</v>
      </c>
      <c r="K920" s="1064">
        <v>30</v>
      </c>
      <c r="L920" s="1063">
        <v>11.45</v>
      </c>
      <c r="M920" s="1063">
        <v>15.8394931362196</v>
      </c>
      <c r="N920" s="1062">
        <v>1</v>
      </c>
      <c r="O920" s="1062">
        <v>0</v>
      </c>
      <c r="P920" s="1059">
        <v>4690379087519</v>
      </c>
      <c r="Q920" s="1062"/>
      <c r="R920" s="1062">
        <v>0</v>
      </c>
      <c r="S920" s="1059" t="s">
        <v>4153</v>
      </c>
      <c r="T920" s="1065">
        <f t="shared" si="26"/>
        <v>11006.291000000001</v>
      </c>
      <c r="U920" s="1066">
        <f t="shared" si="27"/>
        <v>11556.605550000002</v>
      </c>
    </row>
    <row r="921" spans="1:21" hidden="1">
      <c r="A921" s="1059" t="s">
        <v>5010</v>
      </c>
      <c r="B921" s="1060">
        <v>620070802224</v>
      </c>
      <c r="C921" s="1059" t="s">
        <v>5072</v>
      </c>
      <c r="D921" s="1059" t="s">
        <v>4205</v>
      </c>
      <c r="E921" s="1059" t="s">
        <v>4181</v>
      </c>
      <c r="F921" s="1061">
        <v>16427.3</v>
      </c>
      <c r="G921" s="1059" t="s">
        <v>4152</v>
      </c>
      <c r="H921" s="1062">
        <v>1</v>
      </c>
      <c r="I921" s="1063">
        <v>0.527983104540655</v>
      </c>
      <c r="J921" s="1063">
        <v>0</v>
      </c>
      <c r="K921" s="1064">
        <v>30</v>
      </c>
      <c r="L921" s="1063">
        <v>11.45</v>
      </c>
      <c r="M921" s="1063">
        <v>15.8394931362196</v>
      </c>
      <c r="N921" s="1062">
        <v>1</v>
      </c>
      <c r="O921" s="1062">
        <v>0</v>
      </c>
      <c r="P921" s="1059">
        <v>4690379087526</v>
      </c>
      <c r="Q921" s="1062"/>
      <c r="R921" s="1062">
        <v>0</v>
      </c>
      <c r="S921" s="1059" t="s">
        <v>4153</v>
      </c>
      <c r="T921" s="1065">
        <f t="shared" si="26"/>
        <v>11006.291000000001</v>
      </c>
      <c r="U921" s="1066">
        <f t="shared" si="27"/>
        <v>11556.605550000002</v>
      </c>
    </row>
    <row r="922" spans="1:21" hidden="1">
      <c r="A922" s="1059" t="s">
        <v>5010</v>
      </c>
      <c r="B922" s="1060">
        <v>620070802221</v>
      </c>
      <c r="C922" s="1059" t="s">
        <v>5073</v>
      </c>
      <c r="D922" s="1059" t="s">
        <v>4205</v>
      </c>
      <c r="E922" s="1059" t="s">
        <v>4181</v>
      </c>
      <c r="F922" s="1061">
        <v>16427.3</v>
      </c>
      <c r="G922" s="1059" t="s">
        <v>4152</v>
      </c>
      <c r="H922" s="1062">
        <v>1</v>
      </c>
      <c r="I922" s="1063">
        <v>0.527983104540655</v>
      </c>
      <c r="J922" s="1063">
        <v>0</v>
      </c>
      <c r="K922" s="1064">
        <v>30</v>
      </c>
      <c r="L922" s="1063">
        <v>11.45</v>
      </c>
      <c r="M922" s="1063">
        <v>15.8394931362196</v>
      </c>
      <c r="N922" s="1062">
        <v>1</v>
      </c>
      <c r="O922" s="1062">
        <v>0</v>
      </c>
      <c r="P922" s="1059">
        <v>4690379087496</v>
      </c>
      <c r="Q922" s="1062"/>
      <c r="R922" s="1062">
        <v>0</v>
      </c>
      <c r="S922" s="1059" t="s">
        <v>4153</v>
      </c>
      <c r="T922" s="1065">
        <f t="shared" si="26"/>
        <v>11006.291000000001</v>
      </c>
      <c r="U922" s="1066">
        <f t="shared" si="27"/>
        <v>11556.605550000002</v>
      </c>
    </row>
    <row r="923" spans="1:21" hidden="1">
      <c r="A923" s="1059" t="s">
        <v>5010</v>
      </c>
      <c r="B923" s="1060">
        <v>620070802222</v>
      </c>
      <c r="C923" s="1059" t="s">
        <v>5074</v>
      </c>
      <c r="D923" s="1059" t="s">
        <v>4205</v>
      </c>
      <c r="E923" s="1059" t="s">
        <v>4181</v>
      </c>
      <c r="F923" s="1061">
        <v>16427.3</v>
      </c>
      <c r="G923" s="1059" t="s">
        <v>4152</v>
      </c>
      <c r="H923" s="1062">
        <v>1</v>
      </c>
      <c r="I923" s="1063">
        <v>0.527983104540655</v>
      </c>
      <c r="J923" s="1063">
        <v>0</v>
      </c>
      <c r="K923" s="1064">
        <v>30</v>
      </c>
      <c r="L923" s="1063">
        <v>11.45</v>
      </c>
      <c r="M923" s="1063">
        <v>15.8394931362196</v>
      </c>
      <c r="N923" s="1062">
        <v>1</v>
      </c>
      <c r="O923" s="1062">
        <v>0</v>
      </c>
      <c r="P923" s="1059">
        <v>4690379087502</v>
      </c>
      <c r="Q923" s="1062"/>
      <c r="R923" s="1062">
        <v>0</v>
      </c>
      <c r="S923" s="1059" t="s">
        <v>4153</v>
      </c>
      <c r="T923" s="1065">
        <f t="shared" si="26"/>
        <v>11006.291000000001</v>
      </c>
      <c r="U923" s="1066">
        <f t="shared" si="27"/>
        <v>11556.605550000002</v>
      </c>
    </row>
    <row r="924" spans="1:21" hidden="1">
      <c r="A924" s="1059" t="s">
        <v>5010</v>
      </c>
      <c r="B924" s="1060">
        <v>620070802225</v>
      </c>
      <c r="C924" s="1059" t="s">
        <v>5075</v>
      </c>
      <c r="D924" s="1059" t="s">
        <v>4205</v>
      </c>
      <c r="E924" s="1059" t="s">
        <v>4181</v>
      </c>
      <c r="F924" s="1061">
        <v>16427.3</v>
      </c>
      <c r="G924" s="1059" t="s">
        <v>4152</v>
      </c>
      <c r="H924" s="1062">
        <v>1</v>
      </c>
      <c r="I924" s="1063">
        <v>0.527983104540655</v>
      </c>
      <c r="J924" s="1063">
        <v>0</v>
      </c>
      <c r="K924" s="1064">
        <v>30</v>
      </c>
      <c r="L924" s="1063">
        <v>11.45</v>
      </c>
      <c r="M924" s="1063">
        <v>15.8394931362196</v>
      </c>
      <c r="N924" s="1062">
        <v>1</v>
      </c>
      <c r="O924" s="1062">
        <v>0</v>
      </c>
      <c r="P924" s="1059">
        <v>4690379087540</v>
      </c>
      <c r="Q924" s="1062"/>
      <c r="R924" s="1062">
        <v>0</v>
      </c>
      <c r="S924" s="1059" t="s">
        <v>4153</v>
      </c>
      <c r="T924" s="1065">
        <f t="shared" si="26"/>
        <v>11006.291000000001</v>
      </c>
      <c r="U924" s="1066">
        <f t="shared" si="27"/>
        <v>11556.605550000002</v>
      </c>
    </row>
    <row r="925" spans="1:21" hidden="1">
      <c r="A925" s="1059" t="s">
        <v>5010</v>
      </c>
      <c r="B925" s="1060">
        <v>620070802228</v>
      </c>
      <c r="C925" s="1059" t="s">
        <v>5076</v>
      </c>
      <c r="D925" s="1059" t="s">
        <v>4205</v>
      </c>
      <c r="E925" s="1059" t="s">
        <v>4181</v>
      </c>
      <c r="F925" s="1061">
        <v>16427.3</v>
      </c>
      <c r="G925" s="1059" t="s">
        <v>4152</v>
      </c>
      <c r="H925" s="1062">
        <v>1</v>
      </c>
      <c r="I925" s="1063">
        <v>0.527983104540655</v>
      </c>
      <c r="J925" s="1063">
        <v>0</v>
      </c>
      <c r="K925" s="1064">
        <v>30</v>
      </c>
      <c r="L925" s="1063">
        <v>11.45</v>
      </c>
      <c r="M925" s="1063">
        <v>15.8394931362196</v>
      </c>
      <c r="N925" s="1062">
        <v>1</v>
      </c>
      <c r="O925" s="1062">
        <v>0</v>
      </c>
      <c r="P925" s="1059">
        <v>4690379087571</v>
      </c>
      <c r="Q925" s="1062"/>
      <c r="R925" s="1062">
        <v>0</v>
      </c>
      <c r="S925" s="1059" t="s">
        <v>4153</v>
      </c>
      <c r="T925" s="1065">
        <f t="shared" si="26"/>
        <v>11006.291000000001</v>
      </c>
      <c r="U925" s="1066">
        <f t="shared" si="27"/>
        <v>11556.605550000002</v>
      </c>
    </row>
    <row r="926" spans="1:21" hidden="1">
      <c r="A926" s="1059" t="s">
        <v>5010</v>
      </c>
      <c r="B926" s="1060">
        <v>620070802229</v>
      </c>
      <c r="C926" s="1059" t="s">
        <v>5077</v>
      </c>
      <c r="D926" s="1059" t="s">
        <v>4205</v>
      </c>
      <c r="E926" s="1059" t="s">
        <v>4181</v>
      </c>
      <c r="F926" s="1061">
        <v>16427.3</v>
      </c>
      <c r="G926" s="1059" t="s">
        <v>4152</v>
      </c>
      <c r="H926" s="1062">
        <v>1</v>
      </c>
      <c r="I926" s="1063">
        <v>0.527983104540655</v>
      </c>
      <c r="J926" s="1063">
        <v>0</v>
      </c>
      <c r="K926" s="1064">
        <v>30</v>
      </c>
      <c r="L926" s="1063">
        <v>11.45</v>
      </c>
      <c r="M926" s="1063">
        <v>15.8394931362196</v>
      </c>
      <c r="N926" s="1062">
        <v>1</v>
      </c>
      <c r="O926" s="1062">
        <v>0</v>
      </c>
      <c r="P926" s="1059">
        <v>4690379087564</v>
      </c>
      <c r="Q926" s="1062"/>
      <c r="R926" s="1062">
        <v>0</v>
      </c>
      <c r="S926" s="1059" t="s">
        <v>4153</v>
      </c>
      <c r="T926" s="1065">
        <f t="shared" si="26"/>
        <v>11006.291000000001</v>
      </c>
      <c r="U926" s="1066">
        <f t="shared" si="27"/>
        <v>11556.605550000002</v>
      </c>
    </row>
    <row r="927" spans="1:21" hidden="1">
      <c r="A927" s="1059" t="s">
        <v>5010</v>
      </c>
      <c r="B927" s="1060">
        <v>620070802226</v>
      </c>
      <c r="C927" s="1059" t="s">
        <v>5078</v>
      </c>
      <c r="D927" s="1059" t="s">
        <v>4205</v>
      </c>
      <c r="E927" s="1059" t="s">
        <v>4181</v>
      </c>
      <c r="F927" s="1061">
        <v>16427.3</v>
      </c>
      <c r="G927" s="1059" t="s">
        <v>4152</v>
      </c>
      <c r="H927" s="1062">
        <v>1</v>
      </c>
      <c r="I927" s="1063">
        <v>0.527983104540655</v>
      </c>
      <c r="J927" s="1063">
        <v>0</v>
      </c>
      <c r="K927" s="1064">
        <v>30</v>
      </c>
      <c r="L927" s="1063">
        <v>11.45</v>
      </c>
      <c r="M927" s="1063">
        <v>15.8394931362196</v>
      </c>
      <c r="N927" s="1062">
        <v>1</v>
      </c>
      <c r="O927" s="1062">
        <v>0</v>
      </c>
      <c r="P927" s="1059">
        <v>4690379087557</v>
      </c>
      <c r="Q927" s="1062"/>
      <c r="R927" s="1062">
        <v>0</v>
      </c>
      <c r="S927" s="1059" t="s">
        <v>4153</v>
      </c>
      <c r="T927" s="1065">
        <f t="shared" si="26"/>
        <v>11006.291000000001</v>
      </c>
      <c r="U927" s="1066">
        <f t="shared" si="27"/>
        <v>11556.605550000002</v>
      </c>
    </row>
    <row r="928" spans="1:21" hidden="1">
      <c r="A928" s="1059" t="s">
        <v>5010</v>
      </c>
      <c r="B928" s="1060">
        <v>620070802227</v>
      </c>
      <c r="C928" s="1059" t="s">
        <v>5079</v>
      </c>
      <c r="D928" s="1059" t="s">
        <v>4205</v>
      </c>
      <c r="E928" s="1059" t="s">
        <v>4181</v>
      </c>
      <c r="F928" s="1061">
        <v>16427.3</v>
      </c>
      <c r="G928" s="1059" t="s">
        <v>4152</v>
      </c>
      <c r="H928" s="1062">
        <v>1</v>
      </c>
      <c r="I928" s="1063">
        <v>0.527983104540655</v>
      </c>
      <c r="J928" s="1063">
        <v>0</v>
      </c>
      <c r="K928" s="1064">
        <v>30</v>
      </c>
      <c r="L928" s="1063">
        <v>11.45</v>
      </c>
      <c r="M928" s="1063">
        <v>15.8394931362196</v>
      </c>
      <c r="N928" s="1062">
        <v>1</v>
      </c>
      <c r="O928" s="1062">
        <v>0</v>
      </c>
      <c r="P928" s="1059">
        <v>4690379087533</v>
      </c>
      <c r="Q928" s="1062"/>
      <c r="R928" s="1062">
        <v>0</v>
      </c>
      <c r="S928" s="1059" t="s">
        <v>4153</v>
      </c>
      <c r="T928" s="1065">
        <f t="shared" si="26"/>
        <v>11006.291000000001</v>
      </c>
      <c r="U928" s="1066">
        <f t="shared" si="27"/>
        <v>11556.605550000002</v>
      </c>
    </row>
    <row r="929" spans="1:21" hidden="1">
      <c r="A929" s="1059" t="s">
        <v>5010</v>
      </c>
      <c r="B929" s="1060">
        <v>620070802230</v>
      </c>
      <c r="C929" s="1059" t="s">
        <v>5080</v>
      </c>
      <c r="D929" s="1059" t="s">
        <v>4218</v>
      </c>
      <c r="E929" s="1059" t="s">
        <v>4181</v>
      </c>
      <c r="F929" s="1061">
        <v>6972.3</v>
      </c>
      <c r="G929" s="1059" t="s">
        <v>4152</v>
      </c>
      <c r="H929" s="1062">
        <v>4</v>
      </c>
      <c r="I929" s="1063">
        <v>1.05596620908131</v>
      </c>
      <c r="J929" s="1063">
        <v>0</v>
      </c>
      <c r="K929" s="1064">
        <v>20</v>
      </c>
      <c r="L929" s="1063">
        <v>45.8</v>
      </c>
      <c r="M929" s="1063">
        <v>21.119324181626201</v>
      </c>
      <c r="N929" s="1062">
        <v>1</v>
      </c>
      <c r="O929" s="1062">
        <v>0</v>
      </c>
      <c r="P929" s="1059">
        <v>4690379087588</v>
      </c>
      <c r="Q929" s="1062"/>
      <c r="R929" s="1062">
        <v>0</v>
      </c>
      <c r="S929" s="1059" t="s">
        <v>4153</v>
      </c>
      <c r="T929" s="1065">
        <f t="shared" ref="T929:T992" si="28">F929*67%</f>
        <v>4671.4410000000007</v>
      </c>
      <c r="U929" s="1066">
        <f t="shared" ref="U929:U992" si="29">T929*1.05</f>
        <v>4905.0130500000014</v>
      </c>
    </row>
    <row r="930" spans="1:21" hidden="1">
      <c r="A930" s="1059" t="s">
        <v>5010</v>
      </c>
      <c r="B930" s="1060">
        <v>620070802233</v>
      </c>
      <c r="C930" s="1059" t="s">
        <v>5081</v>
      </c>
      <c r="D930" s="1059" t="s">
        <v>4218</v>
      </c>
      <c r="E930" s="1059" t="s">
        <v>4181</v>
      </c>
      <c r="F930" s="1061">
        <v>6972.3</v>
      </c>
      <c r="G930" s="1059" t="s">
        <v>4152</v>
      </c>
      <c r="H930" s="1062">
        <v>4</v>
      </c>
      <c r="I930" s="1063">
        <v>1.05596620908131</v>
      </c>
      <c r="J930" s="1063">
        <v>0</v>
      </c>
      <c r="K930" s="1064">
        <v>20</v>
      </c>
      <c r="L930" s="1063">
        <v>45.8</v>
      </c>
      <c r="M930" s="1063">
        <v>21.119324181626201</v>
      </c>
      <c r="N930" s="1062">
        <v>1</v>
      </c>
      <c r="O930" s="1062">
        <v>0</v>
      </c>
      <c r="P930" s="1059">
        <v>4690379087618</v>
      </c>
      <c r="Q930" s="1062"/>
      <c r="R930" s="1062">
        <v>0</v>
      </c>
      <c r="S930" s="1059" t="s">
        <v>4153</v>
      </c>
      <c r="T930" s="1065">
        <f t="shared" si="28"/>
        <v>4671.4410000000007</v>
      </c>
      <c r="U930" s="1066">
        <f t="shared" si="29"/>
        <v>4905.0130500000014</v>
      </c>
    </row>
    <row r="931" spans="1:21" hidden="1">
      <c r="A931" s="1059" t="s">
        <v>5010</v>
      </c>
      <c r="B931" s="1060">
        <v>620070802234</v>
      </c>
      <c r="C931" s="1059" t="s">
        <v>5082</v>
      </c>
      <c r="D931" s="1059" t="s">
        <v>4218</v>
      </c>
      <c r="E931" s="1059" t="s">
        <v>4181</v>
      </c>
      <c r="F931" s="1061">
        <v>6972.3</v>
      </c>
      <c r="G931" s="1059" t="s">
        <v>4152</v>
      </c>
      <c r="H931" s="1062">
        <v>4</v>
      </c>
      <c r="I931" s="1063">
        <v>1.05596620908131</v>
      </c>
      <c r="J931" s="1063">
        <v>0</v>
      </c>
      <c r="K931" s="1064">
        <v>20</v>
      </c>
      <c r="L931" s="1063">
        <v>45.8</v>
      </c>
      <c r="M931" s="1063">
        <v>21.119324181626201</v>
      </c>
      <c r="N931" s="1062">
        <v>1</v>
      </c>
      <c r="O931" s="1062">
        <v>0</v>
      </c>
      <c r="P931" s="1059">
        <v>4690379087625</v>
      </c>
      <c r="Q931" s="1062"/>
      <c r="R931" s="1062">
        <v>0</v>
      </c>
      <c r="S931" s="1059" t="s">
        <v>4153</v>
      </c>
      <c r="T931" s="1065">
        <f t="shared" si="28"/>
        <v>4671.4410000000007</v>
      </c>
      <c r="U931" s="1066">
        <f t="shared" si="29"/>
        <v>4905.0130500000014</v>
      </c>
    </row>
    <row r="932" spans="1:21" hidden="1">
      <c r="A932" s="1059" t="s">
        <v>5010</v>
      </c>
      <c r="B932" s="1060">
        <v>620070802231</v>
      </c>
      <c r="C932" s="1059" t="s">
        <v>5083</v>
      </c>
      <c r="D932" s="1059" t="s">
        <v>4218</v>
      </c>
      <c r="E932" s="1059" t="s">
        <v>4181</v>
      </c>
      <c r="F932" s="1061">
        <v>6972.3</v>
      </c>
      <c r="G932" s="1059" t="s">
        <v>4152</v>
      </c>
      <c r="H932" s="1062">
        <v>4</v>
      </c>
      <c r="I932" s="1063">
        <v>1.05596620908131</v>
      </c>
      <c r="J932" s="1063">
        <v>0</v>
      </c>
      <c r="K932" s="1064">
        <v>20</v>
      </c>
      <c r="L932" s="1063">
        <v>45.8</v>
      </c>
      <c r="M932" s="1063">
        <v>21.119324181626201</v>
      </c>
      <c r="N932" s="1062">
        <v>1</v>
      </c>
      <c r="O932" s="1062">
        <v>0</v>
      </c>
      <c r="P932" s="1059">
        <v>4690379087595</v>
      </c>
      <c r="Q932" s="1062"/>
      <c r="R932" s="1062">
        <v>0</v>
      </c>
      <c r="S932" s="1059" t="s">
        <v>4153</v>
      </c>
      <c r="T932" s="1065">
        <f t="shared" si="28"/>
        <v>4671.4410000000007</v>
      </c>
      <c r="U932" s="1066">
        <f t="shared" si="29"/>
        <v>4905.0130500000014</v>
      </c>
    </row>
    <row r="933" spans="1:21" hidden="1">
      <c r="A933" s="1059" t="s">
        <v>5010</v>
      </c>
      <c r="B933" s="1060">
        <v>620070802232</v>
      </c>
      <c r="C933" s="1059" t="s">
        <v>5084</v>
      </c>
      <c r="D933" s="1059" t="s">
        <v>4218</v>
      </c>
      <c r="E933" s="1059" t="s">
        <v>4181</v>
      </c>
      <c r="F933" s="1061">
        <v>6972.3</v>
      </c>
      <c r="G933" s="1059" t="s">
        <v>4152</v>
      </c>
      <c r="H933" s="1062">
        <v>4</v>
      </c>
      <c r="I933" s="1063">
        <v>1.05596620908131</v>
      </c>
      <c r="J933" s="1063">
        <v>0</v>
      </c>
      <c r="K933" s="1064">
        <v>20</v>
      </c>
      <c r="L933" s="1063">
        <v>45.8</v>
      </c>
      <c r="M933" s="1063">
        <v>21.119324181626201</v>
      </c>
      <c r="N933" s="1062">
        <v>1</v>
      </c>
      <c r="O933" s="1062">
        <v>0</v>
      </c>
      <c r="P933" s="1059">
        <v>4690379087601</v>
      </c>
      <c r="Q933" s="1062"/>
      <c r="R933" s="1062">
        <v>0</v>
      </c>
      <c r="S933" s="1059" t="s">
        <v>4153</v>
      </c>
      <c r="T933" s="1065">
        <f t="shared" si="28"/>
        <v>4671.4410000000007</v>
      </c>
      <c r="U933" s="1066">
        <f t="shared" si="29"/>
        <v>4905.0130500000014</v>
      </c>
    </row>
    <row r="934" spans="1:21" hidden="1">
      <c r="A934" s="1059" t="s">
        <v>5010</v>
      </c>
      <c r="B934" s="1060">
        <v>620070802235</v>
      </c>
      <c r="C934" s="1059" t="s">
        <v>5085</v>
      </c>
      <c r="D934" s="1059" t="s">
        <v>4218</v>
      </c>
      <c r="E934" s="1059" t="s">
        <v>4181</v>
      </c>
      <c r="F934" s="1061">
        <v>11712</v>
      </c>
      <c r="G934" s="1059" t="s">
        <v>4152</v>
      </c>
      <c r="H934" s="1062">
        <v>2</v>
      </c>
      <c r="I934" s="1063">
        <v>0.527983104540655</v>
      </c>
      <c r="J934" s="1063">
        <v>0</v>
      </c>
      <c r="K934" s="1064">
        <v>26</v>
      </c>
      <c r="L934" s="1063">
        <v>22.9</v>
      </c>
      <c r="M934" s="1063">
        <v>13.727560718056999</v>
      </c>
      <c r="N934" s="1062">
        <v>1</v>
      </c>
      <c r="O934" s="1062">
        <v>0</v>
      </c>
      <c r="P934" s="1059">
        <v>4690379087632</v>
      </c>
      <c r="Q934" s="1062"/>
      <c r="R934" s="1062">
        <v>0</v>
      </c>
      <c r="S934" s="1059" t="s">
        <v>4153</v>
      </c>
      <c r="T934" s="1065">
        <f t="shared" si="28"/>
        <v>7847.0400000000009</v>
      </c>
      <c r="U934" s="1066">
        <f t="shared" si="29"/>
        <v>8239.3920000000016</v>
      </c>
    </row>
    <row r="935" spans="1:21" hidden="1">
      <c r="A935" s="1059" t="s">
        <v>5010</v>
      </c>
      <c r="B935" s="1060">
        <v>620070802238</v>
      </c>
      <c r="C935" s="1059" t="s">
        <v>5086</v>
      </c>
      <c r="D935" s="1059" t="s">
        <v>4218</v>
      </c>
      <c r="E935" s="1059" t="s">
        <v>4181</v>
      </c>
      <c r="F935" s="1061">
        <v>11712</v>
      </c>
      <c r="G935" s="1059" t="s">
        <v>4152</v>
      </c>
      <c r="H935" s="1062">
        <v>2</v>
      </c>
      <c r="I935" s="1063">
        <v>0.527983104540655</v>
      </c>
      <c r="J935" s="1063">
        <v>0</v>
      </c>
      <c r="K935" s="1064">
        <v>26</v>
      </c>
      <c r="L935" s="1063">
        <v>22.9</v>
      </c>
      <c r="M935" s="1063">
        <v>13.727560718056999</v>
      </c>
      <c r="N935" s="1062">
        <v>1</v>
      </c>
      <c r="O935" s="1062">
        <v>0</v>
      </c>
      <c r="P935" s="1059">
        <v>4690379087663</v>
      </c>
      <c r="Q935" s="1062"/>
      <c r="R935" s="1062">
        <v>0</v>
      </c>
      <c r="S935" s="1059" t="s">
        <v>4153</v>
      </c>
      <c r="T935" s="1065">
        <f t="shared" si="28"/>
        <v>7847.0400000000009</v>
      </c>
      <c r="U935" s="1066">
        <f t="shared" si="29"/>
        <v>8239.3920000000016</v>
      </c>
    </row>
    <row r="936" spans="1:21" hidden="1">
      <c r="A936" s="1059" t="s">
        <v>5010</v>
      </c>
      <c r="B936" s="1060">
        <v>620070802239</v>
      </c>
      <c r="C936" s="1059" t="s">
        <v>5087</v>
      </c>
      <c r="D936" s="1059" t="s">
        <v>4218</v>
      </c>
      <c r="E936" s="1059" t="s">
        <v>4181</v>
      </c>
      <c r="F936" s="1061">
        <v>11712</v>
      </c>
      <c r="G936" s="1059" t="s">
        <v>4152</v>
      </c>
      <c r="H936" s="1062">
        <v>2</v>
      </c>
      <c r="I936" s="1063">
        <v>0.527983104540655</v>
      </c>
      <c r="J936" s="1063">
        <v>0</v>
      </c>
      <c r="K936" s="1064">
        <v>26</v>
      </c>
      <c r="L936" s="1063">
        <v>22.9</v>
      </c>
      <c r="M936" s="1063">
        <v>13.727560718056999</v>
      </c>
      <c r="N936" s="1062">
        <v>1</v>
      </c>
      <c r="O936" s="1062">
        <v>0</v>
      </c>
      <c r="P936" s="1059">
        <v>4690379087670</v>
      </c>
      <c r="Q936" s="1062"/>
      <c r="R936" s="1062">
        <v>0</v>
      </c>
      <c r="S936" s="1059" t="s">
        <v>4153</v>
      </c>
      <c r="T936" s="1065">
        <f t="shared" si="28"/>
        <v>7847.0400000000009</v>
      </c>
      <c r="U936" s="1066">
        <f t="shared" si="29"/>
        <v>8239.3920000000016</v>
      </c>
    </row>
    <row r="937" spans="1:21" hidden="1">
      <c r="A937" s="1059" t="s">
        <v>5010</v>
      </c>
      <c r="B937" s="1060">
        <v>620070802236</v>
      </c>
      <c r="C937" s="1059" t="s">
        <v>5088</v>
      </c>
      <c r="D937" s="1059" t="s">
        <v>4218</v>
      </c>
      <c r="E937" s="1059" t="s">
        <v>4181</v>
      </c>
      <c r="F937" s="1061">
        <v>11712</v>
      </c>
      <c r="G937" s="1059" t="s">
        <v>4152</v>
      </c>
      <c r="H937" s="1062">
        <v>2</v>
      </c>
      <c r="I937" s="1063">
        <v>0.527983104540655</v>
      </c>
      <c r="J937" s="1063">
        <v>0</v>
      </c>
      <c r="K937" s="1064">
        <v>26</v>
      </c>
      <c r="L937" s="1063">
        <v>22.9</v>
      </c>
      <c r="M937" s="1063">
        <v>13.727560718056999</v>
      </c>
      <c r="N937" s="1062">
        <v>1</v>
      </c>
      <c r="O937" s="1062">
        <v>0</v>
      </c>
      <c r="P937" s="1059">
        <v>4690379087649</v>
      </c>
      <c r="Q937" s="1062"/>
      <c r="R937" s="1062">
        <v>0</v>
      </c>
      <c r="S937" s="1059" t="s">
        <v>4153</v>
      </c>
      <c r="T937" s="1065">
        <f t="shared" si="28"/>
        <v>7847.0400000000009</v>
      </c>
      <c r="U937" s="1066">
        <f t="shared" si="29"/>
        <v>8239.3920000000016</v>
      </c>
    </row>
    <row r="938" spans="1:21" hidden="1">
      <c r="A938" s="1059" t="s">
        <v>5010</v>
      </c>
      <c r="B938" s="1060">
        <v>620070802237</v>
      </c>
      <c r="C938" s="1059" t="s">
        <v>5089</v>
      </c>
      <c r="D938" s="1059" t="s">
        <v>4218</v>
      </c>
      <c r="E938" s="1059" t="s">
        <v>4181</v>
      </c>
      <c r="F938" s="1061">
        <v>11712</v>
      </c>
      <c r="G938" s="1059" t="s">
        <v>4152</v>
      </c>
      <c r="H938" s="1062">
        <v>2</v>
      </c>
      <c r="I938" s="1063">
        <v>0.527983104540655</v>
      </c>
      <c r="J938" s="1063">
        <v>0</v>
      </c>
      <c r="K938" s="1064">
        <v>26</v>
      </c>
      <c r="L938" s="1063">
        <v>22.9</v>
      </c>
      <c r="M938" s="1063">
        <v>13.727560718056999</v>
      </c>
      <c r="N938" s="1062">
        <v>1</v>
      </c>
      <c r="O938" s="1062">
        <v>0</v>
      </c>
      <c r="P938" s="1059">
        <v>4690379087656</v>
      </c>
      <c r="Q938" s="1062"/>
      <c r="R938" s="1062">
        <v>0</v>
      </c>
      <c r="S938" s="1059" t="s">
        <v>4153</v>
      </c>
      <c r="T938" s="1065">
        <f t="shared" si="28"/>
        <v>7847.0400000000009</v>
      </c>
      <c r="U938" s="1066">
        <f t="shared" si="29"/>
        <v>8239.3920000000016</v>
      </c>
    </row>
    <row r="939" spans="1:21" hidden="1">
      <c r="A939" s="1059" t="s">
        <v>5010</v>
      </c>
      <c r="B939" s="1060">
        <v>620070802240</v>
      </c>
      <c r="C939" s="1059" t="s">
        <v>5090</v>
      </c>
      <c r="D939" s="1059" t="s">
        <v>4218</v>
      </c>
      <c r="E939" s="1059" t="s">
        <v>4181</v>
      </c>
      <c r="F939" s="1061">
        <v>11712</v>
      </c>
      <c r="G939" s="1059" t="s">
        <v>4152</v>
      </c>
      <c r="H939" s="1062">
        <v>2</v>
      </c>
      <c r="I939" s="1063">
        <v>0.527983104540655</v>
      </c>
      <c r="J939" s="1063">
        <v>0</v>
      </c>
      <c r="K939" s="1064">
        <v>26</v>
      </c>
      <c r="L939" s="1063">
        <v>22.9</v>
      </c>
      <c r="M939" s="1063">
        <v>13.727560718056999</v>
      </c>
      <c r="N939" s="1062">
        <v>1</v>
      </c>
      <c r="O939" s="1062">
        <v>0</v>
      </c>
      <c r="P939" s="1059">
        <v>4690379087687</v>
      </c>
      <c r="Q939" s="1062"/>
      <c r="R939" s="1062">
        <v>0</v>
      </c>
      <c r="S939" s="1059" t="s">
        <v>4153</v>
      </c>
      <c r="T939" s="1065">
        <f t="shared" si="28"/>
        <v>7847.0400000000009</v>
      </c>
      <c r="U939" s="1066">
        <f t="shared" si="29"/>
        <v>8239.3920000000016</v>
      </c>
    </row>
    <row r="940" spans="1:21" hidden="1">
      <c r="A940" s="1059" t="s">
        <v>5010</v>
      </c>
      <c r="B940" s="1060">
        <v>620070802243</v>
      </c>
      <c r="C940" s="1059" t="s">
        <v>5091</v>
      </c>
      <c r="D940" s="1059" t="s">
        <v>4218</v>
      </c>
      <c r="E940" s="1059" t="s">
        <v>4181</v>
      </c>
      <c r="F940" s="1061">
        <v>11712</v>
      </c>
      <c r="G940" s="1059" t="s">
        <v>4152</v>
      </c>
      <c r="H940" s="1062">
        <v>2</v>
      </c>
      <c r="I940" s="1063">
        <v>0.527983104540655</v>
      </c>
      <c r="J940" s="1063">
        <v>0</v>
      </c>
      <c r="K940" s="1064">
        <v>26</v>
      </c>
      <c r="L940" s="1063">
        <v>22.9</v>
      </c>
      <c r="M940" s="1063">
        <v>13.727560718056999</v>
      </c>
      <c r="N940" s="1062">
        <v>1</v>
      </c>
      <c r="O940" s="1062">
        <v>0</v>
      </c>
      <c r="P940" s="1059">
        <v>4690379087717</v>
      </c>
      <c r="Q940" s="1062"/>
      <c r="R940" s="1062">
        <v>0</v>
      </c>
      <c r="S940" s="1059" t="s">
        <v>4153</v>
      </c>
      <c r="T940" s="1065">
        <f t="shared" si="28"/>
        <v>7847.0400000000009</v>
      </c>
      <c r="U940" s="1066">
        <f t="shared" si="29"/>
        <v>8239.3920000000016</v>
      </c>
    </row>
    <row r="941" spans="1:21" hidden="1">
      <c r="A941" s="1059" t="s">
        <v>5010</v>
      </c>
      <c r="B941" s="1060">
        <v>620070802244</v>
      </c>
      <c r="C941" s="1059" t="s">
        <v>5092</v>
      </c>
      <c r="D941" s="1059" t="s">
        <v>4218</v>
      </c>
      <c r="E941" s="1059" t="s">
        <v>4181</v>
      </c>
      <c r="F941" s="1061">
        <v>11712</v>
      </c>
      <c r="G941" s="1059" t="s">
        <v>4152</v>
      </c>
      <c r="H941" s="1062">
        <v>2</v>
      </c>
      <c r="I941" s="1063">
        <v>0.527983104540655</v>
      </c>
      <c r="J941" s="1063">
        <v>0</v>
      </c>
      <c r="K941" s="1064">
        <v>26</v>
      </c>
      <c r="L941" s="1063">
        <v>22.9</v>
      </c>
      <c r="M941" s="1063">
        <v>13.727560718056999</v>
      </c>
      <c r="N941" s="1062">
        <v>1</v>
      </c>
      <c r="O941" s="1062">
        <v>0</v>
      </c>
      <c r="P941" s="1059">
        <v>4690379087724</v>
      </c>
      <c r="Q941" s="1062"/>
      <c r="R941" s="1062">
        <v>0</v>
      </c>
      <c r="S941" s="1059" t="s">
        <v>4153</v>
      </c>
      <c r="T941" s="1065">
        <f t="shared" si="28"/>
        <v>7847.0400000000009</v>
      </c>
      <c r="U941" s="1066">
        <f t="shared" si="29"/>
        <v>8239.3920000000016</v>
      </c>
    </row>
    <row r="942" spans="1:21" hidden="1">
      <c r="A942" s="1059" t="s">
        <v>5010</v>
      </c>
      <c r="B942" s="1060">
        <v>620070802241</v>
      </c>
      <c r="C942" s="1059" t="s">
        <v>5093</v>
      </c>
      <c r="D942" s="1059" t="s">
        <v>4218</v>
      </c>
      <c r="E942" s="1059" t="s">
        <v>4181</v>
      </c>
      <c r="F942" s="1061">
        <v>11712</v>
      </c>
      <c r="G942" s="1059" t="s">
        <v>4152</v>
      </c>
      <c r="H942" s="1062">
        <v>2</v>
      </c>
      <c r="I942" s="1063">
        <v>0.527983104540655</v>
      </c>
      <c r="J942" s="1063">
        <v>0</v>
      </c>
      <c r="K942" s="1064">
        <v>26</v>
      </c>
      <c r="L942" s="1063">
        <v>22.9</v>
      </c>
      <c r="M942" s="1063">
        <v>13.727560718056999</v>
      </c>
      <c r="N942" s="1062">
        <v>1</v>
      </c>
      <c r="O942" s="1062">
        <v>0</v>
      </c>
      <c r="P942" s="1059">
        <v>4690379087694</v>
      </c>
      <c r="Q942" s="1062"/>
      <c r="R942" s="1062">
        <v>0</v>
      </c>
      <c r="S942" s="1059" t="s">
        <v>4153</v>
      </c>
      <c r="T942" s="1065">
        <f t="shared" si="28"/>
        <v>7847.0400000000009</v>
      </c>
      <c r="U942" s="1066">
        <f t="shared" si="29"/>
        <v>8239.3920000000016</v>
      </c>
    </row>
    <row r="943" spans="1:21" hidden="1">
      <c r="A943" s="1059" t="s">
        <v>5010</v>
      </c>
      <c r="B943" s="1060">
        <v>620070802242</v>
      </c>
      <c r="C943" s="1059" t="s">
        <v>5094</v>
      </c>
      <c r="D943" s="1059" t="s">
        <v>4218</v>
      </c>
      <c r="E943" s="1059" t="s">
        <v>4181</v>
      </c>
      <c r="F943" s="1061">
        <v>11712</v>
      </c>
      <c r="G943" s="1059" t="s">
        <v>4152</v>
      </c>
      <c r="H943" s="1062">
        <v>2</v>
      </c>
      <c r="I943" s="1063">
        <v>0.527983104540655</v>
      </c>
      <c r="J943" s="1063">
        <v>0</v>
      </c>
      <c r="K943" s="1064">
        <v>26</v>
      </c>
      <c r="L943" s="1063">
        <v>22.9</v>
      </c>
      <c r="M943" s="1063">
        <v>13.727560718056999</v>
      </c>
      <c r="N943" s="1062">
        <v>1</v>
      </c>
      <c r="O943" s="1062">
        <v>0</v>
      </c>
      <c r="P943" s="1059">
        <v>4690379087700</v>
      </c>
      <c r="Q943" s="1062"/>
      <c r="R943" s="1062">
        <v>0</v>
      </c>
      <c r="S943" s="1059" t="s">
        <v>4153</v>
      </c>
      <c r="T943" s="1065">
        <f t="shared" si="28"/>
        <v>7847.0400000000009</v>
      </c>
      <c r="U943" s="1066">
        <f t="shared" si="29"/>
        <v>8239.3920000000016</v>
      </c>
    </row>
    <row r="944" spans="1:21" hidden="1">
      <c r="A944" s="1059" t="s">
        <v>5010</v>
      </c>
      <c r="B944" s="1060">
        <v>620070802245</v>
      </c>
      <c r="C944" s="1059" t="s">
        <v>5095</v>
      </c>
      <c r="D944" s="1059" t="s">
        <v>4231</v>
      </c>
      <c r="E944" s="1059" t="s">
        <v>4181</v>
      </c>
      <c r="F944" s="1061">
        <v>8985.2999999999993</v>
      </c>
      <c r="G944" s="1059" t="s">
        <v>4152</v>
      </c>
      <c r="H944" s="1062">
        <v>2</v>
      </c>
      <c r="I944" s="1063">
        <v>0.79207920792079201</v>
      </c>
      <c r="J944" s="1063">
        <v>0</v>
      </c>
      <c r="K944" s="1064">
        <v>18</v>
      </c>
      <c r="L944" s="1063">
        <v>22.9</v>
      </c>
      <c r="M944" s="1063">
        <v>14.2574257425743</v>
      </c>
      <c r="N944" s="1062">
        <v>1</v>
      </c>
      <c r="O944" s="1062">
        <v>0</v>
      </c>
      <c r="P944" s="1059">
        <v>4690379087731</v>
      </c>
      <c r="Q944" s="1062"/>
      <c r="R944" s="1062">
        <v>0</v>
      </c>
      <c r="S944" s="1059" t="s">
        <v>4153</v>
      </c>
      <c r="T944" s="1065">
        <f t="shared" si="28"/>
        <v>6020.1509999999998</v>
      </c>
      <c r="U944" s="1066">
        <f t="shared" si="29"/>
        <v>6321.1585500000001</v>
      </c>
    </row>
    <row r="945" spans="1:21" hidden="1">
      <c r="A945" s="1059" t="s">
        <v>5010</v>
      </c>
      <c r="B945" s="1060">
        <v>620070802248</v>
      </c>
      <c r="C945" s="1059" t="s">
        <v>5096</v>
      </c>
      <c r="D945" s="1059" t="s">
        <v>4231</v>
      </c>
      <c r="E945" s="1059" t="s">
        <v>4181</v>
      </c>
      <c r="F945" s="1061">
        <v>8985.2999999999993</v>
      </c>
      <c r="G945" s="1059" t="s">
        <v>4152</v>
      </c>
      <c r="H945" s="1062">
        <v>2</v>
      </c>
      <c r="I945" s="1063">
        <v>0.79207920792079201</v>
      </c>
      <c r="J945" s="1063">
        <v>0</v>
      </c>
      <c r="K945" s="1064">
        <v>18</v>
      </c>
      <c r="L945" s="1063">
        <v>22.9</v>
      </c>
      <c r="M945" s="1063">
        <v>14.2574257425743</v>
      </c>
      <c r="N945" s="1062">
        <v>1</v>
      </c>
      <c r="O945" s="1062">
        <v>0</v>
      </c>
      <c r="P945" s="1059">
        <v>4690379087762</v>
      </c>
      <c r="Q945" s="1062"/>
      <c r="R945" s="1062">
        <v>0</v>
      </c>
      <c r="S945" s="1059" t="s">
        <v>4153</v>
      </c>
      <c r="T945" s="1065">
        <f t="shared" si="28"/>
        <v>6020.1509999999998</v>
      </c>
      <c r="U945" s="1066">
        <f t="shared" si="29"/>
        <v>6321.1585500000001</v>
      </c>
    </row>
    <row r="946" spans="1:21" hidden="1">
      <c r="A946" s="1059" t="s">
        <v>5010</v>
      </c>
      <c r="B946" s="1060">
        <v>620070802249</v>
      </c>
      <c r="C946" s="1059" t="s">
        <v>5097</v>
      </c>
      <c r="D946" s="1059" t="s">
        <v>4231</v>
      </c>
      <c r="E946" s="1059" t="s">
        <v>4181</v>
      </c>
      <c r="F946" s="1061">
        <v>8985.2999999999993</v>
      </c>
      <c r="G946" s="1059" t="s">
        <v>4152</v>
      </c>
      <c r="H946" s="1062">
        <v>2</v>
      </c>
      <c r="I946" s="1063">
        <v>0.79207920792079201</v>
      </c>
      <c r="J946" s="1063">
        <v>0</v>
      </c>
      <c r="K946" s="1064">
        <v>26</v>
      </c>
      <c r="L946" s="1063">
        <v>22.9</v>
      </c>
      <c r="M946" s="1063">
        <v>20.594059405940602</v>
      </c>
      <c r="N946" s="1062">
        <v>1</v>
      </c>
      <c r="O946" s="1062">
        <v>0</v>
      </c>
      <c r="P946" s="1059">
        <v>4690379087779</v>
      </c>
      <c r="Q946" s="1062"/>
      <c r="R946" s="1062">
        <v>0</v>
      </c>
      <c r="S946" s="1059" t="s">
        <v>4153</v>
      </c>
      <c r="T946" s="1065">
        <f t="shared" si="28"/>
        <v>6020.1509999999998</v>
      </c>
      <c r="U946" s="1066">
        <f t="shared" si="29"/>
        <v>6321.1585500000001</v>
      </c>
    </row>
    <row r="947" spans="1:21" hidden="1">
      <c r="A947" s="1059" t="s">
        <v>5010</v>
      </c>
      <c r="B947" s="1060">
        <v>620070802246</v>
      </c>
      <c r="C947" s="1059" t="s">
        <v>5098</v>
      </c>
      <c r="D947" s="1059" t="s">
        <v>4231</v>
      </c>
      <c r="E947" s="1059" t="s">
        <v>4181</v>
      </c>
      <c r="F947" s="1061">
        <v>8985.2999999999993</v>
      </c>
      <c r="G947" s="1059" t="s">
        <v>4152</v>
      </c>
      <c r="H947" s="1062">
        <v>2</v>
      </c>
      <c r="I947" s="1063">
        <v>0.79207920792079201</v>
      </c>
      <c r="J947" s="1063">
        <v>0</v>
      </c>
      <c r="K947" s="1064">
        <v>18</v>
      </c>
      <c r="L947" s="1063">
        <v>22.9</v>
      </c>
      <c r="M947" s="1063">
        <v>14.2574257425743</v>
      </c>
      <c r="N947" s="1062">
        <v>1</v>
      </c>
      <c r="O947" s="1062">
        <v>0</v>
      </c>
      <c r="P947" s="1059">
        <v>4690379087748</v>
      </c>
      <c r="Q947" s="1062"/>
      <c r="R947" s="1062">
        <v>0</v>
      </c>
      <c r="S947" s="1059" t="s">
        <v>4153</v>
      </c>
      <c r="T947" s="1065">
        <f t="shared" si="28"/>
        <v>6020.1509999999998</v>
      </c>
      <c r="U947" s="1066">
        <f t="shared" si="29"/>
        <v>6321.1585500000001</v>
      </c>
    </row>
    <row r="948" spans="1:21" hidden="1">
      <c r="A948" s="1059" t="s">
        <v>5010</v>
      </c>
      <c r="B948" s="1060">
        <v>620070802247</v>
      </c>
      <c r="C948" s="1059" t="s">
        <v>5099</v>
      </c>
      <c r="D948" s="1059" t="s">
        <v>4231</v>
      </c>
      <c r="E948" s="1059" t="s">
        <v>4181</v>
      </c>
      <c r="F948" s="1061">
        <v>8985.2999999999993</v>
      </c>
      <c r="G948" s="1059" t="s">
        <v>4152</v>
      </c>
      <c r="H948" s="1062">
        <v>2</v>
      </c>
      <c r="I948" s="1063">
        <v>0.79207920792079201</v>
      </c>
      <c r="J948" s="1063">
        <v>0</v>
      </c>
      <c r="K948" s="1064">
        <v>18</v>
      </c>
      <c r="L948" s="1063">
        <v>22.9</v>
      </c>
      <c r="M948" s="1063">
        <v>14.2574257425743</v>
      </c>
      <c r="N948" s="1062">
        <v>1</v>
      </c>
      <c r="O948" s="1062">
        <v>0</v>
      </c>
      <c r="P948" s="1059">
        <v>4690379087755</v>
      </c>
      <c r="Q948" s="1062"/>
      <c r="R948" s="1062">
        <v>0</v>
      </c>
      <c r="S948" s="1059" t="s">
        <v>4153</v>
      </c>
      <c r="T948" s="1065">
        <f t="shared" si="28"/>
        <v>6020.1509999999998</v>
      </c>
      <c r="U948" s="1066">
        <f t="shared" si="29"/>
        <v>6321.1585500000001</v>
      </c>
    </row>
    <row r="949" spans="1:21" hidden="1">
      <c r="A949" s="1059" t="s">
        <v>5010</v>
      </c>
      <c r="B949" s="1060">
        <v>620070802250</v>
      </c>
      <c r="C949" s="1059" t="s">
        <v>5100</v>
      </c>
      <c r="D949" s="1059" t="s">
        <v>4231</v>
      </c>
      <c r="E949" s="1059" t="s">
        <v>4181</v>
      </c>
      <c r="F949" s="1061">
        <v>12895.4</v>
      </c>
      <c r="G949" s="1059" t="s">
        <v>4152</v>
      </c>
      <c r="H949" s="1062">
        <v>1</v>
      </c>
      <c r="I949" s="1063">
        <v>0.396039603960396</v>
      </c>
      <c r="J949" s="1063">
        <v>0</v>
      </c>
      <c r="K949" s="1064">
        <v>30</v>
      </c>
      <c r="L949" s="1063">
        <v>11.45</v>
      </c>
      <c r="M949" s="1063">
        <v>11.881188118811901</v>
      </c>
      <c r="N949" s="1062">
        <v>1</v>
      </c>
      <c r="O949" s="1062">
        <v>0</v>
      </c>
      <c r="P949" s="1059">
        <v>4690379087786</v>
      </c>
      <c r="Q949" s="1062"/>
      <c r="R949" s="1062">
        <v>0</v>
      </c>
      <c r="S949" s="1059" t="s">
        <v>4153</v>
      </c>
      <c r="T949" s="1065">
        <f t="shared" si="28"/>
        <v>8639.9179999999997</v>
      </c>
      <c r="U949" s="1066">
        <f t="shared" si="29"/>
        <v>9071.9138999999996</v>
      </c>
    </row>
    <row r="950" spans="1:21" hidden="1">
      <c r="A950" s="1059" t="s">
        <v>5010</v>
      </c>
      <c r="B950" s="1060">
        <v>620070802253</v>
      </c>
      <c r="C950" s="1059" t="s">
        <v>5101</v>
      </c>
      <c r="D950" s="1059" t="s">
        <v>4231</v>
      </c>
      <c r="E950" s="1059" t="s">
        <v>4181</v>
      </c>
      <c r="F950" s="1061">
        <v>12895.4</v>
      </c>
      <c r="G950" s="1059" t="s">
        <v>4152</v>
      </c>
      <c r="H950" s="1062">
        <v>1</v>
      </c>
      <c r="I950" s="1063">
        <v>0.396039603960396</v>
      </c>
      <c r="J950" s="1063">
        <v>0</v>
      </c>
      <c r="K950" s="1064">
        <v>30</v>
      </c>
      <c r="L950" s="1063">
        <v>11.45</v>
      </c>
      <c r="M950" s="1063">
        <v>11.881188118811901</v>
      </c>
      <c r="N950" s="1062">
        <v>1</v>
      </c>
      <c r="O950" s="1062">
        <v>0</v>
      </c>
      <c r="P950" s="1059">
        <v>4690379087816</v>
      </c>
      <c r="Q950" s="1062"/>
      <c r="R950" s="1062">
        <v>0</v>
      </c>
      <c r="S950" s="1059" t="s">
        <v>4153</v>
      </c>
      <c r="T950" s="1065">
        <f t="shared" si="28"/>
        <v>8639.9179999999997</v>
      </c>
      <c r="U950" s="1066">
        <f t="shared" si="29"/>
        <v>9071.9138999999996</v>
      </c>
    </row>
    <row r="951" spans="1:21" hidden="1">
      <c r="A951" s="1059" t="s">
        <v>5010</v>
      </c>
      <c r="B951" s="1060">
        <v>620070802254</v>
      </c>
      <c r="C951" s="1059" t="s">
        <v>5102</v>
      </c>
      <c r="D951" s="1059" t="s">
        <v>4231</v>
      </c>
      <c r="E951" s="1059" t="s">
        <v>4181</v>
      </c>
      <c r="F951" s="1061">
        <v>12895.4</v>
      </c>
      <c r="G951" s="1059" t="s">
        <v>4152</v>
      </c>
      <c r="H951" s="1062">
        <v>1</v>
      </c>
      <c r="I951" s="1063">
        <v>0.396039603960396</v>
      </c>
      <c r="J951" s="1063">
        <v>0</v>
      </c>
      <c r="K951" s="1064">
        <v>30</v>
      </c>
      <c r="L951" s="1063">
        <v>11.45</v>
      </c>
      <c r="M951" s="1063">
        <v>11.881188118811901</v>
      </c>
      <c r="N951" s="1062">
        <v>1</v>
      </c>
      <c r="O951" s="1062">
        <v>0</v>
      </c>
      <c r="P951" s="1059">
        <v>4690379087823</v>
      </c>
      <c r="Q951" s="1062"/>
      <c r="R951" s="1062">
        <v>0</v>
      </c>
      <c r="S951" s="1059" t="s">
        <v>4153</v>
      </c>
      <c r="T951" s="1065">
        <f t="shared" si="28"/>
        <v>8639.9179999999997</v>
      </c>
      <c r="U951" s="1066">
        <f t="shared" si="29"/>
        <v>9071.9138999999996</v>
      </c>
    </row>
    <row r="952" spans="1:21" hidden="1">
      <c r="A952" s="1059" t="s">
        <v>5010</v>
      </c>
      <c r="B952" s="1060">
        <v>620070802251</v>
      </c>
      <c r="C952" s="1059" t="s">
        <v>5103</v>
      </c>
      <c r="D952" s="1059" t="s">
        <v>4231</v>
      </c>
      <c r="E952" s="1059" t="s">
        <v>4181</v>
      </c>
      <c r="F952" s="1061">
        <v>12895.4</v>
      </c>
      <c r="G952" s="1059" t="s">
        <v>4152</v>
      </c>
      <c r="H952" s="1062">
        <v>1</v>
      </c>
      <c r="I952" s="1063">
        <v>0.396039603960396</v>
      </c>
      <c r="J952" s="1063">
        <v>0</v>
      </c>
      <c r="K952" s="1064">
        <v>30</v>
      </c>
      <c r="L952" s="1063">
        <v>11.45</v>
      </c>
      <c r="M952" s="1063">
        <v>11.881188118811901</v>
      </c>
      <c r="N952" s="1062">
        <v>1</v>
      </c>
      <c r="O952" s="1062">
        <v>0</v>
      </c>
      <c r="P952" s="1059">
        <v>4690379087793</v>
      </c>
      <c r="Q952" s="1062"/>
      <c r="R952" s="1062">
        <v>0</v>
      </c>
      <c r="S952" s="1059" t="s">
        <v>4153</v>
      </c>
      <c r="T952" s="1065">
        <f t="shared" si="28"/>
        <v>8639.9179999999997</v>
      </c>
      <c r="U952" s="1066">
        <f t="shared" si="29"/>
        <v>9071.9138999999996</v>
      </c>
    </row>
    <row r="953" spans="1:21" hidden="1">
      <c r="A953" s="1059" t="s">
        <v>5010</v>
      </c>
      <c r="B953" s="1060">
        <v>620070802252</v>
      </c>
      <c r="C953" s="1059" t="s">
        <v>5104</v>
      </c>
      <c r="D953" s="1059" t="s">
        <v>4231</v>
      </c>
      <c r="E953" s="1059" t="s">
        <v>4181</v>
      </c>
      <c r="F953" s="1061">
        <v>12895.4</v>
      </c>
      <c r="G953" s="1059" t="s">
        <v>4152</v>
      </c>
      <c r="H953" s="1062">
        <v>1</v>
      </c>
      <c r="I953" s="1063">
        <v>0.396039603960396</v>
      </c>
      <c r="J953" s="1063">
        <v>0</v>
      </c>
      <c r="K953" s="1064">
        <v>30</v>
      </c>
      <c r="L953" s="1063">
        <v>11.45</v>
      </c>
      <c r="M953" s="1063">
        <v>11.881188118811901</v>
      </c>
      <c r="N953" s="1062">
        <v>1</v>
      </c>
      <c r="O953" s="1062">
        <v>0</v>
      </c>
      <c r="P953" s="1059">
        <v>4690379087809</v>
      </c>
      <c r="Q953" s="1062"/>
      <c r="R953" s="1062">
        <v>0</v>
      </c>
      <c r="S953" s="1059" t="s">
        <v>4153</v>
      </c>
      <c r="T953" s="1065">
        <f t="shared" si="28"/>
        <v>8639.9179999999997</v>
      </c>
      <c r="U953" s="1066">
        <f t="shared" si="29"/>
        <v>9071.9138999999996</v>
      </c>
    </row>
    <row r="954" spans="1:21" hidden="1">
      <c r="A954" s="1059" t="s">
        <v>5010</v>
      </c>
      <c r="B954" s="1060">
        <v>620070802255</v>
      </c>
      <c r="C954" s="1059" t="s">
        <v>5105</v>
      </c>
      <c r="D954" s="1059" t="s">
        <v>4231</v>
      </c>
      <c r="E954" s="1059" t="s">
        <v>4181</v>
      </c>
      <c r="F954" s="1061">
        <v>12895.4</v>
      </c>
      <c r="G954" s="1059" t="s">
        <v>4152</v>
      </c>
      <c r="H954" s="1062">
        <v>1</v>
      </c>
      <c r="I954" s="1063">
        <v>0.396039603960396</v>
      </c>
      <c r="J954" s="1063">
        <v>0</v>
      </c>
      <c r="K954" s="1064">
        <v>30</v>
      </c>
      <c r="L954" s="1063">
        <v>11.45</v>
      </c>
      <c r="M954" s="1063">
        <v>11.881188118811901</v>
      </c>
      <c r="N954" s="1062">
        <v>1</v>
      </c>
      <c r="O954" s="1062">
        <v>0</v>
      </c>
      <c r="P954" s="1059">
        <v>4690379087830</v>
      </c>
      <c r="Q954" s="1062"/>
      <c r="R954" s="1062">
        <v>0</v>
      </c>
      <c r="S954" s="1059" t="s">
        <v>4153</v>
      </c>
      <c r="T954" s="1065">
        <f t="shared" si="28"/>
        <v>8639.9179999999997</v>
      </c>
      <c r="U954" s="1066">
        <f t="shared" si="29"/>
        <v>9071.9138999999996</v>
      </c>
    </row>
    <row r="955" spans="1:21" hidden="1">
      <c r="A955" s="1059" t="s">
        <v>5010</v>
      </c>
      <c r="B955" s="1060">
        <v>620070802258</v>
      </c>
      <c r="C955" s="1059" t="s">
        <v>5106</v>
      </c>
      <c r="D955" s="1059" t="s">
        <v>4231</v>
      </c>
      <c r="E955" s="1059" t="s">
        <v>4181</v>
      </c>
      <c r="F955" s="1061">
        <v>12895.4</v>
      </c>
      <c r="G955" s="1059" t="s">
        <v>4152</v>
      </c>
      <c r="H955" s="1062">
        <v>1</v>
      </c>
      <c r="I955" s="1063">
        <v>0.396039603960396</v>
      </c>
      <c r="J955" s="1063">
        <v>0</v>
      </c>
      <c r="K955" s="1064">
        <v>30</v>
      </c>
      <c r="L955" s="1063">
        <v>11.45</v>
      </c>
      <c r="M955" s="1063">
        <v>11.881188118811901</v>
      </c>
      <c r="N955" s="1062">
        <v>1</v>
      </c>
      <c r="O955" s="1062">
        <v>0</v>
      </c>
      <c r="P955" s="1059">
        <v>4690379087861</v>
      </c>
      <c r="Q955" s="1062"/>
      <c r="R955" s="1062">
        <v>0</v>
      </c>
      <c r="S955" s="1059" t="s">
        <v>4153</v>
      </c>
      <c r="T955" s="1065">
        <f t="shared" si="28"/>
        <v>8639.9179999999997</v>
      </c>
      <c r="U955" s="1066">
        <f t="shared" si="29"/>
        <v>9071.9138999999996</v>
      </c>
    </row>
    <row r="956" spans="1:21" hidden="1">
      <c r="A956" s="1059" t="s">
        <v>5010</v>
      </c>
      <c r="B956" s="1060">
        <v>620070802259</v>
      </c>
      <c r="C956" s="1059" t="s">
        <v>5107</v>
      </c>
      <c r="D956" s="1059" t="s">
        <v>4231</v>
      </c>
      <c r="E956" s="1059" t="s">
        <v>4181</v>
      </c>
      <c r="F956" s="1061">
        <v>12895.4</v>
      </c>
      <c r="G956" s="1059" t="s">
        <v>4152</v>
      </c>
      <c r="H956" s="1062">
        <v>1</v>
      </c>
      <c r="I956" s="1063">
        <v>0.396039603960396</v>
      </c>
      <c r="J956" s="1063">
        <v>0</v>
      </c>
      <c r="K956" s="1064">
        <v>30</v>
      </c>
      <c r="L956" s="1063">
        <v>11.45</v>
      </c>
      <c r="M956" s="1063">
        <v>11.881188118811901</v>
      </c>
      <c r="N956" s="1062">
        <v>1</v>
      </c>
      <c r="O956" s="1062">
        <v>0</v>
      </c>
      <c r="P956" s="1059">
        <v>4690379087878</v>
      </c>
      <c r="Q956" s="1062"/>
      <c r="R956" s="1062">
        <v>0</v>
      </c>
      <c r="S956" s="1059" t="s">
        <v>4153</v>
      </c>
      <c r="T956" s="1065">
        <f t="shared" si="28"/>
        <v>8639.9179999999997</v>
      </c>
      <c r="U956" s="1066">
        <f t="shared" si="29"/>
        <v>9071.9138999999996</v>
      </c>
    </row>
    <row r="957" spans="1:21" hidden="1">
      <c r="A957" s="1059" t="s">
        <v>5010</v>
      </c>
      <c r="B957" s="1060">
        <v>620070802256</v>
      </c>
      <c r="C957" s="1059" t="s">
        <v>5108</v>
      </c>
      <c r="D957" s="1059" t="s">
        <v>4231</v>
      </c>
      <c r="E957" s="1059" t="s">
        <v>4181</v>
      </c>
      <c r="F957" s="1061">
        <v>12895.4</v>
      </c>
      <c r="G957" s="1059" t="s">
        <v>4152</v>
      </c>
      <c r="H957" s="1062">
        <v>1</v>
      </c>
      <c r="I957" s="1063">
        <v>0.396039603960396</v>
      </c>
      <c r="J957" s="1063">
        <v>0</v>
      </c>
      <c r="K957" s="1064">
        <v>30</v>
      </c>
      <c r="L957" s="1063">
        <v>11.45</v>
      </c>
      <c r="M957" s="1063">
        <v>11.881188118811901</v>
      </c>
      <c r="N957" s="1062">
        <v>1</v>
      </c>
      <c r="O957" s="1062">
        <v>0</v>
      </c>
      <c r="P957" s="1059">
        <v>4690379087847</v>
      </c>
      <c r="Q957" s="1062"/>
      <c r="R957" s="1062">
        <v>0</v>
      </c>
      <c r="S957" s="1059" t="s">
        <v>4153</v>
      </c>
      <c r="T957" s="1065">
        <f t="shared" si="28"/>
        <v>8639.9179999999997</v>
      </c>
      <c r="U957" s="1066">
        <f t="shared" si="29"/>
        <v>9071.9138999999996</v>
      </c>
    </row>
    <row r="958" spans="1:21" hidden="1">
      <c r="A958" s="1059" t="s">
        <v>5010</v>
      </c>
      <c r="B958" s="1060">
        <v>620070802257</v>
      </c>
      <c r="C958" s="1059" t="s">
        <v>5109</v>
      </c>
      <c r="D958" s="1059" t="s">
        <v>4231</v>
      </c>
      <c r="E958" s="1059" t="s">
        <v>4181</v>
      </c>
      <c r="F958" s="1061">
        <v>12895.4</v>
      </c>
      <c r="G958" s="1059" t="s">
        <v>4152</v>
      </c>
      <c r="H958" s="1062">
        <v>1</v>
      </c>
      <c r="I958" s="1063">
        <v>0.396039603960396</v>
      </c>
      <c r="J958" s="1063">
        <v>0</v>
      </c>
      <c r="K958" s="1064">
        <v>30</v>
      </c>
      <c r="L958" s="1063">
        <v>11.45</v>
      </c>
      <c r="M958" s="1063">
        <v>11.881188118811901</v>
      </c>
      <c r="N958" s="1062">
        <v>1</v>
      </c>
      <c r="O958" s="1062">
        <v>0</v>
      </c>
      <c r="P958" s="1059">
        <v>4690379087854</v>
      </c>
      <c r="Q958" s="1062"/>
      <c r="R958" s="1062">
        <v>0</v>
      </c>
      <c r="S958" s="1059" t="s">
        <v>4153</v>
      </c>
      <c r="T958" s="1065">
        <f t="shared" si="28"/>
        <v>8639.9179999999997</v>
      </c>
      <c r="U958" s="1066">
        <f t="shared" si="29"/>
        <v>9071.9138999999996</v>
      </c>
    </row>
    <row r="959" spans="1:21" hidden="1">
      <c r="A959" s="1059" t="s">
        <v>5010</v>
      </c>
      <c r="B959" s="1060">
        <v>620070802260</v>
      </c>
      <c r="C959" s="1059" t="s">
        <v>5110</v>
      </c>
      <c r="D959" s="1059" t="s">
        <v>4244</v>
      </c>
      <c r="E959" s="1059" t="s">
        <v>4181</v>
      </c>
      <c r="F959" s="1061">
        <v>4690.8999999999996</v>
      </c>
      <c r="G959" s="1059" t="s">
        <v>4152</v>
      </c>
      <c r="H959" s="1062">
        <v>4</v>
      </c>
      <c r="I959" s="1063">
        <v>0.79192239160562305</v>
      </c>
      <c r="J959" s="1063">
        <v>0</v>
      </c>
      <c r="K959" s="1064">
        <v>24</v>
      </c>
      <c r="L959" s="1063">
        <v>21.36</v>
      </c>
      <c r="M959" s="1063">
        <v>19.0061373985349</v>
      </c>
      <c r="N959" s="1062">
        <v>1</v>
      </c>
      <c r="O959" s="1062">
        <v>0</v>
      </c>
      <c r="P959" s="1059">
        <v>4690379087885</v>
      </c>
      <c r="Q959" s="1062"/>
      <c r="R959" s="1062">
        <v>0</v>
      </c>
      <c r="S959" s="1059" t="s">
        <v>4153</v>
      </c>
      <c r="T959" s="1065">
        <f t="shared" si="28"/>
        <v>3142.9029999999998</v>
      </c>
      <c r="U959" s="1066">
        <f t="shared" si="29"/>
        <v>3300.0481500000001</v>
      </c>
    </row>
    <row r="960" spans="1:21" hidden="1">
      <c r="A960" s="1059" t="s">
        <v>5010</v>
      </c>
      <c r="B960" s="1060">
        <v>620070802263</v>
      </c>
      <c r="C960" s="1059" t="s">
        <v>5111</v>
      </c>
      <c r="D960" s="1059" t="s">
        <v>4244</v>
      </c>
      <c r="E960" s="1059" t="s">
        <v>4181</v>
      </c>
      <c r="F960" s="1061">
        <v>4690.8999999999996</v>
      </c>
      <c r="G960" s="1059" t="s">
        <v>4152</v>
      </c>
      <c r="H960" s="1062">
        <v>4</v>
      </c>
      <c r="I960" s="1063">
        <v>0.79192239160562305</v>
      </c>
      <c r="J960" s="1063">
        <v>0</v>
      </c>
      <c r="K960" s="1064">
        <v>24</v>
      </c>
      <c r="L960" s="1063">
        <v>21.36</v>
      </c>
      <c r="M960" s="1063">
        <v>19.0061373985349</v>
      </c>
      <c r="N960" s="1062">
        <v>1</v>
      </c>
      <c r="O960" s="1062">
        <v>0</v>
      </c>
      <c r="P960" s="1059">
        <v>4690379087915</v>
      </c>
      <c r="Q960" s="1062"/>
      <c r="R960" s="1062">
        <v>0</v>
      </c>
      <c r="S960" s="1059" t="s">
        <v>4153</v>
      </c>
      <c r="T960" s="1065">
        <f t="shared" si="28"/>
        <v>3142.9029999999998</v>
      </c>
      <c r="U960" s="1066">
        <f t="shared" si="29"/>
        <v>3300.0481500000001</v>
      </c>
    </row>
    <row r="961" spans="1:21" hidden="1">
      <c r="A961" s="1059" t="s">
        <v>5010</v>
      </c>
      <c r="B961" s="1060">
        <v>620070802264</v>
      </c>
      <c r="C961" s="1059" t="s">
        <v>5112</v>
      </c>
      <c r="D961" s="1059" t="s">
        <v>4244</v>
      </c>
      <c r="E961" s="1059" t="s">
        <v>4181</v>
      </c>
      <c r="F961" s="1061">
        <v>4690.8999999999996</v>
      </c>
      <c r="G961" s="1059" t="s">
        <v>4152</v>
      </c>
      <c r="H961" s="1062">
        <v>4</v>
      </c>
      <c r="I961" s="1063">
        <v>0.79192239160562305</v>
      </c>
      <c r="J961" s="1063">
        <v>0</v>
      </c>
      <c r="K961" s="1064">
        <v>24</v>
      </c>
      <c r="L961" s="1063">
        <v>21.36</v>
      </c>
      <c r="M961" s="1063">
        <v>19.0061373985349</v>
      </c>
      <c r="N961" s="1062">
        <v>1</v>
      </c>
      <c r="O961" s="1062">
        <v>0</v>
      </c>
      <c r="P961" s="1059">
        <v>4690379087922</v>
      </c>
      <c r="Q961" s="1062"/>
      <c r="R961" s="1062">
        <v>0</v>
      </c>
      <c r="S961" s="1059" t="s">
        <v>4153</v>
      </c>
      <c r="T961" s="1065">
        <f t="shared" si="28"/>
        <v>3142.9029999999998</v>
      </c>
      <c r="U961" s="1066">
        <f t="shared" si="29"/>
        <v>3300.0481500000001</v>
      </c>
    </row>
    <row r="962" spans="1:21" hidden="1">
      <c r="A962" s="1059" t="s">
        <v>5010</v>
      </c>
      <c r="B962" s="1060">
        <v>620070802261</v>
      </c>
      <c r="C962" s="1059" t="s">
        <v>5113</v>
      </c>
      <c r="D962" s="1059" t="s">
        <v>4244</v>
      </c>
      <c r="E962" s="1059" t="s">
        <v>4181</v>
      </c>
      <c r="F962" s="1061">
        <v>4690.8999999999996</v>
      </c>
      <c r="G962" s="1059" t="s">
        <v>4152</v>
      </c>
      <c r="H962" s="1062">
        <v>4</v>
      </c>
      <c r="I962" s="1063">
        <v>0.79192239160562305</v>
      </c>
      <c r="J962" s="1063">
        <v>0</v>
      </c>
      <c r="K962" s="1064">
        <v>24</v>
      </c>
      <c r="L962" s="1063">
        <v>21.36</v>
      </c>
      <c r="M962" s="1063">
        <v>19.0061373985349</v>
      </c>
      <c r="N962" s="1062">
        <v>1</v>
      </c>
      <c r="O962" s="1062">
        <v>0</v>
      </c>
      <c r="P962" s="1059">
        <v>4690379087892</v>
      </c>
      <c r="Q962" s="1062"/>
      <c r="R962" s="1062">
        <v>0</v>
      </c>
      <c r="S962" s="1059" t="s">
        <v>4153</v>
      </c>
      <c r="T962" s="1065">
        <f t="shared" si="28"/>
        <v>3142.9029999999998</v>
      </c>
      <c r="U962" s="1066">
        <f t="shared" si="29"/>
        <v>3300.0481500000001</v>
      </c>
    </row>
    <row r="963" spans="1:21" hidden="1">
      <c r="A963" s="1059" t="s">
        <v>5010</v>
      </c>
      <c r="B963" s="1060">
        <v>620070802262</v>
      </c>
      <c r="C963" s="1059" t="s">
        <v>5114</v>
      </c>
      <c r="D963" s="1059" t="s">
        <v>4244</v>
      </c>
      <c r="E963" s="1059" t="s">
        <v>4181</v>
      </c>
      <c r="F963" s="1061">
        <v>4690.8999999999996</v>
      </c>
      <c r="G963" s="1059" t="s">
        <v>4152</v>
      </c>
      <c r="H963" s="1062">
        <v>4</v>
      </c>
      <c r="I963" s="1063">
        <v>0.79192239160562305</v>
      </c>
      <c r="J963" s="1063">
        <v>0</v>
      </c>
      <c r="K963" s="1064">
        <v>24</v>
      </c>
      <c r="L963" s="1063">
        <v>21.36</v>
      </c>
      <c r="M963" s="1063">
        <v>19.0061373985349</v>
      </c>
      <c r="N963" s="1062">
        <v>1</v>
      </c>
      <c r="O963" s="1062">
        <v>0</v>
      </c>
      <c r="P963" s="1059">
        <v>4690379087908</v>
      </c>
      <c r="Q963" s="1062"/>
      <c r="R963" s="1062">
        <v>0</v>
      </c>
      <c r="S963" s="1059" t="s">
        <v>4153</v>
      </c>
      <c r="T963" s="1065">
        <f t="shared" si="28"/>
        <v>3142.9029999999998</v>
      </c>
      <c r="U963" s="1066">
        <f t="shared" si="29"/>
        <v>3300.0481500000001</v>
      </c>
    </row>
    <row r="964" spans="1:21" hidden="1">
      <c r="A964" s="1059" t="s">
        <v>5010</v>
      </c>
      <c r="B964" s="1060">
        <v>620070802265</v>
      </c>
      <c r="C964" s="1059" t="s">
        <v>5115</v>
      </c>
      <c r="D964" s="1059" t="s">
        <v>4244</v>
      </c>
      <c r="E964" s="1059" t="s">
        <v>4181</v>
      </c>
      <c r="F964" s="1061">
        <v>8442.4</v>
      </c>
      <c r="G964" s="1059" t="s">
        <v>4152</v>
      </c>
      <c r="H964" s="1062">
        <v>2</v>
      </c>
      <c r="I964" s="1063">
        <v>0.39596119580281097</v>
      </c>
      <c r="J964" s="1063">
        <v>0</v>
      </c>
      <c r="K964" s="1064">
        <v>32</v>
      </c>
      <c r="L964" s="1063">
        <v>12.21</v>
      </c>
      <c r="M964" s="1063">
        <v>12.670758265690001</v>
      </c>
      <c r="N964" s="1062">
        <v>1</v>
      </c>
      <c r="O964" s="1062">
        <v>0</v>
      </c>
      <c r="P964" s="1059">
        <v>4690379087939</v>
      </c>
      <c r="Q964" s="1062"/>
      <c r="R964" s="1062">
        <v>0</v>
      </c>
      <c r="S964" s="1059" t="s">
        <v>4153</v>
      </c>
      <c r="T964" s="1065">
        <f t="shared" si="28"/>
        <v>5656.4080000000004</v>
      </c>
      <c r="U964" s="1066">
        <f t="shared" si="29"/>
        <v>5939.2284000000009</v>
      </c>
    </row>
    <row r="965" spans="1:21" hidden="1">
      <c r="A965" s="1059" t="s">
        <v>5010</v>
      </c>
      <c r="B965" s="1060">
        <v>620070802268</v>
      </c>
      <c r="C965" s="1059" t="s">
        <v>5116</v>
      </c>
      <c r="D965" s="1059" t="s">
        <v>4244</v>
      </c>
      <c r="E965" s="1059" t="s">
        <v>4181</v>
      </c>
      <c r="F965" s="1061">
        <v>8442.4</v>
      </c>
      <c r="G965" s="1059" t="s">
        <v>4152</v>
      </c>
      <c r="H965" s="1062">
        <v>2</v>
      </c>
      <c r="I965" s="1063">
        <v>0.39596119580281097</v>
      </c>
      <c r="J965" s="1063">
        <v>0</v>
      </c>
      <c r="K965" s="1064">
        <v>32</v>
      </c>
      <c r="L965" s="1063">
        <v>12.21</v>
      </c>
      <c r="M965" s="1063">
        <v>12.670758265690001</v>
      </c>
      <c r="N965" s="1062">
        <v>1</v>
      </c>
      <c r="O965" s="1062">
        <v>0</v>
      </c>
      <c r="P965" s="1059">
        <v>4690379087960</v>
      </c>
      <c r="Q965" s="1062"/>
      <c r="R965" s="1062">
        <v>0</v>
      </c>
      <c r="S965" s="1059" t="s">
        <v>4153</v>
      </c>
      <c r="T965" s="1065">
        <f t="shared" si="28"/>
        <v>5656.4080000000004</v>
      </c>
      <c r="U965" s="1066">
        <f t="shared" si="29"/>
        <v>5939.2284000000009</v>
      </c>
    </row>
    <row r="966" spans="1:21" hidden="1">
      <c r="A966" s="1059" t="s">
        <v>5010</v>
      </c>
      <c r="B966" s="1060">
        <v>620070802269</v>
      </c>
      <c r="C966" s="1059" t="s">
        <v>5117</v>
      </c>
      <c r="D966" s="1059" t="s">
        <v>4244</v>
      </c>
      <c r="E966" s="1059" t="s">
        <v>4181</v>
      </c>
      <c r="F966" s="1061">
        <v>8442.4</v>
      </c>
      <c r="G966" s="1059" t="s">
        <v>4152</v>
      </c>
      <c r="H966" s="1062">
        <v>2</v>
      </c>
      <c r="I966" s="1063">
        <v>0.39596119580281097</v>
      </c>
      <c r="J966" s="1063">
        <v>0</v>
      </c>
      <c r="K966" s="1064">
        <v>32</v>
      </c>
      <c r="L966" s="1063">
        <v>12.21</v>
      </c>
      <c r="M966" s="1063">
        <v>12.670758265690001</v>
      </c>
      <c r="N966" s="1062">
        <v>1</v>
      </c>
      <c r="O966" s="1062">
        <v>0</v>
      </c>
      <c r="P966" s="1059">
        <v>4690379087977</v>
      </c>
      <c r="Q966" s="1062"/>
      <c r="R966" s="1062">
        <v>0</v>
      </c>
      <c r="S966" s="1059" t="s">
        <v>4153</v>
      </c>
      <c r="T966" s="1065">
        <f t="shared" si="28"/>
        <v>5656.4080000000004</v>
      </c>
      <c r="U966" s="1066">
        <f t="shared" si="29"/>
        <v>5939.2284000000009</v>
      </c>
    </row>
    <row r="967" spans="1:21" hidden="1">
      <c r="A967" s="1059" t="s">
        <v>5010</v>
      </c>
      <c r="B967" s="1060">
        <v>620070802266</v>
      </c>
      <c r="C967" s="1059" t="s">
        <v>5118</v>
      </c>
      <c r="D967" s="1059" t="s">
        <v>4244</v>
      </c>
      <c r="E967" s="1059" t="s">
        <v>4181</v>
      </c>
      <c r="F967" s="1061">
        <v>8442.4</v>
      </c>
      <c r="G967" s="1059" t="s">
        <v>4152</v>
      </c>
      <c r="H967" s="1062">
        <v>2</v>
      </c>
      <c r="I967" s="1063">
        <v>0.39596119580281097</v>
      </c>
      <c r="J967" s="1063">
        <v>0</v>
      </c>
      <c r="K967" s="1064">
        <v>32</v>
      </c>
      <c r="L967" s="1063">
        <v>12.21</v>
      </c>
      <c r="M967" s="1063">
        <v>12.670758265690001</v>
      </c>
      <c r="N967" s="1062">
        <v>1</v>
      </c>
      <c r="O967" s="1062">
        <v>0</v>
      </c>
      <c r="P967" s="1059">
        <v>4690379087946</v>
      </c>
      <c r="Q967" s="1062"/>
      <c r="R967" s="1062">
        <v>0</v>
      </c>
      <c r="S967" s="1059" t="s">
        <v>4153</v>
      </c>
      <c r="T967" s="1065">
        <f t="shared" si="28"/>
        <v>5656.4080000000004</v>
      </c>
      <c r="U967" s="1066">
        <f t="shared" si="29"/>
        <v>5939.2284000000009</v>
      </c>
    </row>
    <row r="968" spans="1:21" hidden="1">
      <c r="A968" s="1059" t="s">
        <v>5010</v>
      </c>
      <c r="B968" s="1060">
        <v>620070802267</v>
      </c>
      <c r="C968" s="1059" t="s">
        <v>5119</v>
      </c>
      <c r="D968" s="1059" t="s">
        <v>4244</v>
      </c>
      <c r="E968" s="1059" t="s">
        <v>4181</v>
      </c>
      <c r="F968" s="1061">
        <v>8442.4</v>
      </c>
      <c r="G968" s="1059" t="s">
        <v>4152</v>
      </c>
      <c r="H968" s="1062">
        <v>2</v>
      </c>
      <c r="I968" s="1063">
        <v>0.39596119580281097</v>
      </c>
      <c r="J968" s="1063">
        <v>0</v>
      </c>
      <c r="K968" s="1064">
        <v>32</v>
      </c>
      <c r="L968" s="1063">
        <v>12.21</v>
      </c>
      <c r="M968" s="1063">
        <v>12.670758265690001</v>
      </c>
      <c r="N968" s="1062">
        <v>1</v>
      </c>
      <c r="O968" s="1062">
        <v>0</v>
      </c>
      <c r="P968" s="1059">
        <v>4690379087953</v>
      </c>
      <c r="Q968" s="1062"/>
      <c r="R968" s="1062">
        <v>0</v>
      </c>
      <c r="S968" s="1059" t="s">
        <v>4153</v>
      </c>
      <c r="T968" s="1065">
        <f t="shared" si="28"/>
        <v>5656.4080000000004</v>
      </c>
      <c r="U968" s="1066">
        <f t="shared" si="29"/>
        <v>5939.2284000000009</v>
      </c>
    </row>
    <row r="969" spans="1:21" hidden="1">
      <c r="A969" s="1059" t="s">
        <v>5010</v>
      </c>
      <c r="B969" s="1060">
        <v>620070802270</v>
      </c>
      <c r="C969" s="1059" t="s">
        <v>5120</v>
      </c>
      <c r="D969" s="1059" t="s">
        <v>4244</v>
      </c>
      <c r="E969" s="1059" t="s">
        <v>4181</v>
      </c>
      <c r="F969" s="1061">
        <v>8442.4</v>
      </c>
      <c r="G969" s="1059" t="s">
        <v>4152</v>
      </c>
      <c r="H969" s="1062">
        <v>2</v>
      </c>
      <c r="I969" s="1063">
        <v>0.39596119580281097</v>
      </c>
      <c r="J969" s="1063">
        <v>0</v>
      </c>
      <c r="K969" s="1064">
        <v>32</v>
      </c>
      <c r="L969" s="1063">
        <v>12.21</v>
      </c>
      <c r="M969" s="1063">
        <v>12.670758265690001</v>
      </c>
      <c r="N969" s="1062">
        <v>1</v>
      </c>
      <c r="O969" s="1062">
        <v>0</v>
      </c>
      <c r="P969" s="1059">
        <v>4690379087984</v>
      </c>
      <c r="Q969" s="1062"/>
      <c r="R969" s="1062">
        <v>0</v>
      </c>
      <c r="S969" s="1059" t="s">
        <v>4153</v>
      </c>
      <c r="T969" s="1065">
        <f t="shared" si="28"/>
        <v>5656.4080000000004</v>
      </c>
      <c r="U969" s="1066">
        <f t="shared" si="29"/>
        <v>5939.2284000000009</v>
      </c>
    </row>
    <row r="970" spans="1:21" hidden="1">
      <c r="A970" s="1059" t="s">
        <v>5010</v>
      </c>
      <c r="B970" s="1060">
        <v>620070802273</v>
      </c>
      <c r="C970" s="1059" t="s">
        <v>5121</v>
      </c>
      <c r="D970" s="1059" t="s">
        <v>4244</v>
      </c>
      <c r="E970" s="1059" t="s">
        <v>4181</v>
      </c>
      <c r="F970" s="1061">
        <v>8442.4</v>
      </c>
      <c r="G970" s="1059" t="s">
        <v>4152</v>
      </c>
      <c r="H970" s="1062">
        <v>2</v>
      </c>
      <c r="I970" s="1063">
        <v>0.39596119580281097</v>
      </c>
      <c r="J970" s="1063">
        <v>0</v>
      </c>
      <c r="K970" s="1064">
        <v>32</v>
      </c>
      <c r="L970" s="1063">
        <v>12.21</v>
      </c>
      <c r="M970" s="1063">
        <v>12.670758265690001</v>
      </c>
      <c r="N970" s="1062">
        <v>1</v>
      </c>
      <c r="O970" s="1062">
        <v>0</v>
      </c>
      <c r="P970" s="1059">
        <v>4690379088011</v>
      </c>
      <c r="Q970" s="1062"/>
      <c r="R970" s="1062">
        <v>0</v>
      </c>
      <c r="S970" s="1059" t="s">
        <v>4153</v>
      </c>
      <c r="T970" s="1065">
        <f t="shared" si="28"/>
        <v>5656.4080000000004</v>
      </c>
      <c r="U970" s="1066">
        <f t="shared" si="29"/>
        <v>5939.2284000000009</v>
      </c>
    </row>
    <row r="971" spans="1:21" hidden="1">
      <c r="A971" s="1059" t="s">
        <v>5010</v>
      </c>
      <c r="B971" s="1060">
        <v>620070802274</v>
      </c>
      <c r="C971" s="1059" t="s">
        <v>5122</v>
      </c>
      <c r="D971" s="1059" t="s">
        <v>4244</v>
      </c>
      <c r="E971" s="1059" t="s">
        <v>4181</v>
      </c>
      <c r="F971" s="1061">
        <v>8442.4</v>
      </c>
      <c r="G971" s="1059" t="s">
        <v>4152</v>
      </c>
      <c r="H971" s="1062">
        <v>2</v>
      </c>
      <c r="I971" s="1063">
        <v>0.39596119580281097</v>
      </c>
      <c r="J971" s="1063">
        <v>0</v>
      </c>
      <c r="K971" s="1064">
        <v>32</v>
      </c>
      <c r="L971" s="1063">
        <v>12.21</v>
      </c>
      <c r="M971" s="1063">
        <v>12.670758265690001</v>
      </c>
      <c r="N971" s="1062">
        <v>1</v>
      </c>
      <c r="O971" s="1062">
        <v>0</v>
      </c>
      <c r="P971" s="1059">
        <v>4690379088028</v>
      </c>
      <c r="Q971" s="1062"/>
      <c r="R971" s="1062">
        <v>0</v>
      </c>
      <c r="S971" s="1059" t="s">
        <v>4153</v>
      </c>
      <c r="T971" s="1065">
        <f t="shared" si="28"/>
        <v>5656.4080000000004</v>
      </c>
      <c r="U971" s="1066">
        <f t="shared" si="29"/>
        <v>5939.2284000000009</v>
      </c>
    </row>
    <row r="972" spans="1:21" hidden="1">
      <c r="A972" s="1059" t="s">
        <v>5010</v>
      </c>
      <c r="B972" s="1060">
        <v>620070802271</v>
      </c>
      <c r="C972" s="1059" t="s">
        <v>5123</v>
      </c>
      <c r="D972" s="1059" t="s">
        <v>4244</v>
      </c>
      <c r="E972" s="1059" t="s">
        <v>4181</v>
      </c>
      <c r="F972" s="1061">
        <v>8442.4</v>
      </c>
      <c r="G972" s="1059" t="s">
        <v>4152</v>
      </c>
      <c r="H972" s="1062">
        <v>2</v>
      </c>
      <c r="I972" s="1063">
        <v>0.39596119580281097</v>
      </c>
      <c r="J972" s="1063">
        <v>0</v>
      </c>
      <c r="K972" s="1064">
        <v>32</v>
      </c>
      <c r="L972" s="1063">
        <v>12.21</v>
      </c>
      <c r="M972" s="1063">
        <v>12.670758265690001</v>
      </c>
      <c r="N972" s="1062">
        <v>1</v>
      </c>
      <c r="O972" s="1062">
        <v>0</v>
      </c>
      <c r="P972" s="1059">
        <v>4690379087991</v>
      </c>
      <c r="Q972" s="1062"/>
      <c r="R972" s="1062">
        <v>0</v>
      </c>
      <c r="S972" s="1059" t="s">
        <v>4153</v>
      </c>
      <c r="T972" s="1065">
        <f t="shared" si="28"/>
        <v>5656.4080000000004</v>
      </c>
      <c r="U972" s="1066">
        <f t="shared" si="29"/>
        <v>5939.2284000000009</v>
      </c>
    </row>
    <row r="973" spans="1:21" hidden="1">
      <c r="A973" s="1059" t="s">
        <v>5010</v>
      </c>
      <c r="B973" s="1060">
        <v>620070802272</v>
      </c>
      <c r="C973" s="1059" t="s">
        <v>5124</v>
      </c>
      <c r="D973" s="1059" t="s">
        <v>4244</v>
      </c>
      <c r="E973" s="1059" t="s">
        <v>4181</v>
      </c>
      <c r="F973" s="1061">
        <v>8442.4</v>
      </c>
      <c r="G973" s="1059" t="s">
        <v>4152</v>
      </c>
      <c r="H973" s="1062">
        <v>2</v>
      </c>
      <c r="I973" s="1063">
        <v>0.39596119580281097</v>
      </c>
      <c r="J973" s="1063">
        <v>0</v>
      </c>
      <c r="K973" s="1064">
        <v>32</v>
      </c>
      <c r="L973" s="1063">
        <v>12.21</v>
      </c>
      <c r="M973" s="1063">
        <v>12.670758265690001</v>
      </c>
      <c r="N973" s="1062">
        <v>1</v>
      </c>
      <c r="O973" s="1062">
        <v>0</v>
      </c>
      <c r="P973" s="1059">
        <v>4690379088004</v>
      </c>
      <c r="Q973" s="1062"/>
      <c r="R973" s="1062">
        <v>0</v>
      </c>
      <c r="S973" s="1059" t="s">
        <v>4153</v>
      </c>
      <c r="T973" s="1065">
        <f t="shared" si="28"/>
        <v>5656.4080000000004</v>
      </c>
      <c r="U973" s="1066">
        <f t="shared" si="29"/>
        <v>5939.2284000000009</v>
      </c>
    </row>
    <row r="974" spans="1:21" hidden="1">
      <c r="A974" s="1059" t="s">
        <v>5125</v>
      </c>
      <c r="B974" s="1060">
        <v>600180000055</v>
      </c>
      <c r="C974" s="1059" t="s">
        <v>5126</v>
      </c>
      <c r="D974" s="1059" t="s">
        <v>4281</v>
      </c>
      <c r="E974" s="1059" t="s">
        <v>4151</v>
      </c>
      <c r="F974" s="1061">
        <v>8241.1</v>
      </c>
      <c r="G974" s="1059" t="s">
        <v>4152</v>
      </c>
      <c r="H974" s="1062">
        <v>1</v>
      </c>
      <c r="I974" s="1063">
        <v>3.3359999999999999</v>
      </c>
      <c r="J974" s="1063">
        <v>0</v>
      </c>
      <c r="K974" s="1064">
        <v>18</v>
      </c>
      <c r="L974" s="1063">
        <v>50.57376</v>
      </c>
      <c r="M974" s="1063">
        <v>60.048000000000002</v>
      </c>
      <c r="N974" s="1062">
        <v>1</v>
      </c>
      <c r="O974" s="1062">
        <v>0</v>
      </c>
      <c r="P974" s="1059">
        <v>4690379099772</v>
      </c>
      <c r="Q974" s="1062"/>
      <c r="R974" s="1062">
        <v>0</v>
      </c>
      <c r="S974" s="1059" t="s">
        <v>4153</v>
      </c>
      <c r="T974" s="1065">
        <f t="shared" si="28"/>
        <v>5521.5370000000003</v>
      </c>
      <c r="U974" s="1066">
        <f t="shared" si="29"/>
        <v>5797.6138500000006</v>
      </c>
    </row>
    <row r="975" spans="1:21" hidden="1">
      <c r="A975" s="1059" t="s">
        <v>5125</v>
      </c>
      <c r="B975" s="1060">
        <v>600180000056</v>
      </c>
      <c r="C975" s="1059" t="s">
        <v>5127</v>
      </c>
      <c r="D975" s="1059" t="s">
        <v>4281</v>
      </c>
      <c r="E975" s="1059" t="s">
        <v>4151</v>
      </c>
      <c r="F975" s="1061">
        <v>8241.1</v>
      </c>
      <c r="G975" s="1059" t="s">
        <v>4152</v>
      </c>
      <c r="H975" s="1062">
        <v>1</v>
      </c>
      <c r="I975" s="1063">
        <v>3.3359999999999999</v>
      </c>
      <c r="J975" s="1063">
        <v>0</v>
      </c>
      <c r="K975" s="1064">
        <v>18</v>
      </c>
      <c r="L975" s="1063">
        <v>50.57376</v>
      </c>
      <c r="M975" s="1063">
        <v>60.048000000000002</v>
      </c>
      <c r="N975" s="1062">
        <v>1</v>
      </c>
      <c r="O975" s="1062">
        <v>0</v>
      </c>
      <c r="P975" s="1059">
        <v>4690379099789</v>
      </c>
      <c r="Q975" s="1062"/>
      <c r="R975" s="1062">
        <v>0</v>
      </c>
      <c r="S975" s="1059" t="s">
        <v>4153</v>
      </c>
      <c r="T975" s="1065">
        <f t="shared" si="28"/>
        <v>5521.5370000000003</v>
      </c>
      <c r="U975" s="1066">
        <f t="shared" si="29"/>
        <v>5797.6138500000006</v>
      </c>
    </row>
    <row r="976" spans="1:21" hidden="1">
      <c r="A976" s="1059" t="s">
        <v>5125</v>
      </c>
      <c r="B976" s="1060">
        <v>600010002400</v>
      </c>
      <c r="C976" s="1059" t="s">
        <v>5128</v>
      </c>
      <c r="D976" s="1059" t="s">
        <v>4587</v>
      </c>
      <c r="E976" s="1059" t="s">
        <v>4151</v>
      </c>
      <c r="F976" s="1061">
        <v>5843.8</v>
      </c>
      <c r="G976" s="1059" t="s">
        <v>4152</v>
      </c>
      <c r="H976" s="1062">
        <v>2</v>
      </c>
      <c r="I976" s="1063">
        <v>2.88</v>
      </c>
      <c r="J976" s="1063">
        <v>0</v>
      </c>
      <c r="K976" s="1064">
        <v>20</v>
      </c>
      <c r="L976" s="1063">
        <v>56.16</v>
      </c>
      <c r="M976" s="1063">
        <v>57.6</v>
      </c>
      <c r="N976" s="1062">
        <v>1</v>
      </c>
      <c r="O976" s="1062">
        <v>0</v>
      </c>
      <c r="P976" s="1059">
        <v>4690379100546</v>
      </c>
      <c r="Q976" s="1062"/>
      <c r="R976" s="1062">
        <v>0</v>
      </c>
      <c r="S976" s="1059" t="s">
        <v>4153</v>
      </c>
      <c r="T976" s="1065">
        <f t="shared" si="28"/>
        <v>3915.3460000000005</v>
      </c>
      <c r="U976" s="1066">
        <f t="shared" si="29"/>
        <v>4111.1133000000009</v>
      </c>
    </row>
    <row r="977" spans="1:21" hidden="1">
      <c r="A977" s="1059" t="s">
        <v>5125</v>
      </c>
      <c r="B977" s="1060">
        <v>600010002401</v>
      </c>
      <c r="C977" s="1059" t="s">
        <v>5129</v>
      </c>
      <c r="D977" s="1059" t="s">
        <v>4587</v>
      </c>
      <c r="E977" s="1059" t="s">
        <v>4151</v>
      </c>
      <c r="F977" s="1061">
        <v>5996.3</v>
      </c>
      <c r="G977" s="1059" t="s">
        <v>4152</v>
      </c>
      <c r="H977" s="1062">
        <v>2</v>
      </c>
      <c r="I977" s="1063">
        <v>2.88</v>
      </c>
      <c r="J977" s="1063">
        <v>0</v>
      </c>
      <c r="K977" s="1064">
        <v>20</v>
      </c>
      <c r="L977" s="1063">
        <v>56.16</v>
      </c>
      <c r="M977" s="1063">
        <v>57.6</v>
      </c>
      <c r="N977" s="1062">
        <v>1</v>
      </c>
      <c r="O977" s="1062">
        <v>0</v>
      </c>
      <c r="P977" s="1059">
        <v>4690379100553</v>
      </c>
      <c r="Q977" s="1062"/>
      <c r="R977" s="1062">
        <v>0</v>
      </c>
      <c r="S977" s="1059" t="s">
        <v>4153</v>
      </c>
      <c r="T977" s="1065">
        <f t="shared" si="28"/>
        <v>4017.5210000000002</v>
      </c>
      <c r="U977" s="1066">
        <f t="shared" si="29"/>
        <v>4218.3970500000005</v>
      </c>
    </row>
    <row r="978" spans="1:21" hidden="1">
      <c r="A978" s="1059" t="s">
        <v>5125</v>
      </c>
      <c r="B978" s="1060">
        <v>600010002402</v>
      </c>
      <c r="C978" s="1059" t="s">
        <v>5130</v>
      </c>
      <c r="D978" s="1059" t="s">
        <v>4587</v>
      </c>
      <c r="E978" s="1059" t="s">
        <v>4151</v>
      </c>
      <c r="F978" s="1061">
        <v>5996.3</v>
      </c>
      <c r="G978" s="1059" t="s">
        <v>4152</v>
      </c>
      <c r="H978" s="1062">
        <v>2</v>
      </c>
      <c r="I978" s="1063">
        <v>2.88</v>
      </c>
      <c r="J978" s="1063">
        <v>0</v>
      </c>
      <c r="K978" s="1064">
        <v>20</v>
      </c>
      <c r="L978" s="1063">
        <v>56.16</v>
      </c>
      <c r="M978" s="1063">
        <v>57.6</v>
      </c>
      <c r="N978" s="1062">
        <v>1</v>
      </c>
      <c r="O978" s="1062">
        <v>0</v>
      </c>
      <c r="P978" s="1059">
        <v>4690379100560</v>
      </c>
      <c r="Q978" s="1062"/>
      <c r="R978" s="1062">
        <v>0</v>
      </c>
      <c r="S978" s="1059" t="s">
        <v>4153</v>
      </c>
      <c r="T978" s="1065">
        <f t="shared" si="28"/>
        <v>4017.5210000000002</v>
      </c>
      <c r="U978" s="1066">
        <f t="shared" si="29"/>
        <v>4218.3970500000005</v>
      </c>
    </row>
    <row r="979" spans="1:21" hidden="1">
      <c r="A979" s="1059" t="s">
        <v>5125</v>
      </c>
      <c r="B979" s="1060">
        <v>600010002403</v>
      </c>
      <c r="C979" s="1059" t="s">
        <v>5131</v>
      </c>
      <c r="D979" s="1059" t="s">
        <v>4587</v>
      </c>
      <c r="E979" s="1059" t="s">
        <v>4151</v>
      </c>
      <c r="F979" s="1061">
        <v>5996.3</v>
      </c>
      <c r="G979" s="1059" t="s">
        <v>4152</v>
      </c>
      <c r="H979" s="1062">
        <v>2</v>
      </c>
      <c r="I979" s="1063">
        <v>2.88</v>
      </c>
      <c r="J979" s="1063">
        <v>0</v>
      </c>
      <c r="K979" s="1064">
        <v>20</v>
      </c>
      <c r="L979" s="1063">
        <v>56.16</v>
      </c>
      <c r="M979" s="1063">
        <v>57.6</v>
      </c>
      <c r="N979" s="1062">
        <v>1</v>
      </c>
      <c r="O979" s="1062">
        <v>0</v>
      </c>
      <c r="P979" s="1059">
        <v>4690379100577</v>
      </c>
      <c r="Q979" s="1062"/>
      <c r="R979" s="1062">
        <v>0</v>
      </c>
      <c r="S979" s="1059" t="s">
        <v>4153</v>
      </c>
      <c r="T979" s="1065">
        <f t="shared" si="28"/>
        <v>4017.5210000000002</v>
      </c>
      <c r="U979" s="1066">
        <f t="shared" si="29"/>
        <v>4218.3970500000005</v>
      </c>
    </row>
    <row r="980" spans="1:21" hidden="1">
      <c r="A980" s="1059" t="s">
        <v>5125</v>
      </c>
      <c r="B980" s="1060">
        <v>600010002404</v>
      </c>
      <c r="C980" s="1059" t="s">
        <v>5132</v>
      </c>
      <c r="D980" s="1059" t="s">
        <v>4587</v>
      </c>
      <c r="E980" s="1059" t="s">
        <v>4151</v>
      </c>
      <c r="F980" s="1061">
        <v>5996.3</v>
      </c>
      <c r="G980" s="1059" t="s">
        <v>4152</v>
      </c>
      <c r="H980" s="1062">
        <v>2</v>
      </c>
      <c r="I980" s="1063">
        <v>2.88</v>
      </c>
      <c r="J980" s="1063">
        <v>0</v>
      </c>
      <c r="K980" s="1064">
        <v>20</v>
      </c>
      <c r="L980" s="1063">
        <v>56.16</v>
      </c>
      <c r="M980" s="1063">
        <v>57.6</v>
      </c>
      <c r="N980" s="1062">
        <v>1</v>
      </c>
      <c r="O980" s="1062">
        <v>0</v>
      </c>
      <c r="P980" s="1059">
        <v>4690379100584</v>
      </c>
      <c r="Q980" s="1062"/>
      <c r="R980" s="1062">
        <v>0</v>
      </c>
      <c r="S980" s="1059" t="s">
        <v>4153</v>
      </c>
      <c r="T980" s="1065">
        <f t="shared" si="28"/>
        <v>4017.5210000000002</v>
      </c>
      <c r="U980" s="1066">
        <f t="shared" si="29"/>
        <v>4218.3970500000005</v>
      </c>
    </row>
    <row r="981" spans="1:21" hidden="1">
      <c r="A981" s="1059" t="s">
        <v>5125</v>
      </c>
      <c r="B981" s="1060">
        <v>610010005607</v>
      </c>
      <c r="C981" s="1059" t="s">
        <v>5133</v>
      </c>
      <c r="D981" s="1059" t="s">
        <v>4157</v>
      </c>
      <c r="E981" s="1059" t="s">
        <v>4151</v>
      </c>
      <c r="F981" s="1061">
        <v>6075.5999999999995</v>
      </c>
      <c r="G981" s="1059" t="s">
        <v>4152</v>
      </c>
      <c r="H981" s="1062">
        <v>2</v>
      </c>
      <c r="I981" s="1063">
        <v>2.56</v>
      </c>
      <c r="J981" s="1063">
        <v>0</v>
      </c>
      <c r="K981" s="1064">
        <v>21</v>
      </c>
      <c r="L981" s="1063">
        <v>51.712000000000003</v>
      </c>
      <c r="M981" s="1063">
        <v>53.76</v>
      </c>
      <c r="N981" s="1062">
        <v>1</v>
      </c>
      <c r="O981" s="1062">
        <v>0</v>
      </c>
      <c r="P981" s="1059">
        <v>4690379099963</v>
      </c>
      <c r="Q981" s="1062"/>
      <c r="R981" s="1062">
        <v>0</v>
      </c>
      <c r="S981" s="1059" t="s">
        <v>4153</v>
      </c>
      <c r="T981" s="1065">
        <f t="shared" si="28"/>
        <v>4070.652</v>
      </c>
      <c r="U981" s="1066">
        <f t="shared" si="29"/>
        <v>4274.1846000000005</v>
      </c>
    </row>
    <row r="982" spans="1:21" hidden="1">
      <c r="A982" s="1059" t="s">
        <v>5125</v>
      </c>
      <c r="B982" s="1060">
        <v>610010005608</v>
      </c>
      <c r="C982" s="1059" t="s">
        <v>5134</v>
      </c>
      <c r="D982" s="1059" t="s">
        <v>4157</v>
      </c>
      <c r="E982" s="1059" t="s">
        <v>4151</v>
      </c>
      <c r="F982" s="1061">
        <v>6075.5999999999995</v>
      </c>
      <c r="G982" s="1059" t="s">
        <v>4152</v>
      </c>
      <c r="H982" s="1062">
        <v>2</v>
      </c>
      <c r="I982" s="1063">
        <v>2.56</v>
      </c>
      <c r="J982" s="1063">
        <v>0</v>
      </c>
      <c r="K982" s="1064">
        <v>21</v>
      </c>
      <c r="L982" s="1063">
        <v>51.712000000000003</v>
      </c>
      <c r="M982" s="1063">
        <v>53.76</v>
      </c>
      <c r="N982" s="1062">
        <v>1</v>
      </c>
      <c r="O982" s="1062">
        <v>0</v>
      </c>
      <c r="P982" s="1059">
        <v>4690379099970</v>
      </c>
      <c r="Q982" s="1062"/>
      <c r="R982" s="1062">
        <v>0</v>
      </c>
      <c r="S982" s="1059" t="s">
        <v>4153</v>
      </c>
      <c r="T982" s="1065">
        <f t="shared" si="28"/>
        <v>4070.652</v>
      </c>
      <c r="U982" s="1066">
        <f t="shared" si="29"/>
        <v>4274.1846000000005</v>
      </c>
    </row>
    <row r="983" spans="1:21" hidden="1">
      <c r="A983" s="1059" t="s">
        <v>5125</v>
      </c>
      <c r="B983" s="1060">
        <v>610010005609</v>
      </c>
      <c r="C983" s="1059" t="s">
        <v>5135</v>
      </c>
      <c r="D983" s="1059" t="s">
        <v>4157</v>
      </c>
      <c r="E983" s="1059" t="s">
        <v>4151</v>
      </c>
      <c r="F983" s="1061">
        <v>6075.5999999999995</v>
      </c>
      <c r="G983" s="1059" t="s">
        <v>4152</v>
      </c>
      <c r="H983" s="1062">
        <v>2</v>
      </c>
      <c r="I983" s="1063">
        <v>2.56</v>
      </c>
      <c r="J983" s="1063">
        <v>0</v>
      </c>
      <c r="K983" s="1064">
        <v>21</v>
      </c>
      <c r="L983" s="1063">
        <v>51.712000000000003</v>
      </c>
      <c r="M983" s="1063">
        <v>53.76</v>
      </c>
      <c r="N983" s="1062">
        <v>1</v>
      </c>
      <c r="O983" s="1062">
        <v>0</v>
      </c>
      <c r="P983" s="1059">
        <v>4690379099987</v>
      </c>
      <c r="Q983" s="1062"/>
      <c r="R983" s="1062">
        <v>0</v>
      </c>
      <c r="S983" s="1059" t="s">
        <v>4153</v>
      </c>
      <c r="T983" s="1065">
        <f t="shared" si="28"/>
        <v>4070.652</v>
      </c>
      <c r="U983" s="1066">
        <f t="shared" si="29"/>
        <v>4274.1846000000005</v>
      </c>
    </row>
    <row r="984" spans="1:21" hidden="1">
      <c r="A984" s="1059" t="s">
        <v>5125</v>
      </c>
      <c r="B984" s="1060">
        <v>610010005610</v>
      </c>
      <c r="C984" s="1059" t="s">
        <v>5136</v>
      </c>
      <c r="D984" s="1059" t="s">
        <v>4157</v>
      </c>
      <c r="E984" s="1059" t="s">
        <v>4151</v>
      </c>
      <c r="F984" s="1061">
        <v>6636.8</v>
      </c>
      <c r="G984" s="1059" t="s">
        <v>4152</v>
      </c>
      <c r="H984" s="1062">
        <v>2</v>
      </c>
      <c r="I984" s="1063">
        <v>2.56</v>
      </c>
      <c r="J984" s="1063">
        <v>0</v>
      </c>
      <c r="K984" s="1064">
        <v>21</v>
      </c>
      <c r="L984" s="1063">
        <v>51.712000000000003</v>
      </c>
      <c r="M984" s="1063">
        <v>53.76</v>
      </c>
      <c r="N984" s="1062">
        <v>1</v>
      </c>
      <c r="O984" s="1062">
        <v>0</v>
      </c>
      <c r="P984" s="1059">
        <v>4690379099994</v>
      </c>
      <c r="Q984" s="1062"/>
      <c r="R984" s="1062">
        <v>0</v>
      </c>
      <c r="S984" s="1059" t="s">
        <v>4153</v>
      </c>
      <c r="T984" s="1065">
        <f t="shared" si="28"/>
        <v>4446.6559999999999</v>
      </c>
      <c r="U984" s="1066">
        <f t="shared" si="29"/>
        <v>4668.9888000000001</v>
      </c>
    </row>
    <row r="985" spans="1:21" hidden="1">
      <c r="A985" s="1059" t="s">
        <v>5125</v>
      </c>
      <c r="B985" s="1060">
        <v>610010005611</v>
      </c>
      <c r="C985" s="1059" t="s">
        <v>5137</v>
      </c>
      <c r="D985" s="1059" t="s">
        <v>4157</v>
      </c>
      <c r="E985" s="1059" t="s">
        <v>4151</v>
      </c>
      <c r="F985" s="1061">
        <v>6636.8</v>
      </c>
      <c r="G985" s="1059" t="s">
        <v>4152</v>
      </c>
      <c r="H985" s="1062">
        <v>2</v>
      </c>
      <c r="I985" s="1063">
        <v>2.56</v>
      </c>
      <c r="J985" s="1063">
        <v>0</v>
      </c>
      <c r="K985" s="1064">
        <v>21</v>
      </c>
      <c r="L985" s="1063">
        <v>51.712000000000003</v>
      </c>
      <c r="M985" s="1063">
        <v>53.76</v>
      </c>
      <c r="N985" s="1062">
        <v>1</v>
      </c>
      <c r="O985" s="1062">
        <v>0</v>
      </c>
      <c r="P985" s="1059">
        <v>4690379100003</v>
      </c>
      <c r="Q985" s="1062"/>
      <c r="R985" s="1062">
        <v>0</v>
      </c>
      <c r="S985" s="1059" t="s">
        <v>4153</v>
      </c>
      <c r="T985" s="1065">
        <f t="shared" si="28"/>
        <v>4446.6559999999999</v>
      </c>
      <c r="U985" s="1066">
        <f t="shared" si="29"/>
        <v>4668.9888000000001</v>
      </c>
    </row>
    <row r="986" spans="1:21" hidden="1">
      <c r="A986" s="1059" t="s">
        <v>5125</v>
      </c>
      <c r="B986" s="1060">
        <v>610010005612</v>
      </c>
      <c r="C986" s="1059" t="s">
        <v>5138</v>
      </c>
      <c r="D986" s="1059" t="s">
        <v>4578</v>
      </c>
      <c r="E986" s="1059" t="s">
        <v>4151</v>
      </c>
      <c r="F986" s="1061">
        <v>4794.5999999999995</v>
      </c>
      <c r="G986" s="1059" t="s">
        <v>4152</v>
      </c>
      <c r="H986" s="1062">
        <v>2</v>
      </c>
      <c r="I986" s="1063">
        <v>1.28</v>
      </c>
      <c r="J986" s="1063">
        <v>0</v>
      </c>
      <c r="K986" s="1064">
        <v>42</v>
      </c>
      <c r="L986" s="1063">
        <v>25.856000000000002</v>
      </c>
      <c r="M986" s="1063">
        <v>53.76</v>
      </c>
      <c r="N986" s="1062">
        <v>1</v>
      </c>
      <c r="O986" s="1062">
        <v>0</v>
      </c>
      <c r="P986" s="1059">
        <v>4690379100010</v>
      </c>
      <c r="Q986" s="1062"/>
      <c r="R986" s="1062">
        <v>0</v>
      </c>
      <c r="S986" s="1059" t="s">
        <v>4153</v>
      </c>
      <c r="T986" s="1065">
        <f t="shared" si="28"/>
        <v>3212.3819999999996</v>
      </c>
      <c r="U986" s="1066">
        <f t="shared" si="29"/>
        <v>3373.0011</v>
      </c>
    </row>
    <row r="987" spans="1:21" hidden="1">
      <c r="A987" s="1059" t="s">
        <v>5125</v>
      </c>
      <c r="B987" s="1060">
        <v>610010005613</v>
      </c>
      <c r="C987" s="1059" t="s">
        <v>5139</v>
      </c>
      <c r="D987" s="1059" t="s">
        <v>4578</v>
      </c>
      <c r="E987" s="1059" t="s">
        <v>4151</v>
      </c>
      <c r="F987" s="1061">
        <v>4794.5999999999995</v>
      </c>
      <c r="G987" s="1059" t="s">
        <v>4152</v>
      </c>
      <c r="H987" s="1062">
        <v>2</v>
      </c>
      <c r="I987" s="1063">
        <v>1.28</v>
      </c>
      <c r="J987" s="1063">
        <v>0</v>
      </c>
      <c r="K987" s="1064">
        <v>42</v>
      </c>
      <c r="L987" s="1063">
        <v>25.856000000000002</v>
      </c>
      <c r="M987" s="1063">
        <v>53.76</v>
      </c>
      <c r="N987" s="1062">
        <v>1</v>
      </c>
      <c r="O987" s="1062">
        <v>0</v>
      </c>
      <c r="P987" s="1059">
        <v>4690379100027</v>
      </c>
      <c r="Q987" s="1062"/>
      <c r="R987" s="1062">
        <v>0</v>
      </c>
      <c r="S987" s="1059" t="s">
        <v>4153</v>
      </c>
      <c r="T987" s="1065">
        <f t="shared" si="28"/>
        <v>3212.3819999999996</v>
      </c>
      <c r="U987" s="1066">
        <f t="shared" si="29"/>
        <v>3373.0011</v>
      </c>
    </row>
    <row r="988" spans="1:21" hidden="1">
      <c r="A988" s="1059" t="s">
        <v>5125</v>
      </c>
      <c r="B988" s="1060">
        <v>610010005614</v>
      </c>
      <c r="C988" s="1059" t="s">
        <v>5140</v>
      </c>
      <c r="D988" s="1059" t="s">
        <v>4578</v>
      </c>
      <c r="E988" s="1059" t="s">
        <v>4151</v>
      </c>
      <c r="F988" s="1061">
        <v>4794.5999999999995</v>
      </c>
      <c r="G988" s="1059" t="s">
        <v>4152</v>
      </c>
      <c r="H988" s="1062">
        <v>2</v>
      </c>
      <c r="I988" s="1063">
        <v>1.28</v>
      </c>
      <c r="J988" s="1063">
        <v>0</v>
      </c>
      <c r="K988" s="1064">
        <v>42</v>
      </c>
      <c r="L988" s="1063">
        <v>25.856000000000002</v>
      </c>
      <c r="M988" s="1063">
        <v>53.76</v>
      </c>
      <c r="N988" s="1062">
        <v>1</v>
      </c>
      <c r="O988" s="1062">
        <v>0</v>
      </c>
      <c r="P988" s="1059">
        <v>4690379100034</v>
      </c>
      <c r="Q988" s="1062"/>
      <c r="R988" s="1062">
        <v>0</v>
      </c>
      <c r="S988" s="1059" t="s">
        <v>4153</v>
      </c>
      <c r="T988" s="1065">
        <f t="shared" si="28"/>
        <v>3212.3819999999996</v>
      </c>
      <c r="U988" s="1066">
        <f t="shared" si="29"/>
        <v>3373.0011</v>
      </c>
    </row>
    <row r="989" spans="1:21" hidden="1">
      <c r="A989" s="1059" t="s">
        <v>5125</v>
      </c>
      <c r="B989" s="1060">
        <v>610010005615</v>
      </c>
      <c r="C989" s="1059" t="s">
        <v>5141</v>
      </c>
      <c r="D989" s="1059" t="s">
        <v>4578</v>
      </c>
      <c r="E989" s="1059" t="s">
        <v>4151</v>
      </c>
      <c r="F989" s="1061">
        <v>5325.3</v>
      </c>
      <c r="G989" s="1059" t="s">
        <v>4152</v>
      </c>
      <c r="H989" s="1062">
        <v>2</v>
      </c>
      <c r="I989" s="1063">
        <v>1.28</v>
      </c>
      <c r="J989" s="1063">
        <v>0</v>
      </c>
      <c r="K989" s="1064">
        <v>42</v>
      </c>
      <c r="L989" s="1063">
        <v>25.856000000000002</v>
      </c>
      <c r="M989" s="1063">
        <v>53.76</v>
      </c>
      <c r="N989" s="1062">
        <v>1</v>
      </c>
      <c r="O989" s="1062">
        <v>0</v>
      </c>
      <c r="P989" s="1059">
        <v>4690379100041</v>
      </c>
      <c r="Q989" s="1062"/>
      <c r="R989" s="1062">
        <v>0</v>
      </c>
      <c r="S989" s="1059" t="s">
        <v>4153</v>
      </c>
      <c r="T989" s="1065">
        <f t="shared" si="28"/>
        <v>3567.9510000000005</v>
      </c>
      <c r="U989" s="1066">
        <f t="shared" si="29"/>
        <v>3746.3485500000006</v>
      </c>
    </row>
    <row r="990" spans="1:21" hidden="1">
      <c r="A990" s="1059" t="s">
        <v>5125</v>
      </c>
      <c r="B990" s="1060">
        <v>610010005616</v>
      </c>
      <c r="C990" s="1059" t="s">
        <v>5142</v>
      </c>
      <c r="D990" s="1059" t="s">
        <v>4578</v>
      </c>
      <c r="E990" s="1059" t="s">
        <v>4151</v>
      </c>
      <c r="F990" s="1061">
        <v>5325.3</v>
      </c>
      <c r="G990" s="1059" t="s">
        <v>4152</v>
      </c>
      <c r="H990" s="1062">
        <v>2</v>
      </c>
      <c r="I990" s="1063">
        <v>1.28</v>
      </c>
      <c r="J990" s="1063">
        <v>0</v>
      </c>
      <c r="K990" s="1064">
        <v>42</v>
      </c>
      <c r="L990" s="1063">
        <v>25.856000000000002</v>
      </c>
      <c r="M990" s="1063">
        <v>53.76</v>
      </c>
      <c r="N990" s="1062">
        <v>1</v>
      </c>
      <c r="O990" s="1062">
        <v>0</v>
      </c>
      <c r="P990" s="1059">
        <v>4690379100058</v>
      </c>
      <c r="Q990" s="1062"/>
      <c r="R990" s="1062">
        <v>0</v>
      </c>
      <c r="S990" s="1059" t="s">
        <v>4153</v>
      </c>
      <c r="T990" s="1065">
        <f t="shared" si="28"/>
        <v>3567.9510000000005</v>
      </c>
      <c r="U990" s="1066">
        <f t="shared" si="29"/>
        <v>3746.3485500000006</v>
      </c>
    </row>
    <row r="991" spans="1:21" hidden="1">
      <c r="A991" s="1059" t="s">
        <v>5125</v>
      </c>
      <c r="B991" s="1060">
        <v>610010005602</v>
      </c>
      <c r="C991" s="1059" t="s">
        <v>5143</v>
      </c>
      <c r="D991" s="1059" t="s">
        <v>4162</v>
      </c>
      <c r="E991" s="1059" t="s">
        <v>4151</v>
      </c>
      <c r="F991" s="1061">
        <v>4495.7</v>
      </c>
      <c r="G991" s="1059" t="s">
        <v>4152</v>
      </c>
      <c r="H991" s="1062">
        <v>2</v>
      </c>
      <c r="I991" s="1063">
        <v>1.44</v>
      </c>
      <c r="J991" s="1063">
        <v>0</v>
      </c>
      <c r="K991" s="1064">
        <v>35</v>
      </c>
      <c r="L991" s="1063">
        <v>29.088000000000001</v>
      </c>
      <c r="M991" s="1063">
        <v>50.4</v>
      </c>
      <c r="N991" s="1062">
        <v>1</v>
      </c>
      <c r="O991" s="1062">
        <v>0</v>
      </c>
      <c r="P991" s="1059">
        <v>4690379100065</v>
      </c>
      <c r="Q991" s="1062"/>
      <c r="R991" s="1062">
        <v>0</v>
      </c>
      <c r="S991" s="1059" t="s">
        <v>4153</v>
      </c>
      <c r="T991" s="1065">
        <f t="shared" si="28"/>
        <v>3012.1190000000001</v>
      </c>
      <c r="U991" s="1066">
        <f t="shared" si="29"/>
        <v>3162.7249500000003</v>
      </c>
    </row>
    <row r="992" spans="1:21" hidden="1">
      <c r="A992" s="1059" t="s">
        <v>5125</v>
      </c>
      <c r="B992" s="1060">
        <v>610010005603</v>
      </c>
      <c r="C992" s="1059" t="s">
        <v>5144</v>
      </c>
      <c r="D992" s="1059" t="s">
        <v>4162</v>
      </c>
      <c r="E992" s="1059" t="s">
        <v>4151</v>
      </c>
      <c r="F992" s="1061">
        <v>4495.7</v>
      </c>
      <c r="G992" s="1059" t="s">
        <v>4152</v>
      </c>
      <c r="H992" s="1062">
        <v>2</v>
      </c>
      <c r="I992" s="1063">
        <v>1.44</v>
      </c>
      <c r="J992" s="1063">
        <v>0</v>
      </c>
      <c r="K992" s="1064">
        <v>35</v>
      </c>
      <c r="L992" s="1063">
        <v>29.088000000000001</v>
      </c>
      <c r="M992" s="1063">
        <v>50.4</v>
      </c>
      <c r="N992" s="1062">
        <v>1</v>
      </c>
      <c r="O992" s="1062">
        <v>0</v>
      </c>
      <c r="P992" s="1059">
        <v>4690379100072</v>
      </c>
      <c r="Q992" s="1062"/>
      <c r="R992" s="1062">
        <v>0</v>
      </c>
      <c r="S992" s="1059" t="s">
        <v>4153</v>
      </c>
      <c r="T992" s="1065">
        <f t="shared" si="28"/>
        <v>3012.1190000000001</v>
      </c>
      <c r="U992" s="1066">
        <f t="shared" si="29"/>
        <v>3162.7249500000003</v>
      </c>
    </row>
    <row r="993" spans="1:21" hidden="1">
      <c r="A993" s="1059" t="s">
        <v>5125</v>
      </c>
      <c r="B993" s="1060">
        <v>610010005604</v>
      </c>
      <c r="C993" s="1059" t="s">
        <v>5145</v>
      </c>
      <c r="D993" s="1059" t="s">
        <v>4162</v>
      </c>
      <c r="E993" s="1059" t="s">
        <v>4151</v>
      </c>
      <c r="F993" s="1061">
        <v>4495.7</v>
      </c>
      <c r="G993" s="1059" t="s">
        <v>4152</v>
      </c>
      <c r="H993" s="1062">
        <v>2</v>
      </c>
      <c r="I993" s="1063">
        <v>1.44</v>
      </c>
      <c r="J993" s="1063">
        <v>0</v>
      </c>
      <c r="K993" s="1064">
        <v>35</v>
      </c>
      <c r="L993" s="1063">
        <v>29.088000000000001</v>
      </c>
      <c r="M993" s="1063">
        <v>50.4</v>
      </c>
      <c r="N993" s="1062">
        <v>1</v>
      </c>
      <c r="O993" s="1062">
        <v>0</v>
      </c>
      <c r="P993" s="1059">
        <v>4690379100089</v>
      </c>
      <c r="Q993" s="1062"/>
      <c r="R993" s="1062">
        <v>0</v>
      </c>
      <c r="S993" s="1059" t="s">
        <v>4153</v>
      </c>
      <c r="T993" s="1065">
        <f t="shared" ref="T993:T1056" si="30">F993*67%</f>
        <v>3012.1190000000001</v>
      </c>
      <c r="U993" s="1066">
        <f t="shared" ref="U993:U1056" si="31">T993*1.05</f>
        <v>3162.7249500000003</v>
      </c>
    </row>
    <row r="994" spans="1:21" hidden="1">
      <c r="A994" s="1059" t="s">
        <v>5125</v>
      </c>
      <c r="B994" s="1060">
        <v>610010005605</v>
      </c>
      <c r="C994" s="1059" t="s">
        <v>5146</v>
      </c>
      <c r="D994" s="1059" t="s">
        <v>4162</v>
      </c>
      <c r="E994" s="1059" t="s">
        <v>4151</v>
      </c>
      <c r="F994" s="1061">
        <v>4922.7</v>
      </c>
      <c r="G994" s="1059" t="s">
        <v>4152</v>
      </c>
      <c r="H994" s="1062">
        <v>2</v>
      </c>
      <c r="I994" s="1063">
        <v>1.44</v>
      </c>
      <c r="J994" s="1063">
        <v>0</v>
      </c>
      <c r="K994" s="1064">
        <v>35</v>
      </c>
      <c r="L994" s="1063">
        <v>29.088000000000001</v>
      </c>
      <c r="M994" s="1063">
        <v>50.4</v>
      </c>
      <c r="N994" s="1062">
        <v>1</v>
      </c>
      <c r="O994" s="1062">
        <v>0</v>
      </c>
      <c r="P994" s="1059">
        <v>4690379100096</v>
      </c>
      <c r="Q994" s="1062"/>
      <c r="R994" s="1062">
        <v>0</v>
      </c>
      <c r="S994" s="1059" t="s">
        <v>4153</v>
      </c>
      <c r="T994" s="1065">
        <f t="shared" si="30"/>
        <v>3298.2090000000003</v>
      </c>
      <c r="U994" s="1066">
        <f t="shared" si="31"/>
        <v>3463.1194500000006</v>
      </c>
    </row>
    <row r="995" spans="1:21" hidden="1">
      <c r="A995" s="1059" t="s">
        <v>5125</v>
      </c>
      <c r="B995" s="1060">
        <v>610010005606</v>
      </c>
      <c r="C995" s="1059" t="s">
        <v>5147</v>
      </c>
      <c r="D995" s="1059" t="s">
        <v>4162</v>
      </c>
      <c r="E995" s="1059" t="s">
        <v>4151</v>
      </c>
      <c r="F995" s="1061">
        <v>4922.7</v>
      </c>
      <c r="G995" s="1059" t="s">
        <v>4152</v>
      </c>
      <c r="H995" s="1062">
        <v>2</v>
      </c>
      <c r="I995" s="1063">
        <v>1.44</v>
      </c>
      <c r="J995" s="1063">
        <v>0</v>
      </c>
      <c r="K995" s="1064">
        <v>35</v>
      </c>
      <c r="L995" s="1063">
        <v>29.088000000000001</v>
      </c>
      <c r="M995" s="1063">
        <v>50.4</v>
      </c>
      <c r="N995" s="1062">
        <v>1</v>
      </c>
      <c r="O995" s="1062">
        <v>0</v>
      </c>
      <c r="P995" s="1059">
        <v>4690379100102</v>
      </c>
      <c r="Q995" s="1062"/>
      <c r="R995" s="1062">
        <v>0</v>
      </c>
      <c r="S995" s="1059" t="s">
        <v>4153</v>
      </c>
      <c r="T995" s="1065">
        <f t="shared" si="30"/>
        <v>3298.2090000000003</v>
      </c>
      <c r="U995" s="1066">
        <f t="shared" si="31"/>
        <v>3463.1194500000006</v>
      </c>
    </row>
    <row r="996" spans="1:21" hidden="1">
      <c r="A996" s="1059" t="s">
        <v>5125</v>
      </c>
      <c r="B996" s="1060">
        <v>610010005617</v>
      </c>
      <c r="C996" s="1059" t="s">
        <v>5148</v>
      </c>
      <c r="D996" s="1059" t="s">
        <v>4162</v>
      </c>
      <c r="E996" s="1059" t="s">
        <v>4151</v>
      </c>
      <c r="F996" s="1061">
        <v>4587.2</v>
      </c>
      <c r="G996" s="1059" t="s">
        <v>4152</v>
      </c>
      <c r="H996" s="1062">
        <v>2</v>
      </c>
      <c r="I996" s="1063">
        <v>1.44</v>
      </c>
      <c r="J996" s="1063">
        <v>0</v>
      </c>
      <c r="K996" s="1064">
        <v>35</v>
      </c>
      <c r="L996" s="1063">
        <v>29.088000000000001</v>
      </c>
      <c r="M996" s="1063">
        <v>50.4</v>
      </c>
      <c r="N996" s="1062">
        <v>1</v>
      </c>
      <c r="O996" s="1062">
        <v>0</v>
      </c>
      <c r="P996" s="1059">
        <v>4690379100119</v>
      </c>
      <c r="Q996" s="1062"/>
      <c r="R996" s="1062">
        <v>0</v>
      </c>
      <c r="S996" s="1059" t="s">
        <v>4153</v>
      </c>
      <c r="T996" s="1065">
        <f t="shared" si="30"/>
        <v>3073.424</v>
      </c>
      <c r="U996" s="1066">
        <f t="shared" si="31"/>
        <v>3227.0952000000002</v>
      </c>
    </row>
    <row r="997" spans="1:21" hidden="1">
      <c r="A997" s="1059" t="s">
        <v>5125</v>
      </c>
      <c r="B997" s="1060">
        <v>610010005618</v>
      </c>
      <c r="C997" s="1059" t="s">
        <v>5149</v>
      </c>
      <c r="D997" s="1059" t="s">
        <v>4162</v>
      </c>
      <c r="E997" s="1059" t="s">
        <v>4151</v>
      </c>
      <c r="F997" s="1061">
        <v>4587.2</v>
      </c>
      <c r="G997" s="1059" t="s">
        <v>4152</v>
      </c>
      <c r="H997" s="1062">
        <v>2</v>
      </c>
      <c r="I997" s="1063">
        <v>1.44</v>
      </c>
      <c r="J997" s="1063">
        <v>0</v>
      </c>
      <c r="K997" s="1064">
        <v>35</v>
      </c>
      <c r="L997" s="1063">
        <v>29.088000000000001</v>
      </c>
      <c r="M997" s="1063">
        <v>50.4</v>
      </c>
      <c r="N997" s="1062">
        <v>1</v>
      </c>
      <c r="O997" s="1062">
        <v>0</v>
      </c>
      <c r="P997" s="1059">
        <v>4690379100126</v>
      </c>
      <c r="Q997" s="1062"/>
      <c r="R997" s="1062">
        <v>0</v>
      </c>
      <c r="S997" s="1059" t="s">
        <v>4153</v>
      </c>
      <c r="T997" s="1065">
        <f t="shared" si="30"/>
        <v>3073.424</v>
      </c>
      <c r="U997" s="1066">
        <f t="shared" si="31"/>
        <v>3227.0952000000002</v>
      </c>
    </row>
    <row r="998" spans="1:21" hidden="1">
      <c r="A998" s="1059" t="s">
        <v>5125</v>
      </c>
      <c r="B998" s="1060">
        <v>610010005619</v>
      </c>
      <c r="C998" s="1059" t="s">
        <v>5150</v>
      </c>
      <c r="D998" s="1059" t="s">
        <v>4162</v>
      </c>
      <c r="E998" s="1059" t="s">
        <v>4151</v>
      </c>
      <c r="F998" s="1061">
        <v>4587.2</v>
      </c>
      <c r="G998" s="1059" t="s">
        <v>4152</v>
      </c>
      <c r="H998" s="1062">
        <v>2</v>
      </c>
      <c r="I998" s="1063">
        <v>1.44</v>
      </c>
      <c r="J998" s="1063">
        <v>0</v>
      </c>
      <c r="K998" s="1064">
        <v>35</v>
      </c>
      <c r="L998" s="1063">
        <v>29.088000000000001</v>
      </c>
      <c r="M998" s="1063">
        <v>50.4</v>
      </c>
      <c r="N998" s="1062">
        <v>1</v>
      </c>
      <c r="O998" s="1062">
        <v>0</v>
      </c>
      <c r="P998" s="1059">
        <v>4690379100133</v>
      </c>
      <c r="Q998" s="1062"/>
      <c r="R998" s="1062">
        <v>0</v>
      </c>
      <c r="S998" s="1059" t="s">
        <v>4153</v>
      </c>
      <c r="T998" s="1065">
        <f t="shared" si="30"/>
        <v>3073.424</v>
      </c>
      <c r="U998" s="1066">
        <f t="shared" si="31"/>
        <v>3227.0952000000002</v>
      </c>
    </row>
    <row r="999" spans="1:21" hidden="1">
      <c r="A999" s="1059" t="s">
        <v>5125</v>
      </c>
      <c r="B999" s="1060">
        <v>610010005620</v>
      </c>
      <c r="C999" s="1059" t="s">
        <v>5151</v>
      </c>
      <c r="D999" s="1059" t="s">
        <v>4162</v>
      </c>
      <c r="E999" s="1059" t="s">
        <v>4151</v>
      </c>
      <c r="F999" s="1061">
        <v>5020.3</v>
      </c>
      <c r="G999" s="1059" t="s">
        <v>4152</v>
      </c>
      <c r="H999" s="1062">
        <v>2</v>
      </c>
      <c r="I999" s="1063">
        <v>1.44</v>
      </c>
      <c r="J999" s="1063">
        <v>0</v>
      </c>
      <c r="K999" s="1064">
        <v>35</v>
      </c>
      <c r="L999" s="1063">
        <v>29.088000000000001</v>
      </c>
      <c r="M999" s="1063">
        <v>50.4</v>
      </c>
      <c r="N999" s="1062">
        <v>1</v>
      </c>
      <c r="O999" s="1062">
        <v>0</v>
      </c>
      <c r="P999" s="1059">
        <v>4690379100140</v>
      </c>
      <c r="Q999" s="1062"/>
      <c r="R999" s="1062">
        <v>0</v>
      </c>
      <c r="S999" s="1059" t="s">
        <v>4153</v>
      </c>
      <c r="T999" s="1065">
        <f t="shared" si="30"/>
        <v>3363.6010000000001</v>
      </c>
      <c r="U999" s="1066">
        <f t="shared" si="31"/>
        <v>3531.7810500000001</v>
      </c>
    </row>
    <row r="1000" spans="1:21" hidden="1">
      <c r="A1000" s="1059" t="s">
        <v>5125</v>
      </c>
      <c r="B1000" s="1060">
        <v>610010005621</v>
      </c>
      <c r="C1000" s="1059" t="s">
        <v>5152</v>
      </c>
      <c r="D1000" s="1059" t="s">
        <v>4162</v>
      </c>
      <c r="E1000" s="1059" t="s">
        <v>4151</v>
      </c>
      <c r="F1000" s="1061">
        <v>5020.3</v>
      </c>
      <c r="G1000" s="1059" t="s">
        <v>4152</v>
      </c>
      <c r="H1000" s="1062">
        <v>2</v>
      </c>
      <c r="I1000" s="1063">
        <v>1.44</v>
      </c>
      <c r="J1000" s="1063">
        <v>0</v>
      </c>
      <c r="K1000" s="1064">
        <v>35</v>
      </c>
      <c r="L1000" s="1063">
        <v>29.088000000000001</v>
      </c>
      <c r="M1000" s="1063">
        <v>50.4</v>
      </c>
      <c r="N1000" s="1062">
        <v>1</v>
      </c>
      <c r="O1000" s="1062">
        <v>0</v>
      </c>
      <c r="P1000" s="1059">
        <v>4690379100157</v>
      </c>
      <c r="Q1000" s="1062"/>
      <c r="R1000" s="1062">
        <v>0</v>
      </c>
      <c r="S1000" s="1059" t="s">
        <v>4153</v>
      </c>
      <c r="T1000" s="1065">
        <f t="shared" si="30"/>
        <v>3363.6010000000001</v>
      </c>
      <c r="U1000" s="1066">
        <f t="shared" si="31"/>
        <v>3531.7810500000001</v>
      </c>
    </row>
    <row r="1001" spans="1:21" hidden="1">
      <c r="A1001" s="1059" t="s">
        <v>5125</v>
      </c>
      <c r="B1001" s="1060">
        <v>610010003164</v>
      </c>
      <c r="C1001" s="1059" t="s">
        <v>5153</v>
      </c>
      <c r="D1001" s="1059" t="s">
        <v>4150</v>
      </c>
      <c r="E1001" s="1059" t="s">
        <v>4151</v>
      </c>
      <c r="F1001" s="1061">
        <v>6496.5</v>
      </c>
      <c r="G1001" s="1059" t="s">
        <v>4152</v>
      </c>
      <c r="H1001" s="1062">
        <v>2</v>
      </c>
      <c r="I1001" s="1063">
        <v>0.72</v>
      </c>
      <c r="J1001" s="1063">
        <v>0</v>
      </c>
      <c r="K1001" s="1064">
        <v>30</v>
      </c>
      <c r="L1001" s="1063">
        <v>31.32</v>
      </c>
      <c r="M1001" s="1063">
        <v>21.6</v>
      </c>
      <c r="N1001" s="1062">
        <v>1</v>
      </c>
      <c r="O1001" s="1062">
        <v>0</v>
      </c>
      <c r="P1001" s="1059">
        <v>4690379100713</v>
      </c>
      <c r="Q1001" s="1062"/>
      <c r="R1001" s="1062">
        <v>0</v>
      </c>
      <c r="S1001" s="1059" t="s">
        <v>4153</v>
      </c>
      <c r="T1001" s="1065">
        <f t="shared" si="30"/>
        <v>4352.6550000000007</v>
      </c>
      <c r="U1001" s="1066">
        <f t="shared" si="31"/>
        <v>4570.2877500000013</v>
      </c>
    </row>
    <row r="1002" spans="1:21" hidden="1">
      <c r="A1002" s="1059" t="s">
        <v>5125</v>
      </c>
      <c r="B1002" s="1060">
        <v>600010002389</v>
      </c>
      <c r="C1002" s="1059" t="s">
        <v>5154</v>
      </c>
      <c r="D1002" s="1059" t="s">
        <v>4929</v>
      </c>
      <c r="E1002" s="1059" t="s">
        <v>4151</v>
      </c>
      <c r="F1002" s="1061">
        <v>5612</v>
      </c>
      <c r="G1002" s="1059" t="s">
        <v>4152</v>
      </c>
      <c r="H1002" s="1062">
        <v>47</v>
      </c>
      <c r="I1002" s="1063">
        <v>1.08</v>
      </c>
      <c r="J1002" s="1063">
        <v>0</v>
      </c>
      <c r="K1002" s="1064">
        <v>48</v>
      </c>
      <c r="L1002" s="1063">
        <v>20.303999999999998</v>
      </c>
      <c r="M1002" s="1063">
        <v>51.84</v>
      </c>
      <c r="N1002" s="1062">
        <v>1</v>
      </c>
      <c r="O1002" s="1062">
        <v>0</v>
      </c>
      <c r="P1002" s="1059">
        <v>4690379099796</v>
      </c>
      <c r="Q1002" s="1062"/>
      <c r="R1002" s="1062">
        <v>0</v>
      </c>
      <c r="S1002" s="1059" t="s">
        <v>4153</v>
      </c>
      <c r="T1002" s="1065">
        <f t="shared" si="30"/>
        <v>3760.0400000000004</v>
      </c>
      <c r="U1002" s="1066">
        <f t="shared" si="31"/>
        <v>3948.0420000000008</v>
      </c>
    </row>
    <row r="1003" spans="1:21" hidden="1">
      <c r="A1003" s="1059" t="s">
        <v>5125</v>
      </c>
      <c r="B1003" s="1060">
        <v>600010002390</v>
      </c>
      <c r="C1003" s="1059" t="s">
        <v>5155</v>
      </c>
      <c r="D1003" s="1059" t="s">
        <v>4929</v>
      </c>
      <c r="E1003" s="1059" t="s">
        <v>4151</v>
      </c>
      <c r="F1003" s="1061">
        <v>5612</v>
      </c>
      <c r="G1003" s="1059" t="s">
        <v>4152</v>
      </c>
      <c r="H1003" s="1062">
        <v>47</v>
      </c>
      <c r="I1003" s="1063">
        <v>1.08</v>
      </c>
      <c r="J1003" s="1063">
        <v>0</v>
      </c>
      <c r="K1003" s="1064">
        <v>48</v>
      </c>
      <c r="L1003" s="1063">
        <v>20.303999999999998</v>
      </c>
      <c r="M1003" s="1063">
        <v>51.84</v>
      </c>
      <c r="N1003" s="1062">
        <v>1</v>
      </c>
      <c r="O1003" s="1062">
        <v>0</v>
      </c>
      <c r="P1003" s="1059">
        <v>4690379099802</v>
      </c>
      <c r="Q1003" s="1062"/>
      <c r="R1003" s="1062">
        <v>0</v>
      </c>
      <c r="S1003" s="1059" t="s">
        <v>4153</v>
      </c>
      <c r="T1003" s="1065">
        <f t="shared" si="30"/>
        <v>3760.0400000000004</v>
      </c>
      <c r="U1003" s="1066">
        <f t="shared" si="31"/>
        <v>3948.0420000000008</v>
      </c>
    </row>
    <row r="1004" spans="1:21" hidden="1">
      <c r="A1004" s="1059" t="s">
        <v>5125</v>
      </c>
      <c r="B1004" s="1060">
        <v>600010002391</v>
      </c>
      <c r="C1004" s="1059" t="s">
        <v>5156</v>
      </c>
      <c r="D1004" s="1059" t="s">
        <v>4929</v>
      </c>
      <c r="E1004" s="1059" t="s">
        <v>4151</v>
      </c>
      <c r="F1004" s="1061">
        <v>5612</v>
      </c>
      <c r="G1004" s="1059" t="s">
        <v>4152</v>
      </c>
      <c r="H1004" s="1062">
        <v>47</v>
      </c>
      <c r="I1004" s="1063">
        <v>1.08</v>
      </c>
      <c r="J1004" s="1063">
        <v>0</v>
      </c>
      <c r="K1004" s="1064">
        <v>48</v>
      </c>
      <c r="L1004" s="1063">
        <v>20.303999999999998</v>
      </c>
      <c r="M1004" s="1063">
        <v>51.84</v>
      </c>
      <c r="N1004" s="1062">
        <v>1</v>
      </c>
      <c r="O1004" s="1062">
        <v>0</v>
      </c>
      <c r="P1004" s="1059">
        <v>4690379099819</v>
      </c>
      <c r="Q1004" s="1062"/>
      <c r="R1004" s="1062">
        <v>0</v>
      </c>
      <c r="S1004" s="1059" t="s">
        <v>4153</v>
      </c>
      <c r="T1004" s="1065">
        <f t="shared" si="30"/>
        <v>3760.0400000000004</v>
      </c>
      <c r="U1004" s="1066">
        <f t="shared" si="31"/>
        <v>3948.0420000000008</v>
      </c>
    </row>
    <row r="1005" spans="1:21" hidden="1">
      <c r="A1005" s="1059" t="s">
        <v>5125</v>
      </c>
      <c r="B1005" s="1060">
        <v>600010002392</v>
      </c>
      <c r="C1005" s="1059" t="s">
        <v>5157</v>
      </c>
      <c r="D1005" s="1059" t="s">
        <v>4929</v>
      </c>
      <c r="E1005" s="1059" t="s">
        <v>4151</v>
      </c>
      <c r="F1005" s="1061">
        <v>5612</v>
      </c>
      <c r="G1005" s="1059" t="s">
        <v>4152</v>
      </c>
      <c r="H1005" s="1062">
        <v>47</v>
      </c>
      <c r="I1005" s="1063">
        <v>1.08</v>
      </c>
      <c r="J1005" s="1063">
        <v>0</v>
      </c>
      <c r="K1005" s="1064">
        <v>48</v>
      </c>
      <c r="L1005" s="1063">
        <v>20.303999999999998</v>
      </c>
      <c r="M1005" s="1063">
        <v>51.84</v>
      </c>
      <c r="N1005" s="1062">
        <v>1</v>
      </c>
      <c r="O1005" s="1062">
        <v>0</v>
      </c>
      <c r="P1005" s="1059">
        <v>4690379099826</v>
      </c>
      <c r="Q1005" s="1062"/>
      <c r="R1005" s="1062">
        <v>0</v>
      </c>
      <c r="S1005" s="1059" t="s">
        <v>4153</v>
      </c>
      <c r="T1005" s="1065">
        <f t="shared" si="30"/>
        <v>3760.0400000000004</v>
      </c>
      <c r="U1005" s="1066">
        <f t="shared" si="31"/>
        <v>3948.0420000000008</v>
      </c>
    </row>
    <row r="1006" spans="1:21" hidden="1">
      <c r="A1006" s="1059" t="s">
        <v>5125</v>
      </c>
      <c r="B1006" s="1060">
        <v>610110001199</v>
      </c>
      <c r="C1006" s="1059" t="s">
        <v>5158</v>
      </c>
      <c r="D1006" s="1059" t="s">
        <v>4175</v>
      </c>
      <c r="E1006" s="1059" t="s">
        <v>4151</v>
      </c>
      <c r="F1006" s="1061">
        <v>14640</v>
      </c>
      <c r="G1006" s="1059" t="s">
        <v>4152</v>
      </c>
      <c r="H1006" s="1062">
        <v>11</v>
      </c>
      <c r="I1006" s="1063">
        <v>0.99</v>
      </c>
      <c r="J1006" s="1063">
        <v>0</v>
      </c>
      <c r="K1006" s="1064">
        <v>36</v>
      </c>
      <c r="L1006" s="1063">
        <v>20.354399999999998</v>
      </c>
      <c r="M1006" s="1063">
        <v>35.64</v>
      </c>
      <c r="N1006" s="1062">
        <v>1</v>
      </c>
      <c r="O1006" s="1062">
        <v>0</v>
      </c>
      <c r="P1006" s="1059">
        <v>4690379102793</v>
      </c>
      <c r="Q1006" s="1062"/>
      <c r="R1006" s="1062">
        <v>0</v>
      </c>
      <c r="S1006" s="1059" t="s">
        <v>4153</v>
      </c>
      <c r="T1006" s="1065">
        <f t="shared" si="30"/>
        <v>9808.8000000000011</v>
      </c>
      <c r="U1006" s="1066">
        <f t="shared" si="31"/>
        <v>10299.240000000002</v>
      </c>
    </row>
    <row r="1007" spans="1:21" hidden="1">
      <c r="A1007" s="1059" t="s">
        <v>5125</v>
      </c>
      <c r="B1007" s="1060">
        <v>610110001200</v>
      </c>
      <c r="C1007" s="1059" t="s">
        <v>5159</v>
      </c>
      <c r="D1007" s="1059" t="s">
        <v>4175</v>
      </c>
      <c r="E1007" s="1059" t="s">
        <v>4151</v>
      </c>
      <c r="F1007" s="1061">
        <v>14640</v>
      </c>
      <c r="G1007" s="1059" t="s">
        <v>4152</v>
      </c>
      <c r="H1007" s="1062">
        <v>11</v>
      </c>
      <c r="I1007" s="1063">
        <v>0.99</v>
      </c>
      <c r="J1007" s="1063">
        <v>0</v>
      </c>
      <c r="K1007" s="1064">
        <v>36</v>
      </c>
      <c r="L1007" s="1063">
        <v>20.354399999999998</v>
      </c>
      <c r="M1007" s="1063">
        <v>35.64</v>
      </c>
      <c r="N1007" s="1062">
        <v>1</v>
      </c>
      <c r="O1007" s="1062">
        <v>0</v>
      </c>
      <c r="P1007" s="1059">
        <v>4690379102809</v>
      </c>
      <c r="Q1007" s="1062"/>
      <c r="R1007" s="1062">
        <v>0</v>
      </c>
      <c r="S1007" s="1059" t="s">
        <v>4153</v>
      </c>
      <c r="T1007" s="1065">
        <f t="shared" si="30"/>
        <v>9808.8000000000011</v>
      </c>
      <c r="U1007" s="1066">
        <f t="shared" si="31"/>
        <v>10299.240000000002</v>
      </c>
    </row>
    <row r="1008" spans="1:21" hidden="1">
      <c r="A1008" s="1059" t="s">
        <v>5125</v>
      </c>
      <c r="B1008" s="1060">
        <v>610110001201</v>
      </c>
      <c r="C1008" s="1059" t="s">
        <v>5160</v>
      </c>
      <c r="D1008" s="1059" t="s">
        <v>4175</v>
      </c>
      <c r="E1008" s="1059" t="s">
        <v>4151</v>
      </c>
      <c r="F1008" s="1061">
        <v>14640</v>
      </c>
      <c r="G1008" s="1059" t="s">
        <v>4152</v>
      </c>
      <c r="H1008" s="1062">
        <v>11</v>
      </c>
      <c r="I1008" s="1063">
        <v>0.99</v>
      </c>
      <c r="J1008" s="1063">
        <v>0</v>
      </c>
      <c r="K1008" s="1064">
        <v>36</v>
      </c>
      <c r="L1008" s="1063">
        <v>20.354399999999998</v>
      </c>
      <c r="M1008" s="1063">
        <v>35.64</v>
      </c>
      <c r="N1008" s="1062">
        <v>1</v>
      </c>
      <c r="O1008" s="1062">
        <v>0</v>
      </c>
      <c r="P1008" s="1059">
        <v>4690379102816</v>
      </c>
      <c r="Q1008" s="1062"/>
      <c r="R1008" s="1062">
        <v>0</v>
      </c>
      <c r="S1008" s="1059" t="s">
        <v>4153</v>
      </c>
      <c r="T1008" s="1065">
        <f t="shared" si="30"/>
        <v>9808.8000000000011</v>
      </c>
      <c r="U1008" s="1066">
        <f t="shared" si="31"/>
        <v>10299.240000000002</v>
      </c>
    </row>
    <row r="1009" spans="1:21" hidden="1">
      <c r="A1009" s="1059" t="s">
        <v>5125</v>
      </c>
      <c r="B1009" s="1060">
        <v>610110001202</v>
      </c>
      <c r="C1009" s="1059" t="s">
        <v>5161</v>
      </c>
      <c r="D1009" s="1059" t="s">
        <v>4175</v>
      </c>
      <c r="E1009" s="1059" t="s">
        <v>4151</v>
      </c>
      <c r="F1009" s="1061">
        <v>14640</v>
      </c>
      <c r="G1009" s="1059" t="s">
        <v>4152</v>
      </c>
      <c r="H1009" s="1062">
        <v>11</v>
      </c>
      <c r="I1009" s="1063">
        <v>0.99</v>
      </c>
      <c r="J1009" s="1063">
        <v>0</v>
      </c>
      <c r="K1009" s="1064">
        <v>36</v>
      </c>
      <c r="L1009" s="1063">
        <v>20.354399999999998</v>
      </c>
      <c r="M1009" s="1063">
        <v>35.64</v>
      </c>
      <c r="N1009" s="1062">
        <v>1</v>
      </c>
      <c r="O1009" s="1062">
        <v>0</v>
      </c>
      <c r="P1009" s="1059">
        <v>4690379102823</v>
      </c>
      <c r="Q1009" s="1062"/>
      <c r="R1009" s="1062">
        <v>0</v>
      </c>
      <c r="S1009" s="1059" t="s">
        <v>4153</v>
      </c>
      <c r="T1009" s="1065">
        <f t="shared" si="30"/>
        <v>9808.8000000000011</v>
      </c>
      <c r="U1009" s="1066">
        <f t="shared" si="31"/>
        <v>10299.240000000002</v>
      </c>
    </row>
    <row r="1010" spans="1:21" hidden="1">
      <c r="A1010" s="1059" t="s">
        <v>5125</v>
      </c>
      <c r="B1010" s="1060">
        <v>610110001203</v>
      </c>
      <c r="C1010" s="1059" t="s">
        <v>5162</v>
      </c>
      <c r="D1010" s="1059" t="s">
        <v>4175</v>
      </c>
      <c r="E1010" s="1059" t="s">
        <v>4151</v>
      </c>
      <c r="F1010" s="1061">
        <v>14640</v>
      </c>
      <c r="G1010" s="1059" t="s">
        <v>4152</v>
      </c>
      <c r="H1010" s="1062">
        <v>11</v>
      </c>
      <c r="I1010" s="1063">
        <v>0.99</v>
      </c>
      <c r="J1010" s="1063">
        <v>0</v>
      </c>
      <c r="K1010" s="1064">
        <v>36</v>
      </c>
      <c r="L1010" s="1063">
        <v>20.354399999999998</v>
      </c>
      <c r="M1010" s="1063">
        <v>35.64</v>
      </c>
      <c r="N1010" s="1062">
        <v>1</v>
      </c>
      <c r="O1010" s="1062">
        <v>0</v>
      </c>
      <c r="P1010" s="1059">
        <v>4690379102830</v>
      </c>
      <c r="Q1010" s="1062"/>
      <c r="R1010" s="1062">
        <v>0</v>
      </c>
      <c r="S1010" s="1059" t="s">
        <v>4153</v>
      </c>
      <c r="T1010" s="1065">
        <f t="shared" si="30"/>
        <v>9808.8000000000011</v>
      </c>
      <c r="U1010" s="1066">
        <f t="shared" si="31"/>
        <v>10299.240000000002</v>
      </c>
    </row>
    <row r="1011" spans="1:21" hidden="1">
      <c r="A1011" s="1059" t="s">
        <v>5125</v>
      </c>
      <c r="B1011" s="1060">
        <v>610130007542</v>
      </c>
      <c r="C1011" s="1059" t="s">
        <v>5163</v>
      </c>
      <c r="D1011" s="1059" t="s">
        <v>4180</v>
      </c>
      <c r="E1011" s="1059" t="s">
        <v>4196</v>
      </c>
      <c r="F1011" s="1061">
        <v>1256.5999999999999</v>
      </c>
      <c r="G1011" s="1059" t="s">
        <v>4152</v>
      </c>
      <c r="H1011" s="1062">
        <v>10</v>
      </c>
      <c r="I1011" s="1063">
        <v>0.57599539203686401</v>
      </c>
      <c r="J1011" s="1063">
        <v>8</v>
      </c>
      <c r="K1011" s="1064">
        <v>60</v>
      </c>
      <c r="L1011" s="1063">
        <v>12.44</v>
      </c>
      <c r="M1011" s="1063">
        <v>34.559723522211797</v>
      </c>
      <c r="N1011" s="1062">
        <v>1</v>
      </c>
      <c r="O1011" s="1062">
        <v>0</v>
      </c>
      <c r="P1011" s="1059">
        <v>4690379102243</v>
      </c>
      <c r="Q1011" s="1062"/>
      <c r="R1011" s="1062">
        <v>0</v>
      </c>
      <c r="S1011" s="1059" t="s">
        <v>4153</v>
      </c>
      <c r="T1011" s="1065">
        <f t="shared" si="30"/>
        <v>841.92200000000003</v>
      </c>
      <c r="U1011" s="1066">
        <f t="shared" si="31"/>
        <v>884.01810000000012</v>
      </c>
    </row>
    <row r="1012" spans="1:21" hidden="1">
      <c r="A1012" s="1059" t="s">
        <v>5125</v>
      </c>
      <c r="B1012" s="1060">
        <v>610130007543</v>
      </c>
      <c r="C1012" s="1059" t="s">
        <v>5164</v>
      </c>
      <c r="D1012" s="1059" t="s">
        <v>4180</v>
      </c>
      <c r="E1012" s="1059" t="s">
        <v>4196</v>
      </c>
      <c r="F1012" s="1061">
        <v>1256.5999999999999</v>
      </c>
      <c r="G1012" s="1059" t="s">
        <v>4152</v>
      </c>
      <c r="H1012" s="1062">
        <v>10</v>
      </c>
      <c r="I1012" s="1063">
        <v>0.57599539203686401</v>
      </c>
      <c r="J1012" s="1063">
        <v>8</v>
      </c>
      <c r="K1012" s="1064">
        <v>60</v>
      </c>
      <c r="L1012" s="1063">
        <v>12.44</v>
      </c>
      <c r="M1012" s="1063">
        <v>34.559723522211797</v>
      </c>
      <c r="N1012" s="1062">
        <v>1</v>
      </c>
      <c r="O1012" s="1062">
        <v>0</v>
      </c>
      <c r="P1012" s="1059">
        <v>4690379102250</v>
      </c>
      <c r="Q1012" s="1062"/>
      <c r="R1012" s="1062">
        <v>0</v>
      </c>
      <c r="S1012" s="1059" t="s">
        <v>4153</v>
      </c>
      <c r="T1012" s="1065">
        <f t="shared" si="30"/>
        <v>841.92200000000003</v>
      </c>
      <c r="U1012" s="1066">
        <f t="shared" si="31"/>
        <v>884.01810000000012</v>
      </c>
    </row>
    <row r="1013" spans="1:21" hidden="1">
      <c r="A1013" s="1059" t="s">
        <v>5125</v>
      </c>
      <c r="B1013" s="1060">
        <v>610130007544</v>
      </c>
      <c r="C1013" s="1059" t="s">
        <v>5165</v>
      </c>
      <c r="D1013" s="1059" t="s">
        <v>4180</v>
      </c>
      <c r="E1013" s="1059" t="s">
        <v>4196</v>
      </c>
      <c r="F1013" s="1061">
        <v>1256.5999999999999</v>
      </c>
      <c r="G1013" s="1059" t="s">
        <v>4152</v>
      </c>
      <c r="H1013" s="1062">
        <v>10</v>
      </c>
      <c r="I1013" s="1063">
        <v>0.57599539203686401</v>
      </c>
      <c r="J1013" s="1063">
        <v>8</v>
      </c>
      <c r="K1013" s="1064">
        <v>60</v>
      </c>
      <c r="L1013" s="1063">
        <v>12.44</v>
      </c>
      <c r="M1013" s="1063">
        <v>34.559723522211797</v>
      </c>
      <c r="N1013" s="1062">
        <v>1</v>
      </c>
      <c r="O1013" s="1062">
        <v>0</v>
      </c>
      <c r="P1013" s="1059">
        <v>4690379102267</v>
      </c>
      <c r="Q1013" s="1062"/>
      <c r="R1013" s="1062">
        <v>0</v>
      </c>
      <c r="S1013" s="1059" t="s">
        <v>4153</v>
      </c>
      <c r="T1013" s="1065">
        <f t="shared" si="30"/>
        <v>841.92200000000003</v>
      </c>
      <c r="U1013" s="1066">
        <f t="shared" si="31"/>
        <v>884.01810000000012</v>
      </c>
    </row>
    <row r="1014" spans="1:21" hidden="1">
      <c r="A1014" s="1059" t="s">
        <v>5125</v>
      </c>
      <c r="B1014" s="1060">
        <v>610130007545</v>
      </c>
      <c r="C1014" s="1059" t="s">
        <v>5166</v>
      </c>
      <c r="D1014" s="1059" t="s">
        <v>4180</v>
      </c>
      <c r="E1014" s="1059" t="s">
        <v>4196</v>
      </c>
      <c r="F1014" s="1061">
        <v>1256.5999999999999</v>
      </c>
      <c r="G1014" s="1059" t="s">
        <v>4152</v>
      </c>
      <c r="H1014" s="1062">
        <v>10</v>
      </c>
      <c r="I1014" s="1063">
        <v>0.57599539203686401</v>
      </c>
      <c r="J1014" s="1063">
        <v>8</v>
      </c>
      <c r="K1014" s="1064">
        <v>60</v>
      </c>
      <c r="L1014" s="1063">
        <v>12.44</v>
      </c>
      <c r="M1014" s="1063">
        <v>34.559723522211797</v>
      </c>
      <c r="N1014" s="1062">
        <v>1</v>
      </c>
      <c r="O1014" s="1062">
        <v>0</v>
      </c>
      <c r="P1014" s="1059">
        <v>4690379102274</v>
      </c>
      <c r="Q1014" s="1062"/>
      <c r="R1014" s="1062">
        <v>0</v>
      </c>
      <c r="S1014" s="1059" t="s">
        <v>4153</v>
      </c>
      <c r="T1014" s="1065">
        <f t="shared" si="30"/>
        <v>841.92200000000003</v>
      </c>
      <c r="U1014" s="1066">
        <f t="shared" si="31"/>
        <v>884.01810000000012</v>
      </c>
    </row>
    <row r="1015" spans="1:21" hidden="1">
      <c r="A1015" s="1059" t="s">
        <v>5125</v>
      </c>
      <c r="B1015" s="1060">
        <v>610130007546</v>
      </c>
      <c r="C1015" s="1059" t="s">
        <v>5167</v>
      </c>
      <c r="D1015" s="1059" t="s">
        <v>4180</v>
      </c>
      <c r="E1015" s="1059" t="s">
        <v>4196</v>
      </c>
      <c r="F1015" s="1061">
        <v>1256.5999999999999</v>
      </c>
      <c r="G1015" s="1059" t="s">
        <v>4152</v>
      </c>
      <c r="H1015" s="1062">
        <v>10</v>
      </c>
      <c r="I1015" s="1063">
        <v>0.57599539203686401</v>
      </c>
      <c r="J1015" s="1063">
        <v>8</v>
      </c>
      <c r="K1015" s="1064">
        <v>60</v>
      </c>
      <c r="L1015" s="1063">
        <v>12.44</v>
      </c>
      <c r="M1015" s="1063">
        <v>34.559723522211797</v>
      </c>
      <c r="N1015" s="1062">
        <v>1</v>
      </c>
      <c r="O1015" s="1062">
        <v>0</v>
      </c>
      <c r="P1015" s="1059">
        <v>4690379102281</v>
      </c>
      <c r="Q1015" s="1062"/>
      <c r="R1015" s="1062">
        <v>0</v>
      </c>
      <c r="S1015" s="1059" t="s">
        <v>4153</v>
      </c>
      <c r="T1015" s="1065">
        <f t="shared" si="30"/>
        <v>841.92200000000003</v>
      </c>
      <c r="U1015" s="1066">
        <f t="shared" si="31"/>
        <v>884.01810000000012</v>
      </c>
    </row>
    <row r="1016" spans="1:21" hidden="1">
      <c r="A1016" s="1059" t="s">
        <v>5125</v>
      </c>
      <c r="B1016" s="1060">
        <v>610130007547</v>
      </c>
      <c r="C1016" s="1059" t="s">
        <v>5168</v>
      </c>
      <c r="D1016" s="1059" t="s">
        <v>4186</v>
      </c>
      <c r="E1016" s="1059" t="s">
        <v>4196</v>
      </c>
      <c r="F1016" s="1061">
        <v>1116.3</v>
      </c>
      <c r="G1016" s="1059" t="s">
        <v>4152</v>
      </c>
      <c r="H1016" s="1062">
        <v>10</v>
      </c>
      <c r="I1016" s="1063">
        <v>0.43199654402764798</v>
      </c>
      <c r="J1016" s="1063">
        <v>6</v>
      </c>
      <c r="K1016" s="1064">
        <v>72</v>
      </c>
      <c r="L1016" s="1063">
        <v>9.33</v>
      </c>
      <c r="M1016" s="1063">
        <v>31.103751169990598</v>
      </c>
      <c r="N1016" s="1062">
        <v>1</v>
      </c>
      <c r="O1016" s="1062">
        <v>0</v>
      </c>
      <c r="P1016" s="1059">
        <v>4690379102298</v>
      </c>
      <c r="Q1016" s="1062"/>
      <c r="R1016" s="1062">
        <v>0</v>
      </c>
      <c r="S1016" s="1059" t="s">
        <v>4153</v>
      </c>
      <c r="T1016" s="1065">
        <f t="shared" si="30"/>
        <v>747.92100000000005</v>
      </c>
      <c r="U1016" s="1066">
        <f t="shared" si="31"/>
        <v>785.31705000000011</v>
      </c>
    </row>
    <row r="1017" spans="1:21" hidden="1">
      <c r="A1017" s="1059" t="s">
        <v>5125</v>
      </c>
      <c r="B1017" s="1060">
        <v>610130007548</v>
      </c>
      <c r="C1017" s="1059" t="s">
        <v>5169</v>
      </c>
      <c r="D1017" s="1059" t="s">
        <v>4186</v>
      </c>
      <c r="E1017" s="1059" t="s">
        <v>4196</v>
      </c>
      <c r="F1017" s="1061">
        <v>1116.3</v>
      </c>
      <c r="G1017" s="1059" t="s">
        <v>4152</v>
      </c>
      <c r="H1017" s="1062">
        <v>10</v>
      </c>
      <c r="I1017" s="1063">
        <v>0.43199654402764798</v>
      </c>
      <c r="J1017" s="1063">
        <v>6</v>
      </c>
      <c r="K1017" s="1064">
        <v>72</v>
      </c>
      <c r="L1017" s="1063">
        <v>9.33</v>
      </c>
      <c r="M1017" s="1063">
        <v>31.103751169990598</v>
      </c>
      <c r="N1017" s="1062">
        <v>1</v>
      </c>
      <c r="O1017" s="1062">
        <v>0</v>
      </c>
      <c r="P1017" s="1059">
        <v>4690379102304</v>
      </c>
      <c r="Q1017" s="1062"/>
      <c r="R1017" s="1062">
        <v>0</v>
      </c>
      <c r="S1017" s="1059" t="s">
        <v>4153</v>
      </c>
      <c r="T1017" s="1065">
        <f t="shared" si="30"/>
        <v>747.92100000000005</v>
      </c>
      <c r="U1017" s="1066">
        <f t="shared" si="31"/>
        <v>785.31705000000011</v>
      </c>
    </row>
    <row r="1018" spans="1:21" hidden="1">
      <c r="A1018" s="1059" t="s">
        <v>5125</v>
      </c>
      <c r="B1018" s="1060">
        <v>610130007549</v>
      </c>
      <c r="C1018" s="1059" t="s">
        <v>5170</v>
      </c>
      <c r="D1018" s="1059" t="s">
        <v>4186</v>
      </c>
      <c r="E1018" s="1059" t="s">
        <v>4196</v>
      </c>
      <c r="F1018" s="1061">
        <v>1116.3</v>
      </c>
      <c r="G1018" s="1059" t="s">
        <v>4152</v>
      </c>
      <c r="H1018" s="1062">
        <v>10</v>
      </c>
      <c r="I1018" s="1063">
        <v>0.43199654402764798</v>
      </c>
      <c r="J1018" s="1063">
        <v>6</v>
      </c>
      <c r="K1018" s="1064">
        <v>72</v>
      </c>
      <c r="L1018" s="1063">
        <v>9.33</v>
      </c>
      <c r="M1018" s="1063">
        <v>31.103751169990598</v>
      </c>
      <c r="N1018" s="1062">
        <v>1</v>
      </c>
      <c r="O1018" s="1062">
        <v>0</v>
      </c>
      <c r="P1018" s="1059">
        <v>4690379102311</v>
      </c>
      <c r="Q1018" s="1062"/>
      <c r="R1018" s="1062">
        <v>0</v>
      </c>
      <c r="S1018" s="1059" t="s">
        <v>4153</v>
      </c>
      <c r="T1018" s="1065">
        <f t="shared" si="30"/>
        <v>747.92100000000005</v>
      </c>
      <c r="U1018" s="1066">
        <f t="shared" si="31"/>
        <v>785.31705000000011</v>
      </c>
    </row>
    <row r="1019" spans="1:21" hidden="1">
      <c r="A1019" s="1059" t="s">
        <v>5125</v>
      </c>
      <c r="B1019" s="1060">
        <v>610130007550</v>
      </c>
      <c r="C1019" s="1059" t="s">
        <v>5171</v>
      </c>
      <c r="D1019" s="1059" t="s">
        <v>4186</v>
      </c>
      <c r="E1019" s="1059" t="s">
        <v>4196</v>
      </c>
      <c r="F1019" s="1061">
        <v>1116.3</v>
      </c>
      <c r="G1019" s="1059" t="s">
        <v>4152</v>
      </c>
      <c r="H1019" s="1062">
        <v>10</v>
      </c>
      <c r="I1019" s="1063">
        <v>0.43199654402764798</v>
      </c>
      <c r="J1019" s="1063">
        <v>6</v>
      </c>
      <c r="K1019" s="1064">
        <v>72</v>
      </c>
      <c r="L1019" s="1063">
        <v>9.33</v>
      </c>
      <c r="M1019" s="1063">
        <v>31.103751169990598</v>
      </c>
      <c r="N1019" s="1062">
        <v>1</v>
      </c>
      <c r="O1019" s="1062">
        <v>0</v>
      </c>
      <c r="P1019" s="1059">
        <v>4690379102328</v>
      </c>
      <c r="Q1019" s="1062"/>
      <c r="R1019" s="1062">
        <v>0</v>
      </c>
      <c r="S1019" s="1059" t="s">
        <v>4153</v>
      </c>
      <c r="T1019" s="1065">
        <f t="shared" si="30"/>
        <v>747.92100000000005</v>
      </c>
      <c r="U1019" s="1066">
        <f t="shared" si="31"/>
        <v>785.31705000000011</v>
      </c>
    </row>
    <row r="1020" spans="1:21" hidden="1">
      <c r="A1020" s="1059" t="s">
        <v>5125</v>
      </c>
      <c r="B1020" s="1060">
        <v>610130007551</v>
      </c>
      <c r="C1020" s="1059" t="s">
        <v>5172</v>
      </c>
      <c r="D1020" s="1059" t="s">
        <v>4186</v>
      </c>
      <c r="E1020" s="1059" t="s">
        <v>4196</v>
      </c>
      <c r="F1020" s="1061">
        <v>1116.3</v>
      </c>
      <c r="G1020" s="1059" t="s">
        <v>4152</v>
      </c>
      <c r="H1020" s="1062">
        <v>10</v>
      </c>
      <c r="I1020" s="1063">
        <v>0.43199654402764798</v>
      </c>
      <c r="J1020" s="1063">
        <v>6</v>
      </c>
      <c r="K1020" s="1064">
        <v>72</v>
      </c>
      <c r="L1020" s="1063">
        <v>9.33</v>
      </c>
      <c r="M1020" s="1063">
        <v>31.103751169990598</v>
      </c>
      <c r="N1020" s="1062">
        <v>1</v>
      </c>
      <c r="O1020" s="1062">
        <v>0</v>
      </c>
      <c r="P1020" s="1059">
        <v>4690379102335</v>
      </c>
      <c r="Q1020" s="1062"/>
      <c r="R1020" s="1062">
        <v>0</v>
      </c>
      <c r="S1020" s="1059" t="s">
        <v>4153</v>
      </c>
      <c r="T1020" s="1065">
        <f t="shared" si="30"/>
        <v>747.92100000000005</v>
      </c>
      <c r="U1020" s="1066">
        <f t="shared" si="31"/>
        <v>785.31705000000011</v>
      </c>
    </row>
    <row r="1021" spans="1:21" hidden="1">
      <c r="A1021" s="1059" t="s">
        <v>5125</v>
      </c>
      <c r="B1021" s="1060">
        <v>620070002705</v>
      </c>
      <c r="C1021" s="1059" t="s">
        <v>5173</v>
      </c>
      <c r="D1021" s="1059" t="s">
        <v>4205</v>
      </c>
      <c r="E1021" s="1059" t="s">
        <v>4181</v>
      </c>
      <c r="F1021" s="1061">
        <v>12157.3</v>
      </c>
      <c r="G1021" s="1059" t="s">
        <v>4152</v>
      </c>
      <c r="H1021" s="1062">
        <v>2</v>
      </c>
      <c r="I1021" s="1063">
        <v>1.05596620908131</v>
      </c>
      <c r="J1021" s="1063">
        <v>0</v>
      </c>
      <c r="K1021" s="1064">
        <v>18</v>
      </c>
      <c r="L1021" s="1063">
        <v>22.9</v>
      </c>
      <c r="M1021" s="1063">
        <v>19.007391763463598</v>
      </c>
      <c r="N1021" s="1062">
        <v>1</v>
      </c>
      <c r="O1021" s="1062">
        <v>0</v>
      </c>
      <c r="P1021" s="1059">
        <v>4690379102342</v>
      </c>
      <c r="Q1021" s="1062"/>
      <c r="R1021" s="1062">
        <v>0</v>
      </c>
      <c r="S1021" s="1059" t="s">
        <v>4153</v>
      </c>
      <c r="T1021" s="1065">
        <f t="shared" si="30"/>
        <v>8145.3909999999996</v>
      </c>
      <c r="U1021" s="1066">
        <f t="shared" si="31"/>
        <v>8552.6605500000005</v>
      </c>
    </row>
    <row r="1022" spans="1:21" hidden="1">
      <c r="A1022" s="1059" t="s">
        <v>5125</v>
      </c>
      <c r="B1022" s="1060">
        <v>620070002706</v>
      </c>
      <c r="C1022" s="1059" t="s">
        <v>5174</v>
      </c>
      <c r="D1022" s="1059" t="s">
        <v>4205</v>
      </c>
      <c r="E1022" s="1059" t="s">
        <v>4181</v>
      </c>
      <c r="F1022" s="1061">
        <v>12157.3</v>
      </c>
      <c r="G1022" s="1059" t="s">
        <v>4152</v>
      </c>
      <c r="H1022" s="1062">
        <v>2</v>
      </c>
      <c r="I1022" s="1063">
        <v>1.05596620908131</v>
      </c>
      <c r="J1022" s="1063">
        <v>0</v>
      </c>
      <c r="K1022" s="1064">
        <v>18</v>
      </c>
      <c r="L1022" s="1063">
        <v>22.9</v>
      </c>
      <c r="M1022" s="1063">
        <v>19.007391763463598</v>
      </c>
      <c r="N1022" s="1062">
        <v>1</v>
      </c>
      <c r="O1022" s="1062">
        <v>0</v>
      </c>
      <c r="P1022" s="1059">
        <v>4690379102359</v>
      </c>
      <c r="Q1022" s="1062"/>
      <c r="R1022" s="1062">
        <v>0</v>
      </c>
      <c r="S1022" s="1059" t="s">
        <v>4153</v>
      </c>
      <c r="T1022" s="1065">
        <f t="shared" si="30"/>
        <v>8145.3909999999996</v>
      </c>
      <c r="U1022" s="1066">
        <f t="shared" si="31"/>
        <v>8552.6605500000005</v>
      </c>
    </row>
    <row r="1023" spans="1:21" hidden="1">
      <c r="A1023" s="1059" t="s">
        <v>5125</v>
      </c>
      <c r="B1023" s="1060">
        <v>620070002707</v>
      </c>
      <c r="C1023" s="1059" t="s">
        <v>5175</v>
      </c>
      <c r="D1023" s="1059" t="s">
        <v>4205</v>
      </c>
      <c r="E1023" s="1059" t="s">
        <v>4181</v>
      </c>
      <c r="F1023" s="1061">
        <v>12157.3</v>
      </c>
      <c r="G1023" s="1059" t="s">
        <v>4152</v>
      </c>
      <c r="H1023" s="1062">
        <v>2</v>
      </c>
      <c r="I1023" s="1063">
        <v>1.05596620908131</v>
      </c>
      <c r="J1023" s="1063">
        <v>0</v>
      </c>
      <c r="K1023" s="1064">
        <v>18</v>
      </c>
      <c r="L1023" s="1063">
        <v>22.9</v>
      </c>
      <c r="M1023" s="1063">
        <v>19.007391763463598</v>
      </c>
      <c r="N1023" s="1062">
        <v>1</v>
      </c>
      <c r="O1023" s="1062">
        <v>0</v>
      </c>
      <c r="P1023" s="1059">
        <v>4690379102366</v>
      </c>
      <c r="Q1023" s="1062"/>
      <c r="R1023" s="1062">
        <v>0</v>
      </c>
      <c r="S1023" s="1059" t="s">
        <v>4153</v>
      </c>
      <c r="T1023" s="1065">
        <f t="shared" si="30"/>
        <v>8145.3909999999996</v>
      </c>
      <c r="U1023" s="1066">
        <f t="shared" si="31"/>
        <v>8552.6605500000005</v>
      </c>
    </row>
    <row r="1024" spans="1:21" hidden="1">
      <c r="A1024" s="1059" t="s">
        <v>5125</v>
      </c>
      <c r="B1024" s="1060">
        <v>620070002708</v>
      </c>
      <c r="C1024" s="1059" t="s">
        <v>5176</v>
      </c>
      <c r="D1024" s="1059" t="s">
        <v>4205</v>
      </c>
      <c r="E1024" s="1059" t="s">
        <v>4181</v>
      </c>
      <c r="F1024" s="1061">
        <v>12157.3</v>
      </c>
      <c r="G1024" s="1059" t="s">
        <v>4152</v>
      </c>
      <c r="H1024" s="1062">
        <v>2</v>
      </c>
      <c r="I1024" s="1063">
        <v>1.05596620908131</v>
      </c>
      <c r="J1024" s="1063">
        <v>0</v>
      </c>
      <c r="K1024" s="1064">
        <v>18</v>
      </c>
      <c r="L1024" s="1063">
        <v>22.9</v>
      </c>
      <c r="M1024" s="1063">
        <v>19.007391763463598</v>
      </c>
      <c r="N1024" s="1062">
        <v>1</v>
      </c>
      <c r="O1024" s="1062">
        <v>0</v>
      </c>
      <c r="P1024" s="1059">
        <v>4690379102373</v>
      </c>
      <c r="Q1024" s="1062"/>
      <c r="R1024" s="1062">
        <v>0</v>
      </c>
      <c r="S1024" s="1059" t="s">
        <v>4153</v>
      </c>
      <c r="T1024" s="1065">
        <f t="shared" si="30"/>
        <v>8145.3909999999996</v>
      </c>
      <c r="U1024" s="1066">
        <f t="shared" si="31"/>
        <v>8552.6605500000005</v>
      </c>
    </row>
    <row r="1025" spans="1:21" hidden="1">
      <c r="A1025" s="1059" t="s">
        <v>5125</v>
      </c>
      <c r="B1025" s="1060">
        <v>620070002709</v>
      </c>
      <c r="C1025" s="1059" t="s">
        <v>5177</v>
      </c>
      <c r="D1025" s="1059" t="s">
        <v>4205</v>
      </c>
      <c r="E1025" s="1059" t="s">
        <v>4181</v>
      </c>
      <c r="F1025" s="1061">
        <v>12157.3</v>
      </c>
      <c r="G1025" s="1059" t="s">
        <v>4152</v>
      </c>
      <c r="H1025" s="1062">
        <v>2</v>
      </c>
      <c r="I1025" s="1063">
        <v>1.05596620908131</v>
      </c>
      <c r="J1025" s="1063">
        <v>0</v>
      </c>
      <c r="K1025" s="1064">
        <v>18</v>
      </c>
      <c r="L1025" s="1063">
        <v>22.9</v>
      </c>
      <c r="M1025" s="1063">
        <v>19.007391763463598</v>
      </c>
      <c r="N1025" s="1062">
        <v>1</v>
      </c>
      <c r="O1025" s="1062">
        <v>0</v>
      </c>
      <c r="P1025" s="1059">
        <v>4690379102380</v>
      </c>
      <c r="Q1025" s="1062"/>
      <c r="R1025" s="1062">
        <v>0</v>
      </c>
      <c r="S1025" s="1059" t="s">
        <v>4153</v>
      </c>
      <c r="T1025" s="1065">
        <f t="shared" si="30"/>
        <v>8145.3909999999996</v>
      </c>
      <c r="U1025" s="1066">
        <f t="shared" si="31"/>
        <v>8552.6605500000005</v>
      </c>
    </row>
    <row r="1026" spans="1:21" hidden="1">
      <c r="A1026" s="1059" t="s">
        <v>5125</v>
      </c>
      <c r="B1026" s="1060">
        <v>620070002710</v>
      </c>
      <c r="C1026" s="1059" t="s">
        <v>5178</v>
      </c>
      <c r="D1026" s="1059" t="s">
        <v>4205</v>
      </c>
      <c r="E1026" s="1059" t="s">
        <v>4181</v>
      </c>
      <c r="F1026" s="1061">
        <v>16427.3</v>
      </c>
      <c r="G1026" s="1059" t="s">
        <v>4152</v>
      </c>
      <c r="H1026" s="1062">
        <v>1</v>
      </c>
      <c r="I1026" s="1063">
        <v>0.527983104540655</v>
      </c>
      <c r="J1026" s="1063">
        <v>0</v>
      </c>
      <c r="K1026" s="1064">
        <v>30</v>
      </c>
      <c r="L1026" s="1063">
        <v>11.45</v>
      </c>
      <c r="M1026" s="1063">
        <v>15.8394931362196</v>
      </c>
      <c r="N1026" s="1062">
        <v>1</v>
      </c>
      <c r="O1026" s="1062">
        <v>0</v>
      </c>
      <c r="P1026" s="1059">
        <v>4690379102397</v>
      </c>
      <c r="Q1026" s="1062"/>
      <c r="R1026" s="1062">
        <v>0</v>
      </c>
      <c r="S1026" s="1059" t="s">
        <v>4153</v>
      </c>
      <c r="T1026" s="1065">
        <f t="shared" si="30"/>
        <v>11006.291000000001</v>
      </c>
      <c r="U1026" s="1066">
        <f t="shared" si="31"/>
        <v>11556.605550000002</v>
      </c>
    </row>
    <row r="1027" spans="1:21" hidden="1">
      <c r="A1027" s="1059" t="s">
        <v>5125</v>
      </c>
      <c r="B1027" s="1060">
        <v>620070002711</v>
      </c>
      <c r="C1027" s="1059" t="s">
        <v>5179</v>
      </c>
      <c r="D1027" s="1059" t="s">
        <v>4205</v>
      </c>
      <c r="E1027" s="1059" t="s">
        <v>4181</v>
      </c>
      <c r="F1027" s="1061">
        <v>16427.3</v>
      </c>
      <c r="G1027" s="1059" t="s">
        <v>4152</v>
      </c>
      <c r="H1027" s="1062">
        <v>1</v>
      </c>
      <c r="I1027" s="1063">
        <v>0.527983104540655</v>
      </c>
      <c r="J1027" s="1063">
        <v>0</v>
      </c>
      <c r="K1027" s="1064">
        <v>30</v>
      </c>
      <c r="L1027" s="1063">
        <v>11.45</v>
      </c>
      <c r="M1027" s="1063">
        <v>15.8394931362196</v>
      </c>
      <c r="N1027" s="1062">
        <v>1</v>
      </c>
      <c r="O1027" s="1062">
        <v>0</v>
      </c>
      <c r="P1027" s="1059">
        <v>4690379102403</v>
      </c>
      <c r="Q1027" s="1062"/>
      <c r="R1027" s="1062">
        <v>0</v>
      </c>
      <c r="S1027" s="1059" t="s">
        <v>4153</v>
      </c>
      <c r="T1027" s="1065">
        <f t="shared" si="30"/>
        <v>11006.291000000001</v>
      </c>
      <c r="U1027" s="1066">
        <f t="shared" si="31"/>
        <v>11556.605550000002</v>
      </c>
    </row>
    <row r="1028" spans="1:21" hidden="1">
      <c r="A1028" s="1059" t="s">
        <v>5125</v>
      </c>
      <c r="B1028" s="1060">
        <v>620070002712</v>
      </c>
      <c r="C1028" s="1059" t="s">
        <v>5180</v>
      </c>
      <c r="D1028" s="1059" t="s">
        <v>4205</v>
      </c>
      <c r="E1028" s="1059" t="s">
        <v>4181</v>
      </c>
      <c r="F1028" s="1061">
        <v>16427.3</v>
      </c>
      <c r="G1028" s="1059" t="s">
        <v>4152</v>
      </c>
      <c r="H1028" s="1062">
        <v>1</v>
      </c>
      <c r="I1028" s="1063">
        <v>0.527983104540655</v>
      </c>
      <c r="J1028" s="1063">
        <v>0</v>
      </c>
      <c r="K1028" s="1064">
        <v>30</v>
      </c>
      <c r="L1028" s="1063">
        <v>11.45</v>
      </c>
      <c r="M1028" s="1063">
        <v>15.8394931362196</v>
      </c>
      <c r="N1028" s="1062">
        <v>1</v>
      </c>
      <c r="O1028" s="1062">
        <v>0</v>
      </c>
      <c r="P1028" s="1059">
        <v>4690379102410</v>
      </c>
      <c r="Q1028" s="1062"/>
      <c r="R1028" s="1062">
        <v>0</v>
      </c>
      <c r="S1028" s="1059" t="s">
        <v>4153</v>
      </c>
      <c r="T1028" s="1065">
        <f t="shared" si="30"/>
        <v>11006.291000000001</v>
      </c>
      <c r="U1028" s="1066">
        <f t="shared" si="31"/>
        <v>11556.605550000002</v>
      </c>
    </row>
    <row r="1029" spans="1:21" hidden="1">
      <c r="A1029" s="1059" t="s">
        <v>5125</v>
      </c>
      <c r="B1029" s="1060">
        <v>620070002713</v>
      </c>
      <c r="C1029" s="1059" t="s">
        <v>5181</v>
      </c>
      <c r="D1029" s="1059" t="s">
        <v>4205</v>
      </c>
      <c r="E1029" s="1059" t="s">
        <v>4181</v>
      </c>
      <c r="F1029" s="1061">
        <v>16427.3</v>
      </c>
      <c r="G1029" s="1059" t="s">
        <v>4152</v>
      </c>
      <c r="H1029" s="1062">
        <v>1</v>
      </c>
      <c r="I1029" s="1063">
        <v>0.527983104540655</v>
      </c>
      <c r="J1029" s="1063">
        <v>0</v>
      </c>
      <c r="K1029" s="1064">
        <v>30</v>
      </c>
      <c r="L1029" s="1063">
        <v>11.45</v>
      </c>
      <c r="M1029" s="1063">
        <v>15.8394931362196</v>
      </c>
      <c r="N1029" s="1062">
        <v>1</v>
      </c>
      <c r="O1029" s="1062">
        <v>0</v>
      </c>
      <c r="P1029" s="1059">
        <v>4690379102427</v>
      </c>
      <c r="Q1029" s="1062"/>
      <c r="R1029" s="1062">
        <v>0</v>
      </c>
      <c r="S1029" s="1059" t="s">
        <v>4153</v>
      </c>
      <c r="T1029" s="1065">
        <f t="shared" si="30"/>
        <v>11006.291000000001</v>
      </c>
      <c r="U1029" s="1066">
        <f t="shared" si="31"/>
        <v>11556.605550000002</v>
      </c>
    </row>
    <row r="1030" spans="1:21" hidden="1">
      <c r="A1030" s="1059" t="s">
        <v>5125</v>
      </c>
      <c r="B1030" s="1060">
        <v>620070002714</v>
      </c>
      <c r="C1030" s="1059" t="s">
        <v>5182</v>
      </c>
      <c r="D1030" s="1059" t="s">
        <v>4205</v>
      </c>
      <c r="E1030" s="1059" t="s">
        <v>4181</v>
      </c>
      <c r="F1030" s="1061">
        <v>16427.3</v>
      </c>
      <c r="G1030" s="1059" t="s">
        <v>4152</v>
      </c>
      <c r="H1030" s="1062">
        <v>1</v>
      </c>
      <c r="I1030" s="1063">
        <v>0.527983104540655</v>
      </c>
      <c r="J1030" s="1063">
        <v>0</v>
      </c>
      <c r="K1030" s="1064">
        <v>30</v>
      </c>
      <c r="L1030" s="1063">
        <v>11.45</v>
      </c>
      <c r="M1030" s="1063">
        <v>15.8394931362196</v>
      </c>
      <c r="N1030" s="1062">
        <v>1</v>
      </c>
      <c r="O1030" s="1062">
        <v>0</v>
      </c>
      <c r="P1030" s="1059">
        <v>4690379102434</v>
      </c>
      <c r="Q1030" s="1062"/>
      <c r="R1030" s="1062">
        <v>0</v>
      </c>
      <c r="S1030" s="1059" t="s">
        <v>4153</v>
      </c>
      <c r="T1030" s="1065">
        <f t="shared" si="30"/>
        <v>11006.291000000001</v>
      </c>
      <c r="U1030" s="1066">
        <f t="shared" si="31"/>
        <v>11556.605550000002</v>
      </c>
    </row>
    <row r="1031" spans="1:21" hidden="1">
      <c r="A1031" s="1059" t="s">
        <v>5125</v>
      </c>
      <c r="B1031" s="1060">
        <v>620070002715</v>
      </c>
      <c r="C1031" s="1059" t="s">
        <v>5183</v>
      </c>
      <c r="D1031" s="1059" t="s">
        <v>4205</v>
      </c>
      <c r="E1031" s="1059" t="s">
        <v>4181</v>
      </c>
      <c r="F1031" s="1061">
        <v>16427.3</v>
      </c>
      <c r="G1031" s="1059" t="s">
        <v>4152</v>
      </c>
      <c r="H1031" s="1062">
        <v>1</v>
      </c>
      <c r="I1031" s="1063">
        <v>0.527983104540655</v>
      </c>
      <c r="J1031" s="1063">
        <v>0</v>
      </c>
      <c r="K1031" s="1064">
        <v>30</v>
      </c>
      <c r="L1031" s="1063">
        <v>11.45</v>
      </c>
      <c r="M1031" s="1063">
        <v>15.8394931362196</v>
      </c>
      <c r="N1031" s="1062">
        <v>1</v>
      </c>
      <c r="O1031" s="1062">
        <v>0</v>
      </c>
      <c r="P1031" s="1059">
        <v>4690379102441</v>
      </c>
      <c r="Q1031" s="1062"/>
      <c r="R1031" s="1062">
        <v>0</v>
      </c>
      <c r="S1031" s="1059" t="s">
        <v>4153</v>
      </c>
      <c r="T1031" s="1065">
        <f t="shared" si="30"/>
        <v>11006.291000000001</v>
      </c>
      <c r="U1031" s="1066">
        <f t="shared" si="31"/>
        <v>11556.605550000002</v>
      </c>
    </row>
    <row r="1032" spans="1:21" hidden="1">
      <c r="A1032" s="1059" t="s">
        <v>5125</v>
      </c>
      <c r="B1032" s="1060">
        <v>620070002716</v>
      </c>
      <c r="C1032" s="1059" t="s">
        <v>5184</v>
      </c>
      <c r="D1032" s="1059" t="s">
        <v>4205</v>
      </c>
      <c r="E1032" s="1059" t="s">
        <v>4181</v>
      </c>
      <c r="F1032" s="1061">
        <v>16427.3</v>
      </c>
      <c r="G1032" s="1059" t="s">
        <v>4152</v>
      </c>
      <c r="H1032" s="1062">
        <v>1</v>
      </c>
      <c r="I1032" s="1063">
        <v>0.527983104540655</v>
      </c>
      <c r="J1032" s="1063">
        <v>0</v>
      </c>
      <c r="K1032" s="1064">
        <v>30</v>
      </c>
      <c r="L1032" s="1063">
        <v>11.45</v>
      </c>
      <c r="M1032" s="1063">
        <v>15.8394931362196</v>
      </c>
      <c r="N1032" s="1062">
        <v>1</v>
      </c>
      <c r="O1032" s="1062">
        <v>0</v>
      </c>
      <c r="P1032" s="1059">
        <v>4690379102458</v>
      </c>
      <c r="Q1032" s="1062"/>
      <c r="R1032" s="1062">
        <v>0</v>
      </c>
      <c r="S1032" s="1059" t="s">
        <v>4153</v>
      </c>
      <c r="T1032" s="1065">
        <f t="shared" si="30"/>
        <v>11006.291000000001</v>
      </c>
      <c r="U1032" s="1066">
        <f t="shared" si="31"/>
        <v>11556.605550000002</v>
      </c>
    </row>
    <row r="1033" spans="1:21" hidden="1">
      <c r="A1033" s="1059" t="s">
        <v>5125</v>
      </c>
      <c r="B1033" s="1060">
        <v>620070002717</v>
      </c>
      <c r="C1033" s="1059" t="s">
        <v>5185</v>
      </c>
      <c r="D1033" s="1059" t="s">
        <v>4205</v>
      </c>
      <c r="E1033" s="1059" t="s">
        <v>4181</v>
      </c>
      <c r="F1033" s="1061">
        <v>16427.3</v>
      </c>
      <c r="G1033" s="1059" t="s">
        <v>4152</v>
      </c>
      <c r="H1033" s="1062">
        <v>1</v>
      </c>
      <c r="I1033" s="1063">
        <v>0.527983104540655</v>
      </c>
      <c r="J1033" s="1063">
        <v>0</v>
      </c>
      <c r="K1033" s="1064">
        <v>30</v>
      </c>
      <c r="L1033" s="1063">
        <v>11.45</v>
      </c>
      <c r="M1033" s="1063">
        <v>15.8394931362196</v>
      </c>
      <c r="N1033" s="1062">
        <v>1</v>
      </c>
      <c r="O1033" s="1062">
        <v>0</v>
      </c>
      <c r="P1033" s="1059">
        <v>4690379102465</v>
      </c>
      <c r="Q1033" s="1062"/>
      <c r="R1033" s="1062">
        <v>0</v>
      </c>
      <c r="S1033" s="1059" t="s">
        <v>4153</v>
      </c>
      <c r="T1033" s="1065">
        <f t="shared" si="30"/>
        <v>11006.291000000001</v>
      </c>
      <c r="U1033" s="1066">
        <f t="shared" si="31"/>
        <v>11556.605550000002</v>
      </c>
    </row>
    <row r="1034" spans="1:21" hidden="1">
      <c r="A1034" s="1059" t="s">
        <v>5125</v>
      </c>
      <c r="B1034" s="1060">
        <v>620070002718</v>
      </c>
      <c r="C1034" s="1059" t="s">
        <v>5186</v>
      </c>
      <c r="D1034" s="1059" t="s">
        <v>4205</v>
      </c>
      <c r="E1034" s="1059" t="s">
        <v>4181</v>
      </c>
      <c r="F1034" s="1061">
        <v>16427.3</v>
      </c>
      <c r="G1034" s="1059" t="s">
        <v>4152</v>
      </c>
      <c r="H1034" s="1062">
        <v>1</v>
      </c>
      <c r="I1034" s="1063">
        <v>0.527983104540655</v>
      </c>
      <c r="J1034" s="1063">
        <v>0</v>
      </c>
      <c r="K1034" s="1064">
        <v>30</v>
      </c>
      <c r="L1034" s="1063">
        <v>11.45</v>
      </c>
      <c r="M1034" s="1063">
        <v>15.8394931362196</v>
      </c>
      <c r="N1034" s="1062">
        <v>1</v>
      </c>
      <c r="O1034" s="1062">
        <v>0</v>
      </c>
      <c r="P1034" s="1059">
        <v>4690379102472</v>
      </c>
      <c r="Q1034" s="1062"/>
      <c r="R1034" s="1062">
        <v>0</v>
      </c>
      <c r="S1034" s="1059" t="s">
        <v>4153</v>
      </c>
      <c r="T1034" s="1065">
        <f t="shared" si="30"/>
        <v>11006.291000000001</v>
      </c>
      <c r="U1034" s="1066">
        <f t="shared" si="31"/>
        <v>11556.605550000002</v>
      </c>
    </row>
    <row r="1035" spans="1:21" hidden="1">
      <c r="A1035" s="1059" t="s">
        <v>5125</v>
      </c>
      <c r="B1035" s="1060">
        <v>620070002719</v>
      </c>
      <c r="C1035" s="1059" t="s">
        <v>5187</v>
      </c>
      <c r="D1035" s="1059" t="s">
        <v>4205</v>
      </c>
      <c r="E1035" s="1059" t="s">
        <v>4181</v>
      </c>
      <c r="F1035" s="1061">
        <v>16427.3</v>
      </c>
      <c r="G1035" s="1059" t="s">
        <v>4152</v>
      </c>
      <c r="H1035" s="1062">
        <v>1</v>
      </c>
      <c r="I1035" s="1063">
        <v>0.527983104540655</v>
      </c>
      <c r="J1035" s="1063">
        <v>0</v>
      </c>
      <c r="K1035" s="1064">
        <v>30</v>
      </c>
      <c r="L1035" s="1063">
        <v>11.45</v>
      </c>
      <c r="M1035" s="1063">
        <v>15.8394931362196</v>
      </c>
      <c r="N1035" s="1062">
        <v>1</v>
      </c>
      <c r="O1035" s="1062">
        <v>0</v>
      </c>
      <c r="P1035" s="1059">
        <v>4690379102489</v>
      </c>
      <c r="Q1035" s="1062"/>
      <c r="R1035" s="1062">
        <v>0</v>
      </c>
      <c r="S1035" s="1059" t="s">
        <v>4153</v>
      </c>
      <c r="T1035" s="1065">
        <f t="shared" si="30"/>
        <v>11006.291000000001</v>
      </c>
      <c r="U1035" s="1066">
        <f t="shared" si="31"/>
        <v>11556.605550000002</v>
      </c>
    </row>
    <row r="1036" spans="1:21" hidden="1">
      <c r="A1036" s="1059" t="s">
        <v>5125</v>
      </c>
      <c r="B1036" s="1060">
        <v>620070002720</v>
      </c>
      <c r="C1036" s="1059" t="s">
        <v>5188</v>
      </c>
      <c r="D1036" s="1059" t="s">
        <v>4218</v>
      </c>
      <c r="E1036" s="1059" t="s">
        <v>4181</v>
      </c>
      <c r="F1036" s="1061">
        <v>6972.3</v>
      </c>
      <c r="G1036" s="1059" t="s">
        <v>4152</v>
      </c>
      <c r="H1036" s="1062">
        <v>4</v>
      </c>
      <c r="I1036" s="1063">
        <v>1.05596620908131</v>
      </c>
      <c r="J1036" s="1063">
        <v>0</v>
      </c>
      <c r="K1036" s="1064">
        <v>20</v>
      </c>
      <c r="L1036" s="1063">
        <v>45.8</v>
      </c>
      <c r="M1036" s="1063">
        <v>21.119324181626201</v>
      </c>
      <c r="N1036" s="1062">
        <v>1</v>
      </c>
      <c r="O1036" s="1062">
        <v>0</v>
      </c>
      <c r="P1036" s="1059">
        <v>4690379102496</v>
      </c>
      <c r="Q1036" s="1062"/>
      <c r="R1036" s="1062">
        <v>0</v>
      </c>
      <c r="S1036" s="1059" t="s">
        <v>4153</v>
      </c>
      <c r="T1036" s="1065">
        <f t="shared" si="30"/>
        <v>4671.4410000000007</v>
      </c>
      <c r="U1036" s="1066">
        <f t="shared" si="31"/>
        <v>4905.0130500000014</v>
      </c>
    </row>
    <row r="1037" spans="1:21" hidden="1">
      <c r="A1037" s="1059" t="s">
        <v>5125</v>
      </c>
      <c r="B1037" s="1060">
        <v>620070002721</v>
      </c>
      <c r="C1037" s="1059" t="s">
        <v>5189</v>
      </c>
      <c r="D1037" s="1059" t="s">
        <v>4218</v>
      </c>
      <c r="E1037" s="1059" t="s">
        <v>4181</v>
      </c>
      <c r="F1037" s="1061">
        <v>6972.3</v>
      </c>
      <c r="G1037" s="1059" t="s">
        <v>4152</v>
      </c>
      <c r="H1037" s="1062">
        <v>4</v>
      </c>
      <c r="I1037" s="1063">
        <v>1.05596620908131</v>
      </c>
      <c r="J1037" s="1063">
        <v>0</v>
      </c>
      <c r="K1037" s="1064">
        <v>20</v>
      </c>
      <c r="L1037" s="1063">
        <v>45.8</v>
      </c>
      <c r="M1037" s="1063">
        <v>21.119324181626201</v>
      </c>
      <c r="N1037" s="1062">
        <v>1</v>
      </c>
      <c r="O1037" s="1062">
        <v>0</v>
      </c>
      <c r="P1037" s="1059">
        <v>4690379102502</v>
      </c>
      <c r="Q1037" s="1062"/>
      <c r="R1037" s="1062">
        <v>0</v>
      </c>
      <c r="S1037" s="1059" t="s">
        <v>4153</v>
      </c>
      <c r="T1037" s="1065">
        <f t="shared" si="30"/>
        <v>4671.4410000000007</v>
      </c>
      <c r="U1037" s="1066">
        <f t="shared" si="31"/>
        <v>4905.0130500000014</v>
      </c>
    </row>
    <row r="1038" spans="1:21" hidden="1">
      <c r="A1038" s="1059" t="s">
        <v>5125</v>
      </c>
      <c r="B1038" s="1060">
        <v>620070002722</v>
      </c>
      <c r="C1038" s="1059" t="s">
        <v>5190</v>
      </c>
      <c r="D1038" s="1059" t="s">
        <v>4218</v>
      </c>
      <c r="E1038" s="1059" t="s">
        <v>4181</v>
      </c>
      <c r="F1038" s="1061">
        <v>6972.3</v>
      </c>
      <c r="G1038" s="1059" t="s">
        <v>4152</v>
      </c>
      <c r="H1038" s="1062">
        <v>4</v>
      </c>
      <c r="I1038" s="1063">
        <v>1.05596620908131</v>
      </c>
      <c r="J1038" s="1063">
        <v>0</v>
      </c>
      <c r="K1038" s="1064">
        <v>20</v>
      </c>
      <c r="L1038" s="1063">
        <v>45.8</v>
      </c>
      <c r="M1038" s="1063">
        <v>21.119324181626201</v>
      </c>
      <c r="N1038" s="1062">
        <v>1</v>
      </c>
      <c r="O1038" s="1062">
        <v>0</v>
      </c>
      <c r="P1038" s="1059">
        <v>4690379102519</v>
      </c>
      <c r="Q1038" s="1062"/>
      <c r="R1038" s="1062">
        <v>0</v>
      </c>
      <c r="S1038" s="1059" t="s">
        <v>4153</v>
      </c>
      <c r="T1038" s="1065">
        <f t="shared" si="30"/>
        <v>4671.4410000000007</v>
      </c>
      <c r="U1038" s="1066">
        <f t="shared" si="31"/>
        <v>4905.0130500000014</v>
      </c>
    </row>
    <row r="1039" spans="1:21" hidden="1">
      <c r="A1039" s="1059" t="s">
        <v>5125</v>
      </c>
      <c r="B1039" s="1060">
        <v>620070002723</v>
      </c>
      <c r="C1039" s="1059" t="s">
        <v>5191</v>
      </c>
      <c r="D1039" s="1059" t="s">
        <v>4218</v>
      </c>
      <c r="E1039" s="1059" t="s">
        <v>4181</v>
      </c>
      <c r="F1039" s="1061">
        <v>6972.3</v>
      </c>
      <c r="G1039" s="1059" t="s">
        <v>4152</v>
      </c>
      <c r="H1039" s="1062">
        <v>4</v>
      </c>
      <c r="I1039" s="1063">
        <v>1.05596620908131</v>
      </c>
      <c r="J1039" s="1063">
        <v>0</v>
      </c>
      <c r="K1039" s="1064">
        <v>20</v>
      </c>
      <c r="L1039" s="1063">
        <v>45.8</v>
      </c>
      <c r="M1039" s="1063">
        <v>21.119324181626201</v>
      </c>
      <c r="N1039" s="1062">
        <v>1</v>
      </c>
      <c r="O1039" s="1062">
        <v>0</v>
      </c>
      <c r="P1039" s="1059">
        <v>4690379102526</v>
      </c>
      <c r="Q1039" s="1062"/>
      <c r="R1039" s="1062">
        <v>0</v>
      </c>
      <c r="S1039" s="1059" t="s">
        <v>4153</v>
      </c>
      <c r="T1039" s="1065">
        <f t="shared" si="30"/>
        <v>4671.4410000000007</v>
      </c>
      <c r="U1039" s="1066">
        <f t="shared" si="31"/>
        <v>4905.0130500000014</v>
      </c>
    </row>
    <row r="1040" spans="1:21" hidden="1">
      <c r="A1040" s="1059" t="s">
        <v>5125</v>
      </c>
      <c r="B1040" s="1060">
        <v>620070002724</v>
      </c>
      <c r="C1040" s="1059" t="s">
        <v>5192</v>
      </c>
      <c r="D1040" s="1059" t="s">
        <v>4218</v>
      </c>
      <c r="E1040" s="1059" t="s">
        <v>4181</v>
      </c>
      <c r="F1040" s="1061">
        <v>6972.3</v>
      </c>
      <c r="G1040" s="1059" t="s">
        <v>4152</v>
      </c>
      <c r="H1040" s="1062">
        <v>4</v>
      </c>
      <c r="I1040" s="1063">
        <v>1.05596620908131</v>
      </c>
      <c r="J1040" s="1063">
        <v>0</v>
      </c>
      <c r="K1040" s="1064">
        <v>20</v>
      </c>
      <c r="L1040" s="1063">
        <v>45.8</v>
      </c>
      <c r="M1040" s="1063">
        <v>21.119324181626201</v>
      </c>
      <c r="N1040" s="1062">
        <v>1</v>
      </c>
      <c r="O1040" s="1062">
        <v>0</v>
      </c>
      <c r="P1040" s="1059">
        <v>4690379102533</v>
      </c>
      <c r="Q1040" s="1062"/>
      <c r="R1040" s="1062">
        <v>0</v>
      </c>
      <c r="S1040" s="1059" t="s">
        <v>4153</v>
      </c>
      <c r="T1040" s="1065">
        <f t="shared" si="30"/>
        <v>4671.4410000000007</v>
      </c>
      <c r="U1040" s="1066">
        <f t="shared" si="31"/>
        <v>4905.0130500000014</v>
      </c>
    </row>
    <row r="1041" spans="1:21" hidden="1">
      <c r="A1041" s="1059" t="s">
        <v>5125</v>
      </c>
      <c r="B1041" s="1060">
        <v>620070002725</v>
      </c>
      <c r="C1041" s="1059" t="s">
        <v>5193</v>
      </c>
      <c r="D1041" s="1059" t="s">
        <v>4218</v>
      </c>
      <c r="E1041" s="1059" t="s">
        <v>4181</v>
      </c>
      <c r="F1041" s="1061">
        <v>11712</v>
      </c>
      <c r="G1041" s="1059" t="s">
        <v>4152</v>
      </c>
      <c r="H1041" s="1062">
        <v>2</v>
      </c>
      <c r="I1041" s="1063">
        <v>0.527983104540655</v>
      </c>
      <c r="J1041" s="1063">
        <v>0</v>
      </c>
      <c r="K1041" s="1064">
        <v>26</v>
      </c>
      <c r="L1041" s="1063">
        <v>22.9</v>
      </c>
      <c r="M1041" s="1063">
        <v>13.727560718056999</v>
      </c>
      <c r="N1041" s="1062">
        <v>1</v>
      </c>
      <c r="O1041" s="1062">
        <v>0</v>
      </c>
      <c r="P1041" s="1059">
        <v>4690379102540</v>
      </c>
      <c r="Q1041" s="1062"/>
      <c r="R1041" s="1062">
        <v>0</v>
      </c>
      <c r="S1041" s="1059" t="s">
        <v>4153</v>
      </c>
      <c r="T1041" s="1065">
        <f t="shared" si="30"/>
        <v>7847.0400000000009</v>
      </c>
      <c r="U1041" s="1066">
        <f t="shared" si="31"/>
        <v>8239.3920000000016</v>
      </c>
    </row>
    <row r="1042" spans="1:21" hidden="1">
      <c r="A1042" s="1059" t="s">
        <v>5125</v>
      </c>
      <c r="B1042" s="1060">
        <v>620070002726</v>
      </c>
      <c r="C1042" s="1059" t="s">
        <v>5194</v>
      </c>
      <c r="D1042" s="1059" t="s">
        <v>4218</v>
      </c>
      <c r="E1042" s="1059" t="s">
        <v>4181</v>
      </c>
      <c r="F1042" s="1061">
        <v>11712</v>
      </c>
      <c r="G1042" s="1059" t="s">
        <v>4152</v>
      </c>
      <c r="H1042" s="1062">
        <v>2</v>
      </c>
      <c r="I1042" s="1063">
        <v>0.527983104540655</v>
      </c>
      <c r="J1042" s="1063">
        <v>0</v>
      </c>
      <c r="K1042" s="1064">
        <v>26</v>
      </c>
      <c r="L1042" s="1063">
        <v>22.9</v>
      </c>
      <c r="M1042" s="1063">
        <v>13.727560718056999</v>
      </c>
      <c r="N1042" s="1062">
        <v>1</v>
      </c>
      <c r="O1042" s="1062">
        <v>0</v>
      </c>
      <c r="P1042" s="1059">
        <v>4690379102557</v>
      </c>
      <c r="Q1042" s="1062"/>
      <c r="R1042" s="1062">
        <v>0</v>
      </c>
      <c r="S1042" s="1059" t="s">
        <v>4153</v>
      </c>
      <c r="T1042" s="1065">
        <f t="shared" si="30"/>
        <v>7847.0400000000009</v>
      </c>
      <c r="U1042" s="1066">
        <f t="shared" si="31"/>
        <v>8239.3920000000016</v>
      </c>
    </row>
    <row r="1043" spans="1:21" hidden="1">
      <c r="A1043" s="1059" t="s">
        <v>5125</v>
      </c>
      <c r="B1043" s="1060">
        <v>620070002727</v>
      </c>
      <c r="C1043" s="1059" t="s">
        <v>5195</v>
      </c>
      <c r="D1043" s="1059" t="s">
        <v>4218</v>
      </c>
      <c r="E1043" s="1059" t="s">
        <v>4181</v>
      </c>
      <c r="F1043" s="1061">
        <v>11712</v>
      </c>
      <c r="G1043" s="1059" t="s">
        <v>4152</v>
      </c>
      <c r="H1043" s="1062">
        <v>2</v>
      </c>
      <c r="I1043" s="1063">
        <v>0.527983104540655</v>
      </c>
      <c r="J1043" s="1063">
        <v>0</v>
      </c>
      <c r="K1043" s="1064">
        <v>26</v>
      </c>
      <c r="L1043" s="1063">
        <v>22.9</v>
      </c>
      <c r="M1043" s="1063">
        <v>13.727560718056999</v>
      </c>
      <c r="N1043" s="1062">
        <v>1</v>
      </c>
      <c r="O1043" s="1062">
        <v>0</v>
      </c>
      <c r="P1043" s="1059">
        <v>4690379102564</v>
      </c>
      <c r="Q1043" s="1062"/>
      <c r="R1043" s="1062">
        <v>0</v>
      </c>
      <c r="S1043" s="1059" t="s">
        <v>4153</v>
      </c>
      <c r="T1043" s="1065">
        <f t="shared" si="30"/>
        <v>7847.0400000000009</v>
      </c>
      <c r="U1043" s="1066">
        <f t="shared" si="31"/>
        <v>8239.3920000000016</v>
      </c>
    </row>
    <row r="1044" spans="1:21" hidden="1">
      <c r="A1044" s="1059" t="s">
        <v>5125</v>
      </c>
      <c r="B1044" s="1060">
        <v>620070002728</v>
      </c>
      <c r="C1044" s="1059" t="s">
        <v>5196</v>
      </c>
      <c r="D1044" s="1059" t="s">
        <v>4218</v>
      </c>
      <c r="E1044" s="1059" t="s">
        <v>4181</v>
      </c>
      <c r="F1044" s="1061">
        <v>11712</v>
      </c>
      <c r="G1044" s="1059" t="s">
        <v>4152</v>
      </c>
      <c r="H1044" s="1062">
        <v>2</v>
      </c>
      <c r="I1044" s="1063">
        <v>0.527983104540655</v>
      </c>
      <c r="J1044" s="1063">
        <v>0</v>
      </c>
      <c r="K1044" s="1064">
        <v>26</v>
      </c>
      <c r="L1044" s="1063">
        <v>22.9</v>
      </c>
      <c r="M1044" s="1063">
        <v>13.727560718056999</v>
      </c>
      <c r="N1044" s="1062">
        <v>1</v>
      </c>
      <c r="O1044" s="1062">
        <v>0</v>
      </c>
      <c r="P1044" s="1059">
        <v>4690379102571</v>
      </c>
      <c r="Q1044" s="1062"/>
      <c r="R1044" s="1062">
        <v>0</v>
      </c>
      <c r="S1044" s="1059" t="s">
        <v>4153</v>
      </c>
      <c r="T1044" s="1065">
        <f t="shared" si="30"/>
        <v>7847.0400000000009</v>
      </c>
      <c r="U1044" s="1066">
        <f t="shared" si="31"/>
        <v>8239.3920000000016</v>
      </c>
    </row>
    <row r="1045" spans="1:21" hidden="1">
      <c r="A1045" s="1059" t="s">
        <v>5125</v>
      </c>
      <c r="B1045" s="1060">
        <v>620070002729</v>
      </c>
      <c r="C1045" s="1059" t="s">
        <v>5197</v>
      </c>
      <c r="D1045" s="1059" t="s">
        <v>4218</v>
      </c>
      <c r="E1045" s="1059" t="s">
        <v>4181</v>
      </c>
      <c r="F1045" s="1061">
        <v>11712</v>
      </c>
      <c r="G1045" s="1059" t="s">
        <v>4152</v>
      </c>
      <c r="H1045" s="1062">
        <v>2</v>
      </c>
      <c r="I1045" s="1063">
        <v>0.527983104540655</v>
      </c>
      <c r="J1045" s="1063">
        <v>0</v>
      </c>
      <c r="K1045" s="1064">
        <v>26</v>
      </c>
      <c r="L1045" s="1063">
        <v>22.9</v>
      </c>
      <c r="M1045" s="1063">
        <v>13.727560718056999</v>
      </c>
      <c r="N1045" s="1062">
        <v>1</v>
      </c>
      <c r="O1045" s="1062">
        <v>0</v>
      </c>
      <c r="P1045" s="1059">
        <v>4690379102588</v>
      </c>
      <c r="Q1045" s="1062"/>
      <c r="R1045" s="1062">
        <v>0</v>
      </c>
      <c r="S1045" s="1059" t="s">
        <v>4153</v>
      </c>
      <c r="T1045" s="1065">
        <f t="shared" si="30"/>
        <v>7847.0400000000009</v>
      </c>
      <c r="U1045" s="1066">
        <f t="shared" si="31"/>
        <v>8239.3920000000016</v>
      </c>
    </row>
    <row r="1046" spans="1:21" hidden="1">
      <c r="A1046" s="1059" t="s">
        <v>5125</v>
      </c>
      <c r="B1046" s="1060">
        <v>620070002730</v>
      </c>
      <c r="C1046" s="1059" t="s">
        <v>5198</v>
      </c>
      <c r="D1046" s="1059" t="s">
        <v>4218</v>
      </c>
      <c r="E1046" s="1059" t="s">
        <v>4181</v>
      </c>
      <c r="F1046" s="1061">
        <v>11712</v>
      </c>
      <c r="G1046" s="1059" t="s">
        <v>4152</v>
      </c>
      <c r="H1046" s="1062">
        <v>2</v>
      </c>
      <c r="I1046" s="1063">
        <v>0.527983104540655</v>
      </c>
      <c r="J1046" s="1063">
        <v>0</v>
      </c>
      <c r="K1046" s="1064">
        <v>26</v>
      </c>
      <c r="L1046" s="1063">
        <v>22.9</v>
      </c>
      <c r="M1046" s="1063">
        <v>13.727560718056999</v>
      </c>
      <c r="N1046" s="1062">
        <v>1</v>
      </c>
      <c r="O1046" s="1062">
        <v>0</v>
      </c>
      <c r="P1046" s="1059">
        <v>4690379102595</v>
      </c>
      <c r="Q1046" s="1062"/>
      <c r="R1046" s="1062">
        <v>0</v>
      </c>
      <c r="S1046" s="1059" t="s">
        <v>4153</v>
      </c>
      <c r="T1046" s="1065">
        <f t="shared" si="30"/>
        <v>7847.0400000000009</v>
      </c>
      <c r="U1046" s="1066">
        <f t="shared" si="31"/>
        <v>8239.3920000000016</v>
      </c>
    </row>
    <row r="1047" spans="1:21" hidden="1">
      <c r="A1047" s="1059" t="s">
        <v>5125</v>
      </c>
      <c r="B1047" s="1060">
        <v>620070002731</v>
      </c>
      <c r="C1047" s="1059" t="s">
        <v>5199</v>
      </c>
      <c r="D1047" s="1059" t="s">
        <v>4218</v>
      </c>
      <c r="E1047" s="1059" t="s">
        <v>4181</v>
      </c>
      <c r="F1047" s="1061">
        <v>11712</v>
      </c>
      <c r="G1047" s="1059" t="s">
        <v>4152</v>
      </c>
      <c r="H1047" s="1062">
        <v>2</v>
      </c>
      <c r="I1047" s="1063">
        <v>0.527983104540655</v>
      </c>
      <c r="J1047" s="1063">
        <v>0</v>
      </c>
      <c r="K1047" s="1064">
        <v>26</v>
      </c>
      <c r="L1047" s="1063">
        <v>22.9</v>
      </c>
      <c r="M1047" s="1063">
        <v>13.727560718056999</v>
      </c>
      <c r="N1047" s="1062">
        <v>1</v>
      </c>
      <c r="O1047" s="1062">
        <v>0</v>
      </c>
      <c r="P1047" s="1059">
        <v>4690379102601</v>
      </c>
      <c r="Q1047" s="1062"/>
      <c r="R1047" s="1062">
        <v>0</v>
      </c>
      <c r="S1047" s="1059" t="s">
        <v>4153</v>
      </c>
      <c r="T1047" s="1065">
        <f t="shared" si="30"/>
        <v>7847.0400000000009</v>
      </c>
      <c r="U1047" s="1066">
        <f t="shared" si="31"/>
        <v>8239.3920000000016</v>
      </c>
    </row>
    <row r="1048" spans="1:21" hidden="1">
      <c r="A1048" s="1059" t="s">
        <v>5125</v>
      </c>
      <c r="B1048" s="1060">
        <v>620070002732</v>
      </c>
      <c r="C1048" s="1059" t="s">
        <v>5200</v>
      </c>
      <c r="D1048" s="1059" t="s">
        <v>4218</v>
      </c>
      <c r="E1048" s="1059" t="s">
        <v>4181</v>
      </c>
      <c r="F1048" s="1061">
        <v>11712</v>
      </c>
      <c r="G1048" s="1059" t="s">
        <v>4152</v>
      </c>
      <c r="H1048" s="1062">
        <v>2</v>
      </c>
      <c r="I1048" s="1063">
        <v>0.527983104540655</v>
      </c>
      <c r="J1048" s="1063">
        <v>0</v>
      </c>
      <c r="K1048" s="1064">
        <v>26</v>
      </c>
      <c r="L1048" s="1063">
        <v>22.9</v>
      </c>
      <c r="M1048" s="1063">
        <v>13.727560718056999</v>
      </c>
      <c r="N1048" s="1062">
        <v>1</v>
      </c>
      <c r="O1048" s="1062">
        <v>0</v>
      </c>
      <c r="P1048" s="1059">
        <v>4690379102618</v>
      </c>
      <c r="Q1048" s="1062"/>
      <c r="R1048" s="1062">
        <v>0</v>
      </c>
      <c r="S1048" s="1059" t="s">
        <v>4153</v>
      </c>
      <c r="T1048" s="1065">
        <f t="shared" si="30"/>
        <v>7847.0400000000009</v>
      </c>
      <c r="U1048" s="1066">
        <f t="shared" si="31"/>
        <v>8239.3920000000016</v>
      </c>
    </row>
    <row r="1049" spans="1:21" hidden="1">
      <c r="A1049" s="1059" t="s">
        <v>5125</v>
      </c>
      <c r="B1049" s="1060">
        <v>620070002733</v>
      </c>
      <c r="C1049" s="1059" t="s">
        <v>5201</v>
      </c>
      <c r="D1049" s="1059" t="s">
        <v>4218</v>
      </c>
      <c r="E1049" s="1059" t="s">
        <v>4181</v>
      </c>
      <c r="F1049" s="1061">
        <v>11712</v>
      </c>
      <c r="G1049" s="1059" t="s">
        <v>4152</v>
      </c>
      <c r="H1049" s="1062">
        <v>2</v>
      </c>
      <c r="I1049" s="1063">
        <v>0.527983104540655</v>
      </c>
      <c r="J1049" s="1063">
        <v>0</v>
      </c>
      <c r="K1049" s="1064">
        <v>26</v>
      </c>
      <c r="L1049" s="1063">
        <v>22.9</v>
      </c>
      <c r="M1049" s="1063">
        <v>13.727560718056999</v>
      </c>
      <c r="N1049" s="1062">
        <v>1</v>
      </c>
      <c r="O1049" s="1062">
        <v>0</v>
      </c>
      <c r="P1049" s="1059">
        <v>4690379102625</v>
      </c>
      <c r="Q1049" s="1062"/>
      <c r="R1049" s="1062">
        <v>0</v>
      </c>
      <c r="S1049" s="1059" t="s">
        <v>4153</v>
      </c>
      <c r="T1049" s="1065">
        <f t="shared" si="30"/>
        <v>7847.0400000000009</v>
      </c>
      <c r="U1049" s="1066">
        <f t="shared" si="31"/>
        <v>8239.3920000000016</v>
      </c>
    </row>
    <row r="1050" spans="1:21" hidden="1">
      <c r="A1050" s="1059" t="s">
        <v>5125</v>
      </c>
      <c r="B1050" s="1060">
        <v>620070002734</v>
      </c>
      <c r="C1050" s="1059" t="s">
        <v>5202</v>
      </c>
      <c r="D1050" s="1059" t="s">
        <v>4218</v>
      </c>
      <c r="E1050" s="1059" t="s">
        <v>4181</v>
      </c>
      <c r="F1050" s="1061">
        <v>11712</v>
      </c>
      <c r="G1050" s="1059" t="s">
        <v>4152</v>
      </c>
      <c r="H1050" s="1062">
        <v>2</v>
      </c>
      <c r="I1050" s="1063">
        <v>0.527983104540655</v>
      </c>
      <c r="J1050" s="1063">
        <v>0</v>
      </c>
      <c r="K1050" s="1064">
        <v>26</v>
      </c>
      <c r="L1050" s="1063">
        <v>22.9</v>
      </c>
      <c r="M1050" s="1063">
        <v>13.727560718056999</v>
      </c>
      <c r="N1050" s="1062">
        <v>1</v>
      </c>
      <c r="O1050" s="1062">
        <v>0</v>
      </c>
      <c r="P1050" s="1059">
        <v>4690379102632</v>
      </c>
      <c r="Q1050" s="1062"/>
      <c r="R1050" s="1062">
        <v>0</v>
      </c>
      <c r="S1050" s="1059" t="s">
        <v>4153</v>
      </c>
      <c r="T1050" s="1065">
        <f t="shared" si="30"/>
        <v>7847.0400000000009</v>
      </c>
      <c r="U1050" s="1066">
        <f t="shared" si="31"/>
        <v>8239.3920000000016</v>
      </c>
    </row>
    <row r="1051" spans="1:21" hidden="1">
      <c r="A1051" s="1059" t="s">
        <v>5125</v>
      </c>
      <c r="B1051" s="1060">
        <v>620070002735</v>
      </c>
      <c r="C1051" s="1059" t="s">
        <v>5203</v>
      </c>
      <c r="D1051" s="1059" t="s">
        <v>4231</v>
      </c>
      <c r="E1051" s="1059" t="s">
        <v>4181</v>
      </c>
      <c r="F1051" s="1061">
        <v>8985.2999999999993</v>
      </c>
      <c r="G1051" s="1059" t="s">
        <v>4152</v>
      </c>
      <c r="H1051" s="1062">
        <v>2</v>
      </c>
      <c r="I1051" s="1063">
        <v>0.79207920792079201</v>
      </c>
      <c r="J1051" s="1063">
        <v>0</v>
      </c>
      <c r="K1051" s="1064">
        <v>18</v>
      </c>
      <c r="L1051" s="1063">
        <v>22.9</v>
      </c>
      <c r="M1051" s="1063">
        <v>14.2574257425743</v>
      </c>
      <c r="N1051" s="1062">
        <v>1</v>
      </c>
      <c r="O1051" s="1062">
        <v>0</v>
      </c>
      <c r="P1051" s="1059">
        <v>4690379102649</v>
      </c>
      <c r="Q1051" s="1062"/>
      <c r="R1051" s="1062">
        <v>0</v>
      </c>
      <c r="S1051" s="1059" t="s">
        <v>4153</v>
      </c>
      <c r="T1051" s="1065">
        <f t="shared" si="30"/>
        <v>6020.1509999999998</v>
      </c>
      <c r="U1051" s="1066">
        <f t="shared" si="31"/>
        <v>6321.1585500000001</v>
      </c>
    </row>
    <row r="1052" spans="1:21" hidden="1">
      <c r="A1052" s="1059" t="s">
        <v>5125</v>
      </c>
      <c r="B1052" s="1060">
        <v>620070002736</v>
      </c>
      <c r="C1052" s="1059" t="s">
        <v>5204</v>
      </c>
      <c r="D1052" s="1059" t="s">
        <v>4231</v>
      </c>
      <c r="E1052" s="1059" t="s">
        <v>4181</v>
      </c>
      <c r="F1052" s="1061">
        <v>8985.2999999999993</v>
      </c>
      <c r="G1052" s="1059" t="s">
        <v>4152</v>
      </c>
      <c r="H1052" s="1062">
        <v>2</v>
      </c>
      <c r="I1052" s="1063">
        <v>0.79207920792079201</v>
      </c>
      <c r="J1052" s="1063">
        <v>0</v>
      </c>
      <c r="K1052" s="1064">
        <v>18</v>
      </c>
      <c r="L1052" s="1063">
        <v>22.9</v>
      </c>
      <c r="M1052" s="1063">
        <v>14.2574257425743</v>
      </c>
      <c r="N1052" s="1062">
        <v>1</v>
      </c>
      <c r="O1052" s="1062">
        <v>0</v>
      </c>
      <c r="P1052" s="1059">
        <v>4690379102656</v>
      </c>
      <c r="Q1052" s="1062"/>
      <c r="R1052" s="1062">
        <v>0</v>
      </c>
      <c r="S1052" s="1059" t="s">
        <v>4153</v>
      </c>
      <c r="T1052" s="1065">
        <f t="shared" si="30"/>
        <v>6020.1509999999998</v>
      </c>
      <c r="U1052" s="1066">
        <f t="shared" si="31"/>
        <v>6321.1585500000001</v>
      </c>
    </row>
    <row r="1053" spans="1:21" hidden="1">
      <c r="A1053" s="1059" t="s">
        <v>5125</v>
      </c>
      <c r="B1053" s="1060">
        <v>620070002737</v>
      </c>
      <c r="C1053" s="1059" t="s">
        <v>5205</v>
      </c>
      <c r="D1053" s="1059" t="s">
        <v>4231</v>
      </c>
      <c r="E1053" s="1059" t="s">
        <v>4181</v>
      </c>
      <c r="F1053" s="1061">
        <v>8985.2999999999993</v>
      </c>
      <c r="G1053" s="1059" t="s">
        <v>4152</v>
      </c>
      <c r="H1053" s="1062">
        <v>2</v>
      </c>
      <c r="I1053" s="1063">
        <v>0.79207920792079201</v>
      </c>
      <c r="J1053" s="1063">
        <v>0</v>
      </c>
      <c r="K1053" s="1064">
        <v>18</v>
      </c>
      <c r="L1053" s="1063">
        <v>22.9</v>
      </c>
      <c r="M1053" s="1063">
        <v>14.2574257425743</v>
      </c>
      <c r="N1053" s="1062">
        <v>1</v>
      </c>
      <c r="O1053" s="1062">
        <v>0</v>
      </c>
      <c r="P1053" s="1059">
        <v>4690379102663</v>
      </c>
      <c r="Q1053" s="1062"/>
      <c r="R1053" s="1062">
        <v>0</v>
      </c>
      <c r="S1053" s="1059" t="s">
        <v>4153</v>
      </c>
      <c r="T1053" s="1065">
        <f t="shared" si="30"/>
        <v>6020.1509999999998</v>
      </c>
      <c r="U1053" s="1066">
        <f t="shared" si="31"/>
        <v>6321.1585500000001</v>
      </c>
    </row>
    <row r="1054" spans="1:21" hidden="1">
      <c r="A1054" s="1059" t="s">
        <v>5125</v>
      </c>
      <c r="B1054" s="1060">
        <v>620070002738</v>
      </c>
      <c r="C1054" s="1059" t="s">
        <v>5206</v>
      </c>
      <c r="D1054" s="1059" t="s">
        <v>4231</v>
      </c>
      <c r="E1054" s="1059" t="s">
        <v>4181</v>
      </c>
      <c r="F1054" s="1061">
        <v>8985.2999999999993</v>
      </c>
      <c r="G1054" s="1059" t="s">
        <v>4152</v>
      </c>
      <c r="H1054" s="1062">
        <v>2</v>
      </c>
      <c r="I1054" s="1063">
        <v>0.79207920792079201</v>
      </c>
      <c r="J1054" s="1063">
        <v>0</v>
      </c>
      <c r="K1054" s="1064">
        <v>18</v>
      </c>
      <c r="L1054" s="1063">
        <v>22.9</v>
      </c>
      <c r="M1054" s="1063">
        <v>14.2574257425743</v>
      </c>
      <c r="N1054" s="1062">
        <v>1</v>
      </c>
      <c r="O1054" s="1062">
        <v>0</v>
      </c>
      <c r="P1054" s="1059">
        <v>4690379102670</v>
      </c>
      <c r="Q1054" s="1062"/>
      <c r="R1054" s="1062">
        <v>0</v>
      </c>
      <c r="S1054" s="1059" t="s">
        <v>4153</v>
      </c>
      <c r="T1054" s="1065">
        <f t="shared" si="30"/>
        <v>6020.1509999999998</v>
      </c>
      <c r="U1054" s="1066">
        <f t="shared" si="31"/>
        <v>6321.1585500000001</v>
      </c>
    </row>
    <row r="1055" spans="1:21" hidden="1">
      <c r="A1055" s="1059" t="s">
        <v>5125</v>
      </c>
      <c r="B1055" s="1060">
        <v>620070002739</v>
      </c>
      <c r="C1055" s="1059" t="s">
        <v>5207</v>
      </c>
      <c r="D1055" s="1059" t="s">
        <v>4231</v>
      </c>
      <c r="E1055" s="1059" t="s">
        <v>4181</v>
      </c>
      <c r="F1055" s="1061">
        <v>8985.2999999999993</v>
      </c>
      <c r="G1055" s="1059" t="s">
        <v>4152</v>
      </c>
      <c r="H1055" s="1062">
        <v>2</v>
      </c>
      <c r="I1055" s="1063">
        <v>0.79207920792079201</v>
      </c>
      <c r="J1055" s="1063">
        <v>0</v>
      </c>
      <c r="K1055" s="1064">
        <v>18</v>
      </c>
      <c r="L1055" s="1063">
        <v>22.9</v>
      </c>
      <c r="M1055" s="1063">
        <v>14.2574257425743</v>
      </c>
      <c r="N1055" s="1062">
        <v>1</v>
      </c>
      <c r="O1055" s="1062">
        <v>0</v>
      </c>
      <c r="P1055" s="1059">
        <v>4690379102687</v>
      </c>
      <c r="Q1055" s="1062"/>
      <c r="R1055" s="1062">
        <v>0</v>
      </c>
      <c r="S1055" s="1059" t="s">
        <v>4153</v>
      </c>
      <c r="T1055" s="1065">
        <f t="shared" si="30"/>
        <v>6020.1509999999998</v>
      </c>
      <c r="U1055" s="1066">
        <f t="shared" si="31"/>
        <v>6321.1585500000001</v>
      </c>
    </row>
    <row r="1056" spans="1:21" hidden="1">
      <c r="A1056" s="1059" t="s">
        <v>5125</v>
      </c>
      <c r="B1056" s="1060">
        <v>620070002740</v>
      </c>
      <c r="C1056" s="1059" t="s">
        <v>5208</v>
      </c>
      <c r="D1056" s="1059" t="s">
        <v>4231</v>
      </c>
      <c r="E1056" s="1059" t="s">
        <v>4181</v>
      </c>
      <c r="F1056" s="1061">
        <v>12895.4</v>
      </c>
      <c r="G1056" s="1059" t="s">
        <v>4152</v>
      </c>
      <c r="H1056" s="1062">
        <v>1</v>
      </c>
      <c r="I1056" s="1063">
        <v>0.396039603960396</v>
      </c>
      <c r="J1056" s="1063">
        <v>0</v>
      </c>
      <c r="K1056" s="1064">
        <v>30</v>
      </c>
      <c r="L1056" s="1063">
        <v>11.45</v>
      </c>
      <c r="M1056" s="1063">
        <v>11.881188118811901</v>
      </c>
      <c r="N1056" s="1062">
        <v>1</v>
      </c>
      <c r="O1056" s="1062">
        <v>0</v>
      </c>
      <c r="P1056" s="1059">
        <v>4690379102694</v>
      </c>
      <c r="Q1056" s="1062"/>
      <c r="R1056" s="1062">
        <v>0</v>
      </c>
      <c r="S1056" s="1059" t="s">
        <v>4153</v>
      </c>
      <c r="T1056" s="1065">
        <f t="shared" si="30"/>
        <v>8639.9179999999997</v>
      </c>
      <c r="U1056" s="1066">
        <f t="shared" si="31"/>
        <v>9071.9138999999996</v>
      </c>
    </row>
    <row r="1057" spans="1:21" hidden="1">
      <c r="A1057" s="1059" t="s">
        <v>5125</v>
      </c>
      <c r="B1057" s="1060">
        <v>620070002741</v>
      </c>
      <c r="C1057" s="1059" t="s">
        <v>5209</v>
      </c>
      <c r="D1057" s="1059" t="s">
        <v>4231</v>
      </c>
      <c r="E1057" s="1059" t="s">
        <v>4181</v>
      </c>
      <c r="F1057" s="1061">
        <v>12895.4</v>
      </c>
      <c r="G1057" s="1059" t="s">
        <v>4152</v>
      </c>
      <c r="H1057" s="1062">
        <v>1</v>
      </c>
      <c r="I1057" s="1063">
        <v>0.396039603960396</v>
      </c>
      <c r="J1057" s="1063">
        <v>0</v>
      </c>
      <c r="K1057" s="1064">
        <v>30</v>
      </c>
      <c r="L1057" s="1063">
        <v>11.45</v>
      </c>
      <c r="M1057" s="1063">
        <v>11.881188118811901</v>
      </c>
      <c r="N1057" s="1062">
        <v>1</v>
      </c>
      <c r="O1057" s="1062">
        <v>0</v>
      </c>
      <c r="P1057" s="1059">
        <v>4690379102700</v>
      </c>
      <c r="Q1057" s="1062"/>
      <c r="R1057" s="1062">
        <v>0</v>
      </c>
      <c r="S1057" s="1059" t="s">
        <v>4153</v>
      </c>
      <c r="T1057" s="1065">
        <f t="shared" ref="T1057:T1120" si="32">F1057*67%</f>
        <v>8639.9179999999997</v>
      </c>
      <c r="U1057" s="1066">
        <f t="shared" ref="U1057:U1120" si="33">T1057*1.05</f>
        <v>9071.9138999999996</v>
      </c>
    </row>
    <row r="1058" spans="1:21" hidden="1">
      <c r="A1058" s="1059" t="s">
        <v>5125</v>
      </c>
      <c r="B1058" s="1060">
        <v>620070002742</v>
      </c>
      <c r="C1058" s="1059" t="s">
        <v>5210</v>
      </c>
      <c r="D1058" s="1059" t="s">
        <v>4231</v>
      </c>
      <c r="E1058" s="1059" t="s">
        <v>4181</v>
      </c>
      <c r="F1058" s="1061">
        <v>12895.4</v>
      </c>
      <c r="G1058" s="1059" t="s">
        <v>4152</v>
      </c>
      <c r="H1058" s="1062">
        <v>1</v>
      </c>
      <c r="I1058" s="1063">
        <v>0.396039603960396</v>
      </c>
      <c r="J1058" s="1063">
        <v>0</v>
      </c>
      <c r="K1058" s="1064">
        <v>30</v>
      </c>
      <c r="L1058" s="1063">
        <v>11.45</v>
      </c>
      <c r="M1058" s="1063">
        <v>11.881188118811901</v>
      </c>
      <c r="N1058" s="1062">
        <v>1</v>
      </c>
      <c r="O1058" s="1062">
        <v>0</v>
      </c>
      <c r="P1058" s="1059">
        <v>4690379102717</v>
      </c>
      <c r="Q1058" s="1062"/>
      <c r="R1058" s="1062">
        <v>0</v>
      </c>
      <c r="S1058" s="1059" t="s">
        <v>4153</v>
      </c>
      <c r="T1058" s="1065">
        <f t="shared" si="32"/>
        <v>8639.9179999999997</v>
      </c>
      <c r="U1058" s="1066">
        <f t="shared" si="33"/>
        <v>9071.9138999999996</v>
      </c>
    </row>
    <row r="1059" spans="1:21" hidden="1">
      <c r="A1059" s="1059" t="s">
        <v>5125</v>
      </c>
      <c r="B1059" s="1060">
        <v>620070002743</v>
      </c>
      <c r="C1059" s="1059" t="s">
        <v>5211</v>
      </c>
      <c r="D1059" s="1059" t="s">
        <v>4231</v>
      </c>
      <c r="E1059" s="1059" t="s">
        <v>4181</v>
      </c>
      <c r="F1059" s="1061">
        <v>12895.4</v>
      </c>
      <c r="G1059" s="1059" t="s">
        <v>4152</v>
      </c>
      <c r="H1059" s="1062">
        <v>1</v>
      </c>
      <c r="I1059" s="1063">
        <v>0.396039603960396</v>
      </c>
      <c r="J1059" s="1063">
        <v>0</v>
      </c>
      <c r="K1059" s="1064">
        <v>30</v>
      </c>
      <c r="L1059" s="1063">
        <v>11.45</v>
      </c>
      <c r="M1059" s="1063">
        <v>11.881188118811901</v>
      </c>
      <c r="N1059" s="1062">
        <v>1</v>
      </c>
      <c r="O1059" s="1062">
        <v>0</v>
      </c>
      <c r="P1059" s="1059">
        <v>4690379102724</v>
      </c>
      <c r="Q1059" s="1062"/>
      <c r="R1059" s="1062">
        <v>0</v>
      </c>
      <c r="S1059" s="1059" t="s">
        <v>4153</v>
      </c>
      <c r="T1059" s="1065">
        <f t="shared" si="32"/>
        <v>8639.9179999999997</v>
      </c>
      <c r="U1059" s="1066">
        <f t="shared" si="33"/>
        <v>9071.9138999999996</v>
      </c>
    </row>
    <row r="1060" spans="1:21" hidden="1">
      <c r="A1060" s="1059" t="s">
        <v>5125</v>
      </c>
      <c r="B1060" s="1060">
        <v>620070002744</v>
      </c>
      <c r="C1060" s="1059" t="s">
        <v>5212</v>
      </c>
      <c r="D1060" s="1059" t="s">
        <v>4231</v>
      </c>
      <c r="E1060" s="1059" t="s">
        <v>4181</v>
      </c>
      <c r="F1060" s="1061">
        <v>12895.4</v>
      </c>
      <c r="G1060" s="1059" t="s">
        <v>4152</v>
      </c>
      <c r="H1060" s="1062">
        <v>1</v>
      </c>
      <c r="I1060" s="1063">
        <v>0.396039603960396</v>
      </c>
      <c r="J1060" s="1063">
        <v>0</v>
      </c>
      <c r="K1060" s="1064">
        <v>30</v>
      </c>
      <c r="L1060" s="1063">
        <v>11.45</v>
      </c>
      <c r="M1060" s="1063">
        <v>11.881188118811901</v>
      </c>
      <c r="N1060" s="1062">
        <v>1</v>
      </c>
      <c r="O1060" s="1062">
        <v>0</v>
      </c>
      <c r="P1060" s="1059">
        <v>4690379102731</v>
      </c>
      <c r="Q1060" s="1062"/>
      <c r="R1060" s="1062">
        <v>0</v>
      </c>
      <c r="S1060" s="1059" t="s">
        <v>4153</v>
      </c>
      <c r="T1060" s="1065">
        <f t="shared" si="32"/>
        <v>8639.9179999999997</v>
      </c>
      <c r="U1060" s="1066">
        <f t="shared" si="33"/>
        <v>9071.9138999999996</v>
      </c>
    </row>
    <row r="1061" spans="1:21" hidden="1">
      <c r="A1061" s="1059" t="s">
        <v>5125</v>
      </c>
      <c r="B1061" s="1060">
        <v>620070002745</v>
      </c>
      <c r="C1061" s="1059" t="s">
        <v>5213</v>
      </c>
      <c r="D1061" s="1059" t="s">
        <v>4231</v>
      </c>
      <c r="E1061" s="1059" t="s">
        <v>4181</v>
      </c>
      <c r="F1061" s="1061">
        <v>12895.4</v>
      </c>
      <c r="G1061" s="1059" t="s">
        <v>4152</v>
      </c>
      <c r="H1061" s="1062">
        <v>1</v>
      </c>
      <c r="I1061" s="1063">
        <v>0.396039603960396</v>
      </c>
      <c r="J1061" s="1063">
        <v>0</v>
      </c>
      <c r="K1061" s="1064">
        <v>30</v>
      </c>
      <c r="L1061" s="1063">
        <v>11.45</v>
      </c>
      <c r="M1061" s="1063">
        <v>11.881188118811901</v>
      </c>
      <c r="N1061" s="1062">
        <v>1</v>
      </c>
      <c r="O1061" s="1062">
        <v>0</v>
      </c>
      <c r="P1061" s="1059">
        <v>4690379102748</v>
      </c>
      <c r="Q1061" s="1062"/>
      <c r="R1061" s="1062">
        <v>0</v>
      </c>
      <c r="S1061" s="1059" t="s">
        <v>4153</v>
      </c>
      <c r="T1061" s="1065">
        <f t="shared" si="32"/>
        <v>8639.9179999999997</v>
      </c>
      <c r="U1061" s="1066">
        <f t="shared" si="33"/>
        <v>9071.9138999999996</v>
      </c>
    </row>
    <row r="1062" spans="1:21" hidden="1">
      <c r="A1062" s="1059" t="s">
        <v>5125</v>
      </c>
      <c r="B1062" s="1060">
        <v>620070002746</v>
      </c>
      <c r="C1062" s="1059" t="s">
        <v>5214</v>
      </c>
      <c r="D1062" s="1059" t="s">
        <v>4231</v>
      </c>
      <c r="E1062" s="1059" t="s">
        <v>4181</v>
      </c>
      <c r="F1062" s="1061">
        <v>12895.4</v>
      </c>
      <c r="G1062" s="1059" t="s">
        <v>4152</v>
      </c>
      <c r="H1062" s="1062">
        <v>1</v>
      </c>
      <c r="I1062" s="1063">
        <v>0.396039603960396</v>
      </c>
      <c r="J1062" s="1063">
        <v>0</v>
      </c>
      <c r="K1062" s="1064">
        <v>30</v>
      </c>
      <c r="L1062" s="1063">
        <v>11.45</v>
      </c>
      <c r="M1062" s="1063">
        <v>11.881188118811901</v>
      </c>
      <c r="N1062" s="1062">
        <v>1</v>
      </c>
      <c r="O1062" s="1062">
        <v>0</v>
      </c>
      <c r="P1062" s="1059">
        <v>4690379102755</v>
      </c>
      <c r="Q1062" s="1062"/>
      <c r="R1062" s="1062">
        <v>0</v>
      </c>
      <c r="S1062" s="1059" t="s">
        <v>4153</v>
      </c>
      <c r="T1062" s="1065">
        <f t="shared" si="32"/>
        <v>8639.9179999999997</v>
      </c>
      <c r="U1062" s="1066">
        <f t="shared" si="33"/>
        <v>9071.9138999999996</v>
      </c>
    </row>
    <row r="1063" spans="1:21" hidden="1">
      <c r="A1063" s="1059" t="s">
        <v>5125</v>
      </c>
      <c r="B1063" s="1060">
        <v>620070002747</v>
      </c>
      <c r="C1063" s="1059" t="s">
        <v>5215</v>
      </c>
      <c r="D1063" s="1059" t="s">
        <v>4231</v>
      </c>
      <c r="E1063" s="1059" t="s">
        <v>4181</v>
      </c>
      <c r="F1063" s="1061">
        <v>12895.4</v>
      </c>
      <c r="G1063" s="1059" t="s">
        <v>4152</v>
      </c>
      <c r="H1063" s="1062">
        <v>1</v>
      </c>
      <c r="I1063" s="1063">
        <v>0.396039603960396</v>
      </c>
      <c r="J1063" s="1063">
        <v>0</v>
      </c>
      <c r="K1063" s="1064">
        <v>30</v>
      </c>
      <c r="L1063" s="1063">
        <v>11.45</v>
      </c>
      <c r="M1063" s="1063">
        <v>11.881188118811901</v>
      </c>
      <c r="N1063" s="1062">
        <v>1</v>
      </c>
      <c r="O1063" s="1062">
        <v>0</v>
      </c>
      <c r="P1063" s="1059">
        <v>4690379102762</v>
      </c>
      <c r="Q1063" s="1062"/>
      <c r="R1063" s="1062">
        <v>0</v>
      </c>
      <c r="S1063" s="1059" t="s">
        <v>4153</v>
      </c>
      <c r="T1063" s="1065">
        <f t="shared" si="32"/>
        <v>8639.9179999999997</v>
      </c>
      <c r="U1063" s="1066">
        <f t="shared" si="33"/>
        <v>9071.9138999999996</v>
      </c>
    </row>
    <row r="1064" spans="1:21" hidden="1">
      <c r="A1064" s="1059" t="s">
        <v>5125</v>
      </c>
      <c r="B1064" s="1060">
        <v>620070002748</v>
      </c>
      <c r="C1064" s="1059" t="s">
        <v>5216</v>
      </c>
      <c r="D1064" s="1059" t="s">
        <v>4231</v>
      </c>
      <c r="E1064" s="1059" t="s">
        <v>4181</v>
      </c>
      <c r="F1064" s="1061">
        <v>12895.4</v>
      </c>
      <c r="G1064" s="1059" t="s">
        <v>4152</v>
      </c>
      <c r="H1064" s="1062">
        <v>1</v>
      </c>
      <c r="I1064" s="1063">
        <v>0.396039603960396</v>
      </c>
      <c r="J1064" s="1063">
        <v>0</v>
      </c>
      <c r="K1064" s="1064">
        <v>30</v>
      </c>
      <c r="L1064" s="1063">
        <v>11.45</v>
      </c>
      <c r="M1064" s="1063">
        <v>11.881188118811901</v>
      </c>
      <c r="N1064" s="1062">
        <v>1</v>
      </c>
      <c r="O1064" s="1062">
        <v>0</v>
      </c>
      <c r="P1064" s="1059">
        <v>4690379102779</v>
      </c>
      <c r="Q1064" s="1062"/>
      <c r="R1064" s="1062">
        <v>0</v>
      </c>
      <c r="S1064" s="1059" t="s">
        <v>4153</v>
      </c>
      <c r="T1064" s="1065">
        <f t="shared" si="32"/>
        <v>8639.9179999999997</v>
      </c>
      <c r="U1064" s="1066">
        <f t="shared" si="33"/>
        <v>9071.9138999999996</v>
      </c>
    </row>
    <row r="1065" spans="1:21" hidden="1">
      <c r="A1065" s="1059" t="s">
        <v>5125</v>
      </c>
      <c r="B1065" s="1060">
        <v>620070002749</v>
      </c>
      <c r="C1065" s="1059" t="s">
        <v>5217</v>
      </c>
      <c r="D1065" s="1059" t="s">
        <v>4231</v>
      </c>
      <c r="E1065" s="1059" t="s">
        <v>4181</v>
      </c>
      <c r="F1065" s="1061">
        <v>12895.4</v>
      </c>
      <c r="G1065" s="1059" t="s">
        <v>4152</v>
      </c>
      <c r="H1065" s="1062">
        <v>1</v>
      </c>
      <c r="I1065" s="1063">
        <v>0.396039603960396</v>
      </c>
      <c r="J1065" s="1063">
        <v>0</v>
      </c>
      <c r="K1065" s="1064">
        <v>30</v>
      </c>
      <c r="L1065" s="1063">
        <v>11.45</v>
      </c>
      <c r="M1065" s="1063">
        <v>11.881188118811901</v>
      </c>
      <c r="N1065" s="1062">
        <v>1</v>
      </c>
      <c r="O1065" s="1062">
        <v>0</v>
      </c>
      <c r="P1065" s="1059">
        <v>4690379102786</v>
      </c>
      <c r="Q1065" s="1062"/>
      <c r="R1065" s="1062">
        <v>0</v>
      </c>
      <c r="S1065" s="1059" t="s">
        <v>4153</v>
      </c>
      <c r="T1065" s="1065">
        <f t="shared" si="32"/>
        <v>8639.9179999999997</v>
      </c>
      <c r="U1065" s="1066">
        <f t="shared" si="33"/>
        <v>9071.9138999999996</v>
      </c>
    </row>
    <row r="1066" spans="1:21" hidden="1">
      <c r="A1066" s="1059" t="s">
        <v>5218</v>
      </c>
      <c r="B1066" s="1060">
        <v>600180000071</v>
      </c>
      <c r="C1066" s="1059" t="s">
        <v>5219</v>
      </c>
      <c r="D1066" s="1059" t="s">
        <v>4281</v>
      </c>
      <c r="E1066" s="1059" t="s">
        <v>4151</v>
      </c>
      <c r="F1066" s="1061">
        <v>8241.1</v>
      </c>
      <c r="G1066" s="1059" t="s">
        <v>4152</v>
      </c>
      <c r="H1066" s="1062">
        <v>1</v>
      </c>
      <c r="I1066" s="1063">
        <v>3.3359999999999999</v>
      </c>
      <c r="J1066" s="1063">
        <v>0</v>
      </c>
      <c r="K1066" s="1064">
        <v>18</v>
      </c>
      <c r="L1066" s="1063">
        <v>50.57376</v>
      </c>
      <c r="M1066" s="1063">
        <v>60.048000000000002</v>
      </c>
      <c r="N1066" s="1062">
        <v>1</v>
      </c>
      <c r="O1066" s="1062">
        <v>0</v>
      </c>
      <c r="P1066" s="1059">
        <v>4690379106364</v>
      </c>
      <c r="Q1066" s="1062"/>
      <c r="R1066" s="1062">
        <v>0</v>
      </c>
      <c r="S1066" s="1059" t="s">
        <v>4153</v>
      </c>
      <c r="T1066" s="1065">
        <f t="shared" si="32"/>
        <v>5521.5370000000003</v>
      </c>
      <c r="U1066" s="1066">
        <f t="shared" si="33"/>
        <v>5797.6138500000006</v>
      </c>
    </row>
    <row r="1067" spans="1:21" hidden="1">
      <c r="A1067" s="1059" t="s">
        <v>5218</v>
      </c>
      <c r="B1067" s="1060">
        <v>610010002248</v>
      </c>
      <c r="C1067" s="1059" t="s">
        <v>5220</v>
      </c>
      <c r="D1067" s="1059" t="s">
        <v>5221</v>
      </c>
      <c r="E1067" s="1059" t="s">
        <v>4151</v>
      </c>
      <c r="F1067" s="1061">
        <v>5557.0999999999995</v>
      </c>
      <c r="G1067" s="1059" t="s">
        <v>4152</v>
      </c>
      <c r="H1067" s="1062">
        <v>4</v>
      </c>
      <c r="I1067" s="1063">
        <v>1.28</v>
      </c>
      <c r="J1067" s="1063">
        <v>0</v>
      </c>
      <c r="K1067" s="1064">
        <v>40</v>
      </c>
      <c r="L1067" s="1063">
        <v>25.856000000000002</v>
      </c>
      <c r="M1067" s="1063">
        <v>51.2</v>
      </c>
      <c r="N1067" s="1062">
        <v>1</v>
      </c>
      <c r="O1067" s="1062">
        <v>0</v>
      </c>
      <c r="P1067" s="1059">
        <v>4690379084556</v>
      </c>
      <c r="Q1067" s="1062"/>
      <c r="R1067" s="1062">
        <v>0</v>
      </c>
      <c r="S1067" s="1059" t="s">
        <v>4153</v>
      </c>
      <c r="T1067" s="1065">
        <f t="shared" si="32"/>
        <v>3723.2570000000001</v>
      </c>
      <c r="U1067" s="1066">
        <f t="shared" si="33"/>
        <v>3909.4198500000002</v>
      </c>
    </row>
    <row r="1068" spans="1:21" hidden="1">
      <c r="A1068" s="1059" t="s">
        <v>5218</v>
      </c>
      <c r="B1068" s="1060">
        <v>610010002249</v>
      </c>
      <c r="C1068" s="1059" t="s">
        <v>5222</v>
      </c>
      <c r="D1068" s="1059" t="s">
        <v>5221</v>
      </c>
      <c r="E1068" s="1059" t="s">
        <v>4151</v>
      </c>
      <c r="F1068" s="1061">
        <v>5557.0999999999995</v>
      </c>
      <c r="G1068" s="1059" t="s">
        <v>4152</v>
      </c>
      <c r="H1068" s="1062">
        <v>4</v>
      </c>
      <c r="I1068" s="1063">
        <v>1.28</v>
      </c>
      <c r="J1068" s="1063">
        <v>0</v>
      </c>
      <c r="K1068" s="1064">
        <v>40</v>
      </c>
      <c r="L1068" s="1063">
        <v>25.856000000000002</v>
      </c>
      <c r="M1068" s="1063">
        <v>51.2</v>
      </c>
      <c r="N1068" s="1062">
        <v>1</v>
      </c>
      <c r="O1068" s="1062">
        <v>0</v>
      </c>
      <c r="P1068" s="1059">
        <v>4690379084563</v>
      </c>
      <c r="Q1068" s="1062"/>
      <c r="R1068" s="1062">
        <v>0</v>
      </c>
      <c r="S1068" s="1059" t="s">
        <v>4153</v>
      </c>
      <c r="T1068" s="1065">
        <f t="shared" si="32"/>
        <v>3723.2570000000001</v>
      </c>
      <c r="U1068" s="1066">
        <f t="shared" si="33"/>
        <v>3909.4198500000002</v>
      </c>
    </row>
    <row r="1069" spans="1:21" hidden="1">
      <c r="A1069" s="1059" t="s">
        <v>5218</v>
      </c>
      <c r="B1069" s="1060">
        <v>610010002246</v>
      </c>
      <c r="C1069" s="1059" t="s">
        <v>5223</v>
      </c>
      <c r="D1069" s="1059" t="s">
        <v>5221</v>
      </c>
      <c r="E1069" s="1059" t="s">
        <v>4151</v>
      </c>
      <c r="F1069" s="1061">
        <v>5557.0999999999995</v>
      </c>
      <c r="G1069" s="1059" t="s">
        <v>4152</v>
      </c>
      <c r="H1069" s="1062">
        <v>4</v>
      </c>
      <c r="I1069" s="1063">
        <v>1.28</v>
      </c>
      <c r="J1069" s="1063">
        <v>0</v>
      </c>
      <c r="K1069" s="1064">
        <v>40</v>
      </c>
      <c r="L1069" s="1063">
        <v>25.856000000000002</v>
      </c>
      <c r="M1069" s="1063">
        <v>51.2</v>
      </c>
      <c r="N1069" s="1062">
        <v>1</v>
      </c>
      <c r="O1069" s="1062">
        <v>0</v>
      </c>
      <c r="P1069" s="1059">
        <v>4690379084532</v>
      </c>
      <c r="Q1069" s="1062"/>
      <c r="R1069" s="1062">
        <v>0</v>
      </c>
      <c r="S1069" s="1059" t="s">
        <v>4153</v>
      </c>
      <c r="T1069" s="1065">
        <f t="shared" si="32"/>
        <v>3723.2570000000001</v>
      </c>
      <c r="U1069" s="1066">
        <f t="shared" si="33"/>
        <v>3909.4198500000002</v>
      </c>
    </row>
    <row r="1070" spans="1:21" hidden="1">
      <c r="A1070" s="1059" t="s">
        <v>5218</v>
      </c>
      <c r="B1070" s="1060">
        <v>610010002247</v>
      </c>
      <c r="C1070" s="1059" t="s">
        <v>5224</v>
      </c>
      <c r="D1070" s="1059" t="s">
        <v>5221</v>
      </c>
      <c r="E1070" s="1059" t="s">
        <v>4151</v>
      </c>
      <c r="F1070" s="1061">
        <v>6356.2</v>
      </c>
      <c r="G1070" s="1059" t="s">
        <v>4152</v>
      </c>
      <c r="H1070" s="1062">
        <v>4</v>
      </c>
      <c r="I1070" s="1063">
        <v>1.28</v>
      </c>
      <c r="J1070" s="1063">
        <v>0</v>
      </c>
      <c r="K1070" s="1064">
        <v>40</v>
      </c>
      <c r="L1070" s="1063">
        <v>25.856000000000002</v>
      </c>
      <c r="M1070" s="1063">
        <v>51.2</v>
      </c>
      <c r="N1070" s="1062">
        <v>1</v>
      </c>
      <c r="O1070" s="1062">
        <v>0</v>
      </c>
      <c r="P1070" s="1059">
        <v>4690379084549</v>
      </c>
      <c r="Q1070" s="1062"/>
      <c r="R1070" s="1062">
        <v>0</v>
      </c>
      <c r="S1070" s="1059" t="s">
        <v>4153</v>
      </c>
      <c r="T1070" s="1065">
        <f t="shared" si="32"/>
        <v>4258.6540000000005</v>
      </c>
      <c r="U1070" s="1066">
        <f t="shared" si="33"/>
        <v>4471.5867000000007</v>
      </c>
    </row>
    <row r="1071" spans="1:21" hidden="1">
      <c r="A1071" s="1059" t="s">
        <v>5218</v>
      </c>
      <c r="B1071" s="1060">
        <v>610010002299</v>
      </c>
      <c r="C1071" s="1059" t="s">
        <v>5225</v>
      </c>
      <c r="D1071" s="1059" t="s">
        <v>5226</v>
      </c>
      <c r="E1071" s="1059" t="s">
        <v>4151</v>
      </c>
      <c r="F1071" s="1061">
        <v>4715.3</v>
      </c>
      <c r="G1071" s="1059" t="s">
        <v>4152</v>
      </c>
      <c r="H1071" s="1062">
        <v>5</v>
      </c>
      <c r="I1071" s="1063">
        <v>1.2</v>
      </c>
      <c r="J1071" s="1063">
        <v>0</v>
      </c>
      <c r="K1071" s="1064">
        <v>48</v>
      </c>
      <c r="L1071" s="1063">
        <v>23.88</v>
      </c>
      <c r="M1071" s="1063">
        <v>57.6</v>
      </c>
      <c r="N1071" s="1062">
        <v>1</v>
      </c>
      <c r="O1071" s="1062">
        <v>0</v>
      </c>
      <c r="P1071" s="1059">
        <v>4690379084631</v>
      </c>
      <c r="Q1071" s="1062"/>
      <c r="R1071" s="1062">
        <v>0</v>
      </c>
      <c r="S1071" s="1059" t="s">
        <v>4153</v>
      </c>
      <c r="T1071" s="1065">
        <f t="shared" si="32"/>
        <v>3159.2510000000002</v>
      </c>
      <c r="U1071" s="1066">
        <f t="shared" si="33"/>
        <v>3317.2135500000004</v>
      </c>
    </row>
    <row r="1072" spans="1:21" hidden="1">
      <c r="A1072" s="1059" t="s">
        <v>5218</v>
      </c>
      <c r="B1072" s="1060">
        <v>610010002322</v>
      </c>
      <c r="C1072" s="1059" t="s">
        <v>5227</v>
      </c>
      <c r="D1072" s="1059" t="s">
        <v>5226</v>
      </c>
      <c r="E1072" s="1059" t="s">
        <v>4151</v>
      </c>
      <c r="F1072" s="1061">
        <v>4715.3</v>
      </c>
      <c r="G1072" s="1059" t="s">
        <v>4152</v>
      </c>
      <c r="H1072" s="1062">
        <v>5</v>
      </c>
      <c r="I1072" s="1063">
        <v>1.2</v>
      </c>
      <c r="J1072" s="1063">
        <v>0</v>
      </c>
      <c r="K1072" s="1064">
        <v>48</v>
      </c>
      <c r="L1072" s="1063">
        <v>23.88</v>
      </c>
      <c r="M1072" s="1063">
        <v>57.6</v>
      </c>
      <c r="N1072" s="1062">
        <v>1</v>
      </c>
      <c r="O1072" s="1062">
        <v>0</v>
      </c>
      <c r="P1072" s="1059">
        <v>4690379084648</v>
      </c>
      <c r="Q1072" s="1062"/>
      <c r="R1072" s="1062">
        <v>0</v>
      </c>
      <c r="S1072" s="1059" t="s">
        <v>4153</v>
      </c>
      <c r="T1072" s="1065">
        <f t="shared" si="32"/>
        <v>3159.2510000000002</v>
      </c>
      <c r="U1072" s="1066">
        <f t="shared" si="33"/>
        <v>3317.2135500000004</v>
      </c>
    </row>
    <row r="1073" spans="1:21" hidden="1">
      <c r="A1073" s="1059" t="s">
        <v>5218</v>
      </c>
      <c r="B1073" s="1060">
        <v>610010002297</v>
      </c>
      <c r="C1073" s="1059" t="s">
        <v>5228</v>
      </c>
      <c r="D1073" s="1059" t="s">
        <v>5226</v>
      </c>
      <c r="E1073" s="1059" t="s">
        <v>4151</v>
      </c>
      <c r="F1073" s="1061">
        <v>4715.3</v>
      </c>
      <c r="G1073" s="1059" t="s">
        <v>4152</v>
      </c>
      <c r="H1073" s="1062">
        <v>5</v>
      </c>
      <c r="I1073" s="1063">
        <v>1.2</v>
      </c>
      <c r="J1073" s="1063">
        <v>0</v>
      </c>
      <c r="K1073" s="1064">
        <v>48</v>
      </c>
      <c r="L1073" s="1063">
        <v>23.88</v>
      </c>
      <c r="M1073" s="1063">
        <v>57.6</v>
      </c>
      <c r="N1073" s="1062">
        <v>1</v>
      </c>
      <c r="O1073" s="1062">
        <v>0</v>
      </c>
      <c r="P1073" s="1059">
        <v>4690379084617</v>
      </c>
      <c r="Q1073" s="1062"/>
      <c r="R1073" s="1062">
        <v>0</v>
      </c>
      <c r="S1073" s="1059" t="s">
        <v>4153</v>
      </c>
      <c r="T1073" s="1065">
        <f t="shared" si="32"/>
        <v>3159.2510000000002</v>
      </c>
      <c r="U1073" s="1066">
        <f t="shared" si="33"/>
        <v>3317.2135500000004</v>
      </c>
    </row>
    <row r="1074" spans="1:21" hidden="1">
      <c r="A1074" s="1059" t="s">
        <v>5218</v>
      </c>
      <c r="B1074" s="1060">
        <v>610010002298</v>
      </c>
      <c r="C1074" s="1059" t="s">
        <v>5229</v>
      </c>
      <c r="D1074" s="1059" t="s">
        <v>5226</v>
      </c>
      <c r="E1074" s="1059" t="s">
        <v>4151</v>
      </c>
      <c r="F1074" s="1061">
        <v>5093.5</v>
      </c>
      <c r="G1074" s="1059" t="s">
        <v>4152</v>
      </c>
      <c r="H1074" s="1062">
        <v>5</v>
      </c>
      <c r="I1074" s="1063">
        <v>1.2</v>
      </c>
      <c r="J1074" s="1063">
        <v>0</v>
      </c>
      <c r="K1074" s="1064">
        <v>48</v>
      </c>
      <c r="L1074" s="1063">
        <v>23.88</v>
      </c>
      <c r="M1074" s="1063">
        <v>57.6</v>
      </c>
      <c r="N1074" s="1062">
        <v>1</v>
      </c>
      <c r="O1074" s="1062">
        <v>0</v>
      </c>
      <c r="P1074" s="1059">
        <v>4690379084624</v>
      </c>
      <c r="Q1074" s="1062"/>
      <c r="R1074" s="1062">
        <v>0</v>
      </c>
      <c r="S1074" s="1059" t="s">
        <v>4153</v>
      </c>
      <c r="T1074" s="1065">
        <f t="shared" si="32"/>
        <v>3412.645</v>
      </c>
      <c r="U1074" s="1066">
        <f t="shared" si="33"/>
        <v>3583.2772500000001</v>
      </c>
    </row>
    <row r="1075" spans="1:21" hidden="1">
      <c r="A1075" s="1059" t="s">
        <v>5218</v>
      </c>
      <c r="B1075" s="1060">
        <v>610080000232</v>
      </c>
      <c r="C1075" s="1059" t="s">
        <v>5230</v>
      </c>
      <c r="D1075" s="1059" t="s">
        <v>5226</v>
      </c>
      <c r="E1075" s="1059" t="s">
        <v>4151</v>
      </c>
      <c r="F1075" s="1061">
        <v>5508.3</v>
      </c>
      <c r="G1075" s="1059" t="s">
        <v>4152</v>
      </c>
      <c r="H1075" s="1062">
        <v>5</v>
      </c>
      <c r="I1075" s="1063">
        <v>1.2</v>
      </c>
      <c r="J1075" s="1063">
        <v>0</v>
      </c>
      <c r="K1075" s="1064">
        <v>48</v>
      </c>
      <c r="L1075" s="1063">
        <v>23.88</v>
      </c>
      <c r="M1075" s="1063">
        <v>57.6</v>
      </c>
      <c r="N1075" s="1062">
        <v>1</v>
      </c>
      <c r="O1075" s="1062">
        <v>0</v>
      </c>
      <c r="P1075" s="1059">
        <v>4690379084655</v>
      </c>
      <c r="Q1075" s="1062"/>
      <c r="R1075" s="1062">
        <v>0</v>
      </c>
      <c r="S1075" s="1059" t="s">
        <v>4153</v>
      </c>
      <c r="T1075" s="1065">
        <f t="shared" si="32"/>
        <v>3690.5610000000001</v>
      </c>
      <c r="U1075" s="1066">
        <f t="shared" si="33"/>
        <v>3875.0890500000005</v>
      </c>
    </row>
    <row r="1076" spans="1:21" hidden="1">
      <c r="A1076" s="1059" t="s">
        <v>5218</v>
      </c>
      <c r="B1076" s="1060">
        <v>610010002659</v>
      </c>
      <c r="C1076" s="1059" t="s">
        <v>5231</v>
      </c>
      <c r="D1076" s="1059" t="s">
        <v>4150</v>
      </c>
      <c r="E1076" s="1059" t="s">
        <v>4151</v>
      </c>
      <c r="F1076" s="1061">
        <v>6496.5</v>
      </c>
      <c r="G1076" s="1059" t="s">
        <v>4152</v>
      </c>
      <c r="H1076" s="1062">
        <v>2</v>
      </c>
      <c r="I1076" s="1063">
        <v>0.72</v>
      </c>
      <c r="J1076" s="1063">
        <v>0</v>
      </c>
      <c r="K1076" s="1064">
        <v>30</v>
      </c>
      <c r="L1076" s="1063">
        <v>32.688000000000002</v>
      </c>
      <c r="M1076" s="1063">
        <v>21.6</v>
      </c>
      <c r="N1076" s="1062">
        <v>1</v>
      </c>
      <c r="O1076" s="1062">
        <v>0</v>
      </c>
      <c r="P1076" s="1059">
        <v>4690379088417</v>
      </c>
      <c r="Q1076" s="1062"/>
      <c r="R1076" s="1062">
        <v>0</v>
      </c>
      <c r="S1076" s="1059" t="s">
        <v>4153</v>
      </c>
      <c r="T1076" s="1065">
        <f t="shared" si="32"/>
        <v>4352.6550000000007</v>
      </c>
      <c r="U1076" s="1066">
        <f t="shared" si="33"/>
        <v>4570.2877500000013</v>
      </c>
    </row>
    <row r="1077" spans="1:21" hidden="1">
      <c r="A1077" s="1059" t="s">
        <v>5218</v>
      </c>
      <c r="B1077" s="1060">
        <v>610010002660</v>
      </c>
      <c r="C1077" s="1059" t="s">
        <v>5232</v>
      </c>
      <c r="D1077" s="1059" t="s">
        <v>4150</v>
      </c>
      <c r="E1077" s="1059" t="s">
        <v>4151</v>
      </c>
      <c r="F1077" s="1061">
        <v>6496.5</v>
      </c>
      <c r="G1077" s="1059" t="s">
        <v>4152</v>
      </c>
      <c r="H1077" s="1062">
        <v>2</v>
      </c>
      <c r="I1077" s="1063">
        <v>0.72</v>
      </c>
      <c r="J1077" s="1063">
        <v>0</v>
      </c>
      <c r="K1077" s="1064">
        <v>30</v>
      </c>
      <c r="L1077" s="1063">
        <v>32.688000000000002</v>
      </c>
      <c r="M1077" s="1063">
        <v>21.6</v>
      </c>
      <c r="N1077" s="1062">
        <v>1</v>
      </c>
      <c r="O1077" s="1062">
        <v>0</v>
      </c>
      <c r="P1077" s="1059">
        <v>4690379088424</v>
      </c>
      <c r="Q1077" s="1062"/>
      <c r="R1077" s="1062">
        <v>0</v>
      </c>
      <c r="S1077" s="1059" t="s">
        <v>4153</v>
      </c>
      <c r="T1077" s="1065">
        <f t="shared" si="32"/>
        <v>4352.6550000000007</v>
      </c>
      <c r="U1077" s="1066">
        <f t="shared" si="33"/>
        <v>4570.2877500000013</v>
      </c>
    </row>
    <row r="1078" spans="1:21" hidden="1">
      <c r="A1078" s="1059" t="s">
        <v>5218</v>
      </c>
      <c r="B1078" s="1060">
        <v>610110000903</v>
      </c>
      <c r="C1078" s="1059" t="s">
        <v>5233</v>
      </c>
      <c r="D1078" s="1059" t="s">
        <v>5234</v>
      </c>
      <c r="E1078" s="1059" t="s">
        <v>4181</v>
      </c>
      <c r="F1078" s="1061">
        <v>2098.4</v>
      </c>
      <c r="G1078" s="1059" t="s">
        <v>4152</v>
      </c>
      <c r="H1078" s="1062">
        <v>5</v>
      </c>
      <c r="I1078" s="1063">
        <v>0.8</v>
      </c>
      <c r="J1078" s="1063">
        <v>0</v>
      </c>
      <c r="K1078" s="1064">
        <v>40</v>
      </c>
      <c r="L1078" s="1063">
        <v>15.5</v>
      </c>
      <c r="M1078" s="1063">
        <v>32</v>
      </c>
      <c r="N1078" s="1062">
        <v>1</v>
      </c>
      <c r="O1078" s="1062">
        <v>0</v>
      </c>
      <c r="P1078" s="1059">
        <v>4690379084686</v>
      </c>
      <c r="Q1078" s="1062"/>
      <c r="R1078" s="1062">
        <v>0</v>
      </c>
      <c r="S1078" s="1059" t="s">
        <v>4153</v>
      </c>
      <c r="T1078" s="1065">
        <f t="shared" si="32"/>
        <v>1405.9280000000001</v>
      </c>
      <c r="U1078" s="1066">
        <f t="shared" si="33"/>
        <v>1476.2244000000003</v>
      </c>
    </row>
    <row r="1079" spans="1:21" hidden="1">
      <c r="A1079" s="1059" t="s">
        <v>5218</v>
      </c>
      <c r="B1079" s="1060">
        <v>610110000904</v>
      </c>
      <c r="C1079" s="1059" t="s">
        <v>5235</v>
      </c>
      <c r="D1079" s="1059" t="s">
        <v>5234</v>
      </c>
      <c r="E1079" s="1059" t="s">
        <v>4181</v>
      </c>
      <c r="F1079" s="1061">
        <v>2098.4</v>
      </c>
      <c r="G1079" s="1059" t="s">
        <v>4152</v>
      </c>
      <c r="H1079" s="1062">
        <v>5</v>
      </c>
      <c r="I1079" s="1063">
        <v>0.8</v>
      </c>
      <c r="J1079" s="1063">
        <v>0</v>
      </c>
      <c r="K1079" s="1064">
        <v>40</v>
      </c>
      <c r="L1079" s="1063">
        <v>15.5</v>
      </c>
      <c r="M1079" s="1063">
        <v>32</v>
      </c>
      <c r="N1079" s="1062">
        <v>1</v>
      </c>
      <c r="O1079" s="1062">
        <v>0</v>
      </c>
      <c r="P1079" s="1059">
        <v>4690379084693</v>
      </c>
      <c r="Q1079" s="1062"/>
      <c r="R1079" s="1062">
        <v>0</v>
      </c>
      <c r="S1079" s="1059" t="s">
        <v>4153</v>
      </c>
      <c r="T1079" s="1065">
        <f t="shared" si="32"/>
        <v>1405.9280000000001</v>
      </c>
      <c r="U1079" s="1066">
        <f t="shared" si="33"/>
        <v>1476.2244000000003</v>
      </c>
    </row>
    <row r="1080" spans="1:21" hidden="1">
      <c r="A1080" s="1059" t="s">
        <v>5218</v>
      </c>
      <c r="B1080" s="1060">
        <v>610110000901</v>
      </c>
      <c r="C1080" s="1059" t="s">
        <v>5236</v>
      </c>
      <c r="D1080" s="1059" t="s">
        <v>5234</v>
      </c>
      <c r="E1080" s="1059" t="s">
        <v>4181</v>
      </c>
      <c r="F1080" s="1061">
        <v>2098.4</v>
      </c>
      <c r="G1080" s="1059" t="s">
        <v>4152</v>
      </c>
      <c r="H1080" s="1062">
        <v>5</v>
      </c>
      <c r="I1080" s="1063">
        <v>0.8</v>
      </c>
      <c r="J1080" s="1063">
        <v>0</v>
      </c>
      <c r="K1080" s="1064">
        <v>40</v>
      </c>
      <c r="L1080" s="1063">
        <v>15.5</v>
      </c>
      <c r="M1080" s="1063">
        <v>32</v>
      </c>
      <c r="N1080" s="1062">
        <v>1</v>
      </c>
      <c r="O1080" s="1062">
        <v>0</v>
      </c>
      <c r="P1080" s="1059">
        <v>4690379084662</v>
      </c>
      <c r="Q1080" s="1062"/>
      <c r="R1080" s="1062">
        <v>0</v>
      </c>
      <c r="S1080" s="1059" t="s">
        <v>4153</v>
      </c>
      <c r="T1080" s="1065">
        <f t="shared" si="32"/>
        <v>1405.9280000000001</v>
      </c>
      <c r="U1080" s="1066">
        <f t="shared" si="33"/>
        <v>1476.2244000000003</v>
      </c>
    </row>
    <row r="1081" spans="1:21" hidden="1">
      <c r="A1081" s="1059" t="s">
        <v>5218</v>
      </c>
      <c r="B1081" s="1060">
        <v>610110000902</v>
      </c>
      <c r="C1081" s="1059" t="s">
        <v>5237</v>
      </c>
      <c r="D1081" s="1059" t="s">
        <v>5234</v>
      </c>
      <c r="E1081" s="1059" t="s">
        <v>4181</v>
      </c>
      <c r="F1081" s="1061">
        <v>2098.4</v>
      </c>
      <c r="G1081" s="1059" t="s">
        <v>4152</v>
      </c>
      <c r="H1081" s="1062">
        <v>5</v>
      </c>
      <c r="I1081" s="1063">
        <v>0.8</v>
      </c>
      <c r="J1081" s="1063">
        <v>0</v>
      </c>
      <c r="K1081" s="1064">
        <v>40</v>
      </c>
      <c r="L1081" s="1063">
        <v>15.5</v>
      </c>
      <c r="M1081" s="1063">
        <v>32</v>
      </c>
      <c r="N1081" s="1062">
        <v>1</v>
      </c>
      <c r="O1081" s="1062">
        <v>0</v>
      </c>
      <c r="P1081" s="1059">
        <v>4690379084679</v>
      </c>
      <c r="Q1081" s="1062"/>
      <c r="R1081" s="1062">
        <v>0</v>
      </c>
      <c r="S1081" s="1059" t="s">
        <v>4153</v>
      </c>
      <c r="T1081" s="1065">
        <f t="shared" si="32"/>
        <v>1405.9280000000001</v>
      </c>
      <c r="U1081" s="1066">
        <f t="shared" si="33"/>
        <v>1476.2244000000003</v>
      </c>
    </row>
    <row r="1082" spans="1:21" hidden="1">
      <c r="A1082" s="1059" t="s">
        <v>5218</v>
      </c>
      <c r="B1082" s="1060">
        <v>610090002416</v>
      </c>
      <c r="C1082" s="1059" t="s">
        <v>5238</v>
      </c>
      <c r="D1082" s="1059" t="s">
        <v>4180</v>
      </c>
      <c r="E1082" s="1059" t="s">
        <v>4181</v>
      </c>
      <c r="F1082" s="1061">
        <v>707.6</v>
      </c>
      <c r="G1082" s="1059" t="s">
        <v>4152</v>
      </c>
      <c r="H1082" s="1062">
        <v>10</v>
      </c>
      <c r="I1082" s="1063">
        <v>0.57600368642359301</v>
      </c>
      <c r="J1082" s="1063">
        <v>0</v>
      </c>
      <c r="K1082" s="1064">
        <v>60</v>
      </c>
      <c r="L1082" s="1063">
        <v>9.5</v>
      </c>
      <c r="M1082" s="1063">
        <v>34.5602211854156</v>
      </c>
      <c r="N1082" s="1062">
        <v>1</v>
      </c>
      <c r="O1082" s="1062">
        <v>0</v>
      </c>
      <c r="P1082" s="1059">
        <v>4690379085041</v>
      </c>
      <c r="Q1082" s="1062"/>
      <c r="R1082" s="1062">
        <v>0</v>
      </c>
      <c r="S1082" s="1059" t="s">
        <v>4153</v>
      </c>
      <c r="T1082" s="1065">
        <f t="shared" si="32"/>
        <v>474.09200000000004</v>
      </c>
      <c r="U1082" s="1066">
        <f t="shared" si="33"/>
        <v>497.79660000000007</v>
      </c>
    </row>
    <row r="1083" spans="1:21" hidden="1">
      <c r="A1083" s="1059" t="s">
        <v>5218</v>
      </c>
      <c r="B1083" s="1060">
        <v>610090002417</v>
      </c>
      <c r="C1083" s="1059" t="s">
        <v>5239</v>
      </c>
      <c r="D1083" s="1059" t="s">
        <v>4180</v>
      </c>
      <c r="E1083" s="1059" t="s">
        <v>4181</v>
      </c>
      <c r="F1083" s="1061">
        <v>707.6</v>
      </c>
      <c r="G1083" s="1059" t="s">
        <v>4152</v>
      </c>
      <c r="H1083" s="1062">
        <v>10</v>
      </c>
      <c r="I1083" s="1063">
        <v>0.57600368642359301</v>
      </c>
      <c r="J1083" s="1063">
        <v>0</v>
      </c>
      <c r="K1083" s="1064">
        <v>60</v>
      </c>
      <c r="L1083" s="1063">
        <v>9.5</v>
      </c>
      <c r="M1083" s="1063">
        <v>34.5602211854156</v>
      </c>
      <c r="N1083" s="1062">
        <v>1</v>
      </c>
      <c r="O1083" s="1062">
        <v>0</v>
      </c>
      <c r="P1083" s="1059">
        <v>4690379085058</v>
      </c>
      <c r="Q1083" s="1062"/>
      <c r="R1083" s="1062">
        <v>0</v>
      </c>
      <c r="S1083" s="1059" t="s">
        <v>4153</v>
      </c>
      <c r="T1083" s="1065">
        <f t="shared" si="32"/>
        <v>474.09200000000004</v>
      </c>
      <c r="U1083" s="1066">
        <f t="shared" si="33"/>
        <v>497.79660000000007</v>
      </c>
    </row>
    <row r="1084" spans="1:21" hidden="1">
      <c r="A1084" s="1059" t="s">
        <v>5218</v>
      </c>
      <c r="B1084" s="1060">
        <v>610090002414</v>
      </c>
      <c r="C1084" s="1059" t="s">
        <v>5240</v>
      </c>
      <c r="D1084" s="1059" t="s">
        <v>4180</v>
      </c>
      <c r="E1084" s="1059" t="s">
        <v>4181</v>
      </c>
      <c r="F1084" s="1061">
        <v>707.6</v>
      </c>
      <c r="G1084" s="1059" t="s">
        <v>4152</v>
      </c>
      <c r="H1084" s="1062">
        <v>10</v>
      </c>
      <c r="I1084" s="1063">
        <v>0.57600368642359301</v>
      </c>
      <c r="J1084" s="1063">
        <v>0</v>
      </c>
      <c r="K1084" s="1064">
        <v>60</v>
      </c>
      <c r="L1084" s="1063">
        <v>9.5</v>
      </c>
      <c r="M1084" s="1063">
        <v>34.5602211854156</v>
      </c>
      <c r="N1084" s="1062">
        <v>1</v>
      </c>
      <c r="O1084" s="1062">
        <v>0</v>
      </c>
      <c r="P1084" s="1059">
        <v>4690379085027</v>
      </c>
      <c r="Q1084" s="1062"/>
      <c r="R1084" s="1062">
        <v>0</v>
      </c>
      <c r="S1084" s="1059" t="s">
        <v>4153</v>
      </c>
      <c r="T1084" s="1065">
        <f t="shared" si="32"/>
        <v>474.09200000000004</v>
      </c>
      <c r="U1084" s="1066">
        <f t="shared" si="33"/>
        <v>497.79660000000007</v>
      </c>
    </row>
    <row r="1085" spans="1:21" hidden="1">
      <c r="A1085" s="1059" t="s">
        <v>5218</v>
      </c>
      <c r="B1085" s="1060">
        <v>610090002415</v>
      </c>
      <c r="C1085" s="1059" t="s">
        <v>5241</v>
      </c>
      <c r="D1085" s="1059" t="s">
        <v>4180</v>
      </c>
      <c r="E1085" s="1059" t="s">
        <v>4181</v>
      </c>
      <c r="F1085" s="1061">
        <v>707.6</v>
      </c>
      <c r="G1085" s="1059" t="s">
        <v>4152</v>
      </c>
      <c r="H1085" s="1062">
        <v>10</v>
      </c>
      <c r="I1085" s="1063">
        <v>0.57600368642359301</v>
      </c>
      <c r="J1085" s="1063">
        <v>0</v>
      </c>
      <c r="K1085" s="1064">
        <v>60</v>
      </c>
      <c r="L1085" s="1063">
        <v>9.5</v>
      </c>
      <c r="M1085" s="1063">
        <v>34.5602211854156</v>
      </c>
      <c r="N1085" s="1062">
        <v>1</v>
      </c>
      <c r="O1085" s="1062">
        <v>0</v>
      </c>
      <c r="P1085" s="1059">
        <v>4690379085034</v>
      </c>
      <c r="Q1085" s="1062"/>
      <c r="R1085" s="1062">
        <v>0</v>
      </c>
      <c r="S1085" s="1059" t="s">
        <v>4153</v>
      </c>
      <c r="T1085" s="1065">
        <f t="shared" si="32"/>
        <v>474.09200000000004</v>
      </c>
      <c r="U1085" s="1066">
        <f t="shared" si="33"/>
        <v>497.79660000000007</v>
      </c>
    </row>
    <row r="1086" spans="1:21" hidden="1">
      <c r="A1086" s="1059" t="s">
        <v>5218</v>
      </c>
      <c r="B1086" s="1060">
        <v>610090002412</v>
      </c>
      <c r="C1086" s="1059" t="s">
        <v>5242</v>
      </c>
      <c r="D1086" s="1059" t="s">
        <v>4186</v>
      </c>
      <c r="E1086" s="1059" t="s">
        <v>4181</v>
      </c>
      <c r="F1086" s="1061">
        <v>237.9</v>
      </c>
      <c r="G1086" s="1059" t="s">
        <v>4152</v>
      </c>
      <c r="H1086" s="1062">
        <v>10</v>
      </c>
      <c r="I1086" s="1063">
        <v>0.43200276481769501</v>
      </c>
      <c r="J1086" s="1063">
        <v>0</v>
      </c>
      <c r="K1086" s="1064">
        <v>72</v>
      </c>
      <c r="L1086" s="1063">
        <v>9.0299999999999994</v>
      </c>
      <c r="M1086" s="1063">
        <v>31.104199066873999</v>
      </c>
      <c r="N1086" s="1062">
        <v>1</v>
      </c>
      <c r="O1086" s="1062">
        <v>0</v>
      </c>
      <c r="P1086" s="1059">
        <v>4690379085089</v>
      </c>
      <c r="Q1086" s="1062"/>
      <c r="R1086" s="1062">
        <v>0</v>
      </c>
      <c r="S1086" s="1059" t="s">
        <v>4153</v>
      </c>
      <c r="T1086" s="1065">
        <f t="shared" si="32"/>
        <v>159.393</v>
      </c>
      <c r="U1086" s="1066">
        <f t="shared" si="33"/>
        <v>167.36265</v>
      </c>
    </row>
    <row r="1087" spans="1:21" hidden="1">
      <c r="A1087" s="1059" t="s">
        <v>5218</v>
      </c>
      <c r="B1087" s="1060">
        <v>610090002413</v>
      </c>
      <c r="C1087" s="1059" t="s">
        <v>5243</v>
      </c>
      <c r="D1087" s="1059" t="s">
        <v>4186</v>
      </c>
      <c r="E1087" s="1059" t="s">
        <v>4181</v>
      </c>
      <c r="F1087" s="1061">
        <v>237.9</v>
      </c>
      <c r="G1087" s="1059" t="s">
        <v>4152</v>
      </c>
      <c r="H1087" s="1062">
        <v>10</v>
      </c>
      <c r="I1087" s="1063">
        <v>0.43200276481769501</v>
      </c>
      <c r="J1087" s="1063">
        <v>0</v>
      </c>
      <c r="K1087" s="1064">
        <v>72</v>
      </c>
      <c r="L1087" s="1063">
        <v>9.0299999999999994</v>
      </c>
      <c r="M1087" s="1063">
        <v>31.104199066873999</v>
      </c>
      <c r="N1087" s="1062">
        <v>1</v>
      </c>
      <c r="O1087" s="1062">
        <v>0</v>
      </c>
      <c r="P1087" s="1059">
        <v>4690379085096</v>
      </c>
      <c r="Q1087" s="1062"/>
      <c r="R1087" s="1062">
        <v>0</v>
      </c>
      <c r="S1087" s="1059" t="s">
        <v>4153</v>
      </c>
      <c r="T1087" s="1065">
        <f t="shared" si="32"/>
        <v>159.393</v>
      </c>
      <c r="U1087" s="1066">
        <f t="shared" si="33"/>
        <v>167.36265</v>
      </c>
    </row>
    <row r="1088" spans="1:21" hidden="1">
      <c r="A1088" s="1059" t="s">
        <v>5218</v>
      </c>
      <c r="B1088" s="1060">
        <v>610090002410</v>
      </c>
      <c r="C1088" s="1059" t="s">
        <v>5244</v>
      </c>
      <c r="D1088" s="1059" t="s">
        <v>4186</v>
      </c>
      <c r="E1088" s="1059" t="s">
        <v>4181</v>
      </c>
      <c r="F1088" s="1061">
        <v>237.9</v>
      </c>
      <c r="G1088" s="1059" t="s">
        <v>4152</v>
      </c>
      <c r="H1088" s="1062">
        <v>10</v>
      </c>
      <c r="I1088" s="1063">
        <v>0.43200276481769501</v>
      </c>
      <c r="J1088" s="1063">
        <v>0</v>
      </c>
      <c r="K1088" s="1064">
        <v>72</v>
      </c>
      <c r="L1088" s="1063">
        <v>9.0299999999999994</v>
      </c>
      <c r="M1088" s="1063">
        <v>31.104199066873999</v>
      </c>
      <c r="N1088" s="1062">
        <v>1</v>
      </c>
      <c r="O1088" s="1062">
        <v>0</v>
      </c>
      <c r="P1088" s="1059">
        <v>4690379085065</v>
      </c>
      <c r="Q1088" s="1062"/>
      <c r="R1088" s="1062">
        <v>0</v>
      </c>
      <c r="S1088" s="1059" t="s">
        <v>4153</v>
      </c>
      <c r="T1088" s="1065">
        <f t="shared" si="32"/>
        <v>159.393</v>
      </c>
      <c r="U1088" s="1066">
        <f t="shared" si="33"/>
        <v>167.36265</v>
      </c>
    </row>
    <row r="1089" spans="1:21" hidden="1">
      <c r="A1089" s="1059" t="s">
        <v>5218</v>
      </c>
      <c r="B1089" s="1060">
        <v>610090002411</v>
      </c>
      <c r="C1089" s="1059" t="s">
        <v>5245</v>
      </c>
      <c r="D1089" s="1059" t="s">
        <v>4186</v>
      </c>
      <c r="E1089" s="1059" t="s">
        <v>4181</v>
      </c>
      <c r="F1089" s="1061">
        <v>237.9</v>
      </c>
      <c r="G1089" s="1059" t="s">
        <v>4152</v>
      </c>
      <c r="H1089" s="1062">
        <v>10</v>
      </c>
      <c r="I1089" s="1063">
        <v>0.43200276481769501</v>
      </c>
      <c r="J1089" s="1063">
        <v>0</v>
      </c>
      <c r="K1089" s="1064">
        <v>72</v>
      </c>
      <c r="L1089" s="1063">
        <v>9.0299999999999994</v>
      </c>
      <c r="M1089" s="1063">
        <v>31.104199066873999</v>
      </c>
      <c r="N1089" s="1062">
        <v>1</v>
      </c>
      <c r="O1089" s="1062">
        <v>0</v>
      </c>
      <c r="P1089" s="1059">
        <v>4690379085072</v>
      </c>
      <c r="Q1089" s="1062"/>
      <c r="R1089" s="1062">
        <v>0</v>
      </c>
      <c r="S1089" s="1059" t="s">
        <v>4153</v>
      </c>
      <c r="T1089" s="1065">
        <f t="shared" si="32"/>
        <v>159.393</v>
      </c>
      <c r="U1089" s="1066">
        <f t="shared" si="33"/>
        <v>167.36265</v>
      </c>
    </row>
    <row r="1090" spans="1:21" hidden="1">
      <c r="A1090" s="1059" t="s">
        <v>5218</v>
      </c>
      <c r="B1090" s="1060">
        <v>610130005253</v>
      </c>
      <c r="C1090" s="1059" t="s">
        <v>5246</v>
      </c>
      <c r="D1090" s="1059" t="s">
        <v>4180</v>
      </c>
      <c r="E1090" s="1059" t="s">
        <v>4196</v>
      </c>
      <c r="F1090" s="1061">
        <v>1256.5999999999999</v>
      </c>
      <c r="G1090" s="1059" t="s">
        <v>4152</v>
      </c>
      <c r="H1090" s="1062">
        <v>10</v>
      </c>
      <c r="I1090" s="1063">
        <v>0.57599539203686401</v>
      </c>
      <c r="J1090" s="1063">
        <v>8</v>
      </c>
      <c r="K1090" s="1064">
        <v>60</v>
      </c>
      <c r="L1090" s="1063">
        <v>12.44</v>
      </c>
      <c r="M1090" s="1063">
        <v>34.559723522211797</v>
      </c>
      <c r="N1090" s="1062">
        <v>1</v>
      </c>
      <c r="O1090" s="1062">
        <v>0</v>
      </c>
      <c r="P1090" s="1059">
        <v>4690379084723</v>
      </c>
      <c r="Q1090" s="1062"/>
      <c r="R1090" s="1062">
        <v>0</v>
      </c>
      <c r="S1090" s="1059" t="s">
        <v>4153</v>
      </c>
      <c r="T1090" s="1065">
        <f t="shared" si="32"/>
        <v>841.92200000000003</v>
      </c>
      <c r="U1090" s="1066">
        <f t="shared" si="33"/>
        <v>884.01810000000012</v>
      </c>
    </row>
    <row r="1091" spans="1:21" hidden="1">
      <c r="A1091" s="1059" t="s">
        <v>5218</v>
      </c>
      <c r="B1091" s="1060">
        <v>610130005254</v>
      </c>
      <c r="C1091" s="1059" t="s">
        <v>5247</v>
      </c>
      <c r="D1091" s="1059" t="s">
        <v>4180</v>
      </c>
      <c r="E1091" s="1059" t="s">
        <v>4196</v>
      </c>
      <c r="F1091" s="1061">
        <v>1256.5999999999999</v>
      </c>
      <c r="G1091" s="1059" t="s">
        <v>4152</v>
      </c>
      <c r="H1091" s="1062">
        <v>10</v>
      </c>
      <c r="I1091" s="1063">
        <v>0.57599539203686401</v>
      </c>
      <c r="J1091" s="1063">
        <v>8</v>
      </c>
      <c r="K1091" s="1064">
        <v>60</v>
      </c>
      <c r="L1091" s="1063">
        <v>12.44</v>
      </c>
      <c r="M1091" s="1063">
        <v>34.559723522211797</v>
      </c>
      <c r="N1091" s="1062">
        <v>1</v>
      </c>
      <c r="O1091" s="1062">
        <v>0</v>
      </c>
      <c r="P1091" s="1059">
        <v>4690379084730</v>
      </c>
      <c r="Q1091" s="1062"/>
      <c r="R1091" s="1062">
        <v>0</v>
      </c>
      <c r="S1091" s="1059" t="s">
        <v>4153</v>
      </c>
      <c r="T1091" s="1065">
        <f t="shared" si="32"/>
        <v>841.92200000000003</v>
      </c>
      <c r="U1091" s="1066">
        <f t="shared" si="33"/>
        <v>884.01810000000012</v>
      </c>
    </row>
    <row r="1092" spans="1:21" hidden="1">
      <c r="A1092" s="1059" t="s">
        <v>5218</v>
      </c>
      <c r="B1092" s="1060">
        <v>610130005251</v>
      </c>
      <c r="C1092" s="1059" t="s">
        <v>5248</v>
      </c>
      <c r="D1092" s="1059" t="s">
        <v>4180</v>
      </c>
      <c r="E1092" s="1059" t="s">
        <v>4196</v>
      </c>
      <c r="F1092" s="1061">
        <v>1256.5999999999999</v>
      </c>
      <c r="G1092" s="1059" t="s">
        <v>4152</v>
      </c>
      <c r="H1092" s="1062">
        <v>10</v>
      </c>
      <c r="I1092" s="1063">
        <v>0.57599539203686401</v>
      </c>
      <c r="J1092" s="1063">
        <v>8</v>
      </c>
      <c r="K1092" s="1064">
        <v>60</v>
      </c>
      <c r="L1092" s="1063">
        <v>12.44</v>
      </c>
      <c r="M1092" s="1063">
        <v>34.559723522211797</v>
      </c>
      <c r="N1092" s="1062">
        <v>1</v>
      </c>
      <c r="O1092" s="1062">
        <v>0</v>
      </c>
      <c r="P1092" s="1059">
        <v>4690379084709</v>
      </c>
      <c r="Q1092" s="1062"/>
      <c r="R1092" s="1062">
        <v>0</v>
      </c>
      <c r="S1092" s="1059" t="s">
        <v>4153</v>
      </c>
      <c r="T1092" s="1065">
        <f t="shared" si="32"/>
        <v>841.92200000000003</v>
      </c>
      <c r="U1092" s="1066">
        <f t="shared" si="33"/>
        <v>884.01810000000012</v>
      </c>
    </row>
    <row r="1093" spans="1:21" hidden="1">
      <c r="A1093" s="1059" t="s">
        <v>5218</v>
      </c>
      <c r="B1093" s="1060">
        <v>610130005252</v>
      </c>
      <c r="C1093" s="1059" t="s">
        <v>5249</v>
      </c>
      <c r="D1093" s="1059" t="s">
        <v>4180</v>
      </c>
      <c r="E1093" s="1059" t="s">
        <v>4196</v>
      </c>
      <c r="F1093" s="1061">
        <v>1256.5999999999999</v>
      </c>
      <c r="G1093" s="1059" t="s">
        <v>4152</v>
      </c>
      <c r="H1093" s="1062">
        <v>10</v>
      </c>
      <c r="I1093" s="1063">
        <v>0.57599539203686401</v>
      </c>
      <c r="J1093" s="1063">
        <v>8</v>
      </c>
      <c r="K1093" s="1064">
        <v>60</v>
      </c>
      <c r="L1093" s="1063">
        <v>12.44</v>
      </c>
      <c r="M1093" s="1063">
        <v>34.559723522211797</v>
      </c>
      <c r="N1093" s="1062">
        <v>1</v>
      </c>
      <c r="O1093" s="1062">
        <v>0</v>
      </c>
      <c r="P1093" s="1059">
        <v>4690379084716</v>
      </c>
      <c r="Q1093" s="1062"/>
      <c r="R1093" s="1062">
        <v>0</v>
      </c>
      <c r="S1093" s="1059" t="s">
        <v>4153</v>
      </c>
      <c r="T1093" s="1065">
        <f t="shared" si="32"/>
        <v>841.92200000000003</v>
      </c>
      <c r="U1093" s="1066">
        <f t="shared" si="33"/>
        <v>884.01810000000012</v>
      </c>
    </row>
    <row r="1094" spans="1:21" hidden="1">
      <c r="A1094" s="1059" t="s">
        <v>5218</v>
      </c>
      <c r="B1094" s="1060">
        <v>610130005257</v>
      </c>
      <c r="C1094" s="1059" t="s">
        <v>5250</v>
      </c>
      <c r="D1094" s="1059" t="s">
        <v>4186</v>
      </c>
      <c r="E1094" s="1059" t="s">
        <v>4196</v>
      </c>
      <c r="F1094" s="1061">
        <v>1116.3</v>
      </c>
      <c r="G1094" s="1059" t="s">
        <v>4152</v>
      </c>
      <c r="H1094" s="1062">
        <v>10</v>
      </c>
      <c r="I1094" s="1063">
        <v>0.43199654402764798</v>
      </c>
      <c r="J1094" s="1063">
        <v>6</v>
      </c>
      <c r="K1094" s="1064">
        <v>72</v>
      </c>
      <c r="L1094" s="1063">
        <v>9.33</v>
      </c>
      <c r="M1094" s="1063">
        <v>31.103751169990598</v>
      </c>
      <c r="N1094" s="1062">
        <v>1</v>
      </c>
      <c r="O1094" s="1062">
        <v>0</v>
      </c>
      <c r="P1094" s="1059">
        <v>4690379084761</v>
      </c>
      <c r="Q1094" s="1062"/>
      <c r="R1094" s="1062">
        <v>0</v>
      </c>
      <c r="S1094" s="1059" t="s">
        <v>4153</v>
      </c>
      <c r="T1094" s="1065">
        <f t="shared" si="32"/>
        <v>747.92100000000005</v>
      </c>
      <c r="U1094" s="1066">
        <f t="shared" si="33"/>
        <v>785.31705000000011</v>
      </c>
    </row>
    <row r="1095" spans="1:21" hidden="1">
      <c r="A1095" s="1059" t="s">
        <v>5218</v>
      </c>
      <c r="B1095" s="1060">
        <v>610130005258</v>
      </c>
      <c r="C1095" s="1059" t="s">
        <v>5251</v>
      </c>
      <c r="D1095" s="1059" t="s">
        <v>4186</v>
      </c>
      <c r="E1095" s="1059" t="s">
        <v>4196</v>
      </c>
      <c r="F1095" s="1061">
        <v>1116.3</v>
      </c>
      <c r="G1095" s="1059" t="s">
        <v>4152</v>
      </c>
      <c r="H1095" s="1062">
        <v>10</v>
      </c>
      <c r="I1095" s="1063">
        <v>0.43199654402764798</v>
      </c>
      <c r="J1095" s="1063">
        <v>6</v>
      </c>
      <c r="K1095" s="1064">
        <v>72</v>
      </c>
      <c r="L1095" s="1063">
        <v>9.33</v>
      </c>
      <c r="M1095" s="1063">
        <v>31.103751169990598</v>
      </c>
      <c r="N1095" s="1062">
        <v>1</v>
      </c>
      <c r="O1095" s="1062">
        <v>0</v>
      </c>
      <c r="P1095" s="1059">
        <v>4690379084778</v>
      </c>
      <c r="Q1095" s="1062"/>
      <c r="R1095" s="1062">
        <v>0</v>
      </c>
      <c r="S1095" s="1059" t="s">
        <v>4153</v>
      </c>
      <c r="T1095" s="1065">
        <f t="shared" si="32"/>
        <v>747.92100000000005</v>
      </c>
      <c r="U1095" s="1066">
        <f t="shared" si="33"/>
        <v>785.31705000000011</v>
      </c>
    </row>
    <row r="1096" spans="1:21" hidden="1">
      <c r="A1096" s="1059" t="s">
        <v>5218</v>
      </c>
      <c r="B1096" s="1060">
        <v>610130005255</v>
      </c>
      <c r="C1096" s="1059" t="s">
        <v>5252</v>
      </c>
      <c r="D1096" s="1059" t="s">
        <v>4186</v>
      </c>
      <c r="E1096" s="1059" t="s">
        <v>4196</v>
      </c>
      <c r="F1096" s="1061">
        <v>1116.3</v>
      </c>
      <c r="G1096" s="1059" t="s">
        <v>4152</v>
      </c>
      <c r="H1096" s="1062">
        <v>10</v>
      </c>
      <c r="I1096" s="1063">
        <v>0.43199654402764798</v>
      </c>
      <c r="J1096" s="1063">
        <v>6</v>
      </c>
      <c r="K1096" s="1064">
        <v>72</v>
      </c>
      <c r="L1096" s="1063">
        <v>9.33</v>
      </c>
      <c r="M1096" s="1063">
        <v>31.103751169990598</v>
      </c>
      <c r="N1096" s="1062">
        <v>1</v>
      </c>
      <c r="O1096" s="1062">
        <v>0</v>
      </c>
      <c r="P1096" s="1059">
        <v>4690379084747</v>
      </c>
      <c r="Q1096" s="1062"/>
      <c r="R1096" s="1062">
        <v>0</v>
      </c>
      <c r="S1096" s="1059" t="s">
        <v>4153</v>
      </c>
      <c r="T1096" s="1065">
        <f t="shared" si="32"/>
        <v>747.92100000000005</v>
      </c>
      <c r="U1096" s="1066">
        <f t="shared" si="33"/>
        <v>785.31705000000011</v>
      </c>
    </row>
    <row r="1097" spans="1:21" hidden="1">
      <c r="A1097" s="1059" t="s">
        <v>5218</v>
      </c>
      <c r="B1097" s="1060">
        <v>610130005256</v>
      </c>
      <c r="C1097" s="1059" t="s">
        <v>5253</v>
      </c>
      <c r="D1097" s="1059" t="s">
        <v>4186</v>
      </c>
      <c r="E1097" s="1059" t="s">
        <v>4196</v>
      </c>
      <c r="F1097" s="1061">
        <v>1116.3</v>
      </c>
      <c r="G1097" s="1059" t="s">
        <v>4152</v>
      </c>
      <c r="H1097" s="1062">
        <v>10</v>
      </c>
      <c r="I1097" s="1063">
        <v>0.43199654402764798</v>
      </c>
      <c r="J1097" s="1063">
        <v>6</v>
      </c>
      <c r="K1097" s="1064">
        <v>72</v>
      </c>
      <c r="L1097" s="1063">
        <v>9.33</v>
      </c>
      <c r="M1097" s="1063">
        <v>31.103751169990598</v>
      </c>
      <c r="N1097" s="1062">
        <v>1</v>
      </c>
      <c r="O1097" s="1062">
        <v>0</v>
      </c>
      <c r="P1097" s="1059">
        <v>4690379084754</v>
      </c>
      <c r="Q1097" s="1062"/>
      <c r="R1097" s="1062">
        <v>0</v>
      </c>
      <c r="S1097" s="1059" t="s">
        <v>4153</v>
      </c>
      <c r="T1097" s="1065">
        <f t="shared" si="32"/>
        <v>747.92100000000005</v>
      </c>
      <c r="U1097" s="1066">
        <f t="shared" si="33"/>
        <v>785.31705000000011</v>
      </c>
    </row>
    <row r="1098" spans="1:21" hidden="1">
      <c r="A1098" s="1059" t="s">
        <v>5218</v>
      </c>
      <c r="B1098" s="1060">
        <v>620070002135</v>
      </c>
      <c r="C1098" s="1059" t="s">
        <v>5254</v>
      </c>
      <c r="D1098" s="1059" t="s">
        <v>4205</v>
      </c>
      <c r="E1098" s="1059" t="s">
        <v>4181</v>
      </c>
      <c r="F1098" s="1061">
        <v>12157.3</v>
      </c>
      <c r="G1098" s="1059" t="s">
        <v>4152</v>
      </c>
      <c r="H1098" s="1062">
        <v>2</v>
      </c>
      <c r="I1098" s="1063">
        <v>1.05596620908131</v>
      </c>
      <c r="J1098" s="1063">
        <v>0</v>
      </c>
      <c r="K1098" s="1064">
        <v>18</v>
      </c>
      <c r="L1098" s="1063">
        <v>28</v>
      </c>
      <c r="M1098" s="1063">
        <v>19.007391763463598</v>
      </c>
      <c r="N1098" s="1062">
        <v>1</v>
      </c>
      <c r="O1098" s="1062">
        <v>0</v>
      </c>
      <c r="P1098" s="1059">
        <v>4690379084808</v>
      </c>
      <c r="Q1098" s="1062"/>
      <c r="R1098" s="1062">
        <v>0</v>
      </c>
      <c r="S1098" s="1059" t="s">
        <v>4153</v>
      </c>
      <c r="T1098" s="1065">
        <f t="shared" si="32"/>
        <v>8145.3909999999996</v>
      </c>
      <c r="U1098" s="1066">
        <f t="shared" si="33"/>
        <v>8552.6605500000005</v>
      </c>
    </row>
    <row r="1099" spans="1:21" hidden="1">
      <c r="A1099" s="1059" t="s">
        <v>5218</v>
      </c>
      <c r="B1099" s="1060">
        <v>620070002136</v>
      </c>
      <c r="C1099" s="1059" t="s">
        <v>5255</v>
      </c>
      <c r="D1099" s="1059" t="s">
        <v>4205</v>
      </c>
      <c r="E1099" s="1059" t="s">
        <v>4181</v>
      </c>
      <c r="F1099" s="1061">
        <v>12157.3</v>
      </c>
      <c r="G1099" s="1059" t="s">
        <v>4152</v>
      </c>
      <c r="H1099" s="1062">
        <v>2</v>
      </c>
      <c r="I1099" s="1063">
        <v>1.05596620908131</v>
      </c>
      <c r="J1099" s="1063">
        <v>0</v>
      </c>
      <c r="K1099" s="1064">
        <v>18</v>
      </c>
      <c r="L1099" s="1063">
        <v>28</v>
      </c>
      <c r="M1099" s="1063">
        <v>19.007391763463598</v>
      </c>
      <c r="N1099" s="1062">
        <v>1</v>
      </c>
      <c r="O1099" s="1062">
        <v>0</v>
      </c>
      <c r="P1099" s="1059">
        <v>4690379084815</v>
      </c>
      <c r="Q1099" s="1062"/>
      <c r="R1099" s="1062">
        <v>0</v>
      </c>
      <c r="S1099" s="1059" t="s">
        <v>4153</v>
      </c>
      <c r="T1099" s="1065">
        <f t="shared" si="32"/>
        <v>8145.3909999999996</v>
      </c>
      <c r="U1099" s="1066">
        <f t="shared" si="33"/>
        <v>8552.6605500000005</v>
      </c>
    </row>
    <row r="1100" spans="1:21" hidden="1">
      <c r="A1100" s="1059" t="s">
        <v>5218</v>
      </c>
      <c r="B1100" s="1060">
        <v>620070002133</v>
      </c>
      <c r="C1100" s="1059" t="s">
        <v>5256</v>
      </c>
      <c r="D1100" s="1059" t="s">
        <v>4205</v>
      </c>
      <c r="E1100" s="1059" t="s">
        <v>4181</v>
      </c>
      <c r="F1100" s="1061">
        <v>12157.3</v>
      </c>
      <c r="G1100" s="1059" t="s">
        <v>4152</v>
      </c>
      <c r="H1100" s="1062">
        <v>2</v>
      </c>
      <c r="I1100" s="1063">
        <v>1.05596620908131</v>
      </c>
      <c r="J1100" s="1063">
        <v>0</v>
      </c>
      <c r="K1100" s="1064">
        <v>18</v>
      </c>
      <c r="L1100" s="1063">
        <v>28</v>
      </c>
      <c r="M1100" s="1063">
        <v>19.007391763463598</v>
      </c>
      <c r="N1100" s="1062">
        <v>1</v>
      </c>
      <c r="O1100" s="1062">
        <v>0</v>
      </c>
      <c r="P1100" s="1059">
        <v>4690379084785</v>
      </c>
      <c r="Q1100" s="1062"/>
      <c r="R1100" s="1062">
        <v>0</v>
      </c>
      <c r="S1100" s="1059" t="s">
        <v>4153</v>
      </c>
      <c r="T1100" s="1065">
        <f t="shared" si="32"/>
        <v>8145.3909999999996</v>
      </c>
      <c r="U1100" s="1066">
        <f t="shared" si="33"/>
        <v>8552.6605500000005</v>
      </c>
    </row>
    <row r="1101" spans="1:21" hidden="1">
      <c r="A1101" s="1059" t="s">
        <v>5218</v>
      </c>
      <c r="B1101" s="1060">
        <v>620070002134</v>
      </c>
      <c r="C1101" s="1059" t="s">
        <v>5257</v>
      </c>
      <c r="D1101" s="1059" t="s">
        <v>4205</v>
      </c>
      <c r="E1101" s="1059" t="s">
        <v>4181</v>
      </c>
      <c r="F1101" s="1061">
        <v>12157.3</v>
      </c>
      <c r="G1101" s="1059" t="s">
        <v>4152</v>
      </c>
      <c r="H1101" s="1062">
        <v>2</v>
      </c>
      <c r="I1101" s="1063">
        <v>1.05596620908131</v>
      </c>
      <c r="J1101" s="1063">
        <v>0</v>
      </c>
      <c r="K1101" s="1064">
        <v>18</v>
      </c>
      <c r="L1101" s="1063">
        <v>28</v>
      </c>
      <c r="M1101" s="1063">
        <v>19.007391763463598</v>
      </c>
      <c r="N1101" s="1062">
        <v>1</v>
      </c>
      <c r="O1101" s="1062">
        <v>0</v>
      </c>
      <c r="P1101" s="1059">
        <v>4690379084792</v>
      </c>
      <c r="Q1101" s="1062"/>
      <c r="R1101" s="1062">
        <v>0</v>
      </c>
      <c r="S1101" s="1059" t="s">
        <v>4153</v>
      </c>
      <c r="T1101" s="1065">
        <f t="shared" si="32"/>
        <v>8145.3909999999996</v>
      </c>
      <c r="U1101" s="1066">
        <f t="shared" si="33"/>
        <v>8552.6605500000005</v>
      </c>
    </row>
    <row r="1102" spans="1:21" hidden="1">
      <c r="A1102" s="1059" t="s">
        <v>5218</v>
      </c>
      <c r="B1102" s="1060">
        <v>620070002139</v>
      </c>
      <c r="C1102" s="1059" t="s">
        <v>5258</v>
      </c>
      <c r="D1102" s="1059" t="s">
        <v>4205</v>
      </c>
      <c r="E1102" s="1059" t="s">
        <v>4181</v>
      </c>
      <c r="F1102" s="1061">
        <v>16427.3</v>
      </c>
      <c r="G1102" s="1059" t="s">
        <v>4152</v>
      </c>
      <c r="H1102" s="1062">
        <v>1</v>
      </c>
      <c r="I1102" s="1063">
        <v>0.527983104540655</v>
      </c>
      <c r="J1102" s="1063">
        <v>0</v>
      </c>
      <c r="K1102" s="1064">
        <v>30</v>
      </c>
      <c r="L1102" s="1063">
        <v>15.2</v>
      </c>
      <c r="M1102" s="1063">
        <v>15.8394931362196</v>
      </c>
      <c r="N1102" s="1062">
        <v>1</v>
      </c>
      <c r="O1102" s="1062">
        <v>0</v>
      </c>
      <c r="P1102" s="1059">
        <v>4690379084846</v>
      </c>
      <c r="Q1102" s="1062"/>
      <c r="R1102" s="1062">
        <v>0</v>
      </c>
      <c r="S1102" s="1059" t="s">
        <v>4153</v>
      </c>
      <c r="T1102" s="1065">
        <f t="shared" si="32"/>
        <v>11006.291000000001</v>
      </c>
      <c r="U1102" s="1066">
        <f t="shared" si="33"/>
        <v>11556.605550000002</v>
      </c>
    </row>
    <row r="1103" spans="1:21" hidden="1">
      <c r="A1103" s="1059" t="s">
        <v>5218</v>
      </c>
      <c r="B1103" s="1060">
        <v>620070002140</v>
      </c>
      <c r="C1103" s="1059" t="s">
        <v>5259</v>
      </c>
      <c r="D1103" s="1059" t="s">
        <v>4205</v>
      </c>
      <c r="E1103" s="1059" t="s">
        <v>4181</v>
      </c>
      <c r="F1103" s="1061">
        <v>16427.3</v>
      </c>
      <c r="G1103" s="1059" t="s">
        <v>4152</v>
      </c>
      <c r="H1103" s="1062">
        <v>1</v>
      </c>
      <c r="I1103" s="1063">
        <v>0.527983104540655</v>
      </c>
      <c r="J1103" s="1063">
        <v>0</v>
      </c>
      <c r="K1103" s="1064">
        <v>30</v>
      </c>
      <c r="L1103" s="1063">
        <v>15.2</v>
      </c>
      <c r="M1103" s="1063">
        <v>15.8394931362196</v>
      </c>
      <c r="N1103" s="1062">
        <v>1</v>
      </c>
      <c r="O1103" s="1062">
        <v>0</v>
      </c>
      <c r="P1103" s="1059">
        <v>4690379084853</v>
      </c>
      <c r="Q1103" s="1062"/>
      <c r="R1103" s="1062">
        <v>0</v>
      </c>
      <c r="S1103" s="1059" t="s">
        <v>4153</v>
      </c>
      <c r="T1103" s="1065">
        <f t="shared" si="32"/>
        <v>11006.291000000001</v>
      </c>
      <c r="U1103" s="1066">
        <f t="shared" si="33"/>
        <v>11556.605550000002</v>
      </c>
    </row>
    <row r="1104" spans="1:21" hidden="1">
      <c r="A1104" s="1059" t="s">
        <v>5218</v>
      </c>
      <c r="B1104" s="1060">
        <v>620070002137</v>
      </c>
      <c r="C1104" s="1059" t="s">
        <v>5260</v>
      </c>
      <c r="D1104" s="1059" t="s">
        <v>4205</v>
      </c>
      <c r="E1104" s="1059" t="s">
        <v>4181</v>
      </c>
      <c r="F1104" s="1061">
        <v>16427.3</v>
      </c>
      <c r="G1104" s="1059" t="s">
        <v>4152</v>
      </c>
      <c r="H1104" s="1062">
        <v>1</v>
      </c>
      <c r="I1104" s="1063">
        <v>0.527983104540655</v>
      </c>
      <c r="J1104" s="1063">
        <v>0</v>
      </c>
      <c r="K1104" s="1064">
        <v>30</v>
      </c>
      <c r="L1104" s="1063">
        <v>15.2</v>
      </c>
      <c r="M1104" s="1063">
        <v>15.8394931362196</v>
      </c>
      <c r="N1104" s="1062">
        <v>1</v>
      </c>
      <c r="O1104" s="1062">
        <v>0</v>
      </c>
      <c r="P1104" s="1059">
        <v>4690379084822</v>
      </c>
      <c r="Q1104" s="1062"/>
      <c r="R1104" s="1062">
        <v>0</v>
      </c>
      <c r="S1104" s="1059" t="s">
        <v>4153</v>
      </c>
      <c r="T1104" s="1065">
        <f t="shared" si="32"/>
        <v>11006.291000000001</v>
      </c>
      <c r="U1104" s="1066">
        <f t="shared" si="33"/>
        <v>11556.605550000002</v>
      </c>
    </row>
    <row r="1105" spans="1:21" hidden="1">
      <c r="A1105" s="1059" t="s">
        <v>5218</v>
      </c>
      <c r="B1105" s="1060">
        <v>620070002138</v>
      </c>
      <c r="C1105" s="1059" t="s">
        <v>5261</v>
      </c>
      <c r="D1105" s="1059" t="s">
        <v>4205</v>
      </c>
      <c r="E1105" s="1059" t="s">
        <v>4181</v>
      </c>
      <c r="F1105" s="1061">
        <v>16427.3</v>
      </c>
      <c r="G1105" s="1059" t="s">
        <v>4152</v>
      </c>
      <c r="H1105" s="1062">
        <v>1</v>
      </c>
      <c r="I1105" s="1063">
        <v>0.527983104540655</v>
      </c>
      <c r="J1105" s="1063">
        <v>0</v>
      </c>
      <c r="K1105" s="1064">
        <v>30</v>
      </c>
      <c r="L1105" s="1063">
        <v>15.2</v>
      </c>
      <c r="M1105" s="1063">
        <v>15.8394931362196</v>
      </c>
      <c r="N1105" s="1062">
        <v>1</v>
      </c>
      <c r="O1105" s="1062">
        <v>0</v>
      </c>
      <c r="P1105" s="1059">
        <v>4690379084839</v>
      </c>
      <c r="Q1105" s="1062"/>
      <c r="R1105" s="1062">
        <v>0</v>
      </c>
      <c r="S1105" s="1059" t="s">
        <v>4153</v>
      </c>
      <c r="T1105" s="1065">
        <f t="shared" si="32"/>
        <v>11006.291000000001</v>
      </c>
      <c r="U1105" s="1066">
        <f t="shared" si="33"/>
        <v>11556.605550000002</v>
      </c>
    </row>
    <row r="1106" spans="1:21" hidden="1">
      <c r="A1106" s="1059" t="s">
        <v>5218</v>
      </c>
      <c r="B1106" s="1060">
        <v>620070002143</v>
      </c>
      <c r="C1106" s="1059" t="s">
        <v>5262</v>
      </c>
      <c r="D1106" s="1059" t="s">
        <v>4205</v>
      </c>
      <c r="E1106" s="1059" t="s">
        <v>4181</v>
      </c>
      <c r="F1106" s="1061">
        <v>16427.3</v>
      </c>
      <c r="G1106" s="1059" t="s">
        <v>4152</v>
      </c>
      <c r="H1106" s="1062">
        <v>1</v>
      </c>
      <c r="I1106" s="1063">
        <v>0.527983104540655</v>
      </c>
      <c r="J1106" s="1063">
        <v>0</v>
      </c>
      <c r="K1106" s="1064">
        <v>30</v>
      </c>
      <c r="L1106" s="1063">
        <v>15.2</v>
      </c>
      <c r="M1106" s="1063">
        <v>15.8394931362196</v>
      </c>
      <c r="N1106" s="1062">
        <v>1</v>
      </c>
      <c r="O1106" s="1062">
        <v>0</v>
      </c>
      <c r="P1106" s="1059">
        <v>4690379084884</v>
      </c>
      <c r="Q1106" s="1062"/>
      <c r="R1106" s="1062">
        <v>0</v>
      </c>
      <c r="S1106" s="1059" t="s">
        <v>4153</v>
      </c>
      <c r="T1106" s="1065">
        <f t="shared" si="32"/>
        <v>11006.291000000001</v>
      </c>
      <c r="U1106" s="1066">
        <f t="shared" si="33"/>
        <v>11556.605550000002</v>
      </c>
    </row>
    <row r="1107" spans="1:21" hidden="1">
      <c r="A1107" s="1059" t="s">
        <v>5218</v>
      </c>
      <c r="B1107" s="1060">
        <v>620070002144</v>
      </c>
      <c r="C1107" s="1059" t="s">
        <v>5263</v>
      </c>
      <c r="D1107" s="1059" t="s">
        <v>4205</v>
      </c>
      <c r="E1107" s="1059" t="s">
        <v>4181</v>
      </c>
      <c r="F1107" s="1061">
        <v>16427.3</v>
      </c>
      <c r="G1107" s="1059" t="s">
        <v>4152</v>
      </c>
      <c r="H1107" s="1062">
        <v>1</v>
      </c>
      <c r="I1107" s="1063">
        <v>0.527983104540655</v>
      </c>
      <c r="J1107" s="1063">
        <v>0</v>
      </c>
      <c r="K1107" s="1064">
        <v>30</v>
      </c>
      <c r="L1107" s="1063">
        <v>15.2</v>
      </c>
      <c r="M1107" s="1063">
        <v>15.8394931362196</v>
      </c>
      <c r="N1107" s="1062">
        <v>1</v>
      </c>
      <c r="O1107" s="1062">
        <v>0</v>
      </c>
      <c r="P1107" s="1059">
        <v>4690379084891</v>
      </c>
      <c r="Q1107" s="1062"/>
      <c r="R1107" s="1062">
        <v>0</v>
      </c>
      <c r="S1107" s="1059" t="s">
        <v>4153</v>
      </c>
      <c r="T1107" s="1065">
        <f t="shared" si="32"/>
        <v>11006.291000000001</v>
      </c>
      <c r="U1107" s="1066">
        <f t="shared" si="33"/>
        <v>11556.605550000002</v>
      </c>
    </row>
    <row r="1108" spans="1:21" hidden="1">
      <c r="A1108" s="1059" t="s">
        <v>5218</v>
      </c>
      <c r="B1108" s="1060">
        <v>620070002141</v>
      </c>
      <c r="C1108" s="1059" t="s">
        <v>5264</v>
      </c>
      <c r="D1108" s="1059" t="s">
        <v>4205</v>
      </c>
      <c r="E1108" s="1059" t="s">
        <v>4181</v>
      </c>
      <c r="F1108" s="1061">
        <v>16427.3</v>
      </c>
      <c r="G1108" s="1059" t="s">
        <v>4152</v>
      </c>
      <c r="H1108" s="1062">
        <v>1</v>
      </c>
      <c r="I1108" s="1063">
        <v>0.527983104540655</v>
      </c>
      <c r="J1108" s="1063">
        <v>0</v>
      </c>
      <c r="K1108" s="1064">
        <v>30</v>
      </c>
      <c r="L1108" s="1063">
        <v>15.2</v>
      </c>
      <c r="M1108" s="1063">
        <v>15.8394931362196</v>
      </c>
      <c r="N1108" s="1062">
        <v>1</v>
      </c>
      <c r="O1108" s="1062">
        <v>0</v>
      </c>
      <c r="P1108" s="1059">
        <v>4690379084860</v>
      </c>
      <c r="Q1108" s="1062"/>
      <c r="R1108" s="1062">
        <v>0</v>
      </c>
      <c r="S1108" s="1059" t="s">
        <v>4153</v>
      </c>
      <c r="T1108" s="1065">
        <f t="shared" si="32"/>
        <v>11006.291000000001</v>
      </c>
      <c r="U1108" s="1066">
        <f t="shared" si="33"/>
        <v>11556.605550000002</v>
      </c>
    </row>
    <row r="1109" spans="1:21" hidden="1">
      <c r="A1109" s="1059" t="s">
        <v>5218</v>
      </c>
      <c r="B1109" s="1060">
        <v>620070002142</v>
      </c>
      <c r="C1109" s="1059" t="s">
        <v>5265</v>
      </c>
      <c r="D1109" s="1059" t="s">
        <v>4205</v>
      </c>
      <c r="E1109" s="1059" t="s">
        <v>4181</v>
      </c>
      <c r="F1109" s="1061">
        <v>16427.3</v>
      </c>
      <c r="G1109" s="1059" t="s">
        <v>4152</v>
      </c>
      <c r="H1109" s="1062">
        <v>1</v>
      </c>
      <c r="I1109" s="1063">
        <v>0.527983104540655</v>
      </c>
      <c r="J1109" s="1063">
        <v>0</v>
      </c>
      <c r="K1109" s="1064">
        <v>30</v>
      </c>
      <c r="L1109" s="1063">
        <v>15.2</v>
      </c>
      <c r="M1109" s="1063">
        <v>15.8394931362196</v>
      </c>
      <c r="N1109" s="1062">
        <v>1</v>
      </c>
      <c r="O1109" s="1062">
        <v>0</v>
      </c>
      <c r="P1109" s="1059">
        <v>4690379084877</v>
      </c>
      <c r="Q1109" s="1062"/>
      <c r="R1109" s="1062">
        <v>0</v>
      </c>
      <c r="S1109" s="1059" t="s">
        <v>4153</v>
      </c>
      <c r="T1109" s="1065">
        <f t="shared" si="32"/>
        <v>11006.291000000001</v>
      </c>
      <c r="U1109" s="1066">
        <f t="shared" si="33"/>
        <v>11556.605550000002</v>
      </c>
    </row>
    <row r="1110" spans="1:21" hidden="1">
      <c r="A1110" s="1059" t="s">
        <v>5218</v>
      </c>
      <c r="B1110" s="1060">
        <v>620070002147</v>
      </c>
      <c r="C1110" s="1059" t="s">
        <v>5266</v>
      </c>
      <c r="D1110" s="1059" t="s">
        <v>4231</v>
      </c>
      <c r="E1110" s="1059" t="s">
        <v>4181</v>
      </c>
      <c r="F1110" s="1061">
        <v>8985.2999999999993</v>
      </c>
      <c r="G1110" s="1059" t="s">
        <v>4152</v>
      </c>
      <c r="H1110" s="1062">
        <v>2</v>
      </c>
      <c r="I1110" s="1063">
        <v>0.79207920792079201</v>
      </c>
      <c r="J1110" s="1063">
        <v>0</v>
      </c>
      <c r="K1110" s="1064">
        <v>18</v>
      </c>
      <c r="L1110" s="1063">
        <v>22.9</v>
      </c>
      <c r="M1110" s="1063">
        <v>14.2574257425743</v>
      </c>
      <c r="N1110" s="1062">
        <v>1</v>
      </c>
      <c r="O1110" s="1062">
        <v>0</v>
      </c>
      <c r="P1110" s="1059">
        <v>4690379084921</v>
      </c>
      <c r="Q1110" s="1062"/>
      <c r="R1110" s="1062">
        <v>0</v>
      </c>
      <c r="S1110" s="1059" t="s">
        <v>4153</v>
      </c>
      <c r="T1110" s="1065">
        <f t="shared" si="32"/>
        <v>6020.1509999999998</v>
      </c>
      <c r="U1110" s="1066">
        <f t="shared" si="33"/>
        <v>6321.1585500000001</v>
      </c>
    </row>
    <row r="1111" spans="1:21" hidden="1">
      <c r="A1111" s="1059" t="s">
        <v>5218</v>
      </c>
      <c r="B1111" s="1060">
        <v>620070002148</v>
      </c>
      <c r="C1111" s="1059" t="s">
        <v>5267</v>
      </c>
      <c r="D1111" s="1059" t="s">
        <v>4231</v>
      </c>
      <c r="E1111" s="1059" t="s">
        <v>4181</v>
      </c>
      <c r="F1111" s="1061">
        <v>8985.2999999999993</v>
      </c>
      <c r="G1111" s="1059" t="s">
        <v>4152</v>
      </c>
      <c r="H1111" s="1062">
        <v>2</v>
      </c>
      <c r="I1111" s="1063">
        <v>0.79207920792079201</v>
      </c>
      <c r="J1111" s="1063">
        <v>0</v>
      </c>
      <c r="K1111" s="1064">
        <v>18</v>
      </c>
      <c r="L1111" s="1063">
        <v>22.9</v>
      </c>
      <c r="M1111" s="1063">
        <v>14.2574257425743</v>
      </c>
      <c r="N1111" s="1062">
        <v>1</v>
      </c>
      <c r="O1111" s="1062">
        <v>0</v>
      </c>
      <c r="P1111" s="1059">
        <v>4690379084938</v>
      </c>
      <c r="Q1111" s="1062"/>
      <c r="R1111" s="1062">
        <v>0</v>
      </c>
      <c r="S1111" s="1059" t="s">
        <v>4153</v>
      </c>
      <c r="T1111" s="1065">
        <f t="shared" si="32"/>
        <v>6020.1509999999998</v>
      </c>
      <c r="U1111" s="1066">
        <f t="shared" si="33"/>
        <v>6321.1585500000001</v>
      </c>
    </row>
    <row r="1112" spans="1:21" hidden="1">
      <c r="A1112" s="1059" t="s">
        <v>5218</v>
      </c>
      <c r="B1112" s="1060">
        <v>620070002145</v>
      </c>
      <c r="C1112" s="1059" t="s">
        <v>5268</v>
      </c>
      <c r="D1112" s="1059" t="s">
        <v>4231</v>
      </c>
      <c r="E1112" s="1059" t="s">
        <v>4181</v>
      </c>
      <c r="F1112" s="1061">
        <v>8985.2999999999993</v>
      </c>
      <c r="G1112" s="1059" t="s">
        <v>4152</v>
      </c>
      <c r="H1112" s="1062">
        <v>2</v>
      </c>
      <c r="I1112" s="1063">
        <v>0.79207920792079201</v>
      </c>
      <c r="J1112" s="1063">
        <v>0</v>
      </c>
      <c r="K1112" s="1064">
        <v>18</v>
      </c>
      <c r="L1112" s="1063">
        <v>22.9</v>
      </c>
      <c r="M1112" s="1063">
        <v>14.2574257425743</v>
      </c>
      <c r="N1112" s="1062">
        <v>1</v>
      </c>
      <c r="O1112" s="1062">
        <v>0</v>
      </c>
      <c r="P1112" s="1059">
        <v>4690379084907</v>
      </c>
      <c r="Q1112" s="1062"/>
      <c r="R1112" s="1062">
        <v>0</v>
      </c>
      <c r="S1112" s="1059" t="s">
        <v>4153</v>
      </c>
      <c r="T1112" s="1065">
        <f t="shared" si="32"/>
        <v>6020.1509999999998</v>
      </c>
      <c r="U1112" s="1066">
        <f t="shared" si="33"/>
        <v>6321.1585500000001</v>
      </c>
    </row>
    <row r="1113" spans="1:21" hidden="1">
      <c r="A1113" s="1059" t="s">
        <v>5218</v>
      </c>
      <c r="B1113" s="1060">
        <v>620070002146</v>
      </c>
      <c r="C1113" s="1059" t="s">
        <v>5269</v>
      </c>
      <c r="D1113" s="1059" t="s">
        <v>4231</v>
      </c>
      <c r="E1113" s="1059" t="s">
        <v>4181</v>
      </c>
      <c r="F1113" s="1061">
        <v>8985.2999999999993</v>
      </c>
      <c r="G1113" s="1059" t="s">
        <v>4152</v>
      </c>
      <c r="H1113" s="1062">
        <v>2</v>
      </c>
      <c r="I1113" s="1063">
        <v>0.79207920792079201</v>
      </c>
      <c r="J1113" s="1063">
        <v>0</v>
      </c>
      <c r="K1113" s="1064">
        <v>18</v>
      </c>
      <c r="L1113" s="1063">
        <v>22.9</v>
      </c>
      <c r="M1113" s="1063">
        <v>14.2574257425743</v>
      </c>
      <c r="N1113" s="1062">
        <v>1</v>
      </c>
      <c r="O1113" s="1062">
        <v>0</v>
      </c>
      <c r="P1113" s="1059">
        <v>4690379084914</v>
      </c>
      <c r="Q1113" s="1062"/>
      <c r="R1113" s="1062">
        <v>0</v>
      </c>
      <c r="S1113" s="1059" t="s">
        <v>4153</v>
      </c>
      <c r="T1113" s="1065">
        <f t="shared" si="32"/>
        <v>6020.1509999999998</v>
      </c>
      <c r="U1113" s="1066">
        <f t="shared" si="33"/>
        <v>6321.1585500000001</v>
      </c>
    </row>
    <row r="1114" spans="1:21" hidden="1">
      <c r="A1114" s="1059" t="s">
        <v>5218</v>
      </c>
      <c r="B1114" s="1060">
        <v>620070002151</v>
      </c>
      <c r="C1114" s="1059" t="s">
        <v>5270</v>
      </c>
      <c r="D1114" s="1059" t="s">
        <v>4231</v>
      </c>
      <c r="E1114" s="1059" t="s">
        <v>4181</v>
      </c>
      <c r="F1114" s="1061">
        <v>12895.4</v>
      </c>
      <c r="G1114" s="1059" t="s">
        <v>4152</v>
      </c>
      <c r="H1114" s="1062">
        <v>1</v>
      </c>
      <c r="I1114" s="1063">
        <v>0.396039603960396</v>
      </c>
      <c r="J1114" s="1063">
        <v>0</v>
      </c>
      <c r="K1114" s="1064">
        <v>30</v>
      </c>
      <c r="L1114" s="1063">
        <v>11.45</v>
      </c>
      <c r="M1114" s="1063">
        <v>11.881188118811901</v>
      </c>
      <c r="N1114" s="1062">
        <v>1</v>
      </c>
      <c r="O1114" s="1062">
        <v>0</v>
      </c>
      <c r="P1114" s="1059">
        <v>4690379084969</v>
      </c>
      <c r="Q1114" s="1062"/>
      <c r="R1114" s="1062">
        <v>0</v>
      </c>
      <c r="S1114" s="1059" t="s">
        <v>4153</v>
      </c>
      <c r="T1114" s="1065">
        <f t="shared" si="32"/>
        <v>8639.9179999999997</v>
      </c>
      <c r="U1114" s="1066">
        <f t="shared" si="33"/>
        <v>9071.9138999999996</v>
      </c>
    </row>
    <row r="1115" spans="1:21" hidden="1">
      <c r="A1115" s="1059" t="s">
        <v>5218</v>
      </c>
      <c r="B1115" s="1060">
        <v>620070002152</v>
      </c>
      <c r="C1115" s="1059" t="s">
        <v>5271</v>
      </c>
      <c r="D1115" s="1059" t="s">
        <v>4231</v>
      </c>
      <c r="E1115" s="1059" t="s">
        <v>4181</v>
      </c>
      <c r="F1115" s="1061">
        <v>12895.4</v>
      </c>
      <c r="G1115" s="1059" t="s">
        <v>4152</v>
      </c>
      <c r="H1115" s="1062">
        <v>1</v>
      </c>
      <c r="I1115" s="1063">
        <v>0.396039603960396</v>
      </c>
      <c r="J1115" s="1063">
        <v>0</v>
      </c>
      <c r="K1115" s="1064">
        <v>30</v>
      </c>
      <c r="L1115" s="1063">
        <v>11.45</v>
      </c>
      <c r="M1115" s="1063">
        <v>11.881188118811901</v>
      </c>
      <c r="N1115" s="1062">
        <v>1</v>
      </c>
      <c r="O1115" s="1062">
        <v>0</v>
      </c>
      <c r="P1115" s="1059">
        <v>4690379084976</v>
      </c>
      <c r="Q1115" s="1062"/>
      <c r="R1115" s="1062">
        <v>0</v>
      </c>
      <c r="S1115" s="1059" t="s">
        <v>4153</v>
      </c>
      <c r="T1115" s="1065">
        <f t="shared" si="32"/>
        <v>8639.9179999999997</v>
      </c>
      <c r="U1115" s="1066">
        <f t="shared" si="33"/>
        <v>9071.9138999999996</v>
      </c>
    </row>
    <row r="1116" spans="1:21" hidden="1">
      <c r="A1116" s="1059" t="s">
        <v>5218</v>
      </c>
      <c r="B1116" s="1060">
        <v>620070002149</v>
      </c>
      <c r="C1116" s="1059" t="s">
        <v>5272</v>
      </c>
      <c r="D1116" s="1059" t="s">
        <v>4231</v>
      </c>
      <c r="E1116" s="1059" t="s">
        <v>4181</v>
      </c>
      <c r="F1116" s="1061">
        <v>12895.4</v>
      </c>
      <c r="G1116" s="1059" t="s">
        <v>4152</v>
      </c>
      <c r="H1116" s="1062">
        <v>1</v>
      </c>
      <c r="I1116" s="1063">
        <v>0.396039603960396</v>
      </c>
      <c r="J1116" s="1063">
        <v>0</v>
      </c>
      <c r="K1116" s="1064">
        <v>30</v>
      </c>
      <c r="L1116" s="1063">
        <v>11.45</v>
      </c>
      <c r="M1116" s="1063">
        <v>11.881188118811901</v>
      </c>
      <c r="N1116" s="1062">
        <v>1</v>
      </c>
      <c r="O1116" s="1062">
        <v>0</v>
      </c>
      <c r="P1116" s="1059">
        <v>4690379084945</v>
      </c>
      <c r="Q1116" s="1062"/>
      <c r="R1116" s="1062">
        <v>0</v>
      </c>
      <c r="S1116" s="1059" t="s">
        <v>4153</v>
      </c>
      <c r="T1116" s="1065">
        <f t="shared" si="32"/>
        <v>8639.9179999999997</v>
      </c>
      <c r="U1116" s="1066">
        <f t="shared" si="33"/>
        <v>9071.9138999999996</v>
      </c>
    </row>
    <row r="1117" spans="1:21" hidden="1">
      <c r="A1117" s="1059" t="s">
        <v>5218</v>
      </c>
      <c r="B1117" s="1060">
        <v>620070002150</v>
      </c>
      <c r="C1117" s="1059" t="s">
        <v>5273</v>
      </c>
      <c r="D1117" s="1059" t="s">
        <v>4231</v>
      </c>
      <c r="E1117" s="1059" t="s">
        <v>4181</v>
      </c>
      <c r="F1117" s="1061">
        <v>12895.4</v>
      </c>
      <c r="G1117" s="1059" t="s">
        <v>4152</v>
      </c>
      <c r="H1117" s="1062">
        <v>1</v>
      </c>
      <c r="I1117" s="1063">
        <v>0.396039603960396</v>
      </c>
      <c r="J1117" s="1063">
        <v>0</v>
      </c>
      <c r="K1117" s="1064">
        <v>30</v>
      </c>
      <c r="L1117" s="1063">
        <v>11.45</v>
      </c>
      <c r="M1117" s="1063">
        <v>11.881188118811901</v>
      </c>
      <c r="N1117" s="1062">
        <v>1</v>
      </c>
      <c r="O1117" s="1062">
        <v>0</v>
      </c>
      <c r="P1117" s="1059">
        <v>4690379084952</v>
      </c>
      <c r="Q1117" s="1062"/>
      <c r="R1117" s="1062">
        <v>0</v>
      </c>
      <c r="S1117" s="1059" t="s">
        <v>4153</v>
      </c>
      <c r="T1117" s="1065">
        <f t="shared" si="32"/>
        <v>8639.9179999999997</v>
      </c>
      <c r="U1117" s="1066">
        <f t="shared" si="33"/>
        <v>9071.9138999999996</v>
      </c>
    </row>
    <row r="1118" spans="1:21" hidden="1">
      <c r="A1118" s="1059" t="s">
        <v>5218</v>
      </c>
      <c r="B1118" s="1060">
        <v>620070002155</v>
      </c>
      <c r="C1118" s="1059" t="s">
        <v>5274</v>
      </c>
      <c r="D1118" s="1059" t="s">
        <v>4231</v>
      </c>
      <c r="E1118" s="1059" t="s">
        <v>4181</v>
      </c>
      <c r="F1118" s="1061">
        <v>12895.4</v>
      </c>
      <c r="G1118" s="1059" t="s">
        <v>4152</v>
      </c>
      <c r="H1118" s="1062">
        <v>1</v>
      </c>
      <c r="I1118" s="1063">
        <v>0.396039603960396</v>
      </c>
      <c r="J1118" s="1063">
        <v>0</v>
      </c>
      <c r="K1118" s="1064">
        <v>30</v>
      </c>
      <c r="L1118" s="1063">
        <v>11.45</v>
      </c>
      <c r="M1118" s="1063">
        <v>11.881188118811901</v>
      </c>
      <c r="N1118" s="1062">
        <v>1</v>
      </c>
      <c r="O1118" s="1062">
        <v>0</v>
      </c>
      <c r="P1118" s="1059">
        <v>4690379085003</v>
      </c>
      <c r="Q1118" s="1062"/>
      <c r="R1118" s="1062">
        <v>0</v>
      </c>
      <c r="S1118" s="1059" t="s">
        <v>4153</v>
      </c>
      <c r="T1118" s="1065">
        <f t="shared" si="32"/>
        <v>8639.9179999999997</v>
      </c>
      <c r="U1118" s="1066">
        <f t="shared" si="33"/>
        <v>9071.9138999999996</v>
      </c>
    </row>
    <row r="1119" spans="1:21" hidden="1">
      <c r="A1119" s="1059" t="s">
        <v>5218</v>
      </c>
      <c r="B1119" s="1060">
        <v>620070002156</v>
      </c>
      <c r="C1119" s="1059" t="s">
        <v>5275</v>
      </c>
      <c r="D1119" s="1059" t="s">
        <v>4231</v>
      </c>
      <c r="E1119" s="1059" t="s">
        <v>4181</v>
      </c>
      <c r="F1119" s="1061">
        <v>12895.4</v>
      </c>
      <c r="G1119" s="1059" t="s">
        <v>4152</v>
      </c>
      <c r="H1119" s="1062">
        <v>1</v>
      </c>
      <c r="I1119" s="1063">
        <v>0.396039603960396</v>
      </c>
      <c r="J1119" s="1063">
        <v>0</v>
      </c>
      <c r="K1119" s="1064">
        <v>30</v>
      </c>
      <c r="L1119" s="1063">
        <v>11.45</v>
      </c>
      <c r="M1119" s="1063">
        <v>11.881188118811901</v>
      </c>
      <c r="N1119" s="1062">
        <v>1</v>
      </c>
      <c r="O1119" s="1062">
        <v>0</v>
      </c>
      <c r="P1119" s="1059">
        <v>4690379085010</v>
      </c>
      <c r="Q1119" s="1062"/>
      <c r="R1119" s="1062">
        <v>0</v>
      </c>
      <c r="S1119" s="1059" t="s">
        <v>4153</v>
      </c>
      <c r="T1119" s="1065">
        <f t="shared" si="32"/>
        <v>8639.9179999999997</v>
      </c>
      <c r="U1119" s="1066">
        <f t="shared" si="33"/>
        <v>9071.9138999999996</v>
      </c>
    </row>
    <row r="1120" spans="1:21" hidden="1">
      <c r="A1120" s="1059" t="s">
        <v>5218</v>
      </c>
      <c r="B1120" s="1060">
        <v>620070002153</v>
      </c>
      <c r="C1120" s="1059" t="s">
        <v>5276</v>
      </c>
      <c r="D1120" s="1059" t="s">
        <v>4231</v>
      </c>
      <c r="E1120" s="1059" t="s">
        <v>4181</v>
      </c>
      <c r="F1120" s="1061">
        <v>12895.4</v>
      </c>
      <c r="G1120" s="1059" t="s">
        <v>4152</v>
      </c>
      <c r="H1120" s="1062">
        <v>1</v>
      </c>
      <c r="I1120" s="1063">
        <v>0.396039603960396</v>
      </c>
      <c r="J1120" s="1063">
        <v>0</v>
      </c>
      <c r="K1120" s="1064">
        <v>30</v>
      </c>
      <c r="L1120" s="1063">
        <v>11.45</v>
      </c>
      <c r="M1120" s="1063">
        <v>11.881188118811901</v>
      </c>
      <c r="N1120" s="1062">
        <v>1</v>
      </c>
      <c r="O1120" s="1062">
        <v>0</v>
      </c>
      <c r="P1120" s="1059">
        <v>4690379084983</v>
      </c>
      <c r="Q1120" s="1062"/>
      <c r="R1120" s="1062">
        <v>0</v>
      </c>
      <c r="S1120" s="1059" t="s">
        <v>4153</v>
      </c>
      <c r="T1120" s="1065">
        <f t="shared" si="32"/>
        <v>8639.9179999999997</v>
      </c>
      <c r="U1120" s="1066">
        <f t="shared" si="33"/>
        <v>9071.9138999999996</v>
      </c>
    </row>
    <row r="1121" spans="1:21" hidden="1">
      <c r="A1121" s="1059" t="s">
        <v>5218</v>
      </c>
      <c r="B1121" s="1060">
        <v>620070002154</v>
      </c>
      <c r="C1121" s="1059" t="s">
        <v>5277</v>
      </c>
      <c r="D1121" s="1059" t="s">
        <v>4231</v>
      </c>
      <c r="E1121" s="1059" t="s">
        <v>4181</v>
      </c>
      <c r="F1121" s="1061">
        <v>12895.4</v>
      </c>
      <c r="G1121" s="1059" t="s">
        <v>4152</v>
      </c>
      <c r="H1121" s="1062">
        <v>1</v>
      </c>
      <c r="I1121" s="1063">
        <v>0.396039603960396</v>
      </c>
      <c r="J1121" s="1063">
        <v>0</v>
      </c>
      <c r="K1121" s="1064">
        <v>30</v>
      </c>
      <c r="L1121" s="1063">
        <v>11.45</v>
      </c>
      <c r="M1121" s="1063">
        <v>11.881188118811901</v>
      </c>
      <c r="N1121" s="1062">
        <v>1</v>
      </c>
      <c r="O1121" s="1062">
        <v>0</v>
      </c>
      <c r="P1121" s="1059">
        <v>4690379084990</v>
      </c>
      <c r="Q1121" s="1062"/>
      <c r="R1121" s="1062">
        <v>0</v>
      </c>
      <c r="S1121" s="1059" t="s">
        <v>4153</v>
      </c>
      <c r="T1121" s="1065">
        <f t="shared" ref="T1121:T1184" si="34">F1121*67%</f>
        <v>8639.9179999999997</v>
      </c>
      <c r="U1121" s="1066">
        <f t="shared" ref="U1121:U1184" si="35">T1121*1.05</f>
        <v>9071.9138999999996</v>
      </c>
    </row>
    <row r="1122" spans="1:21" hidden="1">
      <c r="A1122" s="1059" t="s">
        <v>5278</v>
      </c>
      <c r="B1122" s="1060">
        <v>600180000023</v>
      </c>
      <c r="C1122" s="1059" t="s">
        <v>5279</v>
      </c>
      <c r="D1122" s="1059" t="s">
        <v>4281</v>
      </c>
      <c r="E1122" s="1059" t="s">
        <v>4151</v>
      </c>
      <c r="F1122" s="1061">
        <v>10309</v>
      </c>
      <c r="G1122" s="1059" t="s">
        <v>4152</v>
      </c>
      <c r="H1122" s="1062">
        <v>1</v>
      </c>
      <c r="I1122" s="1063">
        <v>3.3359999999999999</v>
      </c>
      <c r="J1122" s="1063">
        <v>0</v>
      </c>
      <c r="K1122" s="1064">
        <v>18</v>
      </c>
      <c r="L1122" s="1063">
        <v>50.57376</v>
      </c>
      <c r="M1122" s="1063">
        <v>60.048000000000002</v>
      </c>
      <c r="N1122" s="1062">
        <v>1</v>
      </c>
      <c r="O1122" s="1062">
        <v>0</v>
      </c>
      <c r="P1122" s="1059">
        <v>4690379086772</v>
      </c>
      <c r="Q1122" s="1062"/>
      <c r="R1122" s="1062">
        <v>0</v>
      </c>
      <c r="S1122" s="1059" t="s">
        <v>4153</v>
      </c>
      <c r="T1122" s="1065">
        <f t="shared" si="34"/>
        <v>6907.0300000000007</v>
      </c>
      <c r="U1122" s="1066">
        <f t="shared" si="35"/>
        <v>7252.3815000000013</v>
      </c>
    </row>
    <row r="1123" spans="1:21" hidden="1">
      <c r="A1123" s="1059" t="s">
        <v>5278</v>
      </c>
      <c r="B1123" s="1060">
        <v>600180000024</v>
      </c>
      <c r="C1123" s="1059" t="s">
        <v>5280</v>
      </c>
      <c r="D1123" s="1059" t="s">
        <v>4281</v>
      </c>
      <c r="E1123" s="1059" t="s">
        <v>4151</v>
      </c>
      <c r="F1123" s="1061">
        <v>10309</v>
      </c>
      <c r="G1123" s="1059" t="s">
        <v>4152</v>
      </c>
      <c r="H1123" s="1062">
        <v>1</v>
      </c>
      <c r="I1123" s="1063">
        <v>3.3359999999999999</v>
      </c>
      <c r="J1123" s="1063">
        <v>0</v>
      </c>
      <c r="K1123" s="1064">
        <v>18</v>
      </c>
      <c r="L1123" s="1063">
        <v>50.57376</v>
      </c>
      <c r="M1123" s="1063">
        <v>60.048000000000002</v>
      </c>
      <c r="N1123" s="1062">
        <v>1</v>
      </c>
      <c r="O1123" s="1062">
        <v>0</v>
      </c>
      <c r="P1123" s="1059">
        <v>4690379086789</v>
      </c>
      <c r="Q1123" s="1062"/>
      <c r="R1123" s="1062">
        <v>0</v>
      </c>
      <c r="S1123" s="1059" t="s">
        <v>4153</v>
      </c>
      <c r="T1123" s="1065">
        <f t="shared" si="34"/>
        <v>6907.0300000000007</v>
      </c>
      <c r="U1123" s="1066">
        <f t="shared" si="35"/>
        <v>7252.3815000000013</v>
      </c>
    </row>
    <row r="1124" spans="1:21" hidden="1">
      <c r="A1124" s="1059" t="s">
        <v>5278</v>
      </c>
      <c r="B1124" s="1060">
        <v>600180000025</v>
      </c>
      <c r="C1124" s="1059" t="s">
        <v>5281</v>
      </c>
      <c r="D1124" s="1059" t="s">
        <v>4281</v>
      </c>
      <c r="E1124" s="1059" t="s">
        <v>4151</v>
      </c>
      <c r="F1124" s="1061">
        <v>10309</v>
      </c>
      <c r="G1124" s="1059" t="s">
        <v>4152</v>
      </c>
      <c r="H1124" s="1062">
        <v>1</v>
      </c>
      <c r="I1124" s="1063">
        <v>3.3359999999999999</v>
      </c>
      <c r="J1124" s="1063">
        <v>0</v>
      </c>
      <c r="K1124" s="1064">
        <v>18</v>
      </c>
      <c r="L1124" s="1063">
        <v>50.57376</v>
      </c>
      <c r="M1124" s="1063">
        <v>60.048000000000002</v>
      </c>
      <c r="N1124" s="1062">
        <v>1</v>
      </c>
      <c r="O1124" s="1062">
        <v>0</v>
      </c>
      <c r="P1124" s="1059">
        <v>4690379086796</v>
      </c>
      <c r="Q1124" s="1062"/>
      <c r="R1124" s="1062">
        <v>0</v>
      </c>
      <c r="S1124" s="1059" t="s">
        <v>4153</v>
      </c>
      <c r="T1124" s="1065">
        <f t="shared" si="34"/>
        <v>6907.0300000000007</v>
      </c>
      <c r="U1124" s="1066">
        <f t="shared" si="35"/>
        <v>7252.3815000000013</v>
      </c>
    </row>
    <row r="1125" spans="1:21" hidden="1">
      <c r="A1125" s="1059" t="s">
        <v>5278</v>
      </c>
      <c r="B1125" s="1060">
        <v>610015000632</v>
      </c>
      <c r="C1125" s="1059" t="s">
        <v>5282</v>
      </c>
      <c r="D1125" s="1059" t="s">
        <v>4157</v>
      </c>
      <c r="E1125" s="1059" t="s">
        <v>4151</v>
      </c>
      <c r="F1125" s="1061">
        <v>6581.9</v>
      </c>
      <c r="G1125" s="1059" t="s">
        <v>4152</v>
      </c>
      <c r="H1125" s="1062">
        <v>2</v>
      </c>
      <c r="I1125" s="1063">
        <v>2.56</v>
      </c>
      <c r="J1125" s="1063">
        <v>0</v>
      </c>
      <c r="K1125" s="1064">
        <v>21</v>
      </c>
      <c r="L1125" s="1063">
        <v>51.712000000000003</v>
      </c>
      <c r="M1125" s="1063">
        <v>53.76</v>
      </c>
      <c r="N1125" s="1062">
        <v>1</v>
      </c>
      <c r="O1125" s="1062">
        <v>0</v>
      </c>
      <c r="P1125" s="1059">
        <v>4690379087045</v>
      </c>
      <c r="Q1125" s="1062"/>
      <c r="R1125" s="1062">
        <v>0</v>
      </c>
      <c r="S1125" s="1059" t="s">
        <v>4153</v>
      </c>
      <c r="T1125" s="1065">
        <f t="shared" si="34"/>
        <v>4409.8729999999996</v>
      </c>
      <c r="U1125" s="1066">
        <f t="shared" si="35"/>
        <v>4630.3666499999999</v>
      </c>
    </row>
    <row r="1126" spans="1:21" hidden="1">
      <c r="A1126" s="1059" t="s">
        <v>5278</v>
      </c>
      <c r="B1126" s="1060">
        <v>610015000633</v>
      </c>
      <c r="C1126" s="1059" t="s">
        <v>5283</v>
      </c>
      <c r="D1126" s="1059" t="s">
        <v>4157</v>
      </c>
      <c r="E1126" s="1059" t="s">
        <v>4151</v>
      </c>
      <c r="F1126" s="1061">
        <v>6581.9</v>
      </c>
      <c r="G1126" s="1059" t="s">
        <v>4152</v>
      </c>
      <c r="H1126" s="1062">
        <v>2</v>
      </c>
      <c r="I1126" s="1063">
        <v>2.56</v>
      </c>
      <c r="J1126" s="1063">
        <v>0</v>
      </c>
      <c r="K1126" s="1064">
        <v>21</v>
      </c>
      <c r="L1126" s="1063">
        <v>51.712000000000003</v>
      </c>
      <c r="M1126" s="1063">
        <v>53.76</v>
      </c>
      <c r="N1126" s="1062">
        <v>1</v>
      </c>
      <c r="O1126" s="1062">
        <v>0</v>
      </c>
      <c r="P1126" s="1059">
        <v>4690379087052</v>
      </c>
      <c r="Q1126" s="1062"/>
      <c r="R1126" s="1062">
        <v>0</v>
      </c>
      <c r="S1126" s="1059" t="s">
        <v>4153</v>
      </c>
      <c r="T1126" s="1065">
        <f t="shared" si="34"/>
        <v>4409.8729999999996</v>
      </c>
      <c r="U1126" s="1066">
        <f t="shared" si="35"/>
        <v>4630.3666499999999</v>
      </c>
    </row>
    <row r="1127" spans="1:21" hidden="1">
      <c r="A1127" s="1059" t="s">
        <v>5278</v>
      </c>
      <c r="B1127" s="1060">
        <v>610015000634</v>
      </c>
      <c r="C1127" s="1059" t="s">
        <v>5284</v>
      </c>
      <c r="D1127" s="1059" t="s">
        <v>4157</v>
      </c>
      <c r="E1127" s="1059" t="s">
        <v>4151</v>
      </c>
      <c r="F1127" s="1061">
        <v>6581.9</v>
      </c>
      <c r="G1127" s="1059" t="s">
        <v>4152</v>
      </c>
      <c r="H1127" s="1062">
        <v>2</v>
      </c>
      <c r="I1127" s="1063">
        <v>2.56</v>
      </c>
      <c r="J1127" s="1063">
        <v>0</v>
      </c>
      <c r="K1127" s="1064">
        <v>21</v>
      </c>
      <c r="L1127" s="1063">
        <v>51.712000000000003</v>
      </c>
      <c r="M1127" s="1063">
        <v>53.76</v>
      </c>
      <c r="N1127" s="1062">
        <v>1</v>
      </c>
      <c r="O1127" s="1062">
        <v>0</v>
      </c>
      <c r="P1127" s="1059">
        <v>4690379087069</v>
      </c>
      <c r="Q1127" s="1062"/>
      <c r="R1127" s="1062">
        <v>0</v>
      </c>
      <c r="S1127" s="1059" t="s">
        <v>4153</v>
      </c>
      <c r="T1127" s="1065">
        <f t="shared" si="34"/>
        <v>4409.8729999999996</v>
      </c>
      <c r="U1127" s="1066">
        <f t="shared" si="35"/>
        <v>4630.3666499999999</v>
      </c>
    </row>
    <row r="1128" spans="1:21" hidden="1">
      <c r="A1128" s="1059" t="s">
        <v>5278</v>
      </c>
      <c r="B1128" s="1060">
        <v>610015000635</v>
      </c>
      <c r="C1128" s="1059" t="s">
        <v>5285</v>
      </c>
      <c r="D1128" s="1059" t="s">
        <v>4157</v>
      </c>
      <c r="E1128" s="1059" t="s">
        <v>4151</v>
      </c>
      <c r="F1128" s="1061">
        <v>6581.9</v>
      </c>
      <c r="G1128" s="1059" t="s">
        <v>4152</v>
      </c>
      <c r="H1128" s="1062">
        <v>2</v>
      </c>
      <c r="I1128" s="1063">
        <v>2.56</v>
      </c>
      <c r="J1128" s="1063">
        <v>0</v>
      </c>
      <c r="K1128" s="1064">
        <v>21</v>
      </c>
      <c r="L1128" s="1063">
        <v>51.712000000000003</v>
      </c>
      <c r="M1128" s="1063">
        <v>53.76</v>
      </c>
      <c r="N1128" s="1062">
        <v>1</v>
      </c>
      <c r="O1128" s="1062">
        <v>0</v>
      </c>
      <c r="P1128" s="1059">
        <v>4690379087076</v>
      </c>
      <c r="Q1128" s="1062"/>
      <c r="R1128" s="1062">
        <v>0</v>
      </c>
      <c r="S1128" s="1059" t="s">
        <v>4153</v>
      </c>
      <c r="T1128" s="1065">
        <f t="shared" si="34"/>
        <v>4409.8729999999996</v>
      </c>
      <c r="U1128" s="1066">
        <f t="shared" si="35"/>
        <v>4630.3666499999999</v>
      </c>
    </row>
    <row r="1129" spans="1:21" hidden="1">
      <c r="A1129" s="1059" t="s">
        <v>5278</v>
      </c>
      <c r="B1129" s="1060">
        <v>610015000636</v>
      </c>
      <c r="C1129" s="1059" t="s">
        <v>5286</v>
      </c>
      <c r="D1129" s="1059" t="s">
        <v>4578</v>
      </c>
      <c r="E1129" s="1059" t="s">
        <v>4151</v>
      </c>
      <c r="F1129" s="1061">
        <v>6484.3</v>
      </c>
      <c r="G1129" s="1059" t="s">
        <v>4152</v>
      </c>
      <c r="H1129" s="1062">
        <v>2</v>
      </c>
      <c r="I1129" s="1063">
        <v>1.28</v>
      </c>
      <c r="J1129" s="1063">
        <v>0</v>
      </c>
      <c r="K1129" s="1064">
        <v>42</v>
      </c>
      <c r="L1129" s="1063">
        <v>25.856000000000002</v>
      </c>
      <c r="M1129" s="1063">
        <v>53.76</v>
      </c>
      <c r="N1129" s="1062">
        <v>1</v>
      </c>
      <c r="O1129" s="1062">
        <v>0</v>
      </c>
      <c r="P1129" s="1059">
        <v>4690379087083</v>
      </c>
      <c r="Q1129" s="1062"/>
      <c r="R1129" s="1062">
        <v>0</v>
      </c>
      <c r="S1129" s="1059" t="s">
        <v>4153</v>
      </c>
      <c r="T1129" s="1065">
        <f t="shared" si="34"/>
        <v>4344.4810000000007</v>
      </c>
      <c r="U1129" s="1066">
        <f t="shared" si="35"/>
        <v>4561.7050500000005</v>
      </c>
    </row>
    <row r="1130" spans="1:21" hidden="1">
      <c r="A1130" s="1059" t="s">
        <v>5278</v>
      </c>
      <c r="B1130" s="1060">
        <v>610015000637</v>
      </c>
      <c r="C1130" s="1059" t="s">
        <v>5287</v>
      </c>
      <c r="D1130" s="1059" t="s">
        <v>4578</v>
      </c>
      <c r="E1130" s="1059" t="s">
        <v>4151</v>
      </c>
      <c r="F1130" s="1061">
        <v>6484.3</v>
      </c>
      <c r="G1130" s="1059" t="s">
        <v>4152</v>
      </c>
      <c r="H1130" s="1062">
        <v>2</v>
      </c>
      <c r="I1130" s="1063">
        <v>1.28</v>
      </c>
      <c r="J1130" s="1063">
        <v>0</v>
      </c>
      <c r="K1130" s="1064">
        <v>42</v>
      </c>
      <c r="L1130" s="1063">
        <v>25.856000000000002</v>
      </c>
      <c r="M1130" s="1063">
        <v>53.76</v>
      </c>
      <c r="N1130" s="1062">
        <v>1</v>
      </c>
      <c r="O1130" s="1062">
        <v>0</v>
      </c>
      <c r="P1130" s="1059">
        <v>4690379087090</v>
      </c>
      <c r="Q1130" s="1062"/>
      <c r="R1130" s="1062">
        <v>0</v>
      </c>
      <c r="S1130" s="1059" t="s">
        <v>4153</v>
      </c>
      <c r="T1130" s="1065">
        <f t="shared" si="34"/>
        <v>4344.4810000000007</v>
      </c>
      <c r="U1130" s="1066">
        <f t="shared" si="35"/>
        <v>4561.7050500000005</v>
      </c>
    </row>
    <row r="1131" spans="1:21" hidden="1">
      <c r="A1131" s="1059" t="s">
        <v>5278</v>
      </c>
      <c r="B1131" s="1060">
        <v>610015000638</v>
      </c>
      <c r="C1131" s="1059" t="s">
        <v>5288</v>
      </c>
      <c r="D1131" s="1059" t="s">
        <v>4578</v>
      </c>
      <c r="E1131" s="1059" t="s">
        <v>4151</v>
      </c>
      <c r="F1131" s="1061">
        <v>6484.3</v>
      </c>
      <c r="G1131" s="1059" t="s">
        <v>4152</v>
      </c>
      <c r="H1131" s="1062">
        <v>2</v>
      </c>
      <c r="I1131" s="1063">
        <v>1.28</v>
      </c>
      <c r="J1131" s="1063">
        <v>0</v>
      </c>
      <c r="K1131" s="1064">
        <v>42</v>
      </c>
      <c r="L1131" s="1063">
        <v>25.856000000000002</v>
      </c>
      <c r="M1131" s="1063">
        <v>53.76</v>
      </c>
      <c r="N1131" s="1062">
        <v>1</v>
      </c>
      <c r="O1131" s="1062">
        <v>0</v>
      </c>
      <c r="P1131" s="1059">
        <v>4690379087106</v>
      </c>
      <c r="Q1131" s="1062"/>
      <c r="R1131" s="1062">
        <v>0</v>
      </c>
      <c r="S1131" s="1059" t="s">
        <v>4153</v>
      </c>
      <c r="T1131" s="1065">
        <f t="shared" si="34"/>
        <v>4344.4810000000007</v>
      </c>
      <c r="U1131" s="1066">
        <f t="shared" si="35"/>
        <v>4561.7050500000005</v>
      </c>
    </row>
    <row r="1132" spans="1:21" hidden="1">
      <c r="A1132" s="1059" t="s">
        <v>5278</v>
      </c>
      <c r="B1132" s="1060">
        <v>610015000639</v>
      </c>
      <c r="C1132" s="1059" t="s">
        <v>5289</v>
      </c>
      <c r="D1132" s="1059" t="s">
        <v>4578</v>
      </c>
      <c r="E1132" s="1059" t="s">
        <v>4151</v>
      </c>
      <c r="F1132" s="1061">
        <v>6484.3</v>
      </c>
      <c r="G1132" s="1059" t="s">
        <v>4152</v>
      </c>
      <c r="H1132" s="1062">
        <v>2</v>
      </c>
      <c r="I1132" s="1063">
        <v>1.28</v>
      </c>
      <c r="J1132" s="1063">
        <v>0</v>
      </c>
      <c r="K1132" s="1064">
        <v>42</v>
      </c>
      <c r="L1132" s="1063">
        <v>25.856000000000002</v>
      </c>
      <c r="M1132" s="1063">
        <v>53.76</v>
      </c>
      <c r="N1132" s="1062">
        <v>1</v>
      </c>
      <c r="O1132" s="1062">
        <v>0</v>
      </c>
      <c r="P1132" s="1059">
        <v>4690379087113</v>
      </c>
      <c r="Q1132" s="1062"/>
      <c r="R1132" s="1062">
        <v>0</v>
      </c>
      <c r="S1132" s="1059" t="s">
        <v>4153</v>
      </c>
      <c r="T1132" s="1065">
        <f t="shared" si="34"/>
        <v>4344.4810000000007</v>
      </c>
      <c r="U1132" s="1066">
        <f t="shared" si="35"/>
        <v>4561.7050500000005</v>
      </c>
    </row>
    <row r="1133" spans="1:21" hidden="1">
      <c r="A1133" s="1059" t="s">
        <v>5278</v>
      </c>
      <c r="B1133" s="1060">
        <v>610015000640</v>
      </c>
      <c r="C1133" s="1059" t="s">
        <v>5290</v>
      </c>
      <c r="D1133" s="1059" t="s">
        <v>4162</v>
      </c>
      <c r="E1133" s="1059" t="s">
        <v>4151</v>
      </c>
      <c r="F1133" s="1061">
        <v>5752.3</v>
      </c>
      <c r="G1133" s="1059" t="s">
        <v>4152</v>
      </c>
      <c r="H1133" s="1062">
        <v>2</v>
      </c>
      <c r="I1133" s="1063">
        <v>1.44</v>
      </c>
      <c r="J1133" s="1063">
        <v>0</v>
      </c>
      <c r="K1133" s="1064">
        <v>35</v>
      </c>
      <c r="L1133" s="1063">
        <v>29.088000000000001</v>
      </c>
      <c r="M1133" s="1063">
        <v>50.4</v>
      </c>
      <c r="N1133" s="1062">
        <v>1</v>
      </c>
      <c r="O1133" s="1062">
        <v>0</v>
      </c>
      <c r="P1133" s="1059">
        <v>4690379087120</v>
      </c>
      <c r="Q1133" s="1062"/>
      <c r="R1133" s="1062">
        <v>0</v>
      </c>
      <c r="S1133" s="1059" t="s">
        <v>4153</v>
      </c>
      <c r="T1133" s="1065">
        <f t="shared" si="34"/>
        <v>3854.0410000000002</v>
      </c>
      <c r="U1133" s="1066">
        <f t="shared" si="35"/>
        <v>4046.7430500000005</v>
      </c>
    </row>
    <row r="1134" spans="1:21" hidden="1">
      <c r="A1134" s="1059" t="s">
        <v>5278</v>
      </c>
      <c r="B1134" s="1060">
        <v>610015000641</v>
      </c>
      <c r="C1134" s="1059" t="s">
        <v>5291</v>
      </c>
      <c r="D1134" s="1059" t="s">
        <v>4162</v>
      </c>
      <c r="E1134" s="1059" t="s">
        <v>4151</v>
      </c>
      <c r="F1134" s="1061">
        <v>5752.3</v>
      </c>
      <c r="G1134" s="1059" t="s">
        <v>4152</v>
      </c>
      <c r="H1134" s="1062">
        <v>2</v>
      </c>
      <c r="I1134" s="1063">
        <v>1.44</v>
      </c>
      <c r="J1134" s="1063">
        <v>0</v>
      </c>
      <c r="K1134" s="1064">
        <v>35</v>
      </c>
      <c r="L1134" s="1063">
        <v>29.088000000000001</v>
      </c>
      <c r="M1134" s="1063">
        <v>50.4</v>
      </c>
      <c r="N1134" s="1062">
        <v>1</v>
      </c>
      <c r="O1134" s="1062">
        <v>0</v>
      </c>
      <c r="P1134" s="1059">
        <v>4690379087137</v>
      </c>
      <c r="Q1134" s="1062"/>
      <c r="R1134" s="1062">
        <v>0</v>
      </c>
      <c r="S1134" s="1059" t="s">
        <v>4153</v>
      </c>
      <c r="T1134" s="1065">
        <f t="shared" si="34"/>
        <v>3854.0410000000002</v>
      </c>
      <c r="U1134" s="1066">
        <f t="shared" si="35"/>
        <v>4046.7430500000005</v>
      </c>
    </row>
    <row r="1135" spans="1:21" hidden="1">
      <c r="A1135" s="1059" t="s">
        <v>5278</v>
      </c>
      <c r="B1135" s="1060">
        <v>610015000642</v>
      </c>
      <c r="C1135" s="1059" t="s">
        <v>5292</v>
      </c>
      <c r="D1135" s="1059" t="s">
        <v>4162</v>
      </c>
      <c r="E1135" s="1059" t="s">
        <v>4151</v>
      </c>
      <c r="F1135" s="1061">
        <v>5752.3</v>
      </c>
      <c r="G1135" s="1059" t="s">
        <v>4152</v>
      </c>
      <c r="H1135" s="1062">
        <v>2</v>
      </c>
      <c r="I1135" s="1063">
        <v>1.44</v>
      </c>
      <c r="J1135" s="1063">
        <v>0</v>
      </c>
      <c r="K1135" s="1064">
        <v>35</v>
      </c>
      <c r="L1135" s="1063">
        <v>29.088000000000001</v>
      </c>
      <c r="M1135" s="1063">
        <v>50.4</v>
      </c>
      <c r="N1135" s="1062">
        <v>1</v>
      </c>
      <c r="O1135" s="1062">
        <v>0</v>
      </c>
      <c r="P1135" s="1059">
        <v>4690379087144</v>
      </c>
      <c r="Q1135" s="1062"/>
      <c r="R1135" s="1062">
        <v>0</v>
      </c>
      <c r="S1135" s="1059" t="s">
        <v>4153</v>
      </c>
      <c r="T1135" s="1065">
        <f t="shared" si="34"/>
        <v>3854.0410000000002</v>
      </c>
      <c r="U1135" s="1066">
        <f t="shared" si="35"/>
        <v>4046.7430500000005</v>
      </c>
    </row>
    <row r="1136" spans="1:21" hidden="1">
      <c r="A1136" s="1059" t="s">
        <v>5278</v>
      </c>
      <c r="B1136" s="1060">
        <v>610015000644</v>
      </c>
      <c r="C1136" s="1059" t="s">
        <v>5293</v>
      </c>
      <c r="D1136" s="1059" t="s">
        <v>4162</v>
      </c>
      <c r="E1136" s="1059" t="s">
        <v>4151</v>
      </c>
      <c r="F1136" s="1061">
        <v>5752.3</v>
      </c>
      <c r="G1136" s="1059" t="s">
        <v>4152</v>
      </c>
      <c r="H1136" s="1062">
        <v>2</v>
      </c>
      <c r="I1136" s="1063">
        <v>1.44</v>
      </c>
      <c r="J1136" s="1063">
        <v>0</v>
      </c>
      <c r="K1136" s="1064">
        <v>35</v>
      </c>
      <c r="L1136" s="1063">
        <v>29.088000000000001</v>
      </c>
      <c r="M1136" s="1063">
        <v>50.4</v>
      </c>
      <c r="N1136" s="1062">
        <v>1</v>
      </c>
      <c r="O1136" s="1062">
        <v>0</v>
      </c>
      <c r="P1136" s="1059">
        <v>4690379087168</v>
      </c>
      <c r="Q1136" s="1062"/>
      <c r="R1136" s="1062">
        <v>0</v>
      </c>
      <c r="S1136" s="1059" t="s">
        <v>4153</v>
      </c>
      <c r="T1136" s="1065">
        <f t="shared" si="34"/>
        <v>3854.0410000000002</v>
      </c>
      <c r="U1136" s="1066">
        <f t="shared" si="35"/>
        <v>4046.7430500000005</v>
      </c>
    </row>
    <row r="1137" spans="1:21" hidden="1">
      <c r="A1137" s="1059" t="s">
        <v>5278</v>
      </c>
      <c r="B1137" s="1060">
        <v>600010002350</v>
      </c>
      <c r="C1137" s="1059" t="s">
        <v>5294</v>
      </c>
      <c r="D1137" s="1059"/>
      <c r="E1137" s="1059" t="s">
        <v>4151</v>
      </c>
      <c r="F1137" s="1061">
        <v>6008.5</v>
      </c>
      <c r="G1137" s="1059" t="s">
        <v>4152</v>
      </c>
      <c r="H1137" s="1062">
        <v>2</v>
      </c>
      <c r="I1137" s="1063">
        <v>1.44</v>
      </c>
      <c r="J1137" s="1063">
        <v>0</v>
      </c>
      <c r="K1137" s="1064">
        <v>35</v>
      </c>
      <c r="L1137" s="1063">
        <v>28.8</v>
      </c>
      <c r="M1137" s="1063">
        <v>50.4</v>
      </c>
      <c r="N1137" s="1062">
        <v>1</v>
      </c>
      <c r="O1137" s="1062">
        <v>0</v>
      </c>
      <c r="P1137" s="1059">
        <v>4690379088363</v>
      </c>
      <c r="Q1137" s="1062"/>
      <c r="R1137" s="1062">
        <v>0</v>
      </c>
      <c r="S1137" s="1059" t="s">
        <v>4153</v>
      </c>
      <c r="T1137" s="1065">
        <f t="shared" si="34"/>
        <v>4025.6950000000002</v>
      </c>
      <c r="U1137" s="1066">
        <f t="shared" si="35"/>
        <v>4226.9797500000004</v>
      </c>
    </row>
    <row r="1138" spans="1:21" hidden="1">
      <c r="A1138" s="1059" t="s">
        <v>5278</v>
      </c>
      <c r="B1138" s="1060">
        <v>610090002512</v>
      </c>
      <c r="C1138" s="1059" t="s">
        <v>5295</v>
      </c>
      <c r="D1138" s="1059" t="s">
        <v>4180</v>
      </c>
      <c r="E1138" s="1059" t="s">
        <v>4181</v>
      </c>
      <c r="F1138" s="1061">
        <v>939.4</v>
      </c>
      <c r="G1138" s="1059" t="s">
        <v>4152</v>
      </c>
      <c r="H1138" s="1062">
        <v>10</v>
      </c>
      <c r="I1138" s="1063">
        <v>0.57600368642359301</v>
      </c>
      <c r="J1138" s="1063">
        <v>0</v>
      </c>
      <c r="K1138" s="1064">
        <v>60</v>
      </c>
      <c r="L1138" s="1063">
        <v>9.5</v>
      </c>
      <c r="M1138" s="1063">
        <v>34.5602211854156</v>
      </c>
      <c r="N1138" s="1062">
        <v>1</v>
      </c>
      <c r="O1138" s="1062">
        <v>0</v>
      </c>
      <c r="P1138" s="1059">
        <v>4690379088080</v>
      </c>
      <c r="Q1138" s="1062"/>
      <c r="R1138" s="1062">
        <v>0</v>
      </c>
      <c r="S1138" s="1059" t="s">
        <v>4153</v>
      </c>
      <c r="T1138" s="1065">
        <f t="shared" si="34"/>
        <v>629.39800000000002</v>
      </c>
      <c r="U1138" s="1066">
        <f t="shared" si="35"/>
        <v>660.86790000000008</v>
      </c>
    </row>
    <row r="1139" spans="1:21" hidden="1">
      <c r="A1139" s="1059" t="s">
        <v>5278</v>
      </c>
      <c r="B1139" s="1060">
        <v>610090002513</v>
      </c>
      <c r="C1139" s="1059" t="s">
        <v>5296</v>
      </c>
      <c r="D1139" s="1059" t="s">
        <v>4180</v>
      </c>
      <c r="E1139" s="1059" t="s">
        <v>4181</v>
      </c>
      <c r="F1139" s="1061">
        <v>939.4</v>
      </c>
      <c r="G1139" s="1059" t="s">
        <v>4152</v>
      </c>
      <c r="H1139" s="1062">
        <v>10</v>
      </c>
      <c r="I1139" s="1063">
        <v>0.57600368642359301</v>
      </c>
      <c r="J1139" s="1063">
        <v>0</v>
      </c>
      <c r="K1139" s="1064">
        <v>60</v>
      </c>
      <c r="L1139" s="1063">
        <v>9.5</v>
      </c>
      <c r="M1139" s="1063">
        <v>34.5602211854156</v>
      </c>
      <c r="N1139" s="1062">
        <v>1</v>
      </c>
      <c r="O1139" s="1062">
        <v>0</v>
      </c>
      <c r="P1139" s="1059">
        <v>4690379088097</v>
      </c>
      <c r="Q1139" s="1062"/>
      <c r="R1139" s="1062">
        <v>0</v>
      </c>
      <c r="S1139" s="1059" t="s">
        <v>4153</v>
      </c>
      <c r="T1139" s="1065">
        <f t="shared" si="34"/>
        <v>629.39800000000002</v>
      </c>
      <c r="U1139" s="1066">
        <f t="shared" si="35"/>
        <v>660.86790000000008</v>
      </c>
    </row>
    <row r="1140" spans="1:21" hidden="1">
      <c r="A1140" s="1059" t="s">
        <v>5278</v>
      </c>
      <c r="B1140" s="1060">
        <v>610090002514</v>
      </c>
      <c r="C1140" s="1059" t="s">
        <v>5297</v>
      </c>
      <c r="D1140" s="1059" t="s">
        <v>4180</v>
      </c>
      <c r="E1140" s="1059" t="s">
        <v>4181</v>
      </c>
      <c r="F1140" s="1061">
        <v>939.4</v>
      </c>
      <c r="G1140" s="1059" t="s">
        <v>4152</v>
      </c>
      <c r="H1140" s="1062">
        <v>10</v>
      </c>
      <c r="I1140" s="1063">
        <v>0.57600368642359301</v>
      </c>
      <c r="J1140" s="1063">
        <v>0</v>
      </c>
      <c r="K1140" s="1064">
        <v>60</v>
      </c>
      <c r="L1140" s="1063">
        <v>9.5</v>
      </c>
      <c r="M1140" s="1063">
        <v>34.5602211854156</v>
      </c>
      <c r="N1140" s="1062">
        <v>1</v>
      </c>
      <c r="O1140" s="1062">
        <v>0</v>
      </c>
      <c r="P1140" s="1059">
        <v>4690379088103</v>
      </c>
      <c r="Q1140" s="1062"/>
      <c r="R1140" s="1062">
        <v>0</v>
      </c>
      <c r="S1140" s="1059" t="s">
        <v>4153</v>
      </c>
      <c r="T1140" s="1065">
        <f t="shared" si="34"/>
        <v>629.39800000000002</v>
      </c>
      <c r="U1140" s="1066">
        <f t="shared" si="35"/>
        <v>660.86790000000008</v>
      </c>
    </row>
    <row r="1141" spans="1:21" hidden="1">
      <c r="A1141" s="1059" t="s">
        <v>5278</v>
      </c>
      <c r="B1141" s="1060">
        <v>610090002515</v>
      </c>
      <c r="C1141" s="1059" t="s">
        <v>5298</v>
      </c>
      <c r="D1141" s="1059" t="s">
        <v>4180</v>
      </c>
      <c r="E1141" s="1059" t="s">
        <v>4181</v>
      </c>
      <c r="F1141" s="1061">
        <v>939.4</v>
      </c>
      <c r="G1141" s="1059" t="s">
        <v>4152</v>
      </c>
      <c r="H1141" s="1062">
        <v>10</v>
      </c>
      <c r="I1141" s="1063">
        <v>0.57600368642359301</v>
      </c>
      <c r="J1141" s="1063">
        <v>0</v>
      </c>
      <c r="K1141" s="1064">
        <v>60</v>
      </c>
      <c r="L1141" s="1063">
        <v>9.5</v>
      </c>
      <c r="M1141" s="1063">
        <v>34.5602211854156</v>
      </c>
      <c r="N1141" s="1062">
        <v>1</v>
      </c>
      <c r="O1141" s="1062">
        <v>0</v>
      </c>
      <c r="P1141" s="1059">
        <v>4690379088110</v>
      </c>
      <c r="Q1141" s="1062"/>
      <c r="R1141" s="1062">
        <v>0</v>
      </c>
      <c r="S1141" s="1059" t="s">
        <v>4153</v>
      </c>
      <c r="T1141" s="1065">
        <f t="shared" si="34"/>
        <v>629.39800000000002</v>
      </c>
      <c r="U1141" s="1066">
        <f t="shared" si="35"/>
        <v>660.86790000000008</v>
      </c>
    </row>
    <row r="1142" spans="1:21" hidden="1">
      <c r="A1142" s="1059" t="s">
        <v>5278</v>
      </c>
      <c r="B1142" s="1060">
        <v>610090002516</v>
      </c>
      <c r="C1142" s="1059" t="s">
        <v>5299</v>
      </c>
      <c r="D1142" s="1059" t="s">
        <v>4186</v>
      </c>
      <c r="E1142" s="1059" t="s">
        <v>4181</v>
      </c>
      <c r="F1142" s="1061">
        <v>311.09999999999997</v>
      </c>
      <c r="G1142" s="1059" t="s">
        <v>4152</v>
      </c>
      <c r="H1142" s="1062">
        <v>10</v>
      </c>
      <c r="I1142" s="1063">
        <v>0.43200276481769501</v>
      </c>
      <c r="J1142" s="1063">
        <v>0</v>
      </c>
      <c r="K1142" s="1064">
        <v>72</v>
      </c>
      <c r="L1142" s="1063">
        <v>9.0299999999999994</v>
      </c>
      <c r="M1142" s="1063">
        <v>31.104199066873999</v>
      </c>
      <c r="N1142" s="1062">
        <v>1</v>
      </c>
      <c r="O1142" s="1062">
        <v>0</v>
      </c>
      <c r="P1142" s="1059">
        <v>4690379088127</v>
      </c>
      <c r="Q1142" s="1062"/>
      <c r="R1142" s="1062">
        <v>0</v>
      </c>
      <c r="S1142" s="1059" t="s">
        <v>4153</v>
      </c>
      <c r="T1142" s="1065">
        <f t="shared" si="34"/>
        <v>208.43699999999998</v>
      </c>
      <c r="U1142" s="1066">
        <f t="shared" si="35"/>
        <v>218.85884999999999</v>
      </c>
    </row>
    <row r="1143" spans="1:21" hidden="1">
      <c r="A1143" s="1059" t="s">
        <v>5278</v>
      </c>
      <c r="B1143" s="1060">
        <v>610090002517</v>
      </c>
      <c r="C1143" s="1059" t="s">
        <v>5300</v>
      </c>
      <c r="D1143" s="1059" t="s">
        <v>4186</v>
      </c>
      <c r="E1143" s="1059" t="s">
        <v>4181</v>
      </c>
      <c r="F1143" s="1061">
        <v>311.09999999999997</v>
      </c>
      <c r="G1143" s="1059" t="s">
        <v>4152</v>
      </c>
      <c r="H1143" s="1062">
        <v>10</v>
      </c>
      <c r="I1143" s="1063">
        <v>0.43200276481769501</v>
      </c>
      <c r="J1143" s="1063">
        <v>0</v>
      </c>
      <c r="K1143" s="1064">
        <v>72</v>
      </c>
      <c r="L1143" s="1063">
        <v>9.0299999999999994</v>
      </c>
      <c r="M1143" s="1063">
        <v>31.104199066873999</v>
      </c>
      <c r="N1143" s="1062">
        <v>1</v>
      </c>
      <c r="O1143" s="1062">
        <v>0</v>
      </c>
      <c r="P1143" s="1059">
        <v>4690379088134</v>
      </c>
      <c r="Q1143" s="1062"/>
      <c r="R1143" s="1062">
        <v>0</v>
      </c>
      <c r="S1143" s="1059" t="s">
        <v>4153</v>
      </c>
      <c r="T1143" s="1065">
        <f t="shared" si="34"/>
        <v>208.43699999999998</v>
      </c>
      <c r="U1143" s="1066">
        <f t="shared" si="35"/>
        <v>218.85884999999999</v>
      </c>
    </row>
    <row r="1144" spans="1:21" hidden="1">
      <c r="A1144" s="1059" t="s">
        <v>5278</v>
      </c>
      <c r="B1144" s="1060">
        <v>610090002518</v>
      </c>
      <c r="C1144" s="1059" t="s">
        <v>5301</v>
      </c>
      <c r="D1144" s="1059" t="s">
        <v>4186</v>
      </c>
      <c r="E1144" s="1059" t="s">
        <v>4181</v>
      </c>
      <c r="F1144" s="1061">
        <v>311.09999999999997</v>
      </c>
      <c r="G1144" s="1059" t="s">
        <v>4152</v>
      </c>
      <c r="H1144" s="1062">
        <v>10</v>
      </c>
      <c r="I1144" s="1063">
        <v>0.43200276481769501</v>
      </c>
      <c r="J1144" s="1063">
        <v>0</v>
      </c>
      <c r="K1144" s="1064">
        <v>72</v>
      </c>
      <c r="L1144" s="1063">
        <v>9.0299999999999994</v>
      </c>
      <c r="M1144" s="1063">
        <v>31.104199066873999</v>
      </c>
      <c r="N1144" s="1062">
        <v>1</v>
      </c>
      <c r="O1144" s="1062">
        <v>0</v>
      </c>
      <c r="P1144" s="1059">
        <v>4690379088141</v>
      </c>
      <c r="Q1144" s="1062"/>
      <c r="R1144" s="1062">
        <v>0</v>
      </c>
      <c r="S1144" s="1059" t="s">
        <v>4153</v>
      </c>
      <c r="T1144" s="1065">
        <f t="shared" si="34"/>
        <v>208.43699999999998</v>
      </c>
      <c r="U1144" s="1066">
        <f t="shared" si="35"/>
        <v>218.85884999999999</v>
      </c>
    </row>
    <row r="1145" spans="1:21" hidden="1">
      <c r="A1145" s="1059" t="s">
        <v>5278</v>
      </c>
      <c r="B1145" s="1060">
        <v>610090002519</v>
      </c>
      <c r="C1145" s="1059" t="s">
        <v>5302</v>
      </c>
      <c r="D1145" s="1059" t="s">
        <v>4186</v>
      </c>
      <c r="E1145" s="1059" t="s">
        <v>4181</v>
      </c>
      <c r="F1145" s="1061">
        <v>311.09999999999997</v>
      </c>
      <c r="G1145" s="1059" t="s">
        <v>4152</v>
      </c>
      <c r="H1145" s="1062">
        <v>10</v>
      </c>
      <c r="I1145" s="1063">
        <v>0.43200276481769501</v>
      </c>
      <c r="J1145" s="1063">
        <v>0</v>
      </c>
      <c r="K1145" s="1064">
        <v>72</v>
      </c>
      <c r="L1145" s="1063">
        <v>9.0299999999999994</v>
      </c>
      <c r="M1145" s="1063">
        <v>31.104199066873999</v>
      </c>
      <c r="N1145" s="1062">
        <v>1</v>
      </c>
      <c r="O1145" s="1062">
        <v>0</v>
      </c>
      <c r="P1145" s="1059">
        <v>4690379088158</v>
      </c>
      <c r="Q1145" s="1062"/>
      <c r="R1145" s="1062">
        <v>0</v>
      </c>
      <c r="S1145" s="1059" t="s">
        <v>4153</v>
      </c>
      <c r="T1145" s="1065">
        <f t="shared" si="34"/>
        <v>208.43699999999998</v>
      </c>
      <c r="U1145" s="1066">
        <f t="shared" si="35"/>
        <v>218.85884999999999</v>
      </c>
    </row>
    <row r="1146" spans="1:21" hidden="1">
      <c r="A1146" s="1059" t="s">
        <v>5278</v>
      </c>
      <c r="B1146" s="1060">
        <v>610090002520</v>
      </c>
      <c r="C1146" s="1059" t="s">
        <v>5303</v>
      </c>
      <c r="D1146" s="1059" t="s">
        <v>4186</v>
      </c>
      <c r="E1146" s="1059" t="s">
        <v>4181</v>
      </c>
      <c r="F1146" s="1061">
        <v>311.09999999999997</v>
      </c>
      <c r="G1146" s="1059" t="s">
        <v>4152</v>
      </c>
      <c r="H1146" s="1062">
        <v>10</v>
      </c>
      <c r="I1146" s="1063">
        <v>0.43200276481769501</v>
      </c>
      <c r="J1146" s="1063">
        <v>0</v>
      </c>
      <c r="K1146" s="1064">
        <v>72</v>
      </c>
      <c r="L1146" s="1063">
        <v>9.0299999999999994</v>
      </c>
      <c r="M1146" s="1063">
        <v>31.104199066873999</v>
      </c>
      <c r="N1146" s="1062">
        <v>1</v>
      </c>
      <c r="O1146" s="1062">
        <v>0</v>
      </c>
      <c r="P1146" s="1059">
        <v>4690379088165</v>
      </c>
      <c r="Q1146" s="1062"/>
      <c r="R1146" s="1062">
        <v>0</v>
      </c>
      <c r="S1146" s="1059" t="s">
        <v>4153</v>
      </c>
      <c r="T1146" s="1065">
        <f t="shared" si="34"/>
        <v>208.43699999999998</v>
      </c>
      <c r="U1146" s="1066">
        <f t="shared" si="35"/>
        <v>218.85884999999999</v>
      </c>
    </row>
    <row r="1147" spans="1:21" hidden="1">
      <c r="A1147" s="1059" t="s">
        <v>5278</v>
      </c>
      <c r="B1147" s="1060">
        <v>610090002521</v>
      </c>
      <c r="C1147" s="1059" t="s">
        <v>5304</v>
      </c>
      <c r="D1147" s="1059" t="s">
        <v>4191</v>
      </c>
      <c r="E1147" s="1059" t="s">
        <v>4181</v>
      </c>
      <c r="F1147" s="1061">
        <v>134.19999999999999</v>
      </c>
      <c r="G1147" s="1059" t="s">
        <v>4152</v>
      </c>
      <c r="H1147" s="1062">
        <v>19</v>
      </c>
      <c r="I1147" s="1063">
        <v>9.8496630378434397E-2</v>
      </c>
      <c r="J1147" s="1063">
        <v>0</v>
      </c>
      <c r="K1147" s="1064">
        <v>416</v>
      </c>
      <c r="L1147" s="1063">
        <v>2.1659999999999999</v>
      </c>
      <c r="M1147" s="1063">
        <v>40.974598237428701</v>
      </c>
      <c r="N1147" s="1062">
        <v>1</v>
      </c>
      <c r="O1147" s="1062">
        <v>0</v>
      </c>
      <c r="P1147" s="1059">
        <v>4690379088172</v>
      </c>
      <c r="Q1147" s="1062"/>
      <c r="R1147" s="1062">
        <v>0</v>
      </c>
      <c r="S1147" s="1059" t="s">
        <v>4153</v>
      </c>
      <c r="T1147" s="1065">
        <f t="shared" si="34"/>
        <v>89.914000000000001</v>
      </c>
      <c r="U1147" s="1066">
        <f t="shared" si="35"/>
        <v>94.409700000000001</v>
      </c>
    </row>
    <row r="1148" spans="1:21" hidden="1">
      <c r="A1148" s="1059" t="s">
        <v>5278</v>
      </c>
      <c r="B1148" s="1060">
        <v>610090002522</v>
      </c>
      <c r="C1148" s="1059" t="s">
        <v>5305</v>
      </c>
      <c r="D1148" s="1059" t="s">
        <v>4191</v>
      </c>
      <c r="E1148" s="1059" t="s">
        <v>4181</v>
      </c>
      <c r="F1148" s="1061">
        <v>134.19999999999999</v>
      </c>
      <c r="G1148" s="1059" t="s">
        <v>4152</v>
      </c>
      <c r="H1148" s="1062">
        <v>19</v>
      </c>
      <c r="I1148" s="1063">
        <v>9.8496630378434397E-2</v>
      </c>
      <c r="J1148" s="1063">
        <v>0</v>
      </c>
      <c r="K1148" s="1064">
        <v>416</v>
      </c>
      <c r="L1148" s="1063">
        <v>2.1659999999999999</v>
      </c>
      <c r="M1148" s="1063">
        <v>40.974598237428701</v>
      </c>
      <c r="N1148" s="1062">
        <v>1</v>
      </c>
      <c r="O1148" s="1062">
        <v>0</v>
      </c>
      <c r="P1148" s="1059">
        <v>4690379088189</v>
      </c>
      <c r="Q1148" s="1062"/>
      <c r="R1148" s="1062">
        <v>0</v>
      </c>
      <c r="S1148" s="1059" t="s">
        <v>4153</v>
      </c>
      <c r="T1148" s="1065">
        <f t="shared" si="34"/>
        <v>89.914000000000001</v>
      </c>
      <c r="U1148" s="1066">
        <f t="shared" si="35"/>
        <v>94.409700000000001</v>
      </c>
    </row>
    <row r="1149" spans="1:21" hidden="1">
      <c r="A1149" s="1059" t="s">
        <v>5278</v>
      </c>
      <c r="B1149" s="1060">
        <v>610090002523</v>
      </c>
      <c r="C1149" s="1059" t="s">
        <v>5306</v>
      </c>
      <c r="D1149" s="1059" t="s">
        <v>4191</v>
      </c>
      <c r="E1149" s="1059" t="s">
        <v>4181</v>
      </c>
      <c r="F1149" s="1061">
        <v>134.19999999999999</v>
      </c>
      <c r="G1149" s="1059" t="s">
        <v>4152</v>
      </c>
      <c r="H1149" s="1062">
        <v>19</v>
      </c>
      <c r="I1149" s="1063">
        <v>9.8496630378434397E-2</v>
      </c>
      <c r="J1149" s="1063">
        <v>0</v>
      </c>
      <c r="K1149" s="1064">
        <v>416</v>
      </c>
      <c r="L1149" s="1063">
        <v>2.1659999999999999</v>
      </c>
      <c r="M1149" s="1063">
        <v>40.974598237428701</v>
      </c>
      <c r="N1149" s="1062">
        <v>1</v>
      </c>
      <c r="O1149" s="1062">
        <v>0</v>
      </c>
      <c r="P1149" s="1059">
        <v>4690379088196</v>
      </c>
      <c r="Q1149" s="1062"/>
      <c r="R1149" s="1062">
        <v>0</v>
      </c>
      <c r="S1149" s="1059" t="s">
        <v>4153</v>
      </c>
      <c r="T1149" s="1065">
        <f t="shared" si="34"/>
        <v>89.914000000000001</v>
      </c>
      <c r="U1149" s="1066">
        <f t="shared" si="35"/>
        <v>94.409700000000001</v>
      </c>
    </row>
    <row r="1150" spans="1:21" hidden="1">
      <c r="A1150" s="1059" t="s">
        <v>5278</v>
      </c>
      <c r="B1150" s="1060">
        <v>610090002524</v>
      </c>
      <c r="C1150" s="1059" t="s">
        <v>5307</v>
      </c>
      <c r="D1150" s="1059" t="s">
        <v>4191</v>
      </c>
      <c r="E1150" s="1059" t="s">
        <v>4181</v>
      </c>
      <c r="F1150" s="1061">
        <v>134.19999999999999</v>
      </c>
      <c r="G1150" s="1059" t="s">
        <v>4152</v>
      </c>
      <c r="H1150" s="1062">
        <v>19</v>
      </c>
      <c r="I1150" s="1063">
        <v>9.8496630378434397E-2</v>
      </c>
      <c r="J1150" s="1063">
        <v>0</v>
      </c>
      <c r="K1150" s="1064">
        <v>416</v>
      </c>
      <c r="L1150" s="1063">
        <v>2.1659999999999999</v>
      </c>
      <c r="M1150" s="1063">
        <v>40.974598237428701</v>
      </c>
      <c r="N1150" s="1062">
        <v>1</v>
      </c>
      <c r="O1150" s="1062">
        <v>0</v>
      </c>
      <c r="P1150" s="1059">
        <v>4690379088202</v>
      </c>
      <c r="Q1150" s="1062"/>
      <c r="R1150" s="1062">
        <v>0</v>
      </c>
      <c r="S1150" s="1059" t="s">
        <v>4153</v>
      </c>
      <c r="T1150" s="1065">
        <f t="shared" si="34"/>
        <v>89.914000000000001</v>
      </c>
      <c r="U1150" s="1066">
        <f t="shared" si="35"/>
        <v>94.409700000000001</v>
      </c>
    </row>
    <row r="1151" spans="1:21" hidden="1">
      <c r="A1151" s="1059" t="s">
        <v>5278</v>
      </c>
      <c r="B1151" s="1060">
        <v>610090002525</v>
      </c>
      <c r="C1151" s="1059" t="s">
        <v>5308</v>
      </c>
      <c r="D1151" s="1059" t="s">
        <v>4191</v>
      </c>
      <c r="E1151" s="1059" t="s">
        <v>4181</v>
      </c>
      <c r="F1151" s="1061">
        <v>134.19999999999999</v>
      </c>
      <c r="G1151" s="1059" t="s">
        <v>4152</v>
      </c>
      <c r="H1151" s="1062">
        <v>19</v>
      </c>
      <c r="I1151" s="1063">
        <v>9.8496630378434397E-2</v>
      </c>
      <c r="J1151" s="1063">
        <v>0</v>
      </c>
      <c r="K1151" s="1064">
        <v>416</v>
      </c>
      <c r="L1151" s="1063">
        <v>2.1659999999999999</v>
      </c>
      <c r="M1151" s="1063">
        <v>40.974598237428701</v>
      </c>
      <c r="N1151" s="1062">
        <v>1</v>
      </c>
      <c r="O1151" s="1062">
        <v>0</v>
      </c>
      <c r="P1151" s="1059">
        <v>4690379088219</v>
      </c>
      <c r="Q1151" s="1062"/>
      <c r="R1151" s="1062">
        <v>0</v>
      </c>
      <c r="S1151" s="1059" t="s">
        <v>4153</v>
      </c>
      <c r="T1151" s="1065">
        <f t="shared" si="34"/>
        <v>89.914000000000001</v>
      </c>
      <c r="U1151" s="1066">
        <f t="shared" si="35"/>
        <v>94.409700000000001</v>
      </c>
    </row>
    <row r="1152" spans="1:21" hidden="1">
      <c r="A1152" s="1059" t="s">
        <v>5278</v>
      </c>
      <c r="B1152" s="1060">
        <v>620110000162</v>
      </c>
      <c r="C1152" s="1059" t="s">
        <v>5309</v>
      </c>
      <c r="D1152" s="1059" t="s">
        <v>5310</v>
      </c>
      <c r="E1152" s="1059" t="s">
        <v>4151</v>
      </c>
      <c r="F1152" s="1061">
        <v>36905</v>
      </c>
      <c r="G1152" s="1059" t="s">
        <v>4152</v>
      </c>
      <c r="H1152" s="1062">
        <v>5</v>
      </c>
      <c r="I1152" s="1063">
        <v>0.65800000000000003</v>
      </c>
      <c r="J1152" s="1063">
        <v>0</v>
      </c>
      <c r="K1152" s="1064">
        <v>40</v>
      </c>
      <c r="L1152" s="1063">
        <v>11.909800000000001</v>
      </c>
      <c r="M1152" s="1063">
        <v>26.32</v>
      </c>
      <c r="N1152" s="1062">
        <v>1</v>
      </c>
      <c r="O1152" s="1062">
        <v>0</v>
      </c>
      <c r="P1152" s="1059">
        <v>4690379089391</v>
      </c>
      <c r="Q1152" s="1062"/>
      <c r="R1152" s="1062">
        <v>0</v>
      </c>
      <c r="S1152" s="1059" t="s">
        <v>4153</v>
      </c>
      <c r="T1152" s="1065">
        <f t="shared" si="34"/>
        <v>24726.350000000002</v>
      </c>
      <c r="U1152" s="1066">
        <f t="shared" si="35"/>
        <v>25962.667500000003</v>
      </c>
    </row>
    <row r="1153" spans="1:21" hidden="1">
      <c r="A1153" s="1059" t="s">
        <v>5278</v>
      </c>
      <c r="B1153" s="1060">
        <v>620110000163</v>
      </c>
      <c r="C1153" s="1059" t="s">
        <v>5311</v>
      </c>
      <c r="D1153" s="1059" t="s">
        <v>5310</v>
      </c>
      <c r="E1153" s="1059" t="s">
        <v>4151</v>
      </c>
      <c r="F1153" s="1061">
        <v>42944</v>
      </c>
      <c r="G1153" s="1059" t="s">
        <v>4152</v>
      </c>
      <c r="H1153" s="1062">
        <v>5</v>
      </c>
      <c r="I1153" s="1063">
        <v>0.65800000000000003</v>
      </c>
      <c r="J1153" s="1063">
        <v>0</v>
      </c>
      <c r="K1153" s="1064">
        <v>40</v>
      </c>
      <c r="L1153" s="1063">
        <v>11.909800000000001</v>
      </c>
      <c r="M1153" s="1063">
        <v>26.32</v>
      </c>
      <c r="N1153" s="1062">
        <v>1</v>
      </c>
      <c r="O1153" s="1062">
        <v>0</v>
      </c>
      <c r="P1153" s="1059">
        <v>4690379089407</v>
      </c>
      <c r="Q1153" s="1062"/>
      <c r="R1153" s="1062">
        <v>0</v>
      </c>
      <c r="S1153" s="1059" t="s">
        <v>4153</v>
      </c>
      <c r="T1153" s="1065">
        <f t="shared" si="34"/>
        <v>28772.480000000003</v>
      </c>
      <c r="U1153" s="1066">
        <f t="shared" si="35"/>
        <v>30211.104000000003</v>
      </c>
    </row>
    <row r="1154" spans="1:21" hidden="1">
      <c r="A1154" s="1059" t="s">
        <v>5278</v>
      </c>
      <c r="B1154" s="1060">
        <v>610110000957</v>
      </c>
      <c r="C1154" s="1059" t="s">
        <v>5312</v>
      </c>
      <c r="D1154" s="1059" t="s">
        <v>4175</v>
      </c>
      <c r="E1154" s="1059" t="s">
        <v>4151</v>
      </c>
      <c r="F1154" s="1061">
        <v>20721.7</v>
      </c>
      <c r="G1154" s="1059" t="s">
        <v>4152</v>
      </c>
      <c r="H1154" s="1062">
        <v>11</v>
      </c>
      <c r="I1154" s="1063">
        <v>0.99</v>
      </c>
      <c r="J1154" s="1063">
        <v>0</v>
      </c>
      <c r="K1154" s="1064">
        <v>36</v>
      </c>
      <c r="L1154" s="1063">
        <v>20.354399999999998</v>
      </c>
      <c r="M1154" s="1063">
        <v>35.64</v>
      </c>
      <c r="N1154" s="1062">
        <v>1</v>
      </c>
      <c r="O1154" s="1062">
        <v>0</v>
      </c>
      <c r="P1154" s="1059">
        <v>4690379088318</v>
      </c>
      <c r="Q1154" s="1062"/>
      <c r="R1154" s="1062">
        <v>0</v>
      </c>
      <c r="S1154" s="1059" t="s">
        <v>4153</v>
      </c>
      <c r="T1154" s="1065">
        <f t="shared" si="34"/>
        <v>13883.539000000001</v>
      </c>
      <c r="U1154" s="1066">
        <f t="shared" si="35"/>
        <v>14577.715950000002</v>
      </c>
    </row>
    <row r="1155" spans="1:21" hidden="1">
      <c r="A1155" s="1059" t="s">
        <v>5278</v>
      </c>
      <c r="B1155" s="1060">
        <v>610110000958</v>
      </c>
      <c r="C1155" s="1059" t="s">
        <v>5313</v>
      </c>
      <c r="D1155" s="1059" t="s">
        <v>4175</v>
      </c>
      <c r="E1155" s="1059" t="s">
        <v>4151</v>
      </c>
      <c r="F1155" s="1061">
        <v>20721.7</v>
      </c>
      <c r="G1155" s="1059" t="s">
        <v>4152</v>
      </c>
      <c r="H1155" s="1062">
        <v>11</v>
      </c>
      <c r="I1155" s="1063">
        <v>0.99</v>
      </c>
      <c r="J1155" s="1063">
        <v>0</v>
      </c>
      <c r="K1155" s="1064">
        <v>36</v>
      </c>
      <c r="L1155" s="1063">
        <v>20.354399999999998</v>
      </c>
      <c r="M1155" s="1063">
        <v>35.64</v>
      </c>
      <c r="N1155" s="1062">
        <v>1</v>
      </c>
      <c r="O1155" s="1062">
        <v>0</v>
      </c>
      <c r="P1155" s="1059">
        <v>4690379088325</v>
      </c>
      <c r="Q1155" s="1062"/>
      <c r="R1155" s="1062">
        <v>0</v>
      </c>
      <c r="S1155" s="1059" t="s">
        <v>4153</v>
      </c>
      <c r="T1155" s="1065">
        <f t="shared" si="34"/>
        <v>13883.539000000001</v>
      </c>
      <c r="U1155" s="1066">
        <f t="shared" si="35"/>
        <v>14577.715950000002</v>
      </c>
    </row>
    <row r="1156" spans="1:21" hidden="1">
      <c r="A1156" s="1059" t="s">
        <v>5278</v>
      </c>
      <c r="B1156" s="1060">
        <v>610110000959</v>
      </c>
      <c r="C1156" s="1059" t="s">
        <v>5314</v>
      </c>
      <c r="D1156" s="1059" t="s">
        <v>4175</v>
      </c>
      <c r="E1156" s="1059" t="s">
        <v>4151</v>
      </c>
      <c r="F1156" s="1061">
        <v>20721.7</v>
      </c>
      <c r="G1156" s="1059" t="s">
        <v>4152</v>
      </c>
      <c r="H1156" s="1062">
        <v>11</v>
      </c>
      <c r="I1156" s="1063">
        <v>0.99</v>
      </c>
      <c r="J1156" s="1063">
        <v>0</v>
      </c>
      <c r="K1156" s="1064">
        <v>36</v>
      </c>
      <c r="L1156" s="1063">
        <v>20.354399999999998</v>
      </c>
      <c r="M1156" s="1063">
        <v>35.64</v>
      </c>
      <c r="N1156" s="1062">
        <v>1</v>
      </c>
      <c r="O1156" s="1062">
        <v>0</v>
      </c>
      <c r="P1156" s="1059">
        <v>4690379088332</v>
      </c>
      <c r="Q1156" s="1062"/>
      <c r="R1156" s="1062">
        <v>0</v>
      </c>
      <c r="S1156" s="1059" t="s">
        <v>4153</v>
      </c>
      <c r="T1156" s="1065">
        <f t="shared" si="34"/>
        <v>13883.539000000001</v>
      </c>
      <c r="U1156" s="1066">
        <f t="shared" si="35"/>
        <v>14577.715950000002</v>
      </c>
    </row>
    <row r="1157" spans="1:21" hidden="1">
      <c r="A1157" s="1059" t="s">
        <v>5278</v>
      </c>
      <c r="B1157" s="1060">
        <v>610110000960</v>
      </c>
      <c r="C1157" s="1059" t="s">
        <v>5315</v>
      </c>
      <c r="D1157" s="1059" t="s">
        <v>4175</v>
      </c>
      <c r="E1157" s="1059" t="s">
        <v>4151</v>
      </c>
      <c r="F1157" s="1061">
        <v>20721.7</v>
      </c>
      <c r="G1157" s="1059" t="s">
        <v>4152</v>
      </c>
      <c r="H1157" s="1062">
        <v>11</v>
      </c>
      <c r="I1157" s="1063">
        <v>0.99</v>
      </c>
      <c r="J1157" s="1063">
        <v>0</v>
      </c>
      <c r="K1157" s="1064">
        <v>36</v>
      </c>
      <c r="L1157" s="1063">
        <v>20.354399999999998</v>
      </c>
      <c r="M1157" s="1063">
        <v>35.64</v>
      </c>
      <c r="N1157" s="1062">
        <v>1</v>
      </c>
      <c r="O1157" s="1062">
        <v>0</v>
      </c>
      <c r="P1157" s="1059">
        <v>4690379088349</v>
      </c>
      <c r="Q1157" s="1062"/>
      <c r="R1157" s="1062">
        <v>0</v>
      </c>
      <c r="S1157" s="1059" t="s">
        <v>4153</v>
      </c>
      <c r="T1157" s="1065">
        <f t="shared" si="34"/>
        <v>13883.539000000001</v>
      </c>
      <c r="U1157" s="1066">
        <f t="shared" si="35"/>
        <v>14577.715950000002</v>
      </c>
    </row>
    <row r="1158" spans="1:21" hidden="1">
      <c r="A1158" s="1059" t="s">
        <v>5278</v>
      </c>
      <c r="B1158" s="1060">
        <v>610110000961</v>
      </c>
      <c r="C1158" s="1059" t="s">
        <v>5316</v>
      </c>
      <c r="D1158" s="1059" t="s">
        <v>4175</v>
      </c>
      <c r="E1158" s="1059" t="s">
        <v>4151</v>
      </c>
      <c r="F1158" s="1061">
        <v>20721.7</v>
      </c>
      <c r="G1158" s="1059" t="s">
        <v>4152</v>
      </c>
      <c r="H1158" s="1062">
        <v>11</v>
      </c>
      <c r="I1158" s="1063">
        <v>0.99</v>
      </c>
      <c r="J1158" s="1063">
        <v>0</v>
      </c>
      <c r="K1158" s="1064">
        <v>36</v>
      </c>
      <c r="L1158" s="1063">
        <v>20.354399999999998</v>
      </c>
      <c r="M1158" s="1063">
        <v>35.64</v>
      </c>
      <c r="N1158" s="1062">
        <v>1</v>
      </c>
      <c r="O1158" s="1062">
        <v>0</v>
      </c>
      <c r="P1158" s="1059">
        <v>4690379088356</v>
      </c>
      <c r="Q1158" s="1062"/>
      <c r="R1158" s="1062">
        <v>0</v>
      </c>
      <c r="S1158" s="1059" t="s">
        <v>4153</v>
      </c>
      <c r="T1158" s="1065">
        <f t="shared" si="34"/>
        <v>13883.539000000001</v>
      </c>
      <c r="U1158" s="1066">
        <f t="shared" si="35"/>
        <v>14577.715950000002</v>
      </c>
    </row>
    <row r="1159" spans="1:21" hidden="1">
      <c r="A1159" s="1059" t="s">
        <v>5278</v>
      </c>
      <c r="B1159" s="1060">
        <v>610130005288</v>
      </c>
      <c r="C1159" s="1059" t="s">
        <v>5317</v>
      </c>
      <c r="D1159" s="1059" t="s">
        <v>4180</v>
      </c>
      <c r="E1159" s="1059" t="s">
        <v>4196</v>
      </c>
      <c r="F1159" s="1061">
        <v>1427.3999999999999</v>
      </c>
      <c r="G1159" s="1059" t="s">
        <v>4152</v>
      </c>
      <c r="H1159" s="1062">
        <v>10</v>
      </c>
      <c r="I1159" s="1063">
        <v>0.57599539203686401</v>
      </c>
      <c r="J1159" s="1063">
        <v>8</v>
      </c>
      <c r="K1159" s="1064">
        <v>60</v>
      </c>
      <c r="L1159" s="1063">
        <v>17.600000000000001</v>
      </c>
      <c r="M1159" s="1063">
        <v>34.559723522211797</v>
      </c>
      <c r="N1159" s="1062">
        <v>1</v>
      </c>
      <c r="O1159" s="1062">
        <v>0</v>
      </c>
      <c r="P1159" s="1059">
        <v>4690379088226</v>
      </c>
      <c r="Q1159" s="1062"/>
      <c r="R1159" s="1062">
        <v>0</v>
      </c>
      <c r="S1159" s="1059" t="s">
        <v>4153</v>
      </c>
      <c r="T1159" s="1065">
        <f t="shared" si="34"/>
        <v>956.35799999999995</v>
      </c>
      <c r="U1159" s="1066">
        <f t="shared" si="35"/>
        <v>1004.1759</v>
      </c>
    </row>
    <row r="1160" spans="1:21" hidden="1">
      <c r="A1160" s="1059" t="s">
        <v>5278</v>
      </c>
      <c r="B1160" s="1060">
        <v>610130005289</v>
      </c>
      <c r="C1160" s="1059" t="s">
        <v>5318</v>
      </c>
      <c r="D1160" s="1059" t="s">
        <v>4180</v>
      </c>
      <c r="E1160" s="1059" t="s">
        <v>4196</v>
      </c>
      <c r="F1160" s="1061">
        <v>1427.3999999999999</v>
      </c>
      <c r="G1160" s="1059" t="s">
        <v>4152</v>
      </c>
      <c r="H1160" s="1062">
        <v>10</v>
      </c>
      <c r="I1160" s="1063">
        <v>0.57599539203686401</v>
      </c>
      <c r="J1160" s="1063">
        <v>8</v>
      </c>
      <c r="K1160" s="1064">
        <v>60</v>
      </c>
      <c r="L1160" s="1063">
        <v>17.600000000000001</v>
      </c>
      <c r="M1160" s="1063">
        <v>34.559723522211797</v>
      </c>
      <c r="N1160" s="1062">
        <v>1</v>
      </c>
      <c r="O1160" s="1062">
        <v>0</v>
      </c>
      <c r="P1160" s="1059">
        <v>4690379088233</v>
      </c>
      <c r="Q1160" s="1062"/>
      <c r="R1160" s="1062">
        <v>0</v>
      </c>
      <c r="S1160" s="1059" t="s">
        <v>4153</v>
      </c>
      <c r="T1160" s="1065">
        <f t="shared" si="34"/>
        <v>956.35799999999995</v>
      </c>
      <c r="U1160" s="1066">
        <f t="shared" si="35"/>
        <v>1004.1759</v>
      </c>
    </row>
    <row r="1161" spans="1:21" hidden="1">
      <c r="A1161" s="1059" t="s">
        <v>5278</v>
      </c>
      <c r="B1161" s="1060">
        <v>610130005290</v>
      </c>
      <c r="C1161" s="1059" t="s">
        <v>5319</v>
      </c>
      <c r="D1161" s="1059" t="s">
        <v>4180</v>
      </c>
      <c r="E1161" s="1059" t="s">
        <v>4196</v>
      </c>
      <c r="F1161" s="1061">
        <v>1427.3999999999999</v>
      </c>
      <c r="G1161" s="1059" t="s">
        <v>4152</v>
      </c>
      <c r="H1161" s="1062">
        <v>10</v>
      </c>
      <c r="I1161" s="1063">
        <v>0.57599539203686401</v>
      </c>
      <c r="J1161" s="1063">
        <v>8</v>
      </c>
      <c r="K1161" s="1064">
        <v>60</v>
      </c>
      <c r="L1161" s="1063">
        <v>17.600000000000001</v>
      </c>
      <c r="M1161" s="1063">
        <v>34.559723522211797</v>
      </c>
      <c r="N1161" s="1062">
        <v>1</v>
      </c>
      <c r="O1161" s="1062">
        <v>0</v>
      </c>
      <c r="P1161" s="1059">
        <v>4690379088240</v>
      </c>
      <c r="Q1161" s="1062"/>
      <c r="R1161" s="1062">
        <v>0</v>
      </c>
      <c r="S1161" s="1059" t="s">
        <v>4153</v>
      </c>
      <c r="T1161" s="1065">
        <f t="shared" si="34"/>
        <v>956.35799999999995</v>
      </c>
      <c r="U1161" s="1066">
        <f t="shared" si="35"/>
        <v>1004.1759</v>
      </c>
    </row>
    <row r="1162" spans="1:21" hidden="1">
      <c r="A1162" s="1059" t="s">
        <v>5278</v>
      </c>
      <c r="B1162" s="1060">
        <v>610130005291</v>
      </c>
      <c r="C1162" s="1059" t="s">
        <v>5320</v>
      </c>
      <c r="D1162" s="1059" t="s">
        <v>4180</v>
      </c>
      <c r="E1162" s="1059" t="s">
        <v>4196</v>
      </c>
      <c r="F1162" s="1061">
        <v>1427.3999999999999</v>
      </c>
      <c r="G1162" s="1059" t="s">
        <v>4152</v>
      </c>
      <c r="H1162" s="1062">
        <v>10</v>
      </c>
      <c r="I1162" s="1063">
        <v>0.57599539203686401</v>
      </c>
      <c r="J1162" s="1063">
        <v>8</v>
      </c>
      <c r="K1162" s="1064">
        <v>60</v>
      </c>
      <c r="L1162" s="1063">
        <v>17.600000000000001</v>
      </c>
      <c r="M1162" s="1063">
        <v>34.559723522211797</v>
      </c>
      <c r="N1162" s="1062">
        <v>1</v>
      </c>
      <c r="O1162" s="1062">
        <v>0</v>
      </c>
      <c r="P1162" s="1059">
        <v>4690379088257</v>
      </c>
      <c r="Q1162" s="1062"/>
      <c r="R1162" s="1062">
        <v>0</v>
      </c>
      <c r="S1162" s="1059" t="s">
        <v>4153</v>
      </c>
      <c r="T1162" s="1065">
        <f t="shared" si="34"/>
        <v>956.35799999999995</v>
      </c>
      <c r="U1162" s="1066">
        <f t="shared" si="35"/>
        <v>1004.1759</v>
      </c>
    </row>
    <row r="1163" spans="1:21" hidden="1">
      <c r="A1163" s="1059" t="s">
        <v>5278</v>
      </c>
      <c r="B1163" s="1060">
        <v>610130005292</v>
      </c>
      <c r="C1163" s="1059" t="s">
        <v>5321</v>
      </c>
      <c r="D1163" s="1059" t="s">
        <v>4186</v>
      </c>
      <c r="E1163" s="1059" t="s">
        <v>4196</v>
      </c>
      <c r="F1163" s="1061">
        <v>1274.8999999999999</v>
      </c>
      <c r="G1163" s="1059" t="s">
        <v>4152</v>
      </c>
      <c r="H1163" s="1062">
        <v>10</v>
      </c>
      <c r="I1163" s="1063">
        <v>0.43199654402764798</v>
      </c>
      <c r="J1163" s="1063">
        <v>6</v>
      </c>
      <c r="K1163" s="1064">
        <v>72</v>
      </c>
      <c r="L1163" s="1063">
        <v>9.33</v>
      </c>
      <c r="M1163" s="1063">
        <v>31.103751169990598</v>
      </c>
      <c r="N1163" s="1062">
        <v>1</v>
      </c>
      <c r="O1163" s="1062">
        <v>0</v>
      </c>
      <c r="P1163" s="1059">
        <v>4690379088264</v>
      </c>
      <c r="Q1163" s="1062"/>
      <c r="R1163" s="1062">
        <v>0</v>
      </c>
      <c r="S1163" s="1059" t="s">
        <v>4153</v>
      </c>
      <c r="T1163" s="1065">
        <f t="shared" si="34"/>
        <v>854.18299999999999</v>
      </c>
      <c r="U1163" s="1066">
        <f t="shared" si="35"/>
        <v>896.89215000000002</v>
      </c>
    </row>
    <row r="1164" spans="1:21" hidden="1">
      <c r="A1164" s="1059" t="s">
        <v>5278</v>
      </c>
      <c r="B1164" s="1060">
        <v>610130005293</v>
      </c>
      <c r="C1164" s="1059" t="s">
        <v>5322</v>
      </c>
      <c r="D1164" s="1059" t="s">
        <v>4186</v>
      </c>
      <c r="E1164" s="1059" t="s">
        <v>4196</v>
      </c>
      <c r="F1164" s="1061">
        <v>1274.8999999999999</v>
      </c>
      <c r="G1164" s="1059" t="s">
        <v>4152</v>
      </c>
      <c r="H1164" s="1062">
        <v>10</v>
      </c>
      <c r="I1164" s="1063">
        <v>0.43199654402764798</v>
      </c>
      <c r="J1164" s="1063">
        <v>6</v>
      </c>
      <c r="K1164" s="1064">
        <v>72</v>
      </c>
      <c r="L1164" s="1063">
        <v>9.33</v>
      </c>
      <c r="M1164" s="1063">
        <v>31.103751169990598</v>
      </c>
      <c r="N1164" s="1062">
        <v>1</v>
      </c>
      <c r="O1164" s="1062">
        <v>0</v>
      </c>
      <c r="P1164" s="1059">
        <v>4690379088271</v>
      </c>
      <c r="Q1164" s="1062"/>
      <c r="R1164" s="1062">
        <v>0</v>
      </c>
      <c r="S1164" s="1059" t="s">
        <v>4153</v>
      </c>
      <c r="T1164" s="1065">
        <f t="shared" si="34"/>
        <v>854.18299999999999</v>
      </c>
      <c r="U1164" s="1066">
        <f t="shared" si="35"/>
        <v>896.89215000000002</v>
      </c>
    </row>
    <row r="1165" spans="1:21" hidden="1">
      <c r="A1165" s="1059" t="s">
        <v>5278</v>
      </c>
      <c r="B1165" s="1060">
        <v>610130005294</v>
      </c>
      <c r="C1165" s="1059" t="s">
        <v>5323</v>
      </c>
      <c r="D1165" s="1059" t="s">
        <v>4186</v>
      </c>
      <c r="E1165" s="1059" t="s">
        <v>4196</v>
      </c>
      <c r="F1165" s="1061">
        <v>1274.8999999999999</v>
      </c>
      <c r="G1165" s="1059" t="s">
        <v>4152</v>
      </c>
      <c r="H1165" s="1062">
        <v>10</v>
      </c>
      <c r="I1165" s="1063">
        <v>0.43199654402764798</v>
      </c>
      <c r="J1165" s="1063">
        <v>6</v>
      </c>
      <c r="K1165" s="1064">
        <v>72</v>
      </c>
      <c r="L1165" s="1063">
        <v>9.33</v>
      </c>
      <c r="M1165" s="1063">
        <v>31.103751169990598</v>
      </c>
      <c r="N1165" s="1062">
        <v>1</v>
      </c>
      <c r="O1165" s="1062">
        <v>0</v>
      </c>
      <c r="P1165" s="1059">
        <v>4690379088288</v>
      </c>
      <c r="Q1165" s="1062"/>
      <c r="R1165" s="1062">
        <v>0</v>
      </c>
      <c r="S1165" s="1059" t="s">
        <v>4153</v>
      </c>
      <c r="T1165" s="1065">
        <f t="shared" si="34"/>
        <v>854.18299999999999</v>
      </c>
      <c r="U1165" s="1066">
        <f t="shared" si="35"/>
        <v>896.89215000000002</v>
      </c>
    </row>
    <row r="1166" spans="1:21" hidden="1">
      <c r="A1166" s="1059" t="s">
        <v>5278</v>
      </c>
      <c r="B1166" s="1060">
        <v>610130005295</v>
      </c>
      <c r="C1166" s="1059" t="s">
        <v>5324</v>
      </c>
      <c r="D1166" s="1059" t="s">
        <v>4186</v>
      </c>
      <c r="E1166" s="1059" t="s">
        <v>4196</v>
      </c>
      <c r="F1166" s="1061">
        <v>1274.8999999999999</v>
      </c>
      <c r="G1166" s="1059" t="s">
        <v>4152</v>
      </c>
      <c r="H1166" s="1062">
        <v>10</v>
      </c>
      <c r="I1166" s="1063">
        <v>0.43199654402764798</v>
      </c>
      <c r="J1166" s="1063">
        <v>6</v>
      </c>
      <c r="K1166" s="1064">
        <v>72</v>
      </c>
      <c r="L1166" s="1063">
        <v>9.33</v>
      </c>
      <c r="M1166" s="1063">
        <v>31.103751169990598</v>
      </c>
      <c r="N1166" s="1062">
        <v>1</v>
      </c>
      <c r="O1166" s="1062">
        <v>0</v>
      </c>
      <c r="P1166" s="1059">
        <v>4690379088295</v>
      </c>
      <c r="Q1166" s="1062"/>
      <c r="R1166" s="1062">
        <v>0</v>
      </c>
      <c r="S1166" s="1059" t="s">
        <v>4153</v>
      </c>
      <c r="T1166" s="1065">
        <f t="shared" si="34"/>
        <v>854.18299999999999</v>
      </c>
      <c r="U1166" s="1066">
        <f t="shared" si="35"/>
        <v>896.89215000000002</v>
      </c>
    </row>
    <row r="1167" spans="1:21" hidden="1">
      <c r="A1167" s="1059" t="s">
        <v>5278</v>
      </c>
      <c r="B1167" s="1060">
        <v>610130005296</v>
      </c>
      <c r="C1167" s="1059" t="s">
        <v>5325</v>
      </c>
      <c r="D1167" s="1059" t="s">
        <v>4186</v>
      </c>
      <c r="E1167" s="1059" t="s">
        <v>4196</v>
      </c>
      <c r="F1167" s="1061">
        <v>1274.8999999999999</v>
      </c>
      <c r="G1167" s="1059" t="s">
        <v>4152</v>
      </c>
      <c r="H1167" s="1062">
        <v>10</v>
      </c>
      <c r="I1167" s="1063">
        <v>0.43199654402764798</v>
      </c>
      <c r="J1167" s="1063">
        <v>6</v>
      </c>
      <c r="K1167" s="1064">
        <v>72</v>
      </c>
      <c r="L1167" s="1063">
        <v>9.33</v>
      </c>
      <c r="M1167" s="1063">
        <v>31.103751169990598</v>
      </c>
      <c r="N1167" s="1062">
        <v>1</v>
      </c>
      <c r="O1167" s="1062">
        <v>0</v>
      </c>
      <c r="P1167" s="1059">
        <v>4690379088301</v>
      </c>
      <c r="Q1167" s="1062"/>
      <c r="R1167" s="1062">
        <v>0</v>
      </c>
      <c r="S1167" s="1059" t="s">
        <v>4153</v>
      </c>
      <c r="T1167" s="1065">
        <f t="shared" si="34"/>
        <v>854.18299999999999</v>
      </c>
      <c r="U1167" s="1066">
        <f t="shared" si="35"/>
        <v>896.89215000000002</v>
      </c>
    </row>
    <row r="1168" spans="1:21" hidden="1">
      <c r="A1168" s="1059" t="s">
        <v>5326</v>
      </c>
      <c r="B1168" s="1060">
        <v>600180000070</v>
      </c>
      <c r="C1168" s="1059" t="s">
        <v>5327</v>
      </c>
      <c r="D1168" s="1059" t="s">
        <v>4281</v>
      </c>
      <c r="E1168" s="1059" t="s">
        <v>4151</v>
      </c>
      <c r="F1168" s="1061">
        <v>8241.1</v>
      </c>
      <c r="G1168" s="1059" t="s">
        <v>4152</v>
      </c>
      <c r="H1168" s="1062">
        <v>1</v>
      </c>
      <c r="I1168" s="1063">
        <v>3.3359999999999999</v>
      </c>
      <c r="J1168" s="1063">
        <v>0</v>
      </c>
      <c r="K1168" s="1064">
        <v>18</v>
      </c>
      <c r="L1168" s="1063">
        <v>50.57376</v>
      </c>
      <c r="M1168" s="1063">
        <v>60.048000000000002</v>
      </c>
      <c r="N1168" s="1062">
        <v>1</v>
      </c>
      <c r="O1168" s="1062">
        <v>0</v>
      </c>
      <c r="P1168" s="1059">
        <v>4690379106357</v>
      </c>
      <c r="Q1168" s="1062"/>
      <c r="R1168" s="1062">
        <v>0</v>
      </c>
      <c r="S1168" s="1059" t="s">
        <v>4153</v>
      </c>
      <c r="T1168" s="1065">
        <f t="shared" si="34"/>
        <v>5521.5370000000003</v>
      </c>
      <c r="U1168" s="1066">
        <f t="shared" si="35"/>
        <v>5797.6138500000006</v>
      </c>
    </row>
    <row r="1169" spans="1:21" hidden="1">
      <c r="A1169" s="1059" t="s">
        <v>5326</v>
      </c>
      <c r="B1169" s="1060">
        <v>610010002704</v>
      </c>
      <c r="C1169" s="1059" t="s">
        <v>5328</v>
      </c>
      <c r="D1169" s="1059" t="s">
        <v>5221</v>
      </c>
      <c r="E1169" s="1059" t="s">
        <v>4151</v>
      </c>
      <c r="F1169" s="1061">
        <v>5557.0999999999995</v>
      </c>
      <c r="G1169" s="1059" t="s">
        <v>4152</v>
      </c>
      <c r="H1169" s="1062">
        <v>4</v>
      </c>
      <c r="I1169" s="1063">
        <v>1.28</v>
      </c>
      <c r="J1169" s="1063">
        <v>0</v>
      </c>
      <c r="K1169" s="1064">
        <v>40</v>
      </c>
      <c r="L1169" s="1063">
        <v>25.856000000000002</v>
      </c>
      <c r="M1169" s="1063">
        <v>51.2</v>
      </c>
      <c r="N1169" s="1062">
        <v>1</v>
      </c>
      <c r="O1169" s="1062">
        <v>0</v>
      </c>
      <c r="P1169" s="1059">
        <v>4690379091844</v>
      </c>
      <c r="Q1169" s="1062"/>
      <c r="R1169" s="1062">
        <v>0</v>
      </c>
      <c r="S1169" s="1059" t="s">
        <v>4153</v>
      </c>
      <c r="T1169" s="1065">
        <f t="shared" si="34"/>
        <v>3723.2570000000001</v>
      </c>
      <c r="U1169" s="1066">
        <f t="shared" si="35"/>
        <v>3909.4198500000002</v>
      </c>
    </row>
    <row r="1170" spans="1:21" hidden="1">
      <c r="A1170" s="1059" t="s">
        <v>5326</v>
      </c>
      <c r="B1170" s="1060">
        <v>610010002705</v>
      </c>
      <c r="C1170" s="1059" t="s">
        <v>5329</v>
      </c>
      <c r="D1170" s="1059" t="s">
        <v>5221</v>
      </c>
      <c r="E1170" s="1059" t="s">
        <v>4151</v>
      </c>
      <c r="F1170" s="1061">
        <v>5557.0999999999995</v>
      </c>
      <c r="G1170" s="1059" t="s">
        <v>4152</v>
      </c>
      <c r="H1170" s="1062">
        <v>4</v>
      </c>
      <c r="I1170" s="1063">
        <v>1.28</v>
      </c>
      <c r="J1170" s="1063">
        <v>0</v>
      </c>
      <c r="K1170" s="1064">
        <v>40</v>
      </c>
      <c r="L1170" s="1063">
        <v>25.856000000000002</v>
      </c>
      <c r="M1170" s="1063">
        <v>51.2</v>
      </c>
      <c r="N1170" s="1062">
        <v>1</v>
      </c>
      <c r="O1170" s="1062">
        <v>0</v>
      </c>
      <c r="P1170" s="1059">
        <v>4690379091851</v>
      </c>
      <c r="Q1170" s="1062"/>
      <c r="R1170" s="1062">
        <v>0</v>
      </c>
      <c r="S1170" s="1059" t="s">
        <v>4153</v>
      </c>
      <c r="T1170" s="1065">
        <f t="shared" si="34"/>
        <v>3723.2570000000001</v>
      </c>
      <c r="U1170" s="1066">
        <f t="shared" si="35"/>
        <v>3909.4198500000002</v>
      </c>
    </row>
    <row r="1171" spans="1:21" hidden="1">
      <c r="A1171" s="1059" t="s">
        <v>5326</v>
      </c>
      <c r="B1171" s="1060">
        <v>610010002706</v>
      </c>
      <c r="C1171" s="1059" t="s">
        <v>5330</v>
      </c>
      <c r="D1171" s="1059" t="s">
        <v>5221</v>
      </c>
      <c r="E1171" s="1059" t="s">
        <v>4151</v>
      </c>
      <c r="F1171" s="1061">
        <v>5557.0999999999995</v>
      </c>
      <c r="G1171" s="1059" t="s">
        <v>4152</v>
      </c>
      <c r="H1171" s="1062">
        <v>4</v>
      </c>
      <c r="I1171" s="1063">
        <v>1.28</v>
      </c>
      <c r="J1171" s="1063">
        <v>0</v>
      </c>
      <c r="K1171" s="1064">
        <v>40</v>
      </c>
      <c r="L1171" s="1063">
        <v>25.856000000000002</v>
      </c>
      <c r="M1171" s="1063">
        <v>51.2</v>
      </c>
      <c r="N1171" s="1062">
        <v>1</v>
      </c>
      <c r="O1171" s="1062">
        <v>0</v>
      </c>
      <c r="P1171" s="1059">
        <v>4690379091868</v>
      </c>
      <c r="Q1171" s="1062"/>
      <c r="R1171" s="1062">
        <v>0</v>
      </c>
      <c r="S1171" s="1059" t="s">
        <v>4153</v>
      </c>
      <c r="T1171" s="1065">
        <f t="shared" si="34"/>
        <v>3723.2570000000001</v>
      </c>
      <c r="U1171" s="1066">
        <f t="shared" si="35"/>
        <v>3909.4198500000002</v>
      </c>
    </row>
    <row r="1172" spans="1:21" hidden="1">
      <c r="A1172" s="1059" t="s">
        <v>5326</v>
      </c>
      <c r="B1172" s="1060">
        <v>610010002707</v>
      </c>
      <c r="C1172" s="1059" t="s">
        <v>5331</v>
      </c>
      <c r="D1172" s="1059" t="s">
        <v>5221</v>
      </c>
      <c r="E1172" s="1059" t="s">
        <v>4151</v>
      </c>
      <c r="F1172" s="1061">
        <v>5557.0999999999995</v>
      </c>
      <c r="G1172" s="1059" t="s">
        <v>4152</v>
      </c>
      <c r="H1172" s="1062">
        <v>4</v>
      </c>
      <c r="I1172" s="1063">
        <v>1.28</v>
      </c>
      <c r="J1172" s="1063">
        <v>0</v>
      </c>
      <c r="K1172" s="1064">
        <v>40</v>
      </c>
      <c r="L1172" s="1063">
        <v>25.856000000000002</v>
      </c>
      <c r="M1172" s="1063">
        <v>51.2</v>
      </c>
      <c r="N1172" s="1062">
        <v>1</v>
      </c>
      <c r="O1172" s="1062">
        <v>0</v>
      </c>
      <c r="P1172" s="1059">
        <v>4690379091875</v>
      </c>
      <c r="Q1172" s="1062"/>
      <c r="R1172" s="1062">
        <v>0</v>
      </c>
      <c r="S1172" s="1059" t="s">
        <v>4153</v>
      </c>
      <c r="T1172" s="1065">
        <f t="shared" si="34"/>
        <v>3723.2570000000001</v>
      </c>
      <c r="U1172" s="1066">
        <f t="shared" si="35"/>
        <v>3909.4198500000002</v>
      </c>
    </row>
    <row r="1173" spans="1:21" hidden="1">
      <c r="A1173" s="1059" t="s">
        <v>5326</v>
      </c>
      <c r="B1173" s="1060">
        <v>610110001046</v>
      </c>
      <c r="C1173" s="1059" t="s">
        <v>5332</v>
      </c>
      <c r="D1173" s="1059" t="s">
        <v>5234</v>
      </c>
      <c r="E1173" s="1059" t="s">
        <v>4181</v>
      </c>
      <c r="F1173" s="1061">
        <v>2098.4</v>
      </c>
      <c r="G1173" s="1059" t="s">
        <v>4152</v>
      </c>
      <c r="H1173" s="1062">
        <v>5</v>
      </c>
      <c r="I1173" s="1063">
        <v>0.8</v>
      </c>
      <c r="J1173" s="1063">
        <v>0</v>
      </c>
      <c r="K1173" s="1064">
        <v>40</v>
      </c>
      <c r="L1173" s="1063">
        <v>15.5</v>
      </c>
      <c r="M1173" s="1063">
        <v>32</v>
      </c>
      <c r="N1173" s="1062">
        <v>1</v>
      </c>
      <c r="O1173" s="1062">
        <v>0</v>
      </c>
      <c r="P1173" s="1059">
        <v>4690379091882</v>
      </c>
      <c r="Q1173" s="1062"/>
      <c r="R1173" s="1062">
        <v>0</v>
      </c>
      <c r="S1173" s="1059" t="s">
        <v>4153</v>
      </c>
      <c r="T1173" s="1065">
        <f t="shared" si="34"/>
        <v>1405.9280000000001</v>
      </c>
      <c r="U1173" s="1066">
        <f t="shared" si="35"/>
        <v>1476.2244000000003</v>
      </c>
    </row>
    <row r="1174" spans="1:21" hidden="1">
      <c r="A1174" s="1059" t="s">
        <v>5326</v>
      </c>
      <c r="B1174" s="1060">
        <v>610110001047</v>
      </c>
      <c r="C1174" s="1059" t="s">
        <v>5333</v>
      </c>
      <c r="D1174" s="1059" t="s">
        <v>5234</v>
      </c>
      <c r="E1174" s="1059" t="s">
        <v>4181</v>
      </c>
      <c r="F1174" s="1061">
        <v>2098.4</v>
      </c>
      <c r="G1174" s="1059" t="s">
        <v>4152</v>
      </c>
      <c r="H1174" s="1062">
        <v>5</v>
      </c>
      <c r="I1174" s="1063">
        <v>0.8</v>
      </c>
      <c r="J1174" s="1063">
        <v>0</v>
      </c>
      <c r="K1174" s="1064">
        <v>40</v>
      </c>
      <c r="L1174" s="1063">
        <v>15.5</v>
      </c>
      <c r="M1174" s="1063">
        <v>32</v>
      </c>
      <c r="N1174" s="1062">
        <v>1</v>
      </c>
      <c r="O1174" s="1062">
        <v>0</v>
      </c>
      <c r="P1174" s="1059">
        <v>4690379091899</v>
      </c>
      <c r="Q1174" s="1062"/>
      <c r="R1174" s="1062">
        <v>0</v>
      </c>
      <c r="S1174" s="1059" t="s">
        <v>4153</v>
      </c>
      <c r="T1174" s="1065">
        <f t="shared" si="34"/>
        <v>1405.9280000000001</v>
      </c>
      <c r="U1174" s="1066">
        <f t="shared" si="35"/>
        <v>1476.2244000000003</v>
      </c>
    </row>
    <row r="1175" spans="1:21" hidden="1">
      <c r="A1175" s="1059" t="s">
        <v>5326</v>
      </c>
      <c r="B1175" s="1060">
        <v>610110001048</v>
      </c>
      <c r="C1175" s="1059" t="s">
        <v>5334</v>
      </c>
      <c r="D1175" s="1059" t="s">
        <v>5234</v>
      </c>
      <c r="E1175" s="1059" t="s">
        <v>4181</v>
      </c>
      <c r="F1175" s="1061">
        <v>2098.4</v>
      </c>
      <c r="G1175" s="1059" t="s">
        <v>4152</v>
      </c>
      <c r="H1175" s="1062">
        <v>5</v>
      </c>
      <c r="I1175" s="1063">
        <v>0.8</v>
      </c>
      <c r="J1175" s="1063">
        <v>0</v>
      </c>
      <c r="K1175" s="1064">
        <v>40</v>
      </c>
      <c r="L1175" s="1063">
        <v>15.5</v>
      </c>
      <c r="M1175" s="1063">
        <v>32</v>
      </c>
      <c r="N1175" s="1062">
        <v>1</v>
      </c>
      <c r="O1175" s="1062">
        <v>0</v>
      </c>
      <c r="P1175" s="1059">
        <v>4690379091905</v>
      </c>
      <c r="Q1175" s="1062"/>
      <c r="R1175" s="1062">
        <v>0</v>
      </c>
      <c r="S1175" s="1059" t="s">
        <v>4153</v>
      </c>
      <c r="T1175" s="1065">
        <f t="shared" si="34"/>
        <v>1405.9280000000001</v>
      </c>
      <c r="U1175" s="1066">
        <f t="shared" si="35"/>
        <v>1476.2244000000003</v>
      </c>
    </row>
    <row r="1176" spans="1:21" hidden="1">
      <c r="A1176" s="1059" t="s">
        <v>5326</v>
      </c>
      <c r="B1176" s="1060">
        <v>610110001049</v>
      </c>
      <c r="C1176" s="1059" t="s">
        <v>5335</v>
      </c>
      <c r="D1176" s="1059" t="s">
        <v>5234</v>
      </c>
      <c r="E1176" s="1059" t="s">
        <v>4181</v>
      </c>
      <c r="F1176" s="1061">
        <v>2098.4</v>
      </c>
      <c r="G1176" s="1059" t="s">
        <v>4152</v>
      </c>
      <c r="H1176" s="1062">
        <v>5</v>
      </c>
      <c r="I1176" s="1063">
        <v>0.8</v>
      </c>
      <c r="J1176" s="1063">
        <v>0</v>
      </c>
      <c r="K1176" s="1064">
        <v>40</v>
      </c>
      <c r="L1176" s="1063">
        <v>15.5</v>
      </c>
      <c r="M1176" s="1063">
        <v>32</v>
      </c>
      <c r="N1176" s="1062">
        <v>1</v>
      </c>
      <c r="O1176" s="1062">
        <v>0</v>
      </c>
      <c r="P1176" s="1059">
        <v>4690379091912</v>
      </c>
      <c r="Q1176" s="1062"/>
      <c r="R1176" s="1062">
        <v>0</v>
      </c>
      <c r="S1176" s="1059" t="s">
        <v>4153</v>
      </c>
      <c r="T1176" s="1065">
        <f t="shared" si="34"/>
        <v>1405.9280000000001</v>
      </c>
      <c r="U1176" s="1066">
        <f t="shared" si="35"/>
        <v>1476.2244000000003</v>
      </c>
    </row>
    <row r="1177" spans="1:21" hidden="1">
      <c r="A1177" s="1059" t="s">
        <v>5326</v>
      </c>
      <c r="B1177" s="1060">
        <v>610090002642</v>
      </c>
      <c r="C1177" s="1059" t="s">
        <v>5336</v>
      </c>
      <c r="D1177" s="1059" t="s">
        <v>4180</v>
      </c>
      <c r="E1177" s="1059" t="s">
        <v>4181</v>
      </c>
      <c r="F1177" s="1061">
        <v>707.6</v>
      </c>
      <c r="G1177" s="1059" t="s">
        <v>4152</v>
      </c>
      <c r="H1177" s="1062">
        <v>10</v>
      </c>
      <c r="I1177" s="1063">
        <v>0.57600368642359301</v>
      </c>
      <c r="J1177" s="1063">
        <v>0</v>
      </c>
      <c r="K1177" s="1064">
        <v>60</v>
      </c>
      <c r="L1177" s="1063">
        <v>9.5</v>
      </c>
      <c r="M1177" s="1063">
        <v>34.5602211854156</v>
      </c>
      <c r="N1177" s="1062">
        <v>1</v>
      </c>
      <c r="O1177" s="1062">
        <v>0</v>
      </c>
      <c r="P1177" s="1059">
        <v>4690379092087</v>
      </c>
      <c r="Q1177" s="1062"/>
      <c r="R1177" s="1062">
        <v>0</v>
      </c>
      <c r="S1177" s="1059" t="s">
        <v>4153</v>
      </c>
      <c r="T1177" s="1065">
        <f t="shared" si="34"/>
        <v>474.09200000000004</v>
      </c>
      <c r="U1177" s="1066">
        <f t="shared" si="35"/>
        <v>497.79660000000007</v>
      </c>
    </row>
    <row r="1178" spans="1:21" hidden="1">
      <c r="A1178" s="1059" t="s">
        <v>5326</v>
      </c>
      <c r="B1178" s="1060">
        <v>610090002643</v>
      </c>
      <c r="C1178" s="1059" t="s">
        <v>5337</v>
      </c>
      <c r="D1178" s="1059" t="s">
        <v>4180</v>
      </c>
      <c r="E1178" s="1059" t="s">
        <v>4181</v>
      </c>
      <c r="F1178" s="1061">
        <v>707.6</v>
      </c>
      <c r="G1178" s="1059" t="s">
        <v>4152</v>
      </c>
      <c r="H1178" s="1062">
        <v>10</v>
      </c>
      <c r="I1178" s="1063">
        <v>0.57600368642359301</v>
      </c>
      <c r="J1178" s="1063">
        <v>0</v>
      </c>
      <c r="K1178" s="1064">
        <v>60</v>
      </c>
      <c r="L1178" s="1063">
        <v>9.5</v>
      </c>
      <c r="M1178" s="1063">
        <v>34.5602211854156</v>
      </c>
      <c r="N1178" s="1062">
        <v>1</v>
      </c>
      <c r="O1178" s="1062">
        <v>0</v>
      </c>
      <c r="P1178" s="1059">
        <v>4690379092094</v>
      </c>
      <c r="Q1178" s="1062"/>
      <c r="R1178" s="1062">
        <v>0</v>
      </c>
      <c r="S1178" s="1059" t="s">
        <v>4153</v>
      </c>
      <c r="T1178" s="1065">
        <f t="shared" si="34"/>
        <v>474.09200000000004</v>
      </c>
      <c r="U1178" s="1066">
        <f t="shared" si="35"/>
        <v>497.79660000000007</v>
      </c>
    </row>
    <row r="1179" spans="1:21" hidden="1">
      <c r="A1179" s="1059" t="s">
        <v>5326</v>
      </c>
      <c r="B1179" s="1060">
        <v>610090002644</v>
      </c>
      <c r="C1179" s="1059" t="s">
        <v>5338</v>
      </c>
      <c r="D1179" s="1059" t="s">
        <v>4180</v>
      </c>
      <c r="E1179" s="1059" t="s">
        <v>4181</v>
      </c>
      <c r="F1179" s="1061">
        <v>707.6</v>
      </c>
      <c r="G1179" s="1059" t="s">
        <v>4152</v>
      </c>
      <c r="H1179" s="1062">
        <v>10</v>
      </c>
      <c r="I1179" s="1063">
        <v>0.57600368642359301</v>
      </c>
      <c r="J1179" s="1063">
        <v>0</v>
      </c>
      <c r="K1179" s="1064">
        <v>60</v>
      </c>
      <c r="L1179" s="1063">
        <v>9.5</v>
      </c>
      <c r="M1179" s="1063">
        <v>34.5602211854156</v>
      </c>
      <c r="N1179" s="1062">
        <v>1</v>
      </c>
      <c r="O1179" s="1062">
        <v>0</v>
      </c>
      <c r="P1179" s="1059">
        <v>4690379092100</v>
      </c>
      <c r="Q1179" s="1062"/>
      <c r="R1179" s="1062">
        <v>0</v>
      </c>
      <c r="S1179" s="1059" t="s">
        <v>4153</v>
      </c>
      <c r="T1179" s="1065">
        <f t="shared" si="34"/>
        <v>474.09200000000004</v>
      </c>
      <c r="U1179" s="1066">
        <f t="shared" si="35"/>
        <v>497.79660000000007</v>
      </c>
    </row>
    <row r="1180" spans="1:21" hidden="1">
      <c r="A1180" s="1059" t="s">
        <v>5326</v>
      </c>
      <c r="B1180" s="1060">
        <v>610090002645</v>
      </c>
      <c r="C1180" s="1059" t="s">
        <v>5339</v>
      </c>
      <c r="D1180" s="1059" t="s">
        <v>4180</v>
      </c>
      <c r="E1180" s="1059" t="s">
        <v>4181</v>
      </c>
      <c r="F1180" s="1061">
        <v>707.6</v>
      </c>
      <c r="G1180" s="1059" t="s">
        <v>4152</v>
      </c>
      <c r="H1180" s="1062">
        <v>10</v>
      </c>
      <c r="I1180" s="1063">
        <v>0.57600368642359301</v>
      </c>
      <c r="J1180" s="1063">
        <v>0</v>
      </c>
      <c r="K1180" s="1064">
        <v>60</v>
      </c>
      <c r="L1180" s="1063">
        <v>9.5</v>
      </c>
      <c r="M1180" s="1063">
        <v>34.5602211854156</v>
      </c>
      <c r="N1180" s="1062">
        <v>1</v>
      </c>
      <c r="O1180" s="1062">
        <v>0</v>
      </c>
      <c r="P1180" s="1059">
        <v>4690379092117</v>
      </c>
      <c r="Q1180" s="1062"/>
      <c r="R1180" s="1062">
        <v>0</v>
      </c>
      <c r="S1180" s="1059" t="s">
        <v>4153</v>
      </c>
      <c r="T1180" s="1065">
        <f t="shared" si="34"/>
        <v>474.09200000000004</v>
      </c>
      <c r="U1180" s="1066">
        <f t="shared" si="35"/>
        <v>497.79660000000007</v>
      </c>
    </row>
    <row r="1181" spans="1:21" hidden="1">
      <c r="A1181" s="1059" t="s">
        <v>5326</v>
      </c>
      <c r="B1181" s="1060">
        <v>610130005326</v>
      </c>
      <c r="C1181" s="1059" t="s">
        <v>5340</v>
      </c>
      <c r="D1181" s="1059" t="s">
        <v>4180</v>
      </c>
      <c r="E1181" s="1059" t="s">
        <v>4196</v>
      </c>
      <c r="F1181" s="1061">
        <v>1256.5999999999999</v>
      </c>
      <c r="G1181" s="1059" t="s">
        <v>4152</v>
      </c>
      <c r="H1181" s="1062">
        <v>10</v>
      </c>
      <c r="I1181" s="1063">
        <v>0.57599539203686401</v>
      </c>
      <c r="J1181" s="1063">
        <v>8</v>
      </c>
      <c r="K1181" s="1064">
        <v>60</v>
      </c>
      <c r="L1181" s="1063">
        <v>12.44</v>
      </c>
      <c r="M1181" s="1063">
        <v>34.559723522211797</v>
      </c>
      <c r="N1181" s="1062">
        <v>1</v>
      </c>
      <c r="O1181" s="1062">
        <v>0</v>
      </c>
      <c r="P1181" s="1059">
        <v>4690379091929</v>
      </c>
      <c r="Q1181" s="1062"/>
      <c r="R1181" s="1062">
        <v>0</v>
      </c>
      <c r="S1181" s="1059" t="s">
        <v>4153</v>
      </c>
      <c r="T1181" s="1065">
        <f t="shared" si="34"/>
        <v>841.92200000000003</v>
      </c>
      <c r="U1181" s="1066">
        <f t="shared" si="35"/>
        <v>884.01810000000012</v>
      </c>
    </row>
    <row r="1182" spans="1:21" hidden="1">
      <c r="A1182" s="1059" t="s">
        <v>5326</v>
      </c>
      <c r="B1182" s="1060">
        <v>610130005327</v>
      </c>
      <c r="C1182" s="1059" t="s">
        <v>5341</v>
      </c>
      <c r="D1182" s="1059" t="s">
        <v>4180</v>
      </c>
      <c r="E1182" s="1059" t="s">
        <v>4196</v>
      </c>
      <c r="F1182" s="1061">
        <v>1256.5999999999999</v>
      </c>
      <c r="G1182" s="1059" t="s">
        <v>4152</v>
      </c>
      <c r="H1182" s="1062">
        <v>10</v>
      </c>
      <c r="I1182" s="1063">
        <v>0.57599539203686401</v>
      </c>
      <c r="J1182" s="1063">
        <v>8</v>
      </c>
      <c r="K1182" s="1064">
        <v>60</v>
      </c>
      <c r="L1182" s="1063">
        <v>12.44</v>
      </c>
      <c r="M1182" s="1063">
        <v>34.559723522211797</v>
      </c>
      <c r="N1182" s="1062">
        <v>1</v>
      </c>
      <c r="O1182" s="1062">
        <v>0</v>
      </c>
      <c r="P1182" s="1059">
        <v>4690379091936</v>
      </c>
      <c r="Q1182" s="1062"/>
      <c r="R1182" s="1062">
        <v>0</v>
      </c>
      <c r="S1182" s="1059" t="s">
        <v>4153</v>
      </c>
      <c r="T1182" s="1065">
        <f t="shared" si="34"/>
        <v>841.92200000000003</v>
      </c>
      <c r="U1182" s="1066">
        <f t="shared" si="35"/>
        <v>884.01810000000012</v>
      </c>
    </row>
    <row r="1183" spans="1:21" hidden="1">
      <c r="A1183" s="1059" t="s">
        <v>5326</v>
      </c>
      <c r="B1183" s="1060">
        <v>610130005328</v>
      </c>
      <c r="C1183" s="1059" t="s">
        <v>5342</v>
      </c>
      <c r="D1183" s="1059" t="s">
        <v>4180</v>
      </c>
      <c r="E1183" s="1059" t="s">
        <v>4196</v>
      </c>
      <c r="F1183" s="1061">
        <v>1256.5999999999999</v>
      </c>
      <c r="G1183" s="1059" t="s">
        <v>4152</v>
      </c>
      <c r="H1183" s="1062">
        <v>10</v>
      </c>
      <c r="I1183" s="1063">
        <v>0.57599539203686401</v>
      </c>
      <c r="J1183" s="1063">
        <v>8</v>
      </c>
      <c r="K1183" s="1064">
        <v>60</v>
      </c>
      <c r="L1183" s="1063">
        <v>12.44</v>
      </c>
      <c r="M1183" s="1063">
        <v>34.559723522211797</v>
      </c>
      <c r="N1183" s="1062">
        <v>1</v>
      </c>
      <c r="O1183" s="1062">
        <v>0</v>
      </c>
      <c r="P1183" s="1059">
        <v>4690379091943</v>
      </c>
      <c r="Q1183" s="1062"/>
      <c r="R1183" s="1062">
        <v>0</v>
      </c>
      <c r="S1183" s="1059" t="s">
        <v>4153</v>
      </c>
      <c r="T1183" s="1065">
        <f t="shared" si="34"/>
        <v>841.92200000000003</v>
      </c>
      <c r="U1183" s="1066">
        <f t="shared" si="35"/>
        <v>884.01810000000012</v>
      </c>
    </row>
    <row r="1184" spans="1:21" hidden="1">
      <c r="A1184" s="1059" t="s">
        <v>5326</v>
      </c>
      <c r="B1184" s="1060">
        <v>610130005329</v>
      </c>
      <c r="C1184" s="1059" t="s">
        <v>5343</v>
      </c>
      <c r="D1184" s="1059" t="s">
        <v>4180</v>
      </c>
      <c r="E1184" s="1059" t="s">
        <v>4196</v>
      </c>
      <c r="F1184" s="1061">
        <v>1256.5999999999999</v>
      </c>
      <c r="G1184" s="1059" t="s">
        <v>4152</v>
      </c>
      <c r="H1184" s="1062">
        <v>10</v>
      </c>
      <c r="I1184" s="1063">
        <v>0.57599539203686401</v>
      </c>
      <c r="J1184" s="1063">
        <v>8</v>
      </c>
      <c r="K1184" s="1064">
        <v>60</v>
      </c>
      <c r="L1184" s="1063">
        <v>12.44</v>
      </c>
      <c r="M1184" s="1063">
        <v>34.559723522211797</v>
      </c>
      <c r="N1184" s="1062">
        <v>1</v>
      </c>
      <c r="O1184" s="1062">
        <v>0</v>
      </c>
      <c r="P1184" s="1059">
        <v>4690379091950</v>
      </c>
      <c r="Q1184" s="1062"/>
      <c r="R1184" s="1062">
        <v>0</v>
      </c>
      <c r="S1184" s="1059" t="s">
        <v>4153</v>
      </c>
      <c r="T1184" s="1065">
        <f t="shared" si="34"/>
        <v>841.92200000000003</v>
      </c>
      <c r="U1184" s="1066">
        <f t="shared" si="35"/>
        <v>884.01810000000012</v>
      </c>
    </row>
    <row r="1185" spans="1:21" hidden="1">
      <c r="A1185" s="1059" t="s">
        <v>5326</v>
      </c>
      <c r="B1185" s="1060">
        <v>620070802287</v>
      </c>
      <c r="C1185" s="1059" t="s">
        <v>5344</v>
      </c>
      <c r="D1185" s="1059" t="s">
        <v>4205</v>
      </c>
      <c r="E1185" s="1059" t="s">
        <v>4181</v>
      </c>
      <c r="F1185" s="1061">
        <v>12157.3</v>
      </c>
      <c r="G1185" s="1059" t="s">
        <v>4152</v>
      </c>
      <c r="H1185" s="1062">
        <v>2</v>
      </c>
      <c r="I1185" s="1063">
        <v>1.05596620908131</v>
      </c>
      <c r="J1185" s="1063">
        <v>0</v>
      </c>
      <c r="K1185" s="1064">
        <v>18</v>
      </c>
      <c r="L1185" s="1063">
        <v>28</v>
      </c>
      <c r="M1185" s="1063">
        <v>19.007391763463598</v>
      </c>
      <c r="N1185" s="1062">
        <v>1</v>
      </c>
      <c r="O1185" s="1062">
        <v>0</v>
      </c>
      <c r="P1185" s="1059">
        <v>4690379091967</v>
      </c>
      <c r="Q1185" s="1062"/>
      <c r="R1185" s="1062">
        <v>0</v>
      </c>
      <c r="S1185" s="1059" t="s">
        <v>4153</v>
      </c>
      <c r="T1185" s="1065">
        <f t="shared" ref="T1185:T1196" si="36">F1185*67%</f>
        <v>8145.3909999999996</v>
      </c>
      <c r="U1185" s="1066">
        <f t="shared" ref="U1185:U1196" si="37">T1185*1.05</f>
        <v>8552.6605500000005</v>
      </c>
    </row>
    <row r="1186" spans="1:21" hidden="1">
      <c r="A1186" s="1059" t="s">
        <v>5326</v>
      </c>
      <c r="B1186" s="1060">
        <v>620070802288</v>
      </c>
      <c r="C1186" s="1059" t="s">
        <v>5345</v>
      </c>
      <c r="D1186" s="1059" t="s">
        <v>4205</v>
      </c>
      <c r="E1186" s="1059" t="s">
        <v>4181</v>
      </c>
      <c r="F1186" s="1061">
        <v>12157.3</v>
      </c>
      <c r="G1186" s="1059" t="s">
        <v>4152</v>
      </c>
      <c r="H1186" s="1062">
        <v>2</v>
      </c>
      <c r="I1186" s="1063">
        <v>1.05596620908131</v>
      </c>
      <c r="J1186" s="1063">
        <v>0</v>
      </c>
      <c r="K1186" s="1064">
        <v>18</v>
      </c>
      <c r="L1186" s="1063">
        <v>28</v>
      </c>
      <c r="M1186" s="1063">
        <v>19.007391763463598</v>
      </c>
      <c r="N1186" s="1062">
        <v>1</v>
      </c>
      <c r="O1186" s="1062">
        <v>0</v>
      </c>
      <c r="P1186" s="1059">
        <v>4690379091974</v>
      </c>
      <c r="Q1186" s="1062"/>
      <c r="R1186" s="1062">
        <v>0</v>
      </c>
      <c r="S1186" s="1059" t="s">
        <v>4153</v>
      </c>
      <c r="T1186" s="1065">
        <f t="shared" si="36"/>
        <v>8145.3909999999996</v>
      </c>
      <c r="U1186" s="1066">
        <f t="shared" si="37"/>
        <v>8552.6605500000005</v>
      </c>
    </row>
    <row r="1187" spans="1:21" hidden="1">
      <c r="A1187" s="1059" t="s">
        <v>5326</v>
      </c>
      <c r="B1187" s="1060">
        <v>620070802289</v>
      </c>
      <c r="C1187" s="1059" t="s">
        <v>5346</v>
      </c>
      <c r="D1187" s="1059" t="s">
        <v>4205</v>
      </c>
      <c r="E1187" s="1059" t="s">
        <v>4181</v>
      </c>
      <c r="F1187" s="1061">
        <v>12157.3</v>
      </c>
      <c r="G1187" s="1059" t="s">
        <v>4152</v>
      </c>
      <c r="H1187" s="1062">
        <v>2</v>
      </c>
      <c r="I1187" s="1063">
        <v>1.05596620908131</v>
      </c>
      <c r="J1187" s="1063">
        <v>0</v>
      </c>
      <c r="K1187" s="1064">
        <v>18</v>
      </c>
      <c r="L1187" s="1063">
        <v>28</v>
      </c>
      <c r="M1187" s="1063">
        <v>19.007391763463598</v>
      </c>
      <c r="N1187" s="1062">
        <v>1</v>
      </c>
      <c r="O1187" s="1062">
        <v>0</v>
      </c>
      <c r="P1187" s="1059">
        <v>4690379091981</v>
      </c>
      <c r="Q1187" s="1062"/>
      <c r="R1187" s="1062">
        <v>0</v>
      </c>
      <c r="S1187" s="1059" t="s">
        <v>4153</v>
      </c>
      <c r="T1187" s="1065">
        <f t="shared" si="36"/>
        <v>8145.3909999999996</v>
      </c>
      <c r="U1187" s="1066">
        <f t="shared" si="37"/>
        <v>8552.6605500000005</v>
      </c>
    </row>
    <row r="1188" spans="1:21" hidden="1">
      <c r="A1188" s="1059" t="s">
        <v>5326</v>
      </c>
      <c r="B1188" s="1060">
        <v>620070802290</v>
      </c>
      <c r="C1188" s="1059" t="s">
        <v>5347</v>
      </c>
      <c r="D1188" s="1059" t="s">
        <v>4205</v>
      </c>
      <c r="E1188" s="1059" t="s">
        <v>4181</v>
      </c>
      <c r="F1188" s="1061">
        <v>12157.3</v>
      </c>
      <c r="G1188" s="1059" t="s">
        <v>4152</v>
      </c>
      <c r="H1188" s="1062">
        <v>2</v>
      </c>
      <c r="I1188" s="1063">
        <v>1.05596620908131</v>
      </c>
      <c r="J1188" s="1063">
        <v>0</v>
      </c>
      <c r="K1188" s="1064">
        <v>18</v>
      </c>
      <c r="L1188" s="1063">
        <v>28</v>
      </c>
      <c r="M1188" s="1063">
        <v>19.007391763463598</v>
      </c>
      <c r="N1188" s="1062">
        <v>1</v>
      </c>
      <c r="O1188" s="1062">
        <v>0</v>
      </c>
      <c r="P1188" s="1059">
        <v>4690379091998</v>
      </c>
      <c r="Q1188" s="1062"/>
      <c r="R1188" s="1062">
        <v>0</v>
      </c>
      <c r="S1188" s="1059" t="s">
        <v>4153</v>
      </c>
      <c r="T1188" s="1065">
        <f t="shared" si="36"/>
        <v>8145.3909999999996</v>
      </c>
      <c r="U1188" s="1066">
        <f t="shared" si="37"/>
        <v>8552.6605500000005</v>
      </c>
    </row>
    <row r="1189" spans="1:21" hidden="1">
      <c r="A1189" s="1059" t="s">
        <v>5326</v>
      </c>
      <c r="B1189" s="1060">
        <v>620070802291</v>
      </c>
      <c r="C1189" s="1059" t="s">
        <v>5348</v>
      </c>
      <c r="D1189" s="1059" t="s">
        <v>4205</v>
      </c>
      <c r="E1189" s="1059" t="s">
        <v>4181</v>
      </c>
      <c r="F1189" s="1061">
        <v>16427.3</v>
      </c>
      <c r="G1189" s="1059" t="s">
        <v>4152</v>
      </c>
      <c r="H1189" s="1062">
        <v>1</v>
      </c>
      <c r="I1189" s="1063">
        <v>0.527983104540655</v>
      </c>
      <c r="J1189" s="1063">
        <v>0</v>
      </c>
      <c r="K1189" s="1064">
        <v>30</v>
      </c>
      <c r="L1189" s="1063">
        <v>15.2</v>
      </c>
      <c r="M1189" s="1063">
        <v>15.8394931362196</v>
      </c>
      <c r="N1189" s="1062">
        <v>1</v>
      </c>
      <c r="O1189" s="1062">
        <v>0</v>
      </c>
      <c r="P1189" s="1059">
        <v>4690379092001</v>
      </c>
      <c r="Q1189" s="1062"/>
      <c r="R1189" s="1062">
        <v>0</v>
      </c>
      <c r="S1189" s="1059" t="s">
        <v>4153</v>
      </c>
      <c r="T1189" s="1065">
        <f t="shared" si="36"/>
        <v>11006.291000000001</v>
      </c>
      <c r="U1189" s="1066">
        <f t="shared" si="37"/>
        <v>11556.605550000002</v>
      </c>
    </row>
    <row r="1190" spans="1:21" hidden="1">
      <c r="A1190" s="1059" t="s">
        <v>5326</v>
      </c>
      <c r="B1190" s="1060">
        <v>620070802292</v>
      </c>
      <c r="C1190" s="1059" t="s">
        <v>5349</v>
      </c>
      <c r="D1190" s="1059" t="s">
        <v>4205</v>
      </c>
      <c r="E1190" s="1059" t="s">
        <v>4181</v>
      </c>
      <c r="F1190" s="1061">
        <v>16427.3</v>
      </c>
      <c r="G1190" s="1059" t="s">
        <v>4152</v>
      </c>
      <c r="H1190" s="1062">
        <v>1</v>
      </c>
      <c r="I1190" s="1063">
        <v>0.527983104540655</v>
      </c>
      <c r="J1190" s="1063">
        <v>0</v>
      </c>
      <c r="K1190" s="1064">
        <v>30</v>
      </c>
      <c r="L1190" s="1063">
        <v>15.2</v>
      </c>
      <c r="M1190" s="1063">
        <v>15.8394931362196</v>
      </c>
      <c r="N1190" s="1062">
        <v>1</v>
      </c>
      <c r="O1190" s="1062">
        <v>0</v>
      </c>
      <c r="P1190" s="1059">
        <v>4690379092018</v>
      </c>
      <c r="Q1190" s="1062"/>
      <c r="R1190" s="1062">
        <v>0</v>
      </c>
      <c r="S1190" s="1059" t="s">
        <v>4153</v>
      </c>
      <c r="T1190" s="1065">
        <f t="shared" si="36"/>
        <v>11006.291000000001</v>
      </c>
      <c r="U1190" s="1066">
        <f t="shared" si="37"/>
        <v>11556.605550000002</v>
      </c>
    </row>
    <row r="1191" spans="1:21" hidden="1">
      <c r="A1191" s="1059" t="s">
        <v>5326</v>
      </c>
      <c r="B1191" s="1060">
        <v>620070802293</v>
      </c>
      <c r="C1191" s="1059" t="s">
        <v>5350</v>
      </c>
      <c r="D1191" s="1059" t="s">
        <v>4205</v>
      </c>
      <c r="E1191" s="1059" t="s">
        <v>4181</v>
      </c>
      <c r="F1191" s="1061">
        <v>16427.3</v>
      </c>
      <c r="G1191" s="1059" t="s">
        <v>4152</v>
      </c>
      <c r="H1191" s="1062">
        <v>1</v>
      </c>
      <c r="I1191" s="1063">
        <v>0.527983104540655</v>
      </c>
      <c r="J1191" s="1063">
        <v>0</v>
      </c>
      <c r="K1191" s="1064">
        <v>30</v>
      </c>
      <c r="L1191" s="1063">
        <v>15.2</v>
      </c>
      <c r="M1191" s="1063">
        <v>15.8394931362196</v>
      </c>
      <c r="N1191" s="1062">
        <v>1</v>
      </c>
      <c r="O1191" s="1062">
        <v>0</v>
      </c>
      <c r="P1191" s="1059">
        <v>4690379092025</v>
      </c>
      <c r="Q1191" s="1062"/>
      <c r="R1191" s="1062">
        <v>0</v>
      </c>
      <c r="S1191" s="1059" t="s">
        <v>4153</v>
      </c>
      <c r="T1191" s="1065">
        <f t="shared" si="36"/>
        <v>11006.291000000001</v>
      </c>
      <c r="U1191" s="1066">
        <f t="shared" si="37"/>
        <v>11556.605550000002</v>
      </c>
    </row>
    <row r="1192" spans="1:21" hidden="1">
      <c r="A1192" s="1059" t="s">
        <v>5326</v>
      </c>
      <c r="B1192" s="1060">
        <v>620070802294</v>
      </c>
      <c r="C1192" s="1059" t="s">
        <v>5351</v>
      </c>
      <c r="D1192" s="1059" t="s">
        <v>4205</v>
      </c>
      <c r="E1192" s="1059" t="s">
        <v>4181</v>
      </c>
      <c r="F1192" s="1061">
        <v>16427.3</v>
      </c>
      <c r="G1192" s="1059" t="s">
        <v>4152</v>
      </c>
      <c r="H1192" s="1062">
        <v>1</v>
      </c>
      <c r="I1192" s="1063">
        <v>0.527983104540655</v>
      </c>
      <c r="J1192" s="1063">
        <v>0</v>
      </c>
      <c r="K1192" s="1064">
        <v>30</v>
      </c>
      <c r="L1192" s="1063">
        <v>15.2</v>
      </c>
      <c r="M1192" s="1063">
        <v>15.8394931362196</v>
      </c>
      <c r="N1192" s="1062">
        <v>1</v>
      </c>
      <c r="O1192" s="1062">
        <v>0</v>
      </c>
      <c r="P1192" s="1059">
        <v>4690379092032</v>
      </c>
      <c r="Q1192" s="1062"/>
      <c r="R1192" s="1062">
        <v>0</v>
      </c>
      <c r="S1192" s="1059" t="s">
        <v>4153</v>
      </c>
      <c r="T1192" s="1065">
        <f t="shared" si="36"/>
        <v>11006.291000000001</v>
      </c>
      <c r="U1192" s="1066">
        <f t="shared" si="37"/>
        <v>11556.605550000002</v>
      </c>
    </row>
    <row r="1193" spans="1:21" hidden="1">
      <c r="A1193" s="1059" t="s">
        <v>5326</v>
      </c>
      <c r="B1193" s="1060">
        <v>620070802296</v>
      </c>
      <c r="C1193" s="1059" t="s">
        <v>5352</v>
      </c>
      <c r="D1193" s="1059" t="s">
        <v>4205</v>
      </c>
      <c r="E1193" s="1059" t="s">
        <v>4181</v>
      </c>
      <c r="F1193" s="1061">
        <v>16427.3</v>
      </c>
      <c r="G1193" s="1059" t="s">
        <v>4152</v>
      </c>
      <c r="H1193" s="1062">
        <v>1</v>
      </c>
      <c r="I1193" s="1063">
        <v>0.527983104540655</v>
      </c>
      <c r="J1193" s="1063">
        <v>0</v>
      </c>
      <c r="K1193" s="1064">
        <v>30</v>
      </c>
      <c r="L1193" s="1063">
        <v>15.2</v>
      </c>
      <c r="M1193" s="1063">
        <v>15.8394931362196</v>
      </c>
      <c r="N1193" s="1062">
        <v>1</v>
      </c>
      <c r="O1193" s="1062">
        <v>0</v>
      </c>
      <c r="P1193" s="1059">
        <v>4690379092049</v>
      </c>
      <c r="Q1193" s="1062"/>
      <c r="R1193" s="1062">
        <v>0</v>
      </c>
      <c r="S1193" s="1059" t="s">
        <v>4153</v>
      </c>
      <c r="T1193" s="1065">
        <f t="shared" si="36"/>
        <v>11006.291000000001</v>
      </c>
      <c r="U1193" s="1066">
        <f t="shared" si="37"/>
        <v>11556.605550000002</v>
      </c>
    </row>
    <row r="1194" spans="1:21" hidden="1">
      <c r="A1194" s="1059" t="s">
        <v>5326</v>
      </c>
      <c r="B1194" s="1060">
        <v>620070802295</v>
      </c>
      <c r="C1194" s="1059" t="s">
        <v>5353</v>
      </c>
      <c r="D1194" s="1059" t="s">
        <v>4205</v>
      </c>
      <c r="E1194" s="1059" t="s">
        <v>4181</v>
      </c>
      <c r="F1194" s="1061">
        <v>16427.3</v>
      </c>
      <c r="G1194" s="1059" t="s">
        <v>4152</v>
      </c>
      <c r="H1194" s="1062">
        <v>1</v>
      </c>
      <c r="I1194" s="1063">
        <v>0.527983104540655</v>
      </c>
      <c r="J1194" s="1063">
        <v>0</v>
      </c>
      <c r="K1194" s="1064">
        <v>30</v>
      </c>
      <c r="L1194" s="1063">
        <v>15.2</v>
      </c>
      <c r="M1194" s="1063">
        <v>15.8394931362196</v>
      </c>
      <c r="N1194" s="1062">
        <v>1</v>
      </c>
      <c r="O1194" s="1062">
        <v>0</v>
      </c>
      <c r="P1194" s="1059">
        <v>4690379092056</v>
      </c>
      <c r="Q1194" s="1062"/>
      <c r="R1194" s="1062">
        <v>0</v>
      </c>
      <c r="S1194" s="1059" t="s">
        <v>4153</v>
      </c>
      <c r="T1194" s="1065">
        <f t="shared" si="36"/>
        <v>11006.291000000001</v>
      </c>
      <c r="U1194" s="1066">
        <f t="shared" si="37"/>
        <v>11556.605550000002</v>
      </c>
    </row>
    <row r="1195" spans="1:21" hidden="1">
      <c r="A1195" s="1059" t="s">
        <v>5326</v>
      </c>
      <c r="B1195" s="1060">
        <v>620070802297</v>
      </c>
      <c r="C1195" s="1059" t="s">
        <v>5354</v>
      </c>
      <c r="D1195" s="1059" t="s">
        <v>4205</v>
      </c>
      <c r="E1195" s="1059" t="s">
        <v>4181</v>
      </c>
      <c r="F1195" s="1061">
        <v>16427.3</v>
      </c>
      <c r="G1195" s="1059" t="s">
        <v>4152</v>
      </c>
      <c r="H1195" s="1062">
        <v>1</v>
      </c>
      <c r="I1195" s="1063">
        <v>0.527983104540655</v>
      </c>
      <c r="J1195" s="1063">
        <v>0</v>
      </c>
      <c r="K1195" s="1064">
        <v>30</v>
      </c>
      <c r="L1195" s="1063">
        <v>15.2</v>
      </c>
      <c r="M1195" s="1063">
        <v>15.8394931362196</v>
      </c>
      <c r="N1195" s="1062">
        <v>1</v>
      </c>
      <c r="O1195" s="1062">
        <v>0</v>
      </c>
      <c r="P1195" s="1059">
        <v>4690379092063</v>
      </c>
      <c r="Q1195" s="1062"/>
      <c r="R1195" s="1062">
        <v>0</v>
      </c>
      <c r="S1195" s="1059" t="s">
        <v>4153</v>
      </c>
      <c r="T1195" s="1065">
        <f t="shared" si="36"/>
        <v>11006.291000000001</v>
      </c>
      <c r="U1195" s="1066">
        <f t="shared" si="37"/>
        <v>11556.605550000002</v>
      </c>
    </row>
    <row r="1196" spans="1:21" hidden="1">
      <c r="A1196" s="1059" t="s">
        <v>5326</v>
      </c>
      <c r="B1196" s="1060">
        <v>620070802298</v>
      </c>
      <c r="C1196" s="1059" t="s">
        <v>5355</v>
      </c>
      <c r="D1196" s="1059" t="s">
        <v>4205</v>
      </c>
      <c r="E1196" s="1059" t="s">
        <v>4181</v>
      </c>
      <c r="F1196" s="1061">
        <v>16427.3</v>
      </c>
      <c r="G1196" s="1059" t="s">
        <v>4152</v>
      </c>
      <c r="H1196" s="1062">
        <v>1</v>
      </c>
      <c r="I1196" s="1063">
        <v>0.527983104540655</v>
      </c>
      <c r="J1196" s="1063">
        <v>0</v>
      </c>
      <c r="K1196" s="1064">
        <v>30</v>
      </c>
      <c r="L1196" s="1063">
        <v>15.2</v>
      </c>
      <c r="M1196" s="1063">
        <v>15.8394931362196</v>
      </c>
      <c r="N1196" s="1062">
        <v>1</v>
      </c>
      <c r="O1196" s="1062">
        <v>0</v>
      </c>
      <c r="P1196" s="1059">
        <v>4690379092070</v>
      </c>
      <c r="Q1196" s="1062"/>
      <c r="R1196" s="1062">
        <v>0</v>
      </c>
      <c r="S1196" s="1059" t="s">
        <v>4153</v>
      </c>
      <c r="T1196" s="1065">
        <f t="shared" si="36"/>
        <v>11006.291000000001</v>
      </c>
      <c r="U1196" s="1066">
        <f t="shared" si="37"/>
        <v>11556.605550000002</v>
      </c>
    </row>
    <row r="1197" spans="1:21">
      <c r="A1197" s="1036"/>
      <c r="B1197" s="1036"/>
      <c r="C1197" s="1036"/>
      <c r="D1197" s="1036"/>
      <c r="E1197" s="1036"/>
      <c r="F1197" s="1074"/>
      <c r="G1197" s="1036"/>
      <c r="H1197" s="1036"/>
      <c r="I1197" s="1036"/>
      <c r="J1197" s="1036"/>
      <c r="K1197" s="1036"/>
      <c r="L1197" s="1036"/>
      <c r="M1197" s="1075"/>
      <c r="N1197" s="1036"/>
      <c r="O1197" s="1036"/>
      <c r="P1197" s="1036"/>
      <c r="Q1197" s="1036"/>
      <c r="R1197" s="1036"/>
      <c r="S1197" s="1036"/>
      <c r="T1197" s="1074"/>
      <c r="U1197" s="1074"/>
    </row>
    <row r="1198" spans="1:21">
      <c r="A1198" s="1036"/>
      <c r="B1198" s="1036"/>
      <c r="C1198" s="1036"/>
      <c r="D1198" s="1036"/>
      <c r="E1198" s="1036"/>
      <c r="F1198" s="1074"/>
      <c r="G1198" s="1036"/>
      <c r="H1198" s="1036"/>
      <c r="I1198" s="1036"/>
      <c r="J1198" s="1036"/>
      <c r="K1198" s="1036"/>
      <c r="L1198" s="1036"/>
      <c r="M1198" s="1075"/>
      <c r="N1198" s="1036"/>
      <c r="O1198" s="1036"/>
      <c r="P1198" s="1036"/>
      <c r="Q1198" s="1036"/>
      <c r="R1198" s="1036"/>
      <c r="S1198" s="1036"/>
      <c r="T1198" s="1074"/>
      <c r="U1198" s="1074"/>
    </row>
    <row r="1199" spans="1:21">
      <c r="A1199" s="1036"/>
      <c r="B1199" s="1036"/>
      <c r="C1199" s="1036"/>
      <c r="D1199" s="1036"/>
      <c r="E1199" s="1036"/>
      <c r="F1199" s="1074"/>
      <c r="G1199" s="1036"/>
      <c r="H1199" s="1036"/>
      <c r="I1199" s="1036"/>
      <c r="J1199" s="1036"/>
      <c r="K1199" s="1036"/>
      <c r="L1199" s="1036"/>
      <c r="M1199" s="1075"/>
      <c r="N1199" s="1036"/>
      <c r="O1199" s="1036"/>
      <c r="P1199" s="1036"/>
      <c r="Q1199" s="1036"/>
      <c r="R1199" s="1036"/>
      <c r="S1199" s="1036"/>
      <c r="T1199" s="1074"/>
      <c r="U1199" s="1074"/>
    </row>
    <row r="1200" spans="1:21">
      <c r="A1200" s="1036"/>
      <c r="B1200" s="1036"/>
      <c r="C1200" s="1036"/>
      <c r="D1200" s="1036"/>
      <c r="E1200" s="1036"/>
      <c r="F1200" s="1074"/>
      <c r="G1200" s="1036"/>
      <c r="H1200" s="1036"/>
      <c r="I1200" s="1036"/>
      <c r="J1200" s="1036"/>
      <c r="K1200" s="1036"/>
      <c r="L1200" s="1036"/>
      <c r="M1200" s="1075"/>
      <c r="N1200" s="1036"/>
      <c r="O1200" s="1036"/>
      <c r="P1200" s="1036"/>
      <c r="Q1200" s="1036"/>
      <c r="R1200" s="1036"/>
      <c r="S1200" s="1036"/>
      <c r="T1200" s="1074"/>
      <c r="U1200" s="1074"/>
    </row>
    <row r="1201" spans="1:21">
      <c r="A1201" s="1036"/>
      <c r="B1201" s="1036"/>
      <c r="C1201" s="1036"/>
      <c r="D1201" s="1036"/>
      <c r="E1201" s="1036"/>
      <c r="F1201" s="1074"/>
      <c r="G1201" s="1036"/>
      <c r="H1201" s="1036"/>
      <c r="I1201" s="1036"/>
      <c r="J1201" s="1036"/>
      <c r="K1201" s="1036"/>
      <c r="L1201" s="1036"/>
      <c r="M1201" s="1075"/>
      <c r="N1201" s="1036"/>
      <c r="O1201" s="1036"/>
      <c r="P1201" s="1036"/>
      <c r="Q1201" s="1036"/>
      <c r="R1201" s="1036"/>
      <c r="S1201" s="1036"/>
      <c r="T1201" s="1074"/>
      <c r="U1201" s="1074"/>
    </row>
    <row r="1202" spans="1:21">
      <c r="A1202" s="1036"/>
      <c r="B1202" s="1036"/>
      <c r="C1202" s="1036"/>
      <c r="D1202" s="1036"/>
      <c r="E1202" s="1036"/>
      <c r="F1202" s="1074"/>
      <c r="G1202" s="1036"/>
      <c r="H1202" s="1036"/>
      <c r="I1202" s="1036"/>
      <c r="J1202" s="1036"/>
      <c r="K1202" s="1036"/>
      <c r="L1202" s="1036"/>
      <c r="M1202" s="1075"/>
      <c r="N1202" s="1036"/>
      <c r="O1202" s="1036"/>
      <c r="P1202" s="1036"/>
      <c r="Q1202" s="1036"/>
      <c r="R1202" s="1036"/>
      <c r="S1202" s="1036"/>
      <c r="T1202" s="1074"/>
      <c r="U1202" s="1074"/>
    </row>
    <row r="1203" spans="1:21">
      <c r="A1203" s="1036"/>
      <c r="B1203" s="1036"/>
      <c r="C1203" s="1036"/>
      <c r="D1203" s="1036"/>
      <c r="E1203" s="1036"/>
      <c r="F1203" s="1074"/>
      <c r="G1203" s="1036"/>
      <c r="H1203" s="1036"/>
      <c r="I1203" s="1036"/>
      <c r="J1203" s="1036"/>
      <c r="K1203" s="1036"/>
      <c r="L1203" s="1036"/>
      <c r="M1203" s="1075"/>
      <c r="N1203" s="1036"/>
      <c r="O1203" s="1036"/>
      <c r="P1203" s="1036"/>
      <c r="Q1203" s="1036"/>
      <c r="R1203" s="1036"/>
      <c r="S1203" s="1036"/>
      <c r="T1203" s="1074"/>
      <c r="U1203" s="1074"/>
    </row>
  </sheetData>
  <autoFilter ref="A31:U1196" xr:uid="{00000000-0009-0000-0000-000026000000}">
    <filterColumn colId="0">
      <filters>
        <filter val="FORTE DEI MARMI QUARK/ФОРТЕ ДЕЙ МАРМИ КВАРК"/>
        <filter val="FORTE DEI MARMI ROCK/ФОРТЕ ДЕИ МАРМИ РОК"/>
        <filter val="FORTE DEI MARMI/ФОРТЕ ДЕЙ МАРМИ"/>
      </filters>
    </filterColumn>
    <filterColumn colId="3">
      <filters>
        <filter val="60x60"/>
        <filter val="60x60 SPS"/>
      </filters>
    </filterColumn>
  </autoFilter>
  <mergeCells count="4">
    <mergeCell ref="A10:D10"/>
    <mergeCell ref="A13:A15"/>
    <mergeCell ref="B13:B15"/>
    <mergeCell ref="C13:C15"/>
  </mergeCells>
  <pageMargins left="0.7" right="0.7" top="0.75" bottom="0.75" header="0.3" footer="0.3"/>
  <pageSetup paperSize="9" orientation="portrait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rgb="FFFF0000"/>
  </sheetPr>
  <dimension ref="A1:K161"/>
  <sheetViews>
    <sheetView workbookViewId="0">
      <selection activeCell="B3" sqref="B3:B5"/>
    </sheetView>
  </sheetViews>
  <sheetFormatPr defaultRowHeight="14.4"/>
  <cols>
    <col min="1" max="1" width="12.33203125" style="501" customWidth="1"/>
    <col min="2" max="2" width="59.33203125" style="501" bestFit="1" customWidth="1"/>
    <col min="3" max="3" width="22.109375" style="505" customWidth="1"/>
    <col min="4" max="4" width="17.109375" style="504" customWidth="1"/>
    <col min="5" max="5" width="11.44140625" style="917" hidden="1" customWidth="1"/>
    <col min="6" max="6" width="17.5546875" style="909" customWidth="1"/>
    <col min="7" max="7" width="17.44140625" style="909" hidden="1" customWidth="1"/>
    <col min="8" max="8" width="17.44140625" style="909" customWidth="1"/>
    <col min="9" max="9" width="17.6640625" style="502" customWidth="1"/>
    <col min="10" max="10" width="13.33203125" style="501" hidden="1" customWidth="1"/>
    <col min="11" max="11" width="25.5546875" style="501" customWidth="1"/>
  </cols>
  <sheetData>
    <row r="1" spans="1:11">
      <c r="A1" s="609"/>
      <c r="B1" s="616"/>
      <c r="C1" s="615"/>
      <c r="D1" s="614"/>
      <c r="E1" s="908"/>
      <c r="I1" s="501"/>
    </row>
    <row r="2" spans="1:11">
      <c r="A2" s="609"/>
      <c r="B2" s="613" t="s">
        <v>3594</v>
      </c>
      <c r="C2" s="612"/>
      <c r="D2" s="611"/>
      <c r="E2" s="910"/>
      <c r="I2" s="501"/>
    </row>
    <row r="3" spans="1:11">
      <c r="A3" s="609"/>
      <c r="B3" s="608" t="s">
        <v>3593</v>
      </c>
      <c r="C3" s="610"/>
      <c r="D3" s="606"/>
      <c r="E3" s="911"/>
      <c r="I3" s="501"/>
    </row>
    <row r="4" spans="1:11">
      <c r="A4" s="609"/>
      <c r="B4" s="608" t="s">
        <v>3947</v>
      </c>
      <c r="C4" s="610"/>
      <c r="D4" s="606"/>
      <c r="E4" s="911"/>
      <c r="I4" s="501"/>
    </row>
    <row r="5" spans="1:11">
      <c r="A5" s="912"/>
      <c r="B5" s="913" t="s">
        <v>3591</v>
      </c>
      <c r="C5" s="607"/>
      <c r="D5" s="606"/>
      <c r="E5" s="911"/>
      <c r="I5" s="501"/>
    </row>
    <row r="6" spans="1:11" ht="15" thickBot="1">
      <c r="A6" s="605"/>
      <c r="B6" s="605"/>
      <c r="C6" s="604"/>
      <c r="D6" s="603"/>
      <c r="E6" s="914"/>
      <c r="F6" s="915"/>
      <c r="G6" s="916"/>
      <c r="H6" s="916"/>
      <c r="I6" s="601"/>
      <c r="J6" s="601"/>
      <c r="K6" s="601"/>
    </row>
    <row r="7" spans="1:11" ht="15" thickTop="1">
      <c r="I7" s="501"/>
    </row>
    <row r="8" spans="1:11">
      <c r="A8" s="1724" t="s">
        <v>3948</v>
      </c>
      <c r="B8" s="1724"/>
      <c r="C8" s="918"/>
      <c r="D8" s="919"/>
      <c r="E8" s="920"/>
      <c r="F8" s="921"/>
      <c r="G8" s="921"/>
      <c r="H8" s="921"/>
      <c r="I8" s="922"/>
      <c r="J8" s="922"/>
      <c r="K8" s="922"/>
    </row>
    <row r="9" spans="1:11">
      <c r="A9" s="923"/>
      <c r="B9" s="924"/>
      <c r="C9" s="593"/>
      <c r="D9" s="592"/>
      <c r="E9" s="925"/>
      <c r="F9" s="926"/>
      <c r="G9" s="926"/>
      <c r="H9" s="926"/>
      <c r="I9" s="511"/>
      <c r="J9" s="511"/>
      <c r="K9" s="511"/>
    </row>
    <row r="10" spans="1:11">
      <c r="A10" s="923"/>
      <c r="B10" s="927"/>
      <c r="C10" s="927"/>
      <c r="D10" s="927"/>
      <c r="E10" s="925"/>
      <c r="F10" s="926"/>
      <c r="G10" s="926"/>
      <c r="H10" s="926"/>
      <c r="I10" s="511"/>
      <c r="J10" s="511"/>
      <c r="K10" s="511"/>
    </row>
    <row r="11" spans="1:11">
      <c r="A11" s="928" t="s">
        <v>3589</v>
      </c>
      <c r="B11" s="924"/>
      <c r="C11" s="593"/>
      <c r="D11" s="592"/>
      <c r="E11" s="925"/>
      <c r="F11" s="926"/>
      <c r="G11" s="926"/>
      <c r="H11" s="926"/>
      <c r="I11" s="511"/>
      <c r="J11" s="511"/>
      <c r="K11" s="511"/>
    </row>
    <row r="12" spans="1:11" ht="15" thickBot="1">
      <c r="A12" s="517"/>
      <c r="B12" s="517"/>
      <c r="C12" s="591"/>
      <c r="D12" s="590"/>
      <c r="E12" s="929"/>
      <c r="F12" s="926"/>
      <c r="G12" s="930"/>
      <c r="H12" s="930"/>
      <c r="I12" s="511"/>
      <c r="J12" s="517"/>
      <c r="K12" s="517"/>
    </row>
    <row r="13" spans="1:11" ht="28.2" thickBot="1">
      <c r="A13" s="931" t="s">
        <v>1000</v>
      </c>
      <c r="B13" s="932" t="s">
        <v>1505</v>
      </c>
      <c r="C13" s="933" t="s">
        <v>1245</v>
      </c>
      <c r="D13" s="934" t="s">
        <v>3587</v>
      </c>
      <c r="E13" s="935" t="s">
        <v>1562</v>
      </c>
      <c r="F13" s="936" t="s">
        <v>3586</v>
      </c>
      <c r="G13" s="937" t="s">
        <v>3585</v>
      </c>
      <c r="H13" s="936" t="s">
        <v>4073</v>
      </c>
      <c r="I13" s="580" t="s">
        <v>1503</v>
      </c>
      <c r="J13" s="938" t="s">
        <v>3584</v>
      </c>
      <c r="K13" s="938" t="s">
        <v>3583</v>
      </c>
    </row>
    <row r="14" spans="1:11" ht="27.6">
      <c r="A14" s="939" t="s">
        <v>3412</v>
      </c>
      <c r="B14" s="940" t="s">
        <v>2684</v>
      </c>
      <c r="C14" s="941" t="s">
        <v>3582</v>
      </c>
      <c r="D14" s="942" t="s">
        <v>3949</v>
      </c>
      <c r="E14" s="943">
        <v>1</v>
      </c>
      <c r="F14" s="944">
        <v>30884.400000000001</v>
      </c>
      <c r="G14" s="945">
        <f t="shared" ref="G14:G75" si="0">F14*E14</f>
        <v>30884.400000000001</v>
      </c>
      <c r="H14" s="1004">
        <f>F14*1.05</f>
        <v>32428.620000000003</v>
      </c>
      <c r="I14" s="946" t="s">
        <v>2691</v>
      </c>
      <c r="J14" s="947"/>
      <c r="K14" s="526"/>
    </row>
    <row r="15" spans="1:11" ht="27.6">
      <c r="A15" s="939" t="s">
        <v>3950</v>
      </c>
      <c r="B15" s="940" t="s">
        <v>3579</v>
      </c>
      <c r="C15" s="941" t="s">
        <v>3578</v>
      </c>
      <c r="D15" s="942" t="s">
        <v>3949</v>
      </c>
      <c r="E15" s="943">
        <v>1</v>
      </c>
      <c r="F15" s="944">
        <v>35775.9</v>
      </c>
      <c r="G15" s="945">
        <f t="shared" si="0"/>
        <v>35775.9</v>
      </c>
      <c r="H15" s="1004">
        <f t="shared" ref="H15:H76" si="1">F15*1.05</f>
        <v>37564.695</v>
      </c>
      <c r="I15" s="946" t="s">
        <v>2691</v>
      </c>
      <c r="J15" s="947"/>
      <c r="K15" s="526"/>
    </row>
    <row r="16" spans="1:11" ht="27.6">
      <c r="A16" s="948" t="s">
        <v>3572</v>
      </c>
      <c r="B16" s="940" t="s">
        <v>3951</v>
      </c>
      <c r="C16" s="941" t="s">
        <v>3952</v>
      </c>
      <c r="D16" s="942" t="s">
        <v>3949</v>
      </c>
      <c r="E16" s="943">
        <v>1</v>
      </c>
      <c r="F16" s="944">
        <v>31973.4</v>
      </c>
      <c r="G16" s="945">
        <f t="shared" si="0"/>
        <v>31973.4</v>
      </c>
      <c r="H16" s="1004">
        <f t="shared" si="1"/>
        <v>33572.07</v>
      </c>
      <c r="I16" s="946" t="s">
        <v>2691</v>
      </c>
      <c r="J16" s="947"/>
      <c r="K16" s="526"/>
    </row>
    <row r="17" spans="1:11" ht="41.4">
      <c r="A17" s="534" t="s">
        <v>3953</v>
      </c>
      <c r="B17" s="940" t="s">
        <v>3954</v>
      </c>
      <c r="C17" s="949" t="s">
        <v>3955</v>
      </c>
      <c r="D17" s="950" t="s">
        <v>3949</v>
      </c>
      <c r="E17" s="943">
        <v>1</v>
      </c>
      <c r="F17" s="944">
        <v>36864.9</v>
      </c>
      <c r="G17" s="951">
        <f t="shared" si="0"/>
        <v>36864.9</v>
      </c>
      <c r="H17" s="1004">
        <f t="shared" si="1"/>
        <v>38708.145000000004</v>
      </c>
      <c r="I17" s="528" t="s">
        <v>2691</v>
      </c>
      <c r="J17" s="947"/>
      <c r="K17" s="526"/>
    </row>
    <row r="18" spans="1:11" ht="27.6">
      <c r="A18" s="948" t="s">
        <v>3061</v>
      </c>
      <c r="B18" s="940" t="s">
        <v>2685</v>
      </c>
      <c r="C18" s="941" t="s">
        <v>3956</v>
      </c>
      <c r="D18" s="942"/>
      <c r="E18" s="943">
        <v>1</v>
      </c>
      <c r="F18" s="944">
        <v>30884.400000000001</v>
      </c>
      <c r="G18" s="945">
        <f t="shared" si="0"/>
        <v>30884.400000000001</v>
      </c>
      <c r="H18" s="1004">
        <f t="shared" si="1"/>
        <v>32428.620000000003</v>
      </c>
      <c r="I18" s="946" t="s">
        <v>2691</v>
      </c>
      <c r="J18" s="947"/>
      <c r="K18" s="952"/>
    </row>
    <row r="19" spans="1:11" ht="27.6">
      <c r="A19" s="948" t="s">
        <v>3957</v>
      </c>
      <c r="B19" s="940" t="s">
        <v>3510</v>
      </c>
      <c r="C19" s="941" t="s">
        <v>3958</v>
      </c>
      <c r="D19" s="942"/>
      <c r="E19" s="943">
        <v>1</v>
      </c>
      <c r="F19" s="944">
        <v>35775.9</v>
      </c>
      <c r="G19" s="945">
        <f t="shared" si="0"/>
        <v>35775.9</v>
      </c>
      <c r="H19" s="1004">
        <f t="shared" si="1"/>
        <v>37564.695</v>
      </c>
      <c r="I19" s="946" t="s">
        <v>2691</v>
      </c>
      <c r="J19" s="947"/>
      <c r="K19" s="952"/>
    </row>
    <row r="20" spans="1:11" ht="27.6">
      <c r="A20" s="948" t="s">
        <v>3503</v>
      </c>
      <c r="B20" s="940" t="s">
        <v>3959</v>
      </c>
      <c r="C20" s="941" t="s">
        <v>3960</v>
      </c>
      <c r="D20" s="942"/>
      <c r="E20" s="943">
        <v>1</v>
      </c>
      <c r="F20" s="944">
        <v>31973.4</v>
      </c>
      <c r="G20" s="945">
        <f t="shared" si="0"/>
        <v>31973.4</v>
      </c>
      <c r="H20" s="1004">
        <f t="shared" si="1"/>
        <v>33572.07</v>
      </c>
      <c r="I20" s="946" t="s">
        <v>2691</v>
      </c>
      <c r="J20" s="947"/>
      <c r="K20" s="952"/>
    </row>
    <row r="21" spans="1:11" ht="55.2">
      <c r="A21" s="534" t="s">
        <v>3961</v>
      </c>
      <c r="B21" s="940" t="s">
        <v>3962</v>
      </c>
      <c r="C21" s="949" t="s">
        <v>3963</v>
      </c>
      <c r="D21" s="950"/>
      <c r="E21" s="943">
        <v>1</v>
      </c>
      <c r="F21" s="944">
        <v>36864.9</v>
      </c>
      <c r="G21" s="945">
        <f t="shared" si="0"/>
        <v>36864.9</v>
      </c>
      <c r="H21" s="1004">
        <f t="shared" si="1"/>
        <v>38708.145000000004</v>
      </c>
      <c r="I21" s="528" t="s">
        <v>2691</v>
      </c>
      <c r="J21" s="947"/>
      <c r="K21" s="526"/>
    </row>
    <row r="22" spans="1:11" ht="27.6">
      <c r="A22" s="948" t="s">
        <v>3392</v>
      </c>
      <c r="B22" s="940" t="s">
        <v>3484</v>
      </c>
      <c r="C22" s="941" t="s">
        <v>3964</v>
      </c>
      <c r="D22" s="942"/>
      <c r="E22" s="943">
        <v>1</v>
      </c>
      <c r="F22" s="944">
        <v>30884.400000000001</v>
      </c>
      <c r="G22" s="945">
        <f t="shared" si="0"/>
        <v>30884.400000000001</v>
      </c>
      <c r="H22" s="1004">
        <f t="shared" si="1"/>
        <v>32428.620000000003</v>
      </c>
      <c r="I22" s="946" t="s">
        <v>2691</v>
      </c>
      <c r="J22" s="947"/>
      <c r="K22" s="526"/>
    </row>
    <row r="23" spans="1:11" ht="27.6">
      <c r="A23" s="948" t="s">
        <v>3965</v>
      </c>
      <c r="B23" s="940" t="s">
        <v>3480</v>
      </c>
      <c r="C23" s="941" t="s">
        <v>3966</v>
      </c>
      <c r="D23" s="942"/>
      <c r="E23" s="943">
        <v>1</v>
      </c>
      <c r="F23" s="944">
        <v>35775.9</v>
      </c>
      <c r="G23" s="945">
        <f t="shared" si="0"/>
        <v>35775.9</v>
      </c>
      <c r="H23" s="1004">
        <f t="shared" si="1"/>
        <v>37564.695</v>
      </c>
      <c r="I23" s="946" t="s">
        <v>2691</v>
      </c>
      <c r="J23" s="947"/>
      <c r="K23" s="526"/>
    </row>
    <row r="24" spans="1:11" ht="27.6">
      <c r="A24" s="948" t="s">
        <v>3473</v>
      </c>
      <c r="B24" s="940" t="s">
        <v>3967</v>
      </c>
      <c r="C24" s="941" t="s">
        <v>3968</v>
      </c>
      <c r="D24" s="942"/>
      <c r="E24" s="943">
        <v>1</v>
      </c>
      <c r="F24" s="944">
        <v>31973.4</v>
      </c>
      <c r="G24" s="945">
        <f t="shared" si="0"/>
        <v>31973.4</v>
      </c>
      <c r="H24" s="1004">
        <f t="shared" si="1"/>
        <v>33572.07</v>
      </c>
      <c r="I24" s="946" t="s">
        <v>2691</v>
      </c>
      <c r="J24" s="947"/>
      <c r="K24" s="526"/>
    </row>
    <row r="25" spans="1:11" ht="41.4">
      <c r="A25" s="534" t="s">
        <v>3969</v>
      </c>
      <c r="B25" s="940" t="s">
        <v>3970</v>
      </c>
      <c r="C25" s="949" t="s">
        <v>3971</v>
      </c>
      <c r="D25" s="950"/>
      <c r="E25" s="943">
        <v>1</v>
      </c>
      <c r="F25" s="944">
        <v>36864.9</v>
      </c>
      <c r="G25" s="951">
        <f t="shared" si="0"/>
        <v>36864.9</v>
      </c>
      <c r="H25" s="1004">
        <f t="shared" si="1"/>
        <v>38708.145000000004</v>
      </c>
      <c r="I25" s="528" t="s">
        <v>2691</v>
      </c>
      <c r="J25" s="947"/>
      <c r="K25" s="526"/>
    </row>
    <row r="26" spans="1:11" ht="27.6">
      <c r="A26" s="534" t="s">
        <v>2901</v>
      </c>
      <c r="B26" s="940" t="s">
        <v>3972</v>
      </c>
      <c r="C26" s="949" t="s">
        <v>3973</v>
      </c>
      <c r="D26" s="950" t="s">
        <v>2904</v>
      </c>
      <c r="E26" s="943">
        <v>1</v>
      </c>
      <c r="F26" s="953">
        <v>5440.5</v>
      </c>
      <c r="G26" s="951">
        <f t="shared" si="0"/>
        <v>5440.5</v>
      </c>
      <c r="H26" s="1004">
        <f t="shared" si="1"/>
        <v>5712.5250000000005</v>
      </c>
      <c r="I26" s="954" t="s">
        <v>2691</v>
      </c>
      <c r="J26" s="947"/>
      <c r="K26" s="526"/>
    </row>
    <row r="27" spans="1:11" ht="27.6">
      <c r="A27" s="939" t="s">
        <v>3259</v>
      </c>
      <c r="B27" s="955" t="s">
        <v>3296</v>
      </c>
      <c r="C27" s="956" t="s">
        <v>3974</v>
      </c>
      <c r="D27" s="957" t="s">
        <v>2904</v>
      </c>
      <c r="E27" s="943">
        <v>1</v>
      </c>
      <c r="F27" s="944">
        <v>6735.6</v>
      </c>
      <c r="G27" s="945">
        <f t="shared" si="0"/>
        <v>6735.6</v>
      </c>
      <c r="H27" s="1004">
        <f t="shared" si="1"/>
        <v>7072.380000000001</v>
      </c>
      <c r="I27" s="946" t="s">
        <v>2691</v>
      </c>
      <c r="J27" s="947"/>
      <c r="K27" s="526"/>
    </row>
    <row r="28" spans="1:11" ht="27.6">
      <c r="A28" s="948" t="s">
        <v>2860</v>
      </c>
      <c r="B28" s="958" t="s">
        <v>3288</v>
      </c>
      <c r="C28" s="574" t="s">
        <v>3287</v>
      </c>
      <c r="D28" s="555" t="s">
        <v>3280</v>
      </c>
      <c r="E28" s="943">
        <v>1</v>
      </c>
      <c r="F28" s="944">
        <v>6735.6</v>
      </c>
      <c r="G28" s="945">
        <f t="shared" si="0"/>
        <v>6735.6</v>
      </c>
      <c r="H28" s="1004">
        <f t="shared" si="1"/>
        <v>7072.380000000001</v>
      </c>
      <c r="I28" s="946" t="s">
        <v>2691</v>
      </c>
      <c r="J28" s="947"/>
      <c r="K28" s="526"/>
    </row>
    <row r="29" spans="1:11" ht="27.6">
      <c r="A29" s="541" t="s">
        <v>2896</v>
      </c>
      <c r="B29" s="955" t="s">
        <v>3279</v>
      </c>
      <c r="C29" s="539" t="s">
        <v>3278</v>
      </c>
      <c r="D29" s="538" t="s">
        <v>2904</v>
      </c>
      <c r="E29" s="943">
        <v>1</v>
      </c>
      <c r="F29" s="953">
        <v>6735.6</v>
      </c>
      <c r="G29" s="945">
        <f t="shared" si="0"/>
        <v>6735.6</v>
      </c>
      <c r="H29" s="1004">
        <f t="shared" si="1"/>
        <v>7072.380000000001</v>
      </c>
      <c r="I29" s="536" t="s">
        <v>2691</v>
      </c>
      <c r="J29" s="947"/>
      <c r="K29" s="526"/>
    </row>
    <row r="30" spans="1:11" ht="55.2">
      <c r="A30" s="541" t="s">
        <v>3975</v>
      </c>
      <c r="B30" s="955" t="s">
        <v>3976</v>
      </c>
      <c r="C30" s="539" t="s">
        <v>3977</v>
      </c>
      <c r="D30" s="538" t="s">
        <v>2904</v>
      </c>
      <c r="E30" s="943">
        <v>1</v>
      </c>
      <c r="F30" s="944">
        <v>12320.1</v>
      </c>
      <c r="G30" s="945">
        <f t="shared" si="0"/>
        <v>12320.1</v>
      </c>
      <c r="H30" s="1004">
        <f t="shared" si="1"/>
        <v>12936.105000000001</v>
      </c>
      <c r="I30" s="536" t="s">
        <v>2691</v>
      </c>
      <c r="J30" s="947"/>
      <c r="K30" s="526"/>
    </row>
    <row r="31" spans="1:11" ht="27.6">
      <c r="A31" s="948" t="s">
        <v>3978</v>
      </c>
      <c r="B31" s="940" t="s">
        <v>3317</v>
      </c>
      <c r="C31" s="942" t="s">
        <v>3979</v>
      </c>
      <c r="D31" s="959" t="s">
        <v>3309</v>
      </c>
      <c r="E31" s="943">
        <v>1</v>
      </c>
      <c r="F31" s="944">
        <v>4900.5</v>
      </c>
      <c r="G31" s="945">
        <f t="shared" si="0"/>
        <v>4900.5</v>
      </c>
      <c r="H31" s="1004">
        <f t="shared" si="1"/>
        <v>5145.5250000000005</v>
      </c>
      <c r="I31" s="954" t="s">
        <v>2691</v>
      </c>
      <c r="J31" s="947"/>
      <c r="K31" s="952"/>
    </row>
    <row r="32" spans="1:11" ht="27.6">
      <c r="A32" s="948" t="s">
        <v>2948</v>
      </c>
      <c r="B32" s="940" t="s">
        <v>3980</v>
      </c>
      <c r="C32" s="941" t="s">
        <v>3981</v>
      </c>
      <c r="D32" s="942" t="s">
        <v>2904</v>
      </c>
      <c r="E32" s="943">
        <v>1</v>
      </c>
      <c r="F32" s="944">
        <v>5440.5</v>
      </c>
      <c r="G32" s="945">
        <f t="shared" si="0"/>
        <v>5440.5</v>
      </c>
      <c r="H32" s="1004">
        <f t="shared" si="1"/>
        <v>5712.5250000000005</v>
      </c>
      <c r="I32" s="946" t="s">
        <v>2691</v>
      </c>
      <c r="J32" s="947"/>
      <c r="K32" s="526"/>
    </row>
    <row r="33" spans="1:11" ht="27.6">
      <c r="A33" s="948" t="s">
        <v>3044</v>
      </c>
      <c r="B33" s="940" t="s">
        <v>3177</v>
      </c>
      <c r="C33" s="941" t="s">
        <v>3982</v>
      </c>
      <c r="D33" s="942" t="s">
        <v>3171</v>
      </c>
      <c r="E33" s="943">
        <v>1</v>
      </c>
      <c r="F33" s="944">
        <v>8168.4</v>
      </c>
      <c r="G33" s="945">
        <f t="shared" si="0"/>
        <v>8168.4</v>
      </c>
      <c r="H33" s="1004">
        <f t="shared" si="1"/>
        <v>8576.82</v>
      </c>
      <c r="I33" s="946" t="s">
        <v>2691</v>
      </c>
      <c r="J33" s="947"/>
      <c r="K33" s="526"/>
    </row>
    <row r="34" spans="1:11" ht="55.2">
      <c r="A34" s="948" t="s">
        <v>3983</v>
      </c>
      <c r="B34" s="940" t="s">
        <v>3984</v>
      </c>
      <c r="C34" s="941" t="s">
        <v>3985</v>
      </c>
      <c r="D34" s="942" t="s">
        <v>3171</v>
      </c>
      <c r="E34" s="943">
        <v>1</v>
      </c>
      <c r="F34" s="944">
        <v>13752.9</v>
      </c>
      <c r="G34" s="945">
        <f t="shared" si="0"/>
        <v>13752.9</v>
      </c>
      <c r="H34" s="1004">
        <f t="shared" si="1"/>
        <v>14440.545</v>
      </c>
      <c r="I34" s="946" t="s">
        <v>2691</v>
      </c>
      <c r="J34" s="947"/>
      <c r="K34" s="526"/>
    </row>
    <row r="35" spans="1:11" ht="27.6">
      <c r="A35" s="948" t="s">
        <v>2896</v>
      </c>
      <c r="B35" s="940" t="s">
        <v>3185</v>
      </c>
      <c r="C35" s="949" t="s">
        <v>3986</v>
      </c>
      <c r="D35" s="950" t="s">
        <v>3171</v>
      </c>
      <c r="E35" s="943">
        <v>1</v>
      </c>
      <c r="F35" s="944">
        <v>8168.4</v>
      </c>
      <c r="G35" s="945">
        <f t="shared" si="0"/>
        <v>8168.4</v>
      </c>
      <c r="H35" s="1004">
        <f t="shared" si="1"/>
        <v>8576.82</v>
      </c>
      <c r="I35" s="946" t="s">
        <v>2691</v>
      </c>
      <c r="J35" s="947"/>
      <c r="K35" s="526"/>
    </row>
    <row r="36" spans="1:11" ht="27.6">
      <c r="A36" s="948" t="s">
        <v>3975</v>
      </c>
      <c r="B36" s="940" t="s">
        <v>3181</v>
      </c>
      <c r="C36" s="949" t="s">
        <v>3987</v>
      </c>
      <c r="D36" s="950" t="s">
        <v>3171</v>
      </c>
      <c r="E36" s="943">
        <v>1</v>
      </c>
      <c r="F36" s="944">
        <v>13752.9</v>
      </c>
      <c r="G36" s="945">
        <f t="shared" si="0"/>
        <v>13752.9</v>
      </c>
      <c r="H36" s="1004">
        <f t="shared" si="1"/>
        <v>14440.545</v>
      </c>
      <c r="I36" s="946" t="s">
        <v>2691</v>
      </c>
      <c r="J36" s="947"/>
      <c r="K36" s="526"/>
    </row>
    <row r="37" spans="1:11" ht="27.6">
      <c r="A37" s="948" t="s">
        <v>3110</v>
      </c>
      <c r="B37" s="940" t="s">
        <v>3988</v>
      </c>
      <c r="C37" s="941" t="s">
        <v>3989</v>
      </c>
      <c r="D37" s="942" t="s">
        <v>3318</v>
      </c>
      <c r="E37" s="943">
        <v>1</v>
      </c>
      <c r="F37" s="944">
        <v>7717.5</v>
      </c>
      <c r="G37" s="945">
        <f t="shared" si="0"/>
        <v>7717.5</v>
      </c>
      <c r="H37" s="1004">
        <f t="shared" si="1"/>
        <v>8103.375</v>
      </c>
      <c r="I37" s="946" t="s">
        <v>2691</v>
      </c>
      <c r="J37" s="947"/>
      <c r="K37" s="952"/>
    </row>
    <row r="38" spans="1:11" ht="55.2">
      <c r="A38" s="948" t="s">
        <v>3990</v>
      </c>
      <c r="B38" s="940" t="s">
        <v>3991</v>
      </c>
      <c r="C38" s="941" t="s">
        <v>3992</v>
      </c>
      <c r="D38" s="942" t="s">
        <v>3318</v>
      </c>
      <c r="E38" s="943">
        <v>1</v>
      </c>
      <c r="F38" s="944">
        <v>13302</v>
      </c>
      <c r="G38" s="945">
        <f t="shared" si="0"/>
        <v>13302</v>
      </c>
      <c r="H38" s="1004">
        <f t="shared" si="1"/>
        <v>13967.1</v>
      </c>
      <c r="I38" s="946" t="s">
        <v>2691</v>
      </c>
      <c r="J38" s="947"/>
      <c r="K38" s="952"/>
    </row>
    <row r="39" spans="1:11" ht="27.6">
      <c r="A39" s="948" t="s">
        <v>3249</v>
      </c>
      <c r="B39" s="940" t="s">
        <v>3993</v>
      </c>
      <c r="C39" s="941" t="s">
        <v>3994</v>
      </c>
      <c r="D39" s="942" t="s">
        <v>3318</v>
      </c>
      <c r="E39" s="943">
        <v>1</v>
      </c>
      <c r="F39" s="953">
        <v>7008.3</v>
      </c>
      <c r="G39" s="951">
        <f t="shared" si="0"/>
        <v>7008.3</v>
      </c>
      <c r="H39" s="1004">
        <f t="shared" si="1"/>
        <v>7358.7150000000001</v>
      </c>
      <c r="I39" s="528" t="s">
        <v>2691</v>
      </c>
      <c r="J39" s="947"/>
      <c r="K39" s="526"/>
    </row>
    <row r="40" spans="1:11" ht="27.6">
      <c r="A40" s="534" t="s">
        <v>3123</v>
      </c>
      <c r="B40" s="940" t="s">
        <v>3374</v>
      </c>
      <c r="C40" s="949" t="s">
        <v>3995</v>
      </c>
      <c r="D40" s="950" t="s">
        <v>3318</v>
      </c>
      <c r="E40" s="943">
        <v>1</v>
      </c>
      <c r="F40" s="953">
        <v>6803.1</v>
      </c>
      <c r="G40" s="951">
        <f t="shared" si="0"/>
        <v>6803.1</v>
      </c>
      <c r="H40" s="1004">
        <f t="shared" si="1"/>
        <v>7143.255000000001</v>
      </c>
      <c r="I40" s="528" t="s">
        <v>2691</v>
      </c>
      <c r="J40" s="947"/>
      <c r="K40" s="526"/>
    </row>
    <row r="41" spans="1:11" ht="27.6">
      <c r="A41" s="948" t="s">
        <v>2759</v>
      </c>
      <c r="B41" s="940" t="s">
        <v>3339</v>
      </c>
      <c r="C41" s="941" t="s">
        <v>3338</v>
      </c>
      <c r="D41" s="942" t="s">
        <v>3318</v>
      </c>
      <c r="E41" s="943">
        <v>1</v>
      </c>
      <c r="F41" s="944">
        <v>7717.5</v>
      </c>
      <c r="G41" s="945">
        <f t="shared" si="0"/>
        <v>7717.5</v>
      </c>
      <c r="H41" s="1004">
        <f t="shared" si="1"/>
        <v>8103.375</v>
      </c>
      <c r="I41" s="946" t="s">
        <v>2691</v>
      </c>
      <c r="J41" s="947"/>
      <c r="K41" s="526"/>
    </row>
    <row r="42" spans="1:11" ht="55.2">
      <c r="A42" s="948" t="s">
        <v>3996</v>
      </c>
      <c r="B42" s="940" t="s">
        <v>3595</v>
      </c>
      <c r="C42" s="941" t="s">
        <v>3997</v>
      </c>
      <c r="D42" s="942" t="s">
        <v>3318</v>
      </c>
      <c r="E42" s="943">
        <v>1</v>
      </c>
      <c r="F42" s="944">
        <v>13302</v>
      </c>
      <c r="G42" s="945">
        <f t="shared" si="0"/>
        <v>13302</v>
      </c>
      <c r="H42" s="1004">
        <f t="shared" si="1"/>
        <v>13967.1</v>
      </c>
      <c r="I42" s="946" t="s">
        <v>2691</v>
      </c>
      <c r="J42" s="947"/>
      <c r="K42" s="526"/>
    </row>
    <row r="43" spans="1:11" ht="27.6">
      <c r="A43" s="948"/>
      <c r="B43" s="940" t="s">
        <v>3998</v>
      </c>
      <c r="C43" s="941" t="s">
        <v>3999</v>
      </c>
      <c r="D43" s="942" t="s">
        <v>3377</v>
      </c>
      <c r="E43" s="943">
        <v>1</v>
      </c>
      <c r="F43" s="944">
        <v>7983.9</v>
      </c>
      <c r="G43" s="945">
        <f t="shared" si="0"/>
        <v>7983.9</v>
      </c>
      <c r="H43" s="1004">
        <f t="shared" si="1"/>
        <v>8383.0949999999993</v>
      </c>
      <c r="I43" s="946" t="s">
        <v>2691</v>
      </c>
      <c r="J43" s="947"/>
      <c r="K43" s="526"/>
    </row>
    <row r="44" spans="1:11">
      <c r="A44" s="948" t="s">
        <v>3052</v>
      </c>
      <c r="B44" s="940" t="s">
        <v>3083</v>
      </c>
      <c r="C44" s="941" t="s">
        <v>3082</v>
      </c>
      <c r="D44" s="942">
        <v>2135</v>
      </c>
      <c r="E44" s="943">
        <v>1</v>
      </c>
      <c r="F44" s="944">
        <v>30459.599999999999</v>
      </c>
      <c r="G44" s="945">
        <f t="shared" si="0"/>
        <v>30459.599999999999</v>
      </c>
      <c r="H44" s="1004">
        <f t="shared" si="1"/>
        <v>31982.579999999998</v>
      </c>
      <c r="I44" s="946" t="s">
        <v>2691</v>
      </c>
      <c r="J44" s="947"/>
      <c r="K44" s="526"/>
    </row>
    <row r="45" spans="1:11" ht="27.6">
      <c r="A45" s="534" t="s">
        <v>4000</v>
      </c>
      <c r="B45" s="940" t="s">
        <v>4001</v>
      </c>
      <c r="C45" s="949" t="s">
        <v>4002</v>
      </c>
      <c r="D45" s="950" t="s">
        <v>2783</v>
      </c>
      <c r="E45" s="943">
        <v>1</v>
      </c>
      <c r="F45" s="953">
        <v>24249.599999999999</v>
      </c>
      <c r="G45" s="960">
        <f t="shared" si="0"/>
        <v>24249.599999999999</v>
      </c>
      <c r="H45" s="1004">
        <f t="shared" si="1"/>
        <v>25462.079999999998</v>
      </c>
      <c r="I45" s="528" t="s">
        <v>2691</v>
      </c>
      <c r="J45" s="947"/>
      <c r="K45" s="526"/>
    </row>
    <row r="46" spans="1:11" ht="41.4">
      <c r="A46" s="948" t="s">
        <v>3983</v>
      </c>
      <c r="B46" s="940" t="s">
        <v>4003</v>
      </c>
      <c r="C46" s="949" t="s">
        <v>4004</v>
      </c>
      <c r="D46" s="950" t="s">
        <v>2783</v>
      </c>
      <c r="E46" s="943">
        <v>1</v>
      </c>
      <c r="F46" s="944">
        <v>29141.1</v>
      </c>
      <c r="G46" s="945">
        <f t="shared" si="0"/>
        <v>29141.1</v>
      </c>
      <c r="H46" s="1004">
        <f t="shared" si="1"/>
        <v>30598.154999999999</v>
      </c>
      <c r="I46" s="528" t="s">
        <v>2691</v>
      </c>
      <c r="J46" s="947"/>
      <c r="K46" s="526"/>
    </row>
    <row r="47" spans="1:11" ht="27.6">
      <c r="A47" s="948" t="s">
        <v>2948</v>
      </c>
      <c r="B47" s="940" t="s">
        <v>3535</v>
      </c>
      <c r="C47" s="941" t="s">
        <v>4005</v>
      </c>
      <c r="D47" s="942" t="s">
        <v>4006</v>
      </c>
      <c r="E47" s="943">
        <v>1</v>
      </c>
      <c r="F47" s="944">
        <v>23911.200000000001</v>
      </c>
      <c r="G47" s="945">
        <f t="shared" si="0"/>
        <v>23911.200000000001</v>
      </c>
      <c r="H47" s="1004">
        <f t="shared" si="1"/>
        <v>25106.760000000002</v>
      </c>
      <c r="I47" s="946" t="s">
        <v>2691</v>
      </c>
      <c r="J47" s="947"/>
      <c r="K47" s="526"/>
    </row>
    <row r="48" spans="1:11" ht="27.6">
      <c r="A48" s="534" t="s">
        <v>3022</v>
      </c>
      <c r="B48" s="940" t="s">
        <v>4007</v>
      </c>
      <c r="C48" s="949" t="s">
        <v>4008</v>
      </c>
      <c r="D48" s="950">
        <v>1162</v>
      </c>
      <c r="E48" s="943">
        <v>1</v>
      </c>
      <c r="F48" s="953">
        <v>17504.099999999999</v>
      </c>
      <c r="G48" s="951">
        <f t="shared" si="0"/>
        <v>17504.099999999999</v>
      </c>
      <c r="H48" s="1004">
        <f t="shared" si="1"/>
        <v>18379.305</v>
      </c>
      <c r="I48" s="528" t="s">
        <v>2691</v>
      </c>
      <c r="J48" s="947"/>
      <c r="K48" s="526"/>
    </row>
    <row r="49" spans="1:11" ht="27.6">
      <c r="A49" s="948" t="s">
        <v>2901</v>
      </c>
      <c r="B49" s="940" t="s">
        <v>3039</v>
      </c>
      <c r="C49" s="941" t="s">
        <v>4009</v>
      </c>
      <c r="D49" s="942">
        <v>1162</v>
      </c>
      <c r="E49" s="943">
        <v>1</v>
      </c>
      <c r="F49" s="944">
        <v>13289.4</v>
      </c>
      <c r="G49" s="945">
        <f t="shared" si="0"/>
        <v>13289.4</v>
      </c>
      <c r="H49" s="1004">
        <f t="shared" si="1"/>
        <v>13953.87</v>
      </c>
      <c r="I49" s="946" t="s">
        <v>2691</v>
      </c>
      <c r="J49" s="947"/>
      <c r="K49" s="526"/>
    </row>
    <row r="50" spans="1:11" ht="41.4">
      <c r="A50" s="534" t="s">
        <v>4010</v>
      </c>
      <c r="B50" s="940" t="s">
        <v>4011</v>
      </c>
      <c r="C50" s="949" t="s">
        <v>4012</v>
      </c>
      <c r="D50" s="950">
        <v>1162</v>
      </c>
      <c r="E50" s="943">
        <v>1</v>
      </c>
      <c r="F50" s="944">
        <v>18180.900000000001</v>
      </c>
      <c r="G50" s="945">
        <f t="shared" si="0"/>
        <v>18180.900000000001</v>
      </c>
      <c r="H50" s="1004">
        <f t="shared" si="1"/>
        <v>19089.945000000003</v>
      </c>
      <c r="I50" s="528" t="s">
        <v>2691</v>
      </c>
      <c r="J50" s="947"/>
      <c r="K50" s="526"/>
    </row>
    <row r="51" spans="1:11" ht="27.6">
      <c r="A51" s="541" t="s">
        <v>3558</v>
      </c>
      <c r="B51" s="958" t="s">
        <v>4013</v>
      </c>
      <c r="C51" s="961" t="s">
        <v>2840</v>
      </c>
      <c r="D51" s="950">
        <v>4619</v>
      </c>
      <c r="E51" s="943">
        <v>1</v>
      </c>
      <c r="F51" s="953">
        <v>53885.7</v>
      </c>
      <c r="G51" s="951">
        <f t="shared" si="0"/>
        <v>53885.7</v>
      </c>
      <c r="H51" s="1004">
        <f t="shared" si="1"/>
        <v>56579.985000000001</v>
      </c>
      <c r="I51" s="528" t="s">
        <v>2691</v>
      </c>
      <c r="J51" s="947"/>
      <c r="K51" s="526"/>
    </row>
    <row r="52" spans="1:11" ht="27.6">
      <c r="A52" s="534" t="s">
        <v>2870</v>
      </c>
      <c r="B52" s="962" t="s">
        <v>4014</v>
      </c>
      <c r="C52" s="963" t="s">
        <v>4015</v>
      </c>
      <c r="D52" s="552">
        <v>1162</v>
      </c>
      <c r="E52" s="943">
        <v>1</v>
      </c>
      <c r="F52" s="953">
        <v>13556.7</v>
      </c>
      <c r="G52" s="945">
        <f t="shared" si="0"/>
        <v>13556.7</v>
      </c>
      <c r="H52" s="1004">
        <f t="shared" si="1"/>
        <v>14234.535000000002</v>
      </c>
      <c r="I52" s="528" t="s">
        <v>2691</v>
      </c>
      <c r="J52" s="947"/>
      <c r="K52" s="526"/>
    </row>
    <row r="53" spans="1:11" ht="55.2">
      <c r="A53" s="534" t="s">
        <v>4016</v>
      </c>
      <c r="B53" s="962" t="s">
        <v>4017</v>
      </c>
      <c r="C53" s="963" t="s">
        <v>4018</v>
      </c>
      <c r="D53" s="552">
        <v>1162</v>
      </c>
      <c r="E53" s="943">
        <v>1</v>
      </c>
      <c r="F53" s="944">
        <v>18448.2</v>
      </c>
      <c r="G53" s="945">
        <f t="shared" si="0"/>
        <v>18448.2</v>
      </c>
      <c r="H53" s="1004">
        <f t="shared" si="1"/>
        <v>19370.61</v>
      </c>
      <c r="I53" s="528" t="s">
        <v>2691</v>
      </c>
      <c r="J53" s="947"/>
      <c r="K53" s="526"/>
    </row>
    <row r="54" spans="1:11" ht="27.6">
      <c r="A54" s="948" t="s">
        <v>2850</v>
      </c>
      <c r="B54" s="962" t="s">
        <v>2852</v>
      </c>
      <c r="C54" s="964" t="s">
        <v>4019</v>
      </c>
      <c r="D54" s="965">
        <v>1392</v>
      </c>
      <c r="E54" s="943">
        <v>1</v>
      </c>
      <c r="F54" s="953">
        <v>16240.5</v>
      </c>
      <c r="G54" s="951">
        <f t="shared" si="0"/>
        <v>16240.5</v>
      </c>
      <c r="H54" s="1004">
        <f t="shared" si="1"/>
        <v>17052.525000000001</v>
      </c>
      <c r="I54" s="528" t="s">
        <v>2691</v>
      </c>
      <c r="J54" s="947"/>
      <c r="K54" s="526"/>
    </row>
    <row r="55" spans="1:11">
      <c r="A55" s="534" t="s">
        <v>2998</v>
      </c>
      <c r="B55" s="966" t="s">
        <v>2997</v>
      </c>
      <c r="C55" s="546" t="s">
        <v>2996</v>
      </c>
      <c r="D55" s="965">
        <v>6463</v>
      </c>
      <c r="E55" s="943">
        <v>1</v>
      </c>
      <c r="F55" s="944">
        <v>48739.5</v>
      </c>
      <c r="G55" s="951">
        <f t="shared" si="0"/>
        <v>48739.5</v>
      </c>
      <c r="H55" s="1004">
        <f t="shared" si="1"/>
        <v>51176.474999999999</v>
      </c>
      <c r="I55" s="528" t="s">
        <v>2691</v>
      </c>
      <c r="J55" s="947"/>
      <c r="K55" s="526"/>
    </row>
    <row r="56" spans="1:11">
      <c r="A56" s="534"/>
      <c r="B56" s="940" t="s">
        <v>2995</v>
      </c>
      <c r="C56" s="949" t="s">
        <v>2994</v>
      </c>
      <c r="D56" s="950"/>
      <c r="E56" s="943">
        <v>1</v>
      </c>
      <c r="F56" s="953">
        <v>629.1</v>
      </c>
      <c r="G56" s="951">
        <f t="shared" si="0"/>
        <v>629.1</v>
      </c>
      <c r="H56" s="1004">
        <f t="shared" si="1"/>
        <v>660.55500000000006</v>
      </c>
      <c r="I56" s="528" t="s">
        <v>2691</v>
      </c>
      <c r="J56" s="947"/>
      <c r="K56" s="526"/>
    </row>
    <row r="57" spans="1:11" ht="27.6">
      <c r="A57" s="541" t="s">
        <v>3558</v>
      </c>
      <c r="B57" s="958" t="s">
        <v>4020</v>
      </c>
      <c r="C57" s="961" t="s">
        <v>2840</v>
      </c>
      <c r="D57" s="950">
        <v>3928</v>
      </c>
      <c r="E57" s="943">
        <v>1</v>
      </c>
      <c r="F57" s="953">
        <v>45825.3</v>
      </c>
      <c r="G57" s="951">
        <f t="shared" si="0"/>
        <v>45825.3</v>
      </c>
      <c r="H57" s="1004">
        <f t="shared" si="1"/>
        <v>48116.565000000002</v>
      </c>
      <c r="I57" s="528" t="s">
        <v>2691</v>
      </c>
      <c r="J57" s="947"/>
      <c r="K57" s="526"/>
    </row>
    <row r="58" spans="1:11" ht="27.6">
      <c r="A58" s="948" t="s">
        <v>2991</v>
      </c>
      <c r="B58" s="940" t="s">
        <v>4021</v>
      </c>
      <c r="C58" s="941" t="s">
        <v>2973</v>
      </c>
      <c r="D58" s="942">
        <v>931</v>
      </c>
      <c r="E58" s="943">
        <v>1</v>
      </c>
      <c r="F58" s="953">
        <v>8570.7000000000007</v>
      </c>
      <c r="G58" s="945">
        <f t="shared" si="0"/>
        <v>8570.7000000000007</v>
      </c>
      <c r="H58" s="1004">
        <f t="shared" si="1"/>
        <v>8999.2350000000006</v>
      </c>
      <c r="I58" s="946" t="s">
        <v>2691</v>
      </c>
      <c r="J58" s="947"/>
      <c r="K58" s="526"/>
    </row>
    <row r="59" spans="1:11" ht="27.6">
      <c r="A59" s="948"/>
      <c r="B59" s="940" t="s">
        <v>4022</v>
      </c>
      <c r="C59" s="941" t="s">
        <v>4023</v>
      </c>
      <c r="D59" s="965">
        <v>2314</v>
      </c>
      <c r="E59" s="943">
        <v>1</v>
      </c>
      <c r="F59" s="953">
        <v>21300.3</v>
      </c>
      <c r="G59" s="945">
        <f t="shared" si="0"/>
        <v>21300.3</v>
      </c>
      <c r="H59" s="1004">
        <f t="shared" si="1"/>
        <v>22365.314999999999</v>
      </c>
      <c r="I59" s="946" t="s">
        <v>2691</v>
      </c>
      <c r="J59" s="947"/>
      <c r="K59" s="526"/>
    </row>
    <row r="60" spans="1:11" ht="27.6">
      <c r="A60" s="948"/>
      <c r="B60" s="940" t="s">
        <v>4024</v>
      </c>
      <c r="C60" s="941" t="s">
        <v>4023</v>
      </c>
      <c r="D60" s="965">
        <v>3697</v>
      </c>
      <c r="E60" s="943">
        <v>1</v>
      </c>
      <c r="F60" s="953">
        <v>34029</v>
      </c>
      <c r="G60" s="945">
        <f t="shared" si="0"/>
        <v>34029</v>
      </c>
      <c r="H60" s="1004">
        <f t="shared" si="1"/>
        <v>35730.450000000004</v>
      </c>
      <c r="I60" s="946" t="s">
        <v>2691</v>
      </c>
      <c r="J60" s="947"/>
      <c r="K60" s="526"/>
    </row>
    <row r="61" spans="1:11">
      <c r="A61" s="534" t="s">
        <v>2860</v>
      </c>
      <c r="B61" s="940" t="s">
        <v>2976</v>
      </c>
      <c r="C61" s="949" t="s">
        <v>4025</v>
      </c>
      <c r="D61" s="950">
        <v>1162</v>
      </c>
      <c r="E61" s="943">
        <v>1</v>
      </c>
      <c r="F61" s="953">
        <v>10270.799999999999</v>
      </c>
      <c r="G61" s="945">
        <f t="shared" si="0"/>
        <v>10270.799999999999</v>
      </c>
      <c r="H61" s="1004">
        <f t="shared" si="1"/>
        <v>10784.34</v>
      </c>
      <c r="I61" s="946" t="s">
        <v>2691</v>
      </c>
      <c r="J61" s="947"/>
      <c r="K61" s="526"/>
    </row>
    <row r="62" spans="1:11" ht="27.6">
      <c r="A62" s="948" t="s">
        <v>2991</v>
      </c>
      <c r="B62" s="940" t="s">
        <v>4026</v>
      </c>
      <c r="C62" s="941" t="s">
        <v>2973</v>
      </c>
      <c r="D62" s="942">
        <v>2084</v>
      </c>
      <c r="E62" s="943">
        <v>1</v>
      </c>
      <c r="F62" s="953">
        <v>19183.5</v>
      </c>
      <c r="G62" s="945">
        <f t="shared" si="0"/>
        <v>19183.5</v>
      </c>
      <c r="H62" s="1004">
        <f t="shared" si="1"/>
        <v>20142.674999999999</v>
      </c>
      <c r="I62" s="946" t="s">
        <v>2691</v>
      </c>
      <c r="J62" s="947"/>
      <c r="K62" s="526"/>
    </row>
    <row r="63" spans="1:11" ht="27.6">
      <c r="A63" s="948"/>
      <c r="B63" s="940" t="s">
        <v>4027</v>
      </c>
      <c r="C63" s="941" t="s">
        <v>4028</v>
      </c>
      <c r="D63" s="942">
        <v>3006</v>
      </c>
      <c r="E63" s="943">
        <v>1</v>
      </c>
      <c r="F63" s="953">
        <v>27668.7</v>
      </c>
      <c r="G63" s="945">
        <f t="shared" si="0"/>
        <v>27668.7</v>
      </c>
      <c r="H63" s="1004">
        <f t="shared" si="1"/>
        <v>29052.135000000002</v>
      </c>
      <c r="I63" s="946" t="s">
        <v>2691</v>
      </c>
      <c r="J63" s="947"/>
      <c r="K63" s="526"/>
    </row>
    <row r="64" spans="1:11" ht="27.6">
      <c r="A64" s="948"/>
      <c r="B64" s="940" t="s">
        <v>4029</v>
      </c>
      <c r="C64" s="941" t="s">
        <v>2973</v>
      </c>
      <c r="D64" s="942">
        <v>3006</v>
      </c>
      <c r="E64" s="943">
        <v>1</v>
      </c>
      <c r="F64" s="953">
        <v>27668.7</v>
      </c>
      <c r="G64" s="945">
        <f t="shared" si="0"/>
        <v>27668.7</v>
      </c>
      <c r="H64" s="1004">
        <f t="shared" si="1"/>
        <v>29052.135000000002</v>
      </c>
      <c r="I64" s="946" t="s">
        <v>2691</v>
      </c>
      <c r="J64" s="947"/>
      <c r="K64" s="526"/>
    </row>
    <row r="65" spans="1:11" ht="27.6">
      <c r="A65" s="948"/>
      <c r="B65" s="940" t="s">
        <v>4030</v>
      </c>
      <c r="C65" s="941" t="s">
        <v>4028</v>
      </c>
      <c r="D65" s="942">
        <v>3236</v>
      </c>
      <c r="E65" s="943">
        <v>1</v>
      </c>
      <c r="F65" s="953">
        <v>29785.5</v>
      </c>
      <c r="G65" s="945">
        <f t="shared" si="0"/>
        <v>29785.5</v>
      </c>
      <c r="H65" s="1004">
        <f t="shared" si="1"/>
        <v>31274.775000000001</v>
      </c>
      <c r="I65" s="946" t="s">
        <v>2691</v>
      </c>
      <c r="J65" s="947"/>
      <c r="K65" s="526"/>
    </row>
    <row r="66" spans="1:11" ht="27.6">
      <c r="A66" s="948"/>
      <c r="B66" s="940" t="s">
        <v>4031</v>
      </c>
      <c r="C66" s="941" t="s">
        <v>2973</v>
      </c>
      <c r="D66" s="942">
        <v>3236</v>
      </c>
      <c r="E66" s="943">
        <v>1</v>
      </c>
      <c r="F66" s="953">
        <v>29785.5</v>
      </c>
      <c r="G66" s="945">
        <f t="shared" si="0"/>
        <v>29785.5</v>
      </c>
      <c r="H66" s="1004">
        <f t="shared" si="1"/>
        <v>31274.775000000001</v>
      </c>
      <c r="I66" s="946" t="s">
        <v>2691</v>
      </c>
      <c r="J66" s="947"/>
      <c r="K66" s="526"/>
    </row>
    <row r="67" spans="1:11" ht="27.6">
      <c r="A67" s="948"/>
      <c r="B67" s="940" t="s">
        <v>4032</v>
      </c>
      <c r="C67" s="941" t="s">
        <v>4028</v>
      </c>
      <c r="D67" s="942">
        <v>3928</v>
      </c>
      <c r="E67" s="943">
        <v>1</v>
      </c>
      <c r="F67" s="953">
        <v>36154.800000000003</v>
      </c>
      <c r="G67" s="945">
        <f t="shared" si="0"/>
        <v>36154.800000000003</v>
      </c>
      <c r="H67" s="1004">
        <f t="shared" si="1"/>
        <v>37962.540000000008</v>
      </c>
      <c r="I67" s="946" t="s">
        <v>2691</v>
      </c>
      <c r="J67" s="947"/>
      <c r="K67" s="526"/>
    </row>
    <row r="68" spans="1:11" ht="27.6">
      <c r="A68" s="948"/>
      <c r="B68" s="940" t="s">
        <v>4033</v>
      </c>
      <c r="C68" s="941" t="s">
        <v>4028</v>
      </c>
      <c r="D68" s="942">
        <v>5080</v>
      </c>
      <c r="E68" s="943">
        <v>1</v>
      </c>
      <c r="F68" s="953">
        <v>46758.6</v>
      </c>
      <c r="G68" s="945">
        <f t="shared" si="0"/>
        <v>46758.6</v>
      </c>
      <c r="H68" s="1004">
        <f t="shared" si="1"/>
        <v>49096.53</v>
      </c>
      <c r="I68" s="946" t="s">
        <v>2691</v>
      </c>
      <c r="J68" s="947"/>
      <c r="K68" s="526"/>
    </row>
    <row r="69" spans="1:11" ht="27.6">
      <c r="A69" s="948"/>
      <c r="B69" s="940" t="s">
        <v>4034</v>
      </c>
      <c r="C69" s="941" t="s">
        <v>2973</v>
      </c>
      <c r="D69" s="942">
        <v>5311</v>
      </c>
      <c r="E69" s="943">
        <v>1</v>
      </c>
      <c r="F69" s="953">
        <v>48883.5</v>
      </c>
      <c r="G69" s="945">
        <f t="shared" si="0"/>
        <v>48883.5</v>
      </c>
      <c r="H69" s="1004">
        <f t="shared" si="1"/>
        <v>51327.675000000003</v>
      </c>
      <c r="I69" s="946" t="s">
        <v>2691</v>
      </c>
      <c r="J69" s="947"/>
      <c r="K69" s="526"/>
    </row>
    <row r="70" spans="1:11" ht="27.6">
      <c r="A70" s="948"/>
      <c r="B70" s="940" t="s">
        <v>4035</v>
      </c>
      <c r="C70" s="941" t="s">
        <v>2973</v>
      </c>
      <c r="D70" s="942">
        <v>5541</v>
      </c>
      <c r="E70" s="943">
        <v>1</v>
      </c>
      <c r="F70" s="953">
        <v>51001.2</v>
      </c>
      <c r="G70" s="945">
        <f t="shared" si="0"/>
        <v>51001.2</v>
      </c>
      <c r="H70" s="1004">
        <f t="shared" si="1"/>
        <v>53551.26</v>
      </c>
      <c r="I70" s="946" t="s">
        <v>2691</v>
      </c>
      <c r="J70" s="947"/>
      <c r="K70" s="526"/>
    </row>
    <row r="71" spans="1:11" ht="27.6">
      <c r="A71" s="948"/>
      <c r="B71" s="940" t="s">
        <v>4036</v>
      </c>
      <c r="C71" s="941" t="s">
        <v>4028</v>
      </c>
      <c r="D71" s="942">
        <v>5772</v>
      </c>
      <c r="E71" s="943">
        <v>1</v>
      </c>
      <c r="F71" s="953">
        <v>53127.9</v>
      </c>
      <c r="G71" s="945">
        <f t="shared" si="0"/>
        <v>53127.9</v>
      </c>
      <c r="H71" s="1004">
        <f t="shared" si="1"/>
        <v>55784.295000000006</v>
      </c>
      <c r="I71" s="946" t="s">
        <v>2691</v>
      </c>
      <c r="J71" s="947"/>
      <c r="K71" s="526"/>
    </row>
    <row r="72" spans="1:11" ht="27.6">
      <c r="A72" s="948"/>
      <c r="B72" s="940" t="s">
        <v>4037</v>
      </c>
      <c r="C72" s="941" t="s">
        <v>4028</v>
      </c>
      <c r="D72" s="942">
        <v>6694</v>
      </c>
      <c r="E72" s="943">
        <v>1</v>
      </c>
      <c r="F72" s="953">
        <v>61613.1</v>
      </c>
      <c r="G72" s="945">
        <f t="shared" si="0"/>
        <v>61613.1</v>
      </c>
      <c r="H72" s="1004">
        <f t="shared" si="1"/>
        <v>64693.755000000005</v>
      </c>
      <c r="I72" s="946" t="s">
        <v>2691</v>
      </c>
      <c r="J72" s="947"/>
      <c r="K72" s="526"/>
    </row>
    <row r="73" spans="1:11" ht="27.6">
      <c r="A73" s="948"/>
      <c r="B73" s="940" t="s">
        <v>4038</v>
      </c>
      <c r="C73" s="941" t="s">
        <v>2973</v>
      </c>
      <c r="D73" s="942">
        <v>6924</v>
      </c>
      <c r="E73" s="943">
        <v>1</v>
      </c>
      <c r="F73" s="953">
        <v>63729.9</v>
      </c>
      <c r="G73" s="945">
        <f t="shared" si="0"/>
        <v>63729.9</v>
      </c>
      <c r="H73" s="1004">
        <f t="shared" si="1"/>
        <v>66916.395000000004</v>
      </c>
      <c r="I73" s="946" t="s">
        <v>2691</v>
      </c>
      <c r="J73" s="947"/>
      <c r="K73" s="526"/>
    </row>
    <row r="74" spans="1:11" ht="27.6">
      <c r="A74" s="948"/>
      <c r="B74" s="940" t="s">
        <v>4039</v>
      </c>
      <c r="C74" s="941" t="s">
        <v>4028</v>
      </c>
      <c r="D74" s="942">
        <v>7846</v>
      </c>
      <c r="E74" s="943">
        <v>1</v>
      </c>
      <c r="F74" s="953">
        <v>72217.8</v>
      </c>
      <c r="G74" s="945">
        <f t="shared" si="0"/>
        <v>72217.8</v>
      </c>
      <c r="H74" s="1004">
        <f t="shared" si="1"/>
        <v>75828.69</v>
      </c>
      <c r="I74" s="946" t="s">
        <v>2691</v>
      </c>
      <c r="J74" s="947"/>
      <c r="K74" s="526"/>
    </row>
    <row r="75" spans="1:11" ht="27.6">
      <c r="A75" s="948"/>
      <c r="B75" s="940" t="s">
        <v>4040</v>
      </c>
      <c r="C75" s="941" t="s">
        <v>4028</v>
      </c>
      <c r="D75" s="942">
        <v>8077</v>
      </c>
      <c r="E75" s="943">
        <v>1</v>
      </c>
      <c r="F75" s="953">
        <v>74342.7</v>
      </c>
      <c r="G75" s="945">
        <f t="shared" si="0"/>
        <v>74342.7</v>
      </c>
      <c r="H75" s="1004">
        <f t="shared" si="1"/>
        <v>78059.835000000006</v>
      </c>
      <c r="I75" s="946" t="s">
        <v>2691</v>
      </c>
      <c r="J75" s="947"/>
      <c r="K75" s="526"/>
    </row>
    <row r="76" spans="1:11" ht="27.6">
      <c r="A76" s="948"/>
      <c r="B76" s="940" t="s">
        <v>4041</v>
      </c>
      <c r="C76" s="941" t="s">
        <v>4028</v>
      </c>
      <c r="D76" s="942">
        <v>8307</v>
      </c>
      <c r="E76" s="943">
        <v>1</v>
      </c>
      <c r="F76" s="953">
        <v>76459.5</v>
      </c>
      <c r="G76" s="945">
        <f t="shared" ref="G76:G138" si="2">F76*E76</f>
        <v>76459.5</v>
      </c>
      <c r="H76" s="1004">
        <f t="shared" si="1"/>
        <v>80282.475000000006</v>
      </c>
      <c r="I76" s="946" t="s">
        <v>2691</v>
      </c>
      <c r="J76" s="947"/>
      <c r="K76" s="526"/>
    </row>
    <row r="77" spans="1:11" ht="27.6">
      <c r="A77" s="948"/>
      <c r="B77" s="940" t="s">
        <v>4042</v>
      </c>
      <c r="C77" s="941" t="s">
        <v>4028</v>
      </c>
      <c r="D77" s="942">
        <v>8999</v>
      </c>
      <c r="E77" s="943">
        <v>1</v>
      </c>
      <c r="F77" s="953">
        <v>82829.7</v>
      </c>
      <c r="G77" s="945">
        <f t="shared" si="2"/>
        <v>82829.7</v>
      </c>
      <c r="H77" s="1004">
        <f t="shared" ref="H77:H138" si="3">F77*1.05</f>
        <v>86971.184999999998</v>
      </c>
      <c r="I77" s="946" t="s">
        <v>2691</v>
      </c>
      <c r="J77" s="947"/>
      <c r="K77" s="526"/>
    </row>
    <row r="78" spans="1:11" ht="27.6">
      <c r="A78" s="948" t="s">
        <v>3044</v>
      </c>
      <c r="B78" s="940" t="s">
        <v>3129</v>
      </c>
      <c r="C78" s="941" t="s">
        <v>3128</v>
      </c>
      <c r="D78" s="942">
        <v>1500</v>
      </c>
      <c r="E78" s="943">
        <v>1</v>
      </c>
      <c r="F78" s="944">
        <v>4689</v>
      </c>
      <c r="G78" s="945">
        <f t="shared" si="2"/>
        <v>4689</v>
      </c>
      <c r="H78" s="1004">
        <f t="shared" si="3"/>
        <v>4923.45</v>
      </c>
      <c r="I78" s="967" t="s">
        <v>2746</v>
      </c>
      <c r="J78" s="947"/>
      <c r="K78" s="526"/>
    </row>
    <row r="79" spans="1:11" ht="27.6">
      <c r="A79" s="948" t="s">
        <v>3983</v>
      </c>
      <c r="B79" s="940" t="s">
        <v>3126</v>
      </c>
      <c r="C79" s="941" t="s">
        <v>3125</v>
      </c>
      <c r="D79" s="942">
        <v>1500</v>
      </c>
      <c r="E79" s="943">
        <v>1</v>
      </c>
      <c r="F79" s="944">
        <v>9580.5</v>
      </c>
      <c r="G79" s="945">
        <f t="shared" si="2"/>
        <v>9580.5</v>
      </c>
      <c r="H79" s="1004">
        <f t="shared" si="3"/>
        <v>10059.525</v>
      </c>
      <c r="I79" s="967" t="s">
        <v>2746</v>
      </c>
      <c r="J79" s="947"/>
      <c r="K79" s="526"/>
    </row>
    <row r="80" spans="1:11" ht="27.6">
      <c r="A80" s="541"/>
      <c r="B80" s="955" t="s">
        <v>3116</v>
      </c>
      <c r="C80" s="539">
        <v>1400140</v>
      </c>
      <c r="D80" s="538"/>
      <c r="E80" s="968">
        <f>E79</f>
        <v>1</v>
      </c>
      <c r="F80" s="969">
        <v>873.9</v>
      </c>
      <c r="G80" s="970">
        <f t="shared" si="2"/>
        <v>873.9</v>
      </c>
      <c r="H80" s="1004">
        <f t="shared" si="3"/>
        <v>917.59500000000003</v>
      </c>
      <c r="I80" s="536" t="s">
        <v>2691</v>
      </c>
      <c r="J80" s="947"/>
      <c r="K80" s="526"/>
    </row>
    <row r="81" spans="1:11" ht="27.6">
      <c r="A81" s="948" t="s">
        <v>2752</v>
      </c>
      <c r="B81" s="940" t="s">
        <v>2751</v>
      </c>
      <c r="C81" s="941" t="s">
        <v>2750</v>
      </c>
      <c r="D81" s="942">
        <v>5000</v>
      </c>
      <c r="E81" s="943">
        <v>1</v>
      </c>
      <c r="F81" s="944">
        <v>3712.5</v>
      </c>
      <c r="G81" s="945">
        <f t="shared" si="2"/>
        <v>3712.5</v>
      </c>
      <c r="H81" s="1004">
        <f t="shared" si="3"/>
        <v>3898.125</v>
      </c>
      <c r="I81" s="967" t="s">
        <v>2746</v>
      </c>
      <c r="J81" s="947"/>
      <c r="K81" s="526"/>
    </row>
    <row r="82" spans="1:11" ht="27.6">
      <c r="A82" s="948"/>
      <c r="B82" s="940" t="s">
        <v>2749</v>
      </c>
      <c r="C82" s="941" t="s">
        <v>4043</v>
      </c>
      <c r="D82" s="942"/>
      <c r="E82" s="943">
        <v>1</v>
      </c>
      <c r="F82" s="944">
        <v>2279.6999999999998</v>
      </c>
      <c r="G82" s="945">
        <f t="shared" si="2"/>
        <v>2279.6999999999998</v>
      </c>
      <c r="H82" s="1004">
        <f t="shared" si="3"/>
        <v>2393.6849999999999</v>
      </c>
      <c r="I82" s="967" t="s">
        <v>2746</v>
      </c>
      <c r="J82" s="947"/>
      <c r="K82" s="526"/>
    </row>
    <row r="83" spans="1:11" ht="27.6">
      <c r="A83" s="534"/>
      <c r="B83" s="940" t="s">
        <v>2748</v>
      </c>
      <c r="C83" s="949" t="s">
        <v>2747</v>
      </c>
      <c r="D83" s="950"/>
      <c r="E83" s="943">
        <v>1</v>
      </c>
      <c r="F83" s="953">
        <v>2945.7</v>
      </c>
      <c r="G83" s="951">
        <f t="shared" si="2"/>
        <v>2945.7</v>
      </c>
      <c r="H83" s="1004">
        <f t="shared" si="3"/>
        <v>3092.9850000000001</v>
      </c>
      <c r="I83" s="954" t="s">
        <v>2746</v>
      </c>
      <c r="J83" s="947"/>
      <c r="K83" s="526"/>
    </row>
    <row r="84" spans="1:11" ht="27.6">
      <c r="A84" s="534"/>
      <c r="B84" s="940" t="s">
        <v>4044</v>
      </c>
      <c r="C84" s="949">
        <v>2200169</v>
      </c>
      <c r="D84" s="950"/>
      <c r="E84" s="943">
        <v>1</v>
      </c>
      <c r="F84" s="953">
        <v>3303</v>
      </c>
      <c r="G84" s="945">
        <f t="shared" si="2"/>
        <v>3303</v>
      </c>
      <c r="H84" s="1004">
        <f t="shared" si="3"/>
        <v>3468.15</v>
      </c>
      <c r="I84" s="954" t="s">
        <v>2746</v>
      </c>
      <c r="J84" s="947"/>
      <c r="K84" s="526"/>
    </row>
    <row r="85" spans="1:11" ht="27.6">
      <c r="A85" s="948"/>
      <c r="B85" s="940" t="s">
        <v>2745</v>
      </c>
      <c r="C85" s="941" t="s">
        <v>2744</v>
      </c>
      <c r="D85" s="942">
        <v>2000</v>
      </c>
      <c r="E85" s="943">
        <v>1</v>
      </c>
      <c r="F85" s="944">
        <v>1193.4000000000001</v>
      </c>
      <c r="G85" s="945">
        <f t="shared" si="2"/>
        <v>1193.4000000000001</v>
      </c>
      <c r="H85" s="1004">
        <f t="shared" si="3"/>
        <v>1253.0700000000002</v>
      </c>
      <c r="I85" s="946" t="s">
        <v>2691</v>
      </c>
      <c r="J85" s="947"/>
      <c r="K85" s="526"/>
    </row>
    <row r="86" spans="1:11" ht="27.6">
      <c r="A86" s="948"/>
      <c r="B86" s="940" t="s">
        <v>2743</v>
      </c>
      <c r="C86" s="941" t="s">
        <v>2742</v>
      </c>
      <c r="D86" s="942">
        <v>2000</v>
      </c>
      <c r="E86" s="943">
        <v>1</v>
      </c>
      <c r="F86" s="944">
        <v>232.2</v>
      </c>
      <c r="G86" s="945">
        <f t="shared" si="2"/>
        <v>232.2</v>
      </c>
      <c r="H86" s="1004">
        <f t="shared" si="3"/>
        <v>243.81</v>
      </c>
      <c r="I86" s="946" t="s">
        <v>2691</v>
      </c>
      <c r="J86" s="947"/>
      <c r="K86" s="526"/>
    </row>
    <row r="87" spans="1:11" ht="27.6">
      <c r="A87" s="948"/>
      <c r="B87" s="940" t="s">
        <v>4045</v>
      </c>
      <c r="C87" s="941" t="s">
        <v>4046</v>
      </c>
      <c r="D87" s="942">
        <v>3000</v>
      </c>
      <c r="E87" s="943">
        <v>1</v>
      </c>
      <c r="F87" s="944">
        <v>4767.3</v>
      </c>
      <c r="G87" s="945">
        <f t="shared" si="2"/>
        <v>4767.3</v>
      </c>
      <c r="H87" s="1004">
        <f t="shared" si="3"/>
        <v>5005.665</v>
      </c>
      <c r="I87" s="946" t="s">
        <v>2746</v>
      </c>
      <c r="J87" s="947"/>
      <c r="K87" s="526"/>
    </row>
    <row r="88" spans="1:11" ht="27.6">
      <c r="A88" s="534"/>
      <c r="B88" s="940" t="s">
        <v>4047</v>
      </c>
      <c r="C88" s="949"/>
      <c r="D88" s="950"/>
      <c r="E88" s="943">
        <v>1</v>
      </c>
      <c r="F88" s="953">
        <v>633.6</v>
      </c>
      <c r="G88" s="945">
        <f t="shared" si="2"/>
        <v>633.6</v>
      </c>
      <c r="H88" s="1004">
        <f t="shared" si="3"/>
        <v>665.28000000000009</v>
      </c>
      <c r="I88" s="528" t="s">
        <v>2746</v>
      </c>
      <c r="J88" s="947"/>
      <c r="K88" s="526"/>
    </row>
    <row r="89" spans="1:11" ht="27.6">
      <c r="A89" s="534"/>
      <c r="B89" s="940" t="s">
        <v>4048</v>
      </c>
      <c r="C89" s="949"/>
      <c r="D89" s="950"/>
      <c r="E89" s="943">
        <v>1</v>
      </c>
      <c r="F89" s="953">
        <v>212.4</v>
      </c>
      <c r="G89" s="951">
        <f t="shared" si="2"/>
        <v>212.4</v>
      </c>
      <c r="H89" s="1004">
        <f t="shared" si="3"/>
        <v>223.02</v>
      </c>
      <c r="I89" s="954" t="s">
        <v>2746</v>
      </c>
      <c r="J89" s="947"/>
      <c r="K89" s="526"/>
    </row>
    <row r="90" spans="1:11" ht="27.6">
      <c r="A90" s="534"/>
      <c r="B90" s="940" t="s">
        <v>4049</v>
      </c>
      <c r="C90" s="949"/>
      <c r="D90" s="950"/>
      <c r="E90" s="943">
        <v>1</v>
      </c>
      <c r="F90" s="953">
        <v>873</v>
      </c>
      <c r="G90" s="945">
        <f t="shared" si="2"/>
        <v>873</v>
      </c>
      <c r="H90" s="1004">
        <f t="shared" si="3"/>
        <v>916.65000000000009</v>
      </c>
      <c r="I90" s="528" t="s">
        <v>2746</v>
      </c>
      <c r="J90" s="947"/>
      <c r="K90" s="526"/>
    </row>
    <row r="91" spans="1:11" ht="27.6">
      <c r="A91" s="948"/>
      <c r="B91" s="940" t="s">
        <v>4050</v>
      </c>
      <c r="C91" s="941"/>
      <c r="D91" s="942"/>
      <c r="E91" s="943">
        <v>1</v>
      </c>
      <c r="F91" s="944">
        <v>166.5</v>
      </c>
      <c r="G91" s="945">
        <f t="shared" si="2"/>
        <v>166.5</v>
      </c>
      <c r="H91" s="1004">
        <f t="shared" si="3"/>
        <v>174.82500000000002</v>
      </c>
      <c r="I91" s="946" t="s">
        <v>2746</v>
      </c>
      <c r="J91" s="947"/>
      <c r="K91" s="526"/>
    </row>
    <row r="92" spans="1:11" ht="27.6">
      <c r="A92" s="948"/>
      <c r="B92" s="940" t="s">
        <v>4051</v>
      </c>
      <c r="C92" s="941"/>
      <c r="D92" s="942"/>
      <c r="E92" s="943">
        <v>1</v>
      </c>
      <c r="F92" s="953">
        <v>493.2</v>
      </c>
      <c r="G92" s="945">
        <f t="shared" si="2"/>
        <v>493.2</v>
      </c>
      <c r="H92" s="1004">
        <f t="shared" si="3"/>
        <v>517.86</v>
      </c>
      <c r="I92" s="946" t="s">
        <v>2746</v>
      </c>
      <c r="J92" s="947"/>
      <c r="K92" s="526"/>
    </row>
    <row r="93" spans="1:11" ht="27.6">
      <c r="A93" s="948"/>
      <c r="B93" s="940" t="s">
        <v>4052</v>
      </c>
      <c r="C93" s="941"/>
      <c r="D93" s="942"/>
      <c r="E93" s="943">
        <v>1</v>
      </c>
      <c r="F93" s="944">
        <v>266.39999999999998</v>
      </c>
      <c r="G93" s="945">
        <f t="shared" si="2"/>
        <v>266.39999999999998</v>
      </c>
      <c r="H93" s="1004">
        <f t="shared" si="3"/>
        <v>279.71999999999997</v>
      </c>
      <c r="I93" s="946" t="s">
        <v>2746</v>
      </c>
      <c r="J93" s="947"/>
      <c r="K93" s="526"/>
    </row>
    <row r="94" spans="1:11">
      <c r="A94" s="948" t="s">
        <v>2815</v>
      </c>
      <c r="B94" s="940" t="s">
        <v>4053</v>
      </c>
      <c r="C94" s="941" t="s">
        <v>4054</v>
      </c>
      <c r="D94" s="942" t="s">
        <v>3055</v>
      </c>
      <c r="E94" s="943">
        <v>1</v>
      </c>
      <c r="F94" s="944">
        <v>7559.1</v>
      </c>
      <c r="G94" s="945">
        <f t="shared" si="2"/>
        <v>7559.1</v>
      </c>
      <c r="H94" s="1004">
        <f t="shared" si="3"/>
        <v>7937.0550000000003</v>
      </c>
      <c r="I94" s="946" t="s">
        <v>2691</v>
      </c>
      <c r="J94" s="947"/>
      <c r="K94" s="526"/>
    </row>
    <row r="95" spans="1:11" ht="27.6">
      <c r="A95" s="948"/>
      <c r="B95" s="940" t="s">
        <v>4055</v>
      </c>
      <c r="C95" s="941"/>
      <c r="D95" s="942"/>
      <c r="E95" s="943">
        <v>1</v>
      </c>
      <c r="F95" s="944">
        <v>1692.9</v>
      </c>
      <c r="G95" s="945">
        <f t="shared" si="2"/>
        <v>1692.9</v>
      </c>
      <c r="H95" s="1004">
        <f t="shared" si="3"/>
        <v>1777.5450000000001</v>
      </c>
      <c r="I95" s="946" t="s">
        <v>2746</v>
      </c>
      <c r="J95" s="947"/>
      <c r="K95" s="526"/>
    </row>
    <row r="96" spans="1:11" ht="27.6">
      <c r="A96" s="948"/>
      <c r="B96" s="940" t="s">
        <v>4045</v>
      </c>
      <c r="C96" s="941"/>
      <c r="D96" s="942">
        <v>3000</v>
      </c>
      <c r="E96" s="943">
        <v>1</v>
      </c>
      <c r="F96" s="944">
        <v>4767.3</v>
      </c>
      <c r="G96" s="945">
        <f t="shared" si="2"/>
        <v>4767.3</v>
      </c>
      <c r="H96" s="1004">
        <f t="shared" si="3"/>
        <v>5005.665</v>
      </c>
      <c r="I96" s="946" t="s">
        <v>2746</v>
      </c>
      <c r="J96" s="947"/>
      <c r="K96" s="526"/>
    </row>
    <row r="97" spans="1:11" ht="27.6">
      <c r="A97" s="948"/>
      <c r="B97" s="940" t="s">
        <v>4050</v>
      </c>
      <c r="C97" s="941"/>
      <c r="D97" s="942"/>
      <c r="E97" s="943">
        <v>1</v>
      </c>
      <c r="F97" s="944">
        <v>166.5</v>
      </c>
      <c r="G97" s="945">
        <f t="shared" si="2"/>
        <v>166.5</v>
      </c>
      <c r="H97" s="1004">
        <f t="shared" si="3"/>
        <v>174.82500000000002</v>
      </c>
      <c r="I97" s="946" t="s">
        <v>2746</v>
      </c>
      <c r="J97" s="947"/>
      <c r="K97" s="526"/>
    </row>
    <row r="98" spans="1:11" ht="27.6">
      <c r="A98" s="948"/>
      <c r="B98" s="940" t="s">
        <v>4051</v>
      </c>
      <c r="C98" s="941"/>
      <c r="D98" s="942"/>
      <c r="E98" s="943">
        <v>1</v>
      </c>
      <c r="F98" s="953">
        <v>493.2</v>
      </c>
      <c r="G98" s="945">
        <f t="shared" si="2"/>
        <v>493.2</v>
      </c>
      <c r="H98" s="1004">
        <f t="shared" si="3"/>
        <v>517.86</v>
      </c>
      <c r="I98" s="946" t="s">
        <v>2746</v>
      </c>
      <c r="J98" s="947"/>
      <c r="K98" s="526"/>
    </row>
    <row r="99" spans="1:11" ht="27.6">
      <c r="A99" s="948"/>
      <c r="B99" s="940" t="s">
        <v>4056</v>
      </c>
      <c r="C99" s="941"/>
      <c r="D99" s="942"/>
      <c r="E99" s="943">
        <v>1</v>
      </c>
      <c r="F99" s="944">
        <v>266.39999999999998</v>
      </c>
      <c r="G99" s="945">
        <f t="shared" si="2"/>
        <v>266.39999999999998</v>
      </c>
      <c r="H99" s="1004">
        <f t="shared" si="3"/>
        <v>279.71999999999997</v>
      </c>
      <c r="I99" s="946" t="s">
        <v>2746</v>
      </c>
      <c r="J99" s="947"/>
      <c r="K99" s="526"/>
    </row>
    <row r="100" spans="1:11">
      <c r="A100" s="948" t="s">
        <v>2815</v>
      </c>
      <c r="B100" s="940" t="s">
        <v>4053</v>
      </c>
      <c r="C100" s="941" t="s">
        <v>4054</v>
      </c>
      <c r="D100" s="942" t="s">
        <v>3055</v>
      </c>
      <c r="E100" s="943">
        <v>1</v>
      </c>
      <c r="F100" s="944">
        <v>7559.1</v>
      </c>
      <c r="G100" s="945">
        <f t="shared" si="2"/>
        <v>7559.1</v>
      </c>
      <c r="H100" s="1004">
        <f t="shared" si="3"/>
        <v>7937.0550000000003</v>
      </c>
      <c r="I100" s="946" t="s">
        <v>2691</v>
      </c>
      <c r="J100" s="947"/>
      <c r="K100" s="526"/>
    </row>
    <row r="101" spans="1:11" ht="27.6">
      <c r="A101" s="948"/>
      <c r="B101" s="940" t="s">
        <v>4045</v>
      </c>
      <c r="C101" s="941"/>
      <c r="D101" s="942">
        <v>3000</v>
      </c>
      <c r="E101" s="943">
        <v>1</v>
      </c>
      <c r="F101" s="944">
        <v>4767.3</v>
      </c>
      <c r="G101" s="945">
        <f t="shared" si="2"/>
        <v>4767.3</v>
      </c>
      <c r="H101" s="1004">
        <f t="shared" si="3"/>
        <v>5005.665</v>
      </c>
      <c r="I101" s="946" t="s">
        <v>2746</v>
      </c>
      <c r="J101" s="947"/>
      <c r="K101" s="526"/>
    </row>
    <row r="102" spans="1:11" ht="27.6">
      <c r="A102" s="948"/>
      <c r="B102" s="940" t="s">
        <v>4057</v>
      </c>
      <c r="C102" s="941"/>
      <c r="D102" s="942">
        <v>1000</v>
      </c>
      <c r="E102" s="943">
        <v>1</v>
      </c>
      <c r="F102" s="944">
        <v>1589.4</v>
      </c>
      <c r="G102" s="945">
        <f t="shared" si="2"/>
        <v>1589.4</v>
      </c>
      <c r="H102" s="1004">
        <f t="shared" si="3"/>
        <v>1668.8700000000001</v>
      </c>
      <c r="I102" s="946" t="s">
        <v>2746</v>
      </c>
      <c r="J102" s="947"/>
      <c r="K102" s="526"/>
    </row>
    <row r="103" spans="1:11" ht="27.6">
      <c r="A103" s="534"/>
      <c r="B103" s="940" t="s">
        <v>4047</v>
      </c>
      <c r="C103" s="949"/>
      <c r="D103" s="950"/>
      <c r="E103" s="943">
        <v>1</v>
      </c>
      <c r="F103" s="953">
        <v>633.6</v>
      </c>
      <c r="G103" s="945">
        <f t="shared" si="2"/>
        <v>633.6</v>
      </c>
      <c r="H103" s="1004">
        <f t="shared" si="3"/>
        <v>665.28000000000009</v>
      </c>
      <c r="I103" s="528" t="s">
        <v>2746</v>
      </c>
      <c r="J103" s="947"/>
      <c r="K103" s="526"/>
    </row>
    <row r="104" spans="1:11" ht="27.6">
      <c r="A104" s="534"/>
      <c r="B104" s="940" t="s">
        <v>4049</v>
      </c>
      <c r="C104" s="949"/>
      <c r="D104" s="950"/>
      <c r="E104" s="943">
        <v>1</v>
      </c>
      <c r="F104" s="953">
        <v>873</v>
      </c>
      <c r="G104" s="945">
        <f t="shared" si="2"/>
        <v>873</v>
      </c>
      <c r="H104" s="1004">
        <f t="shared" si="3"/>
        <v>916.65000000000009</v>
      </c>
      <c r="I104" s="528" t="s">
        <v>2746</v>
      </c>
      <c r="J104" s="947"/>
      <c r="K104" s="526"/>
    </row>
    <row r="105" spans="1:11" ht="27.6">
      <c r="A105" s="534"/>
      <c r="B105" s="940" t="s">
        <v>4058</v>
      </c>
      <c r="C105" s="949"/>
      <c r="D105" s="950"/>
      <c r="E105" s="943">
        <v>1</v>
      </c>
      <c r="F105" s="953">
        <v>38.700000000000003</v>
      </c>
      <c r="G105" s="951">
        <f t="shared" si="2"/>
        <v>38.700000000000003</v>
      </c>
      <c r="H105" s="1004">
        <f t="shared" si="3"/>
        <v>40.635000000000005</v>
      </c>
      <c r="I105" s="954" t="s">
        <v>2746</v>
      </c>
      <c r="J105" s="947"/>
      <c r="K105" s="526"/>
    </row>
    <row r="106" spans="1:11" ht="27.6">
      <c r="A106" s="948"/>
      <c r="B106" s="940" t="s">
        <v>4050</v>
      </c>
      <c r="C106" s="941"/>
      <c r="D106" s="942"/>
      <c r="E106" s="943">
        <v>1</v>
      </c>
      <c r="F106" s="944">
        <v>166.5</v>
      </c>
      <c r="G106" s="945">
        <f t="shared" si="2"/>
        <v>166.5</v>
      </c>
      <c r="H106" s="1004">
        <f t="shared" si="3"/>
        <v>174.82500000000002</v>
      </c>
      <c r="I106" s="946" t="s">
        <v>2746</v>
      </c>
      <c r="J106" s="947"/>
      <c r="K106" s="526"/>
    </row>
    <row r="107" spans="1:11" ht="27.6">
      <c r="A107" s="948"/>
      <c r="B107" s="940" t="s">
        <v>4051</v>
      </c>
      <c r="C107" s="941"/>
      <c r="D107" s="942"/>
      <c r="E107" s="943">
        <v>1</v>
      </c>
      <c r="F107" s="953">
        <v>493.2</v>
      </c>
      <c r="G107" s="945">
        <f t="shared" si="2"/>
        <v>493.2</v>
      </c>
      <c r="H107" s="1004">
        <f t="shared" si="3"/>
        <v>517.86</v>
      </c>
      <c r="I107" s="946" t="s">
        <v>2746</v>
      </c>
      <c r="J107" s="947"/>
      <c r="K107" s="526"/>
    </row>
    <row r="108" spans="1:11" ht="27.6">
      <c r="A108" s="948"/>
      <c r="B108" s="940" t="s">
        <v>4056</v>
      </c>
      <c r="C108" s="941"/>
      <c r="D108" s="942"/>
      <c r="E108" s="943">
        <v>1</v>
      </c>
      <c r="F108" s="944">
        <v>266.39999999999998</v>
      </c>
      <c r="G108" s="945">
        <f t="shared" si="2"/>
        <v>266.39999999999998</v>
      </c>
      <c r="H108" s="1004">
        <f t="shared" si="3"/>
        <v>279.71999999999997</v>
      </c>
      <c r="I108" s="946" t="s">
        <v>2746</v>
      </c>
      <c r="J108" s="947"/>
      <c r="K108" s="526"/>
    </row>
    <row r="109" spans="1:11">
      <c r="A109" s="948" t="s">
        <v>2815</v>
      </c>
      <c r="B109" s="940" t="s">
        <v>4053</v>
      </c>
      <c r="C109" s="941" t="s">
        <v>4054</v>
      </c>
      <c r="D109" s="942" t="s">
        <v>3055</v>
      </c>
      <c r="E109" s="943">
        <v>1</v>
      </c>
      <c r="F109" s="944">
        <v>7559.1</v>
      </c>
      <c r="G109" s="945">
        <f t="shared" si="2"/>
        <v>7559.1</v>
      </c>
      <c r="H109" s="1004">
        <f t="shared" si="3"/>
        <v>7937.0550000000003</v>
      </c>
      <c r="I109" s="946" t="s">
        <v>2691</v>
      </c>
      <c r="J109" s="947"/>
      <c r="K109" s="526"/>
    </row>
    <row r="110" spans="1:11" ht="27.6">
      <c r="A110" s="948"/>
      <c r="B110" s="940" t="s">
        <v>4045</v>
      </c>
      <c r="C110" s="941"/>
      <c r="D110" s="942">
        <v>3000</v>
      </c>
      <c r="E110" s="943">
        <v>1</v>
      </c>
      <c r="F110" s="944">
        <v>4767.3</v>
      </c>
      <c r="G110" s="945">
        <f t="shared" si="2"/>
        <v>4767.3</v>
      </c>
      <c r="H110" s="1004">
        <f t="shared" si="3"/>
        <v>5005.665</v>
      </c>
      <c r="I110" s="946" t="s">
        <v>2746</v>
      </c>
      <c r="J110" s="947"/>
      <c r="K110" s="526"/>
    </row>
    <row r="111" spans="1:11" ht="27.6">
      <c r="A111" s="948"/>
      <c r="B111" s="940" t="s">
        <v>4057</v>
      </c>
      <c r="C111" s="941"/>
      <c r="D111" s="942">
        <v>1000</v>
      </c>
      <c r="E111" s="943">
        <v>1</v>
      </c>
      <c r="F111" s="944">
        <v>1589.4</v>
      </c>
      <c r="G111" s="945">
        <f t="shared" si="2"/>
        <v>1589.4</v>
      </c>
      <c r="H111" s="1004">
        <f t="shared" si="3"/>
        <v>1668.8700000000001</v>
      </c>
      <c r="I111" s="946" t="s">
        <v>2746</v>
      </c>
      <c r="J111" s="947"/>
      <c r="K111" s="526"/>
    </row>
    <row r="112" spans="1:11" ht="27.6">
      <c r="A112" s="534"/>
      <c r="B112" s="940" t="s">
        <v>4047</v>
      </c>
      <c r="C112" s="949"/>
      <c r="D112" s="950"/>
      <c r="E112" s="943">
        <v>1</v>
      </c>
      <c r="F112" s="953">
        <v>633.6</v>
      </c>
      <c r="G112" s="945">
        <f t="shared" si="2"/>
        <v>633.6</v>
      </c>
      <c r="H112" s="1004">
        <f t="shared" si="3"/>
        <v>665.28000000000009</v>
      </c>
      <c r="I112" s="528" t="s">
        <v>2746</v>
      </c>
      <c r="J112" s="947"/>
      <c r="K112" s="526"/>
    </row>
    <row r="113" spans="1:11" ht="27.6">
      <c r="A113" s="534"/>
      <c r="B113" s="940" t="s">
        <v>4049</v>
      </c>
      <c r="C113" s="949"/>
      <c r="D113" s="950"/>
      <c r="E113" s="943">
        <v>1</v>
      </c>
      <c r="F113" s="953">
        <v>873</v>
      </c>
      <c r="G113" s="945">
        <f t="shared" si="2"/>
        <v>873</v>
      </c>
      <c r="H113" s="1004">
        <f t="shared" si="3"/>
        <v>916.65000000000009</v>
      </c>
      <c r="I113" s="528" t="s">
        <v>2746</v>
      </c>
      <c r="J113" s="947"/>
      <c r="K113" s="526"/>
    </row>
    <row r="114" spans="1:11" ht="27.6">
      <c r="A114" s="534"/>
      <c r="B114" s="940" t="s">
        <v>4058</v>
      </c>
      <c r="C114" s="949"/>
      <c r="D114" s="950"/>
      <c r="E114" s="943">
        <v>1</v>
      </c>
      <c r="F114" s="953">
        <v>38.700000000000003</v>
      </c>
      <c r="G114" s="951">
        <f t="shared" si="2"/>
        <v>38.700000000000003</v>
      </c>
      <c r="H114" s="1004">
        <f t="shared" si="3"/>
        <v>40.635000000000005</v>
      </c>
      <c r="I114" s="954" t="s">
        <v>2746</v>
      </c>
      <c r="J114" s="947"/>
      <c r="K114" s="526"/>
    </row>
    <row r="115" spans="1:11" ht="27.6">
      <c r="A115" s="948"/>
      <c r="B115" s="940" t="s">
        <v>4050</v>
      </c>
      <c r="C115" s="941"/>
      <c r="D115" s="942"/>
      <c r="E115" s="943">
        <v>1</v>
      </c>
      <c r="F115" s="944">
        <v>166.5</v>
      </c>
      <c r="G115" s="945">
        <f t="shared" si="2"/>
        <v>166.5</v>
      </c>
      <c r="H115" s="1004">
        <f t="shared" si="3"/>
        <v>174.82500000000002</v>
      </c>
      <c r="I115" s="946" t="s">
        <v>2746</v>
      </c>
      <c r="J115" s="947"/>
      <c r="K115" s="526"/>
    </row>
    <row r="116" spans="1:11" ht="27.6">
      <c r="A116" s="948"/>
      <c r="B116" s="940" t="s">
        <v>4051</v>
      </c>
      <c r="C116" s="941"/>
      <c r="D116" s="942"/>
      <c r="E116" s="943">
        <v>1</v>
      </c>
      <c r="F116" s="953">
        <v>493.2</v>
      </c>
      <c r="G116" s="945">
        <f t="shared" si="2"/>
        <v>493.2</v>
      </c>
      <c r="H116" s="1004">
        <f t="shared" si="3"/>
        <v>517.86</v>
      </c>
      <c r="I116" s="946" t="s">
        <v>2746</v>
      </c>
      <c r="J116" s="947"/>
      <c r="K116" s="526"/>
    </row>
    <row r="117" spans="1:11" ht="27.6">
      <c r="A117" s="948"/>
      <c r="B117" s="940" t="s">
        <v>4056</v>
      </c>
      <c r="C117" s="941"/>
      <c r="D117" s="942"/>
      <c r="E117" s="943">
        <v>1</v>
      </c>
      <c r="F117" s="944">
        <v>266.39999999999998</v>
      </c>
      <c r="G117" s="945">
        <f t="shared" si="2"/>
        <v>266.39999999999998</v>
      </c>
      <c r="H117" s="1004">
        <f t="shared" si="3"/>
        <v>279.71999999999997</v>
      </c>
      <c r="I117" s="946" t="s">
        <v>2746</v>
      </c>
      <c r="J117" s="947"/>
      <c r="K117" s="526"/>
    </row>
    <row r="118" spans="1:11">
      <c r="A118" s="948" t="s">
        <v>2815</v>
      </c>
      <c r="B118" s="940" t="s">
        <v>4053</v>
      </c>
      <c r="C118" s="941" t="s">
        <v>4054</v>
      </c>
      <c r="D118" s="942" t="s">
        <v>3055</v>
      </c>
      <c r="E118" s="943">
        <v>1</v>
      </c>
      <c r="F118" s="944">
        <v>7559.1</v>
      </c>
      <c r="G118" s="945">
        <f t="shared" si="2"/>
        <v>7559.1</v>
      </c>
      <c r="H118" s="1004">
        <f t="shared" si="3"/>
        <v>7937.0550000000003</v>
      </c>
      <c r="I118" s="946" t="s">
        <v>2691</v>
      </c>
      <c r="J118" s="947"/>
      <c r="K118" s="526"/>
    </row>
    <row r="119" spans="1:11" ht="27.6">
      <c r="A119" s="948"/>
      <c r="B119" s="940" t="s">
        <v>4045</v>
      </c>
      <c r="C119" s="941"/>
      <c r="D119" s="942">
        <v>3000</v>
      </c>
      <c r="E119" s="943">
        <v>1</v>
      </c>
      <c r="F119" s="944">
        <v>4767.3</v>
      </c>
      <c r="G119" s="945">
        <f t="shared" si="2"/>
        <v>4767.3</v>
      </c>
      <c r="H119" s="1004">
        <f t="shared" si="3"/>
        <v>5005.665</v>
      </c>
      <c r="I119" s="946" t="s">
        <v>2746</v>
      </c>
      <c r="J119" s="947"/>
      <c r="K119" s="526"/>
    </row>
    <row r="120" spans="1:11" ht="27.6">
      <c r="A120" s="534"/>
      <c r="B120" s="940" t="s">
        <v>4059</v>
      </c>
      <c r="C120" s="949"/>
      <c r="D120" s="950">
        <v>2000</v>
      </c>
      <c r="E120" s="943">
        <v>1</v>
      </c>
      <c r="F120" s="953">
        <v>3552.3</v>
      </c>
      <c r="G120" s="945">
        <f t="shared" si="2"/>
        <v>3552.3</v>
      </c>
      <c r="H120" s="1004">
        <f t="shared" si="3"/>
        <v>3729.9150000000004</v>
      </c>
      <c r="I120" s="528" t="s">
        <v>2746</v>
      </c>
      <c r="J120" s="947"/>
      <c r="K120" s="526"/>
    </row>
    <row r="121" spans="1:11" ht="27.6">
      <c r="A121" s="534"/>
      <c r="B121" s="940" t="s">
        <v>4047</v>
      </c>
      <c r="C121" s="949"/>
      <c r="D121" s="950"/>
      <c r="E121" s="943">
        <v>1</v>
      </c>
      <c r="F121" s="953">
        <v>633.6</v>
      </c>
      <c r="G121" s="945">
        <f t="shared" si="2"/>
        <v>633.6</v>
      </c>
      <c r="H121" s="1004">
        <f t="shared" si="3"/>
        <v>665.28000000000009</v>
      </c>
      <c r="I121" s="528" t="s">
        <v>2746</v>
      </c>
      <c r="J121" s="947"/>
      <c r="K121" s="526"/>
    </row>
    <row r="122" spans="1:11" ht="27.6">
      <c r="A122" s="534"/>
      <c r="B122" s="940" t="s">
        <v>4049</v>
      </c>
      <c r="C122" s="949"/>
      <c r="D122" s="950"/>
      <c r="E122" s="943">
        <v>1</v>
      </c>
      <c r="F122" s="953">
        <v>873</v>
      </c>
      <c r="G122" s="945">
        <f t="shared" si="2"/>
        <v>873</v>
      </c>
      <c r="H122" s="1004">
        <f t="shared" si="3"/>
        <v>916.65000000000009</v>
      </c>
      <c r="I122" s="528" t="s">
        <v>2746</v>
      </c>
      <c r="J122" s="947"/>
      <c r="K122" s="526"/>
    </row>
    <row r="123" spans="1:11" ht="27.6">
      <c r="A123" s="534"/>
      <c r="B123" s="940" t="s">
        <v>4058</v>
      </c>
      <c r="C123" s="949"/>
      <c r="D123" s="950"/>
      <c r="E123" s="943">
        <v>1</v>
      </c>
      <c r="F123" s="953">
        <v>38.700000000000003</v>
      </c>
      <c r="G123" s="951">
        <f t="shared" si="2"/>
        <v>38.700000000000003</v>
      </c>
      <c r="H123" s="1004">
        <f t="shared" si="3"/>
        <v>40.635000000000005</v>
      </c>
      <c r="I123" s="954" t="s">
        <v>2746</v>
      </c>
      <c r="J123" s="947"/>
      <c r="K123" s="526"/>
    </row>
    <row r="124" spans="1:11" ht="27.6">
      <c r="A124" s="948"/>
      <c r="B124" s="940" t="s">
        <v>4050</v>
      </c>
      <c r="C124" s="941"/>
      <c r="D124" s="942"/>
      <c r="E124" s="943">
        <v>1</v>
      </c>
      <c r="F124" s="944">
        <v>166.5</v>
      </c>
      <c r="G124" s="945">
        <f t="shared" si="2"/>
        <v>166.5</v>
      </c>
      <c r="H124" s="1004">
        <f t="shared" si="3"/>
        <v>174.82500000000002</v>
      </c>
      <c r="I124" s="946" t="s">
        <v>2746</v>
      </c>
      <c r="J124" s="947"/>
      <c r="K124" s="526"/>
    </row>
    <row r="125" spans="1:11" ht="27.6">
      <c r="A125" s="948"/>
      <c r="B125" s="940" t="s">
        <v>4051</v>
      </c>
      <c r="C125" s="941"/>
      <c r="D125" s="942"/>
      <c r="E125" s="943">
        <v>1</v>
      </c>
      <c r="F125" s="953">
        <v>493.2</v>
      </c>
      <c r="G125" s="945">
        <f t="shared" si="2"/>
        <v>493.2</v>
      </c>
      <c r="H125" s="1004">
        <f t="shared" si="3"/>
        <v>517.86</v>
      </c>
      <c r="I125" s="946" t="s">
        <v>2746</v>
      </c>
      <c r="J125" s="947"/>
      <c r="K125" s="526"/>
    </row>
    <row r="126" spans="1:11" ht="27.6">
      <c r="A126" s="948"/>
      <c r="B126" s="940" t="s">
        <v>4056</v>
      </c>
      <c r="C126" s="941"/>
      <c r="D126" s="942"/>
      <c r="E126" s="943">
        <v>1</v>
      </c>
      <c r="F126" s="944">
        <v>266.39999999999998</v>
      </c>
      <c r="G126" s="945">
        <f t="shared" si="2"/>
        <v>266.39999999999998</v>
      </c>
      <c r="H126" s="1004">
        <f t="shared" si="3"/>
        <v>279.71999999999997</v>
      </c>
      <c r="I126" s="946" t="s">
        <v>2746</v>
      </c>
      <c r="J126" s="947"/>
      <c r="K126" s="526"/>
    </row>
    <row r="127" spans="1:11">
      <c r="A127" s="948" t="s">
        <v>2815</v>
      </c>
      <c r="B127" s="940" t="s">
        <v>4053</v>
      </c>
      <c r="C127" s="941" t="s">
        <v>4054</v>
      </c>
      <c r="D127" s="942" t="s">
        <v>3055</v>
      </c>
      <c r="E127" s="943">
        <v>1</v>
      </c>
      <c r="F127" s="944">
        <v>7559.1</v>
      </c>
      <c r="G127" s="945">
        <f t="shared" si="2"/>
        <v>7559.1</v>
      </c>
      <c r="H127" s="1004">
        <f t="shared" si="3"/>
        <v>7937.0550000000003</v>
      </c>
      <c r="I127" s="946" t="s">
        <v>2691</v>
      </c>
      <c r="J127" s="947"/>
      <c r="K127" s="526"/>
    </row>
    <row r="128" spans="1:11" ht="27.6">
      <c r="A128" s="948"/>
      <c r="B128" s="940" t="s">
        <v>4045</v>
      </c>
      <c r="C128" s="941"/>
      <c r="D128" s="942">
        <v>3000</v>
      </c>
      <c r="E128" s="943">
        <v>1</v>
      </c>
      <c r="F128" s="944">
        <v>4767.3</v>
      </c>
      <c r="G128" s="945">
        <f t="shared" si="2"/>
        <v>4767.3</v>
      </c>
      <c r="H128" s="1004">
        <f t="shared" si="3"/>
        <v>5005.665</v>
      </c>
      <c r="I128" s="946" t="s">
        <v>2746</v>
      </c>
      <c r="J128" s="947"/>
      <c r="K128" s="526"/>
    </row>
    <row r="129" spans="1:11" ht="27.6">
      <c r="A129" s="534"/>
      <c r="B129" s="940" t="s">
        <v>4049</v>
      </c>
      <c r="C129" s="949"/>
      <c r="D129" s="950"/>
      <c r="E129" s="943">
        <v>1</v>
      </c>
      <c r="F129" s="953">
        <v>873</v>
      </c>
      <c r="G129" s="945">
        <f t="shared" si="2"/>
        <v>873</v>
      </c>
      <c r="H129" s="1004">
        <f t="shared" si="3"/>
        <v>916.65000000000009</v>
      </c>
      <c r="I129" s="528" t="s">
        <v>2746</v>
      </c>
      <c r="J129" s="947"/>
      <c r="K129" s="526"/>
    </row>
    <row r="130" spans="1:11" ht="27.6">
      <c r="A130" s="534"/>
      <c r="B130" s="940" t="s">
        <v>4058</v>
      </c>
      <c r="C130" s="949"/>
      <c r="D130" s="950"/>
      <c r="E130" s="943">
        <v>1</v>
      </c>
      <c r="F130" s="953">
        <v>38.700000000000003</v>
      </c>
      <c r="G130" s="951">
        <f t="shared" si="2"/>
        <v>38.700000000000003</v>
      </c>
      <c r="H130" s="1004">
        <f t="shared" si="3"/>
        <v>40.635000000000005</v>
      </c>
      <c r="I130" s="954" t="s">
        <v>2746</v>
      </c>
      <c r="J130" s="947"/>
      <c r="K130" s="526"/>
    </row>
    <row r="131" spans="1:11" ht="27.6">
      <c r="A131" s="948"/>
      <c r="B131" s="940" t="s">
        <v>4050</v>
      </c>
      <c r="C131" s="941"/>
      <c r="D131" s="942"/>
      <c r="E131" s="943">
        <v>1</v>
      </c>
      <c r="F131" s="944">
        <v>166.5</v>
      </c>
      <c r="G131" s="945">
        <f t="shared" si="2"/>
        <v>166.5</v>
      </c>
      <c r="H131" s="1004">
        <f t="shared" si="3"/>
        <v>174.82500000000002</v>
      </c>
      <c r="I131" s="946" t="s">
        <v>2746</v>
      </c>
      <c r="J131" s="947"/>
      <c r="K131" s="526"/>
    </row>
    <row r="132" spans="1:11" ht="27.6">
      <c r="A132" s="948"/>
      <c r="B132" s="940" t="s">
        <v>4051</v>
      </c>
      <c r="C132" s="941"/>
      <c r="D132" s="942"/>
      <c r="E132" s="943">
        <v>1</v>
      </c>
      <c r="F132" s="953">
        <v>493.2</v>
      </c>
      <c r="G132" s="945">
        <f t="shared" si="2"/>
        <v>493.2</v>
      </c>
      <c r="H132" s="1004">
        <f t="shared" si="3"/>
        <v>517.86</v>
      </c>
      <c r="I132" s="946" t="s">
        <v>2746</v>
      </c>
      <c r="J132" s="947"/>
      <c r="K132" s="526"/>
    </row>
    <row r="133" spans="1:11" ht="27.6">
      <c r="A133" s="948"/>
      <c r="B133" s="940" t="s">
        <v>4056</v>
      </c>
      <c r="C133" s="941"/>
      <c r="D133" s="942"/>
      <c r="E133" s="943">
        <v>1</v>
      </c>
      <c r="F133" s="944">
        <v>266.39999999999998</v>
      </c>
      <c r="G133" s="945">
        <f t="shared" si="2"/>
        <v>266.39999999999998</v>
      </c>
      <c r="H133" s="1004">
        <f t="shared" si="3"/>
        <v>279.71999999999997</v>
      </c>
      <c r="I133" s="946" t="s">
        <v>2746</v>
      </c>
      <c r="J133" s="947"/>
      <c r="K133" s="526"/>
    </row>
    <row r="134" spans="1:11">
      <c r="A134" s="948" t="s">
        <v>2815</v>
      </c>
      <c r="B134" s="940" t="s">
        <v>4053</v>
      </c>
      <c r="C134" s="941" t="s">
        <v>4054</v>
      </c>
      <c r="D134" s="942" t="s">
        <v>3055</v>
      </c>
      <c r="E134" s="943">
        <v>1</v>
      </c>
      <c r="F134" s="944">
        <v>7559.1</v>
      </c>
      <c r="G134" s="945">
        <f t="shared" si="2"/>
        <v>7559.1</v>
      </c>
      <c r="H134" s="1004">
        <f t="shared" si="3"/>
        <v>7937.0550000000003</v>
      </c>
      <c r="I134" s="946" t="s">
        <v>2691</v>
      </c>
      <c r="J134" s="947"/>
      <c r="K134" s="526"/>
    </row>
    <row r="135" spans="1:11" ht="27.6">
      <c r="A135" s="948" t="s">
        <v>2800</v>
      </c>
      <c r="B135" s="940" t="s">
        <v>4060</v>
      </c>
      <c r="C135" s="941" t="s">
        <v>4061</v>
      </c>
      <c r="D135" s="942"/>
      <c r="E135" s="943">
        <v>1</v>
      </c>
      <c r="F135" s="944">
        <v>27582.3</v>
      </c>
      <c r="G135" s="945">
        <f t="shared" si="2"/>
        <v>27582.3</v>
      </c>
      <c r="H135" s="1004">
        <f t="shared" si="3"/>
        <v>28961.415000000001</v>
      </c>
      <c r="I135" s="946" t="s">
        <v>2691</v>
      </c>
      <c r="J135" s="947"/>
      <c r="K135" s="952"/>
    </row>
    <row r="136" spans="1:11" ht="27.6">
      <c r="A136" s="948" t="s">
        <v>2939</v>
      </c>
      <c r="B136" s="940" t="s">
        <v>4062</v>
      </c>
      <c r="C136" s="941">
        <v>1904746</v>
      </c>
      <c r="D136" s="942" t="s">
        <v>4063</v>
      </c>
      <c r="E136" s="943">
        <v>1</v>
      </c>
      <c r="F136" s="944">
        <v>11517.3</v>
      </c>
      <c r="G136" s="945">
        <f t="shared" si="2"/>
        <v>11517.3</v>
      </c>
      <c r="H136" s="1004">
        <f t="shared" si="3"/>
        <v>12093.164999999999</v>
      </c>
      <c r="I136" s="946" t="s">
        <v>2691</v>
      </c>
      <c r="J136" s="947"/>
      <c r="K136" s="952"/>
    </row>
    <row r="137" spans="1:11" ht="27.6">
      <c r="A137" s="534" t="s">
        <v>2935</v>
      </c>
      <c r="B137" s="940" t="s">
        <v>4064</v>
      </c>
      <c r="C137" s="949" t="s">
        <v>2933</v>
      </c>
      <c r="D137" s="950" t="s">
        <v>4065</v>
      </c>
      <c r="E137" s="943">
        <v>1</v>
      </c>
      <c r="F137" s="944">
        <v>22311.9</v>
      </c>
      <c r="G137" s="945">
        <f t="shared" si="2"/>
        <v>22311.9</v>
      </c>
      <c r="H137" s="1004">
        <f t="shared" si="3"/>
        <v>23427.495000000003</v>
      </c>
      <c r="I137" s="946" t="s">
        <v>2691</v>
      </c>
      <c r="J137" s="947"/>
      <c r="K137" s="526"/>
    </row>
    <row r="138" spans="1:11" ht="27.6">
      <c r="A138" s="534" t="s">
        <v>2775</v>
      </c>
      <c r="B138" s="940" t="s">
        <v>4066</v>
      </c>
      <c r="C138" s="949" t="s">
        <v>2784</v>
      </c>
      <c r="D138" s="950" t="s">
        <v>2783</v>
      </c>
      <c r="E138" s="943">
        <v>1</v>
      </c>
      <c r="F138" s="953">
        <v>33843.599999999999</v>
      </c>
      <c r="G138" s="951">
        <f t="shared" si="2"/>
        <v>33843.599999999999</v>
      </c>
      <c r="H138" s="1004">
        <f t="shared" si="3"/>
        <v>35535.78</v>
      </c>
      <c r="I138" s="528" t="s">
        <v>2691</v>
      </c>
      <c r="J138" s="947"/>
      <c r="K138" s="526"/>
    </row>
    <row r="139" spans="1:11" ht="27.6">
      <c r="A139" s="948"/>
      <c r="B139" s="940" t="s">
        <v>4067</v>
      </c>
      <c r="C139" s="959"/>
      <c r="D139" s="959"/>
      <c r="E139" s="943">
        <v>1</v>
      </c>
      <c r="F139" s="953">
        <v>263.7</v>
      </c>
      <c r="G139" s="971">
        <v>0</v>
      </c>
      <c r="H139" s="1004">
        <f t="shared" ref="H139:H142" si="4">F139*1.05</f>
        <v>276.88499999999999</v>
      </c>
      <c r="I139" s="946" t="s">
        <v>2746</v>
      </c>
      <c r="J139" s="947"/>
      <c r="K139" s="526"/>
    </row>
    <row r="140" spans="1:11" ht="27.6">
      <c r="A140" s="948"/>
      <c r="B140" s="940" t="s">
        <v>4067</v>
      </c>
      <c r="C140" s="959"/>
      <c r="D140" s="959"/>
      <c r="E140" s="943">
        <v>1</v>
      </c>
      <c r="F140" s="953">
        <v>263.7</v>
      </c>
      <c r="G140" s="971">
        <v>0</v>
      </c>
      <c r="H140" s="1004">
        <f t="shared" si="4"/>
        <v>276.88499999999999</v>
      </c>
      <c r="I140" s="946" t="s">
        <v>2746</v>
      </c>
      <c r="J140" s="947"/>
      <c r="K140" s="526"/>
    </row>
    <row r="141" spans="1:11" ht="27.6">
      <c r="A141" s="948"/>
      <c r="B141" s="940" t="s">
        <v>4067</v>
      </c>
      <c r="C141" s="959"/>
      <c r="D141" s="959"/>
      <c r="E141" s="943">
        <v>1</v>
      </c>
      <c r="F141" s="953">
        <v>263.7</v>
      </c>
      <c r="G141" s="971">
        <v>0</v>
      </c>
      <c r="H141" s="1004">
        <f t="shared" si="4"/>
        <v>276.88499999999999</v>
      </c>
      <c r="I141" s="946" t="s">
        <v>2746</v>
      </c>
      <c r="J141" s="947"/>
      <c r="K141" s="526"/>
    </row>
    <row r="142" spans="1:11" ht="28.2" thickBot="1">
      <c r="A142" s="972" t="s">
        <v>2800</v>
      </c>
      <c r="B142" s="973" t="s">
        <v>3254</v>
      </c>
      <c r="C142" s="974" t="s">
        <v>4068</v>
      </c>
      <c r="D142" s="975">
        <v>931</v>
      </c>
      <c r="E142" s="976">
        <v>1</v>
      </c>
      <c r="F142" s="977">
        <v>11438.1</v>
      </c>
      <c r="G142" s="978">
        <f>F142*E142</f>
        <v>11438.1</v>
      </c>
      <c r="H142" s="1004">
        <f t="shared" si="4"/>
        <v>12010.005000000001</v>
      </c>
      <c r="I142" s="979" t="s">
        <v>2691</v>
      </c>
      <c r="J142" s="947"/>
      <c r="K142" s="980"/>
    </row>
    <row r="143" spans="1:11" ht="15" thickBot="1">
      <c r="A143" s="981"/>
      <c r="B143" s="982"/>
      <c r="C143" s="983"/>
      <c r="D143" s="984"/>
      <c r="E143" s="985" t="s">
        <v>4069</v>
      </c>
      <c r="F143" s="986"/>
      <c r="G143" s="987">
        <f>SUM(G14:G142)</f>
        <v>2022632.0999999996</v>
      </c>
      <c r="H143" s="1005"/>
      <c r="I143" s="988"/>
      <c r="J143" s="989"/>
      <c r="K143" s="990"/>
    </row>
    <row r="144" spans="1:11" ht="15" thickBot="1">
      <c r="A144" s="981" t="s">
        <v>4070</v>
      </c>
      <c r="B144" s="982"/>
      <c r="C144" s="983"/>
      <c r="D144" s="984"/>
      <c r="E144" s="985" t="s">
        <v>4071</v>
      </c>
      <c r="F144" s="991"/>
      <c r="G144" s="992">
        <f>G143-(G143/1.2)</f>
        <v>337105.34999999986</v>
      </c>
      <c r="H144" s="1006"/>
      <c r="I144" s="993"/>
      <c r="J144" s="994"/>
      <c r="K144" s="994"/>
    </row>
    <row r="145" spans="1:11">
      <c r="A145" s="995"/>
      <c r="B145" s="996"/>
      <c r="C145" s="997"/>
      <c r="D145" s="998"/>
      <c r="E145" s="999"/>
      <c r="F145" s="996"/>
      <c r="G145" s="996"/>
      <c r="H145" s="996"/>
      <c r="I145" s="1000"/>
      <c r="J145" s="926"/>
      <c r="K145" s="926"/>
    </row>
    <row r="146" spans="1:11">
      <c r="A146" s="509" t="s">
        <v>2690</v>
      </c>
      <c r="B146" s="512"/>
      <c r="C146" s="514"/>
      <c r="D146" s="513"/>
      <c r="E146" s="1001"/>
      <c r="I146" s="509"/>
      <c r="J146" s="511"/>
      <c r="K146" s="511"/>
    </row>
    <row r="147" spans="1:11">
      <c r="A147" s="510"/>
      <c r="B147" s="503"/>
      <c r="C147" s="508"/>
      <c r="D147" s="507"/>
      <c r="E147" s="1002"/>
      <c r="I147" s="506"/>
    </row>
    <row r="148" spans="1:11">
      <c r="A148" s="509" t="s">
        <v>4072</v>
      </c>
      <c r="B148" s="503"/>
      <c r="C148" s="508"/>
      <c r="D148" s="507"/>
      <c r="E148" s="1002"/>
      <c r="I148" s="506"/>
    </row>
    <row r="150" spans="1:11">
      <c r="G150" s="1003"/>
      <c r="H150" s="1003"/>
    </row>
    <row r="161" spans="7:8">
      <c r="G161" s="1003"/>
      <c r="H161" s="1003"/>
    </row>
  </sheetData>
  <mergeCells count="1">
    <mergeCell ref="A8:B8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disablePrompts="1" count="16">
        <x14:dataValidation type="list" allowBlank="1" showInputMessage="1" showErrorMessage="1" xr:uid="{C4FFA077-F406-4721-B7D5-6AB5D4833037}">
          <x14:formula1>
            <xm:f>'\\192.168.1.10\08_организации\UrbanDesignStudio\Альфа Орск\[_Альфа Орск + Emerg_17.06.2024.xlsx]Лист1'!#REF!</xm:f>
          </x14:formula1>
          <xm:sqref>I142</xm:sqref>
        </x14:dataValidation>
        <x14:dataValidation type="list" allowBlank="1" showInputMessage="1" showErrorMessage="1" xr:uid="{35825AB6-D0BD-434C-BFBD-C4FF63A50ACC}">
          <x14:formula1>
            <xm:f>'\\192.168.1.10\08_организации\UrbanDesignStudio\Альфа Новосибирск\[_Альфа Новосибирск без IEK со скидкой В ДОГОВОР_14.02.2025.xlsx]Лист1'!#REF!</xm:f>
          </x14:formula1>
          <xm:sqref>I48 I54:I56</xm:sqref>
        </x14:dataValidation>
        <x14:dataValidation type="list" allowBlank="1" showInputMessage="1" showErrorMessage="1" xr:uid="{BE7C495D-3277-48DB-9E8D-E7E5DFB02C51}">
          <x14:formula1>
            <xm:f>'\\192.168.1.10\08_организации\UrbanDesignStudio\Альфа Краснодар\[_Альфа Краснодар_СВОДНАЯ + Emerg_02.09.2024.xlsx]Лист1'!#REF!</xm:f>
          </x14:formula1>
          <xm:sqref>I46 I84 I88 I90 I103:I104 I112:I113 I120:I122 I129</xm:sqref>
        </x14:dataValidation>
        <x14:dataValidation type="list" allowBlank="1" showInputMessage="1" showErrorMessage="1" xr:uid="{C2DB12C4-9315-4DF7-BE4A-47CE8E1B8DF7}">
          <x14:formula1>
            <xm:f>'\\192.168.1.10\08_организации\UrbanDesignStudio\Альфа Южно-Сахалинск\[_Альфа-Банк  Южно-Сахалинск_ECO_28.07.2023.xlsx]Лист1'!#REF!</xm:f>
          </x14:formula1>
          <xm:sqref>I26 I31</xm:sqref>
        </x14:dataValidation>
        <x14:dataValidation type="list" allowBlank="1" showInputMessage="1" showErrorMessage="1" xr:uid="{CF8EAF35-0BC2-4D46-96CC-D64060CE74E5}">
          <x14:formula1>
            <xm:f>'\\192.168.1.10\08_организации\UrbanDesignStudio\Альфа Калиниград\[_Альфа Калининград Rev2 + Emerg_19.02.2025.xlsx]Лист1'!#REF!</xm:f>
          </x14:formula1>
          <xm:sqref>I21 I29:I30 I50 I52:I53</xm:sqref>
        </x14:dataValidation>
        <x14:dataValidation type="list" allowBlank="1" showInputMessage="1" showErrorMessage="1" xr:uid="{51315D4B-FF9F-4659-96E5-17750EFF30DA}">
          <x14:formula1>
            <xm:f>'\\192.168.1.10\08_организации\UrbanDesignStudio\Альфа Одинцово\[_Альфа Одинцово Rev2 + Emerg_26.06.2024.xlsx]Лист1'!#REF!</xm:f>
          </x14:formula1>
          <xm:sqref>I34</xm:sqref>
        </x14:dataValidation>
        <x14:dataValidation type="list" allowBlank="1" showInputMessage="1" showErrorMessage="1" xr:uid="{1114EB2E-17B3-443F-8F3B-1F2C73DCF477}">
          <x14:formula1>
            <xm:f>'\\192.168.1.10\08_организации\UrbanDesignStudio\Альфа Клуб Тюмень\[_Альфа Клуб Тюмень + Emerg Rev7_19.02.2025.xlsx]Лист1'!#REF!</xm:f>
          </x14:formula1>
          <xm:sqref>I51 I57</xm:sqref>
        </x14:dataValidation>
        <x14:dataValidation type="list" allowBlank="1" showInputMessage="1" showErrorMessage="1" xr:uid="{751ECD7B-3540-462C-9DF9-EB02540DD417}">
          <x14:formula1>
            <xm:f>'\\192.168.1.10\08_организации\UrbanDesignStudio\Альфа Клуб Нижний Новгород\[_Альфа Клуб Нижний Новгород + Emerg Rev1 кор шинопровода_23.01.2025.xlsx]Лист1'!#REF!</xm:f>
          </x14:formula1>
          <xm:sqref>I45 I89</xm:sqref>
        </x14:dataValidation>
        <x14:dataValidation type="list" allowBlank="1" showInputMessage="1" showErrorMessage="1" xr:uid="{E16AAB28-ABE4-4E66-A047-5A5974A82371}">
          <x14:formula1>
            <xm:f>'\\192.168.1.10\08_организации\UrbanDesignStudio\Альфа Клуб Барвиха\[_Альфа Клуб Барвиха + Emerg_27.01.2025.xlsx]Лист1'!#REF!</xm:f>
          </x14:formula1>
          <xm:sqref>I80 I105 I114 I123 I130</xm:sqref>
        </x14:dataValidation>
        <x14:dataValidation type="list" allowBlank="1" showInputMessage="1" showErrorMessage="1" xr:uid="{6B4EE0DD-B50B-46E3-A05E-793706AB4F1A}">
          <x14:formula1>
            <xm:f>'\\192.168.1.10\08_организации\UrbanDesignStudio\Альфа Мытищи\[_Альфа Мытищи + Emerg Rev 2_26.09.2024.xlsx]Лист1'!#REF!</xm:f>
          </x14:formula1>
          <xm:sqref>I83</xm:sqref>
        </x14:dataValidation>
        <x14:dataValidation type="list" allowBlank="1" showInputMessage="1" showErrorMessage="1" xr:uid="{2EEE46A5-6D6C-44D6-9BBE-59F19A4EBE6C}">
          <x14:formula1>
            <xm:f>'\\192.168.1.10\08_организации\UrbanDesignStudio\Альфа Владимир\[_Альфа Владимир + Emerg_04.07.2024.xlsx]Лист1'!#REF!</xm:f>
          </x14:formula1>
          <xm:sqref>I17 I25</xm:sqref>
        </x14:dataValidation>
        <x14:dataValidation type="list" allowBlank="1" showInputMessage="1" showErrorMessage="1" xr:uid="{6A231F3C-CB5E-42D9-8820-A12E99B25A19}">
          <x14:formula1>
            <xm:f>'\\192.168.1.10\08_организации\UrbanDesignStudio\Альфа Великий Новгород\[_Альфа Великий Новгород + Emerg_07.08.2024.xlsx]Лист1'!#REF!</xm:f>
          </x14:formula1>
          <xm:sqref>I138</xm:sqref>
        </x14:dataValidation>
        <x14:dataValidation type="list" allowBlank="1" showInputMessage="1" showErrorMessage="1" xr:uid="{09B5300D-0B33-4FE8-B1C8-F83030CA51B7}">
          <x14:formula1>
            <xm:f>'\\192.168.1.10\08_организации\UrbanDesignStudio\Альфа Барнаул РОЦ\[_Альфа-Банк Барнаул РОЦ 2-4 этажи Rev2_09.11.2022.xlsx]Лист1'!#REF!</xm:f>
          </x14:formula1>
          <xm:sqref>I16 I32 I87 I91:I102 I106:I111 I115:I119 I124:I128 I131:I134 I139 I140 I141</xm:sqref>
        </x14:dataValidation>
        <x14:dataValidation type="list" allowBlank="1" showInputMessage="1" showErrorMessage="1" xr:uid="{ECBEAC9E-329E-4E26-A8EF-E0B7B7F6F684}">
          <x14:formula1>
            <xm:f>'\\192.168.1.10\08_организации\UrbanDesignStudio\Альфа Барнаул\[_Альфа Барнаул_06.08.2024.xlsx]Лист1'!#REF!</xm:f>
          </x14:formula1>
          <xm:sqref>I33 I24 I135:I136 I27 I20 I37:I38</xm:sqref>
        </x14:dataValidation>
        <x14:dataValidation type="list" allowBlank="1" showInputMessage="1" showErrorMessage="1" xr:uid="{29463168-42B5-48E4-9E7C-D5D3826B165C}">
          <x14:formula1>
            <xm:f>'\\192.168.1.10\08_организации\UrbanDesignStudio\Альфа Нижний Новгород\[_Альфа-Банк Нижний Новгород + Аварийное освещение_12.01.2024.xlsx]Лист1'!#REF!</xm:f>
          </x14:formula1>
          <xm:sqref>I39:I40</xm:sqref>
        </x14:dataValidation>
        <x14:dataValidation type="list" allowBlank="1" showInputMessage="1" showErrorMessage="1" xr:uid="{AF11E7A9-C551-49CB-92B8-0D566D8B6BA7}">
          <x14:formula1>
            <xm:f>'C:\Users\u_m0euv\AppData\Local\Microsoft\Windows\INetCache\Content.Outlook\NTDW30C2\[Цены для Альфа номенклатура из Меморандума 2022_25.03.2025.xlsx]Лист1'!#REF!</xm:f>
          </x14:formula1>
          <xm:sqref>I22:I23 I14:I15 I18:I19 I35:I36 I28 I41:I44 I49 I47 I81:I82 I85:I86 I137 I58:I79</xm:sqref>
        </x14:dataValidation>
      </x14:dataValidations>
    </ext>
  </extLst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"/>
  <sheetViews>
    <sheetView workbookViewId="0"/>
  </sheetViews>
  <sheetFormatPr defaultRowHeight="14.4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41</vt:i4>
      </vt:variant>
      <vt:variant>
        <vt:lpstr>Именованные диапазоны</vt:lpstr>
      </vt:variant>
      <vt:variant>
        <vt:i4>2</vt:i4>
      </vt:variant>
    </vt:vector>
  </HeadingPairs>
  <TitlesOfParts>
    <vt:vector size="43" baseType="lpstr">
      <vt:lpstr>Смета ЕР (общ) </vt:lpstr>
      <vt:lpstr>Радиаторы</vt:lpstr>
      <vt:lpstr>Лючек напольный.</vt:lpstr>
      <vt:lpstr>Проектирование до 100</vt:lpstr>
      <vt:lpstr>Проектирование 100-450</vt:lpstr>
      <vt:lpstr>Список и контакты поставщиков</vt:lpstr>
      <vt:lpstr>АПС, СОУЭ, ППА</vt:lpstr>
      <vt:lpstr>Освещение Рефлекта</vt:lpstr>
      <vt:lpstr>Светильники ЭТМ</vt:lpstr>
      <vt:lpstr>Сантехника</vt:lpstr>
      <vt:lpstr>Светильники Профдед н</vt:lpstr>
      <vt:lpstr>Двери Kapelli</vt:lpstr>
      <vt:lpstr>Броня</vt:lpstr>
      <vt:lpstr>Плитка СУ</vt:lpstr>
      <vt:lpstr>Бескаркасные двери и перегородк</vt:lpstr>
      <vt:lpstr>Kerama Marazzi</vt:lpstr>
      <vt:lpstr>Трансформируемая перегородка</vt:lpstr>
      <vt:lpstr>Стекл двери в алюм. (2)</vt:lpstr>
      <vt:lpstr>Щиты в сборе</vt:lpstr>
      <vt:lpstr>Розетки ДКС</vt:lpstr>
      <vt:lpstr>Тепловые завесы</vt:lpstr>
      <vt:lpstr> Кондиционеры бытовые</vt:lpstr>
      <vt:lpstr>Кондиционеры Haier VRF</vt:lpstr>
      <vt:lpstr>Кондиционеры MDV VRF</vt:lpstr>
      <vt:lpstr>Вентмашины</vt:lpstr>
      <vt:lpstr>Для калькулятора</vt:lpstr>
      <vt:lpstr>ККО</vt:lpstr>
      <vt:lpstr>Ковролин кальк</vt:lpstr>
      <vt:lpstr>Стекл. перегородки</vt:lpstr>
      <vt:lpstr>Стекл. двери один в перегородку</vt:lpstr>
      <vt:lpstr>Стекл. дв. полут в проем </vt:lpstr>
      <vt:lpstr>Дерев. гл. скр. двери в проем</vt:lpstr>
      <vt:lpstr>Дерев. гл. двери в проем</vt:lpstr>
      <vt:lpstr>Акустические потолки</vt:lpstr>
      <vt:lpstr>Ковровая плитка</vt:lpstr>
      <vt:lpstr>ПВХ</vt:lpstr>
      <vt:lpstr>ПВХ </vt:lpstr>
      <vt:lpstr>Фальшпол</vt:lpstr>
      <vt:lpstr>Керамогранит</vt:lpstr>
      <vt:lpstr>Освещение</vt:lpstr>
      <vt:lpstr>Лист1</vt:lpstr>
      <vt:lpstr>'Дерев. гл. двери в проем'!Print_Area</vt:lpstr>
      <vt:lpstr>'Дерев. гл. скр. двери в проем'!Print_Area</vt:lpstr>
    </vt:vector>
  </TitlesOfParts>
  <Company>Alfa-Bank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Котова Людмила Николаевна</dc:creator>
  <cp:lastModifiedBy>ALI</cp:lastModifiedBy>
  <cp:lastPrinted>2025-10-03T07:20:01Z</cp:lastPrinted>
  <dcterms:created xsi:type="dcterms:W3CDTF">2017-03-02T08:27:32Z</dcterms:created>
  <dcterms:modified xsi:type="dcterms:W3CDTF">2026-09-02T13:43:02Z</dcterms:modified>
</cp:coreProperties>
</file>